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Z:\1. SHARE POINT\ARCHIVOS 2025\4. Enfoque hacia la prevención\2. Planes de mejoramiento\1. Internos\I trimestre\4. Reporte OCI\"/>
    </mc:Choice>
  </mc:AlternateContent>
  <bookViews>
    <workbookView xWindow="0" yWindow="0" windowWidth="24000" windowHeight="9630" tabRatio="827" firstSheet="8" activeTab="15"/>
  </bookViews>
  <sheets>
    <sheet name="Instructivo" sheetId="45" r:id="rId1"/>
    <sheet name="Secretaría G." sheetId="10" r:id="rId2"/>
    <sheet name="Hoja1" sheetId="28" state="hidden" r:id="rId3"/>
    <sheet name="Recursos F." sheetId="30" r:id="rId4"/>
    <sheet name="Talento H." sheetId="31" r:id="rId5"/>
    <sheet name="Talento H.-SST" sheetId="32" r:id="rId6"/>
    <sheet name="Oficial C." sheetId="35" r:id="rId7"/>
    <sheet name="U. Financiera" sheetId="34" r:id="rId8"/>
    <sheet name="U. Apuestas" sheetId="36" r:id="rId9"/>
    <sheet name="Atención al C." sheetId="39" r:id="rId10"/>
    <sheet name="Oficina TIC" sheetId="33" r:id="rId11"/>
    <sheet name="Comunicaciones_" sheetId="43" r:id="rId12"/>
    <sheet name="O. Jurídica" sheetId="41" r:id="rId13"/>
    <sheet name="O.A. Planeación" sheetId="38" r:id="rId14"/>
    <sheet name="Dirección O" sheetId="44" r:id="rId15"/>
    <sheet name="Resultados seguimiento" sheetId="27" r:id="rId16"/>
    <sheet name="Comunicaciones" sheetId="23" state="hidden" r:id="rId17"/>
    <sheet name="O. CI Disciplinario" sheetId="20" state="hidden" r:id="rId18"/>
    <sheet name="Control Interno" sheetId="22" state="hidden" r:id="rId19"/>
  </sheets>
  <definedNames>
    <definedName name="_xlnm._FilterDatabase" localSheetId="9" hidden="1">'Atención al C.'!#REF!</definedName>
    <definedName name="_xlnm._FilterDatabase" localSheetId="16" hidden="1">Comunicaciones!$A$3:$BG$6</definedName>
    <definedName name="_xlnm._FilterDatabase" localSheetId="11" hidden="1">Comunicaciones_!$A$3:$AG$3</definedName>
    <definedName name="_xlnm._FilterDatabase" localSheetId="18" hidden="1">'Control Interno'!$A$3:$BH$6</definedName>
    <definedName name="_xlnm._FilterDatabase" localSheetId="14" hidden="1">'Dirección O'!$A$3:$AF$19</definedName>
    <definedName name="_xlnm._FilterDatabase" localSheetId="17" hidden="1">'O. CI Disciplinario'!$A$3:$BH$98</definedName>
    <definedName name="_xlnm._FilterDatabase" localSheetId="12" hidden="1">'O. Jurídica'!$A$3:$AF$3</definedName>
    <definedName name="_xlnm._FilterDatabase" localSheetId="13" hidden="1">'O.A. Planeación'!#REF!</definedName>
    <definedName name="_xlnm._FilterDatabase" localSheetId="6" hidden="1">'Oficial C.'!$B$3:$AG$4</definedName>
    <definedName name="_xlnm._FilterDatabase" localSheetId="10" hidden="1">'Oficina TIC'!$A$3:$AG$41</definedName>
    <definedName name="_xlnm._FilterDatabase" localSheetId="3" hidden="1">'Recursos F.'!$B$3:$AG$24</definedName>
    <definedName name="_xlnm._FilterDatabase" localSheetId="1" hidden="1">'Secretaría G.'!$A$3:$AH$3</definedName>
    <definedName name="_xlnm._FilterDatabase" localSheetId="4" hidden="1">'Talento H.'!$B$3:$AH$31</definedName>
    <definedName name="_xlnm._FilterDatabase" localSheetId="5" hidden="1">'Talento H.-SST'!$A$3:$AG$11</definedName>
    <definedName name="_xlnm._FilterDatabase" localSheetId="8" hidden="1">'U. Apuestas'!$B$3:$AE$3</definedName>
    <definedName name="_xlnm._FilterDatabase" localSheetId="7" hidden="1">'U. Financiera'!$B$3:$AG$5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1" i="27" l="1"/>
  <c r="J62" i="27" s="1"/>
  <c r="I61" i="27"/>
  <c r="I62" i="27" s="1"/>
  <c r="H61" i="27"/>
  <c r="H62" i="27" s="1"/>
  <c r="G61" i="27"/>
  <c r="G62" i="27" s="1"/>
  <c r="F61" i="27"/>
  <c r="E61" i="27"/>
  <c r="E62" i="27" s="1"/>
  <c r="D61" i="27"/>
  <c r="Y4" i="30" l="1"/>
  <c r="X5" i="38"/>
  <c r="X4" i="38"/>
  <c r="T19" i="44"/>
  <c r="X19" i="44" s="1"/>
  <c r="Y7" i="36"/>
  <c r="Y9" i="36"/>
  <c r="Y10" i="36"/>
  <c r="Y15" i="33"/>
  <c r="Y25" i="31"/>
  <c r="Y29" i="31"/>
  <c r="Y5" i="34"/>
  <c r="V21" i="33"/>
  <c r="Y5" i="36"/>
  <c r="Y4" i="36"/>
  <c r="T9" i="39"/>
  <c r="U9" i="39"/>
  <c r="Y9" i="39" s="1"/>
  <c r="V9" i="39"/>
  <c r="T38" i="30"/>
  <c r="U38" i="30" s="1"/>
  <c r="V38" i="30" s="1"/>
  <c r="T37" i="30"/>
  <c r="U37" i="30" s="1"/>
  <c r="V37" i="30" s="1"/>
  <c r="T36" i="30"/>
  <c r="U36" i="30" s="1"/>
  <c r="V36" i="30" s="1"/>
  <c r="T35" i="30"/>
  <c r="U35" i="30" s="1"/>
  <c r="V35" i="30" s="1"/>
  <c r="T34" i="30"/>
  <c r="U34" i="30" s="1"/>
  <c r="V34" i="30" s="1"/>
  <c r="T33" i="30"/>
  <c r="U33" i="30" s="1"/>
  <c r="V33" i="30" s="1"/>
  <c r="T32" i="30"/>
  <c r="U32" i="30" s="1"/>
  <c r="V32" i="30" s="1"/>
  <c r="T31" i="30"/>
  <c r="U31" i="30" s="1"/>
  <c r="V31" i="30" s="1"/>
  <c r="T30" i="30"/>
  <c r="U30" i="30" s="1"/>
  <c r="V30" i="30" s="1"/>
  <c r="T29" i="30"/>
  <c r="U29" i="30" s="1"/>
  <c r="V29" i="30" s="1"/>
  <c r="T28" i="30"/>
  <c r="U28" i="30" s="1"/>
  <c r="V28" i="30" s="1"/>
  <c r="T27" i="30"/>
  <c r="U27" i="30" s="1"/>
  <c r="V27" i="30" s="1"/>
  <c r="T26" i="30"/>
  <c r="U26" i="30" s="1"/>
  <c r="V26" i="30" s="1"/>
  <c r="T25" i="30"/>
  <c r="U25" i="30" s="1"/>
  <c r="V25" i="30" s="1"/>
  <c r="T6" i="43"/>
  <c r="U4" i="43"/>
  <c r="U5" i="43"/>
  <c r="T19" i="33"/>
  <c r="T41" i="33"/>
  <c r="U41" i="33" s="1"/>
  <c r="T40" i="33"/>
  <c r="U40" i="33" s="1"/>
  <c r="T39" i="33"/>
  <c r="U39" i="33"/>
  <c r="V39" i="33" s="1"/>
  <c r="V40" i="33" l="1"/>
  <c r="Y40" i="33"/>
  <c r="Y41" i="33"/>
  <c r="V41" i="33"/>
  <c r="Y39" i="33"/>
  <c r="X9" i="41"/>
  <c r="X8" i="41"/>
  <c r="X7" i="41"/>
  <c r="X6" i="41"/>
  <c r="X5" i="41"/>
  <c r="X4" i="41"/>
  <c r="Y38" i="30"/>
  <c r="Y37" i="30"/>
  <c r="Y36" i="30"/>
  <c r="Y35" i="30"/>
  <c r="Y34" i="30"/>
  <c r="Y33" i="30"/>
  <c r="Y32" i="30"/>
  <c r="Y31" i="30"/>
  <c r="Y30" i="30"/>
  <c r="Y29" i="30"/>
  <c r="Y28" i="30"/>
  <c r="Y27" i="30"/>
  <c r="Y26" i="30"/>
  <c r="Y25" i="30"/>
  <c r="Y24" i="30"/>
  <c r="Y19" i="30"/>
  <c r="Y16" i="30"/>
  <c r="Y15" i="30"/>
  <c r="Y14" i="30"/>
  <c r="Y13" i="30"/>
  <c r="Y12" i="30"/>
  <c r="Y11" i="30"/>
  <c r="Y5" i="30"/>
  <c r="AA19" i="44" l="1"/>
  <c r="AB19" i="44" s="1"/>
  <c r="Y19" i="44"/>
  <c r="AA13" i="44"/>
  <c r="AB13" i="44" s="1"/>
  <c r="Y13" i="44"/>
  <c r="U19" i="44"/>
  <c r="S8" i="38"/>
  <c r="T8" i="38" s="1"/>
  <c r="U8" i="38" s="1"/>
  <c r="AA9" i="41"/>
  <c r="AB9" i="41" s="1"/>
  <c r="Y9" i="41"/>
  <c r="AA8" i="41"/>
  <c r="AB8" i="41" s="1"/>
  <c r="Y8" i="41"/>
  <c r="AA7" i="41"/>
  <c r="AB7" i="41" s="1"/>
  <c r="Y7" i="41"/>
  <c r="AA6" i="41"/>
  <c r="AB6" i="41" s="1"/>
  <c r="Y6" i="41"/>
  <c r="Y5" i="41"/>
  <c r="AA5" i="41" s="1"/>
  <c r="AB5" i="41" s="1"/>
  <c r="AA4" i="41"/>
  <c r="AB4" i="41" s="1"/>
  <c r="Y4" i="41"/>
  <c r="S9" i="41"/>
  <c r="T9" i="41" s="1"/>
  <c r="U9" i="41" s="1"/>
  <c r="S8" i="41"/>
  <c r="T8" i="41" s="1"/>
  <c r="U8" i="41" s="1"/>
  <c r="T7" i="41"/>
  <c r="U7" i="41" s="1"/>
  <c r="S7" i="41"/>
  <c r="S6" i="41"/>
  <c r="T6" i="41" s="1"/>
  <c r="U6" i="41" s="1"/>
  <c r="S5" i="41"/>
  <c r="T5" i="41" s="1"/>
  <c r="U5" i="41" s="1"/>
  <c r="S4" i="41"/>
  <c r="T4" i="41" s="1"/>
  <c r="U4" i="41" s="1"/>
  <c r="AB5" i="36"/>
  <c r="AC5" i="36" s="1"/>
  <c r="Z5" i="36"/>
  <c r="V21" i="36"/>
  <c r="T21" i="36"/>
  <c r="U21" i="36" s="1"/>
  <c r="Y21" i="36" s="1"/>
  <c r="AB21" i="36" s="1"/>
  <c r="AC21" i="36" s="1"/>
  <c r="T20" i="36"/>
  <c r="U20" i="36" s="1"/>
  <c r="Y20" i="36" s="1"/>
  <c r="Z20" i="36" s="1"/>
  <c r="T19" i="36"/>
  <c r="U19" i="36" s="1"/>
  <c r="T18" i="36"/>
  <c r="U18" i="36" s="1"/>
  <c r="Y18" i="36" s="1"/>
  <c r="AB18" i="36" s="1"/>
  <c r="AC18" i="36" s="1"/>
  <c r="T17" i="36"/>
  <c r="U17" i="36" s="1"/>
  <c r="Y17" i="36" s="1"/>
  <c r="AB17" i="36" s="1"/>
  <c r="AC17" i="36" s="1"/>
  <c r="T16" i="36"/>
  <c r="U16" i="36" s="1"/>
  <c r="Y16" i="36" s="1"/>
  <c r="AB16" i="36" s="1"/>
  <c r="AC16" i="36" s="1"/>
  <c r="T15" i="36"/>
  <c r="U15" i="36" s="1"/>
  <c r="Y15" i="36" s="1"/>
  <c r="T14" i="36"/>
  <c r="U14" i="36" s="1"/>
  <c r="V14" i="36" s="1"/>
  <c r="T13" i="36"/>
  <c r="U13" i="36" s="1"/>
  <c r="Y13" i="36" s="1"/>
  <c r="Z13" i="36" s="1"/>
  <c r="T12" i="36"/>
  <c r="U12" i="36" s="1"/>
  <c r="Y12" i="36" s="1"/>
  <c r="T11" i="36"/>
  <c r="U11" i="36" s="1"/>
  <c r="T10" i="36"/>
  <c r="U10" i="36" s="1"/>
  <c r="T9" i="36"/>
  <c r="U9" i="36" s="1"/>
  <c r="T8" i="36"/>
  <c r="U8" i="36" s="1"/>
  <c r="T7" i="36"/>
  <c r="U7" i="36" s="1"/>
  <c r="T6" i="36"/>
  <c r="U6" i="36" s="1"/>
  <c r="AB9" i="39"/>
  <c r="AC9" i="39" s="1"/>
  <c r="Z9" i="39"/>
  <c r="Z41" i="33"/>
  <c r="AB41" i="33" s="1"/>
  <c r="AC41" i="33" s="1"/>
  <c r="Z40" i="33"/>
  <c r="AB40" i="33" s="1"/>
  <c r="AC40" i="33" s="1"/>
  <c r="Z39" i="33"/>
  <c r="AB39" i="33" s="1"/>
  <c r="AC39" i="33" s="1"/>
  <c r="T42" i="31"/>
  <c r="U42" i="31" s="1"/>
  <c r="T41" i="31"/>
  <c r="U41" i="31" s="1"/>
  <c r="T40" i="31"/>
  <c r="U40" i="31" s="1"/>
  <c r="T39" i="31"/>
  <c r="U39" i="31" s="1"/>
  <c r="T38" i="31"/>
  <c r="U38" i="31" s="1"/>
  <c r="T37" i="31"/>
  <c r="U37" i="31" s="1"/>
  <c r="T36" i="31"/>
  <c r="U36" i="31" s="1"/>
  <c r="T35" i="31"/>
  <c r="U35" i="31" s="1"/>
  <c r="T34" i="31"/>
  <c r="U34" i="31" s="1"/>
  <c r="T33" i="31"/>
  <c r="U33" i="31" s="1"/>
  <c r="T32" i="31"/>
  <c r="U32" i="31" s="1"/>
  <c r="AB38" i="30"/>
  <c r="AC38" i="30" s="1"/>
  <c r="Z38" i="30"/>
  <c r="AB37" i="30"/>
  <c r="AC37" i="30" s="1"/>
  <c r="Z37" i="30"/>
  <c r="AB36" i="30"/>
  <c r="AC36" i="30" s="1"/>
  <c r="Z36" i="30"/>
  <c r="AB35" i="30"/>
  <c r="AC35" i="30" s="1"/>
  <c r="Z35" i="30"/>
  <c r="AB34" i="30"/>
  <c r="AC34" i="30" s="1"/>
  <c r="Z34" i="30"/>
  <c r="AB33" i="30"/>
  <c r="AC33" i="30" s="1"/>
  <c r="Z33" i="30"/>
  <c r="AB32" i="30"/>
  <c r="AC32" i="30" s="1"/>
  <c r="Z32" i="30"/>
  <c r="AB31" i="30"/>
  <c r="AC31" i="30" s="1"/>
  <c r="Z31" i="30"/>
  <c r="AB30" i="30"/>
  <c r="AC30" i="30" s="1"/>
  <c r="Z30" i="30"/>
  <c r="AB29" i="30"/>
  <c r="AC29" i="30" s="1"/>
  <c r="Z29" i="30"/>
  <c r="AB28" i="30"/>
  <c r="AC28" i="30" s="1"/>
  <c r="Z28" i="30"/>
  <c r="AB27" i="30"/>
  <c r="AC27" i="30" s="1"/>
  <c r="Z27" i="30"/>
  <c r="AB26" i="30"/>
  <c r="AC26" i="30" s="1"/>
  <c r="Z26" i="30"/>
  <c r="AB25" i="30"/>
  <c r="AC25" i="30" s="1"/>
  <c r="Z25" i="30"/>
  <c r="AB23" i="30"/>
  <c r="AC23" i="30" s="1"/>
  <c r="Z23" i="30"/>
  <c r="AB21" i="30"/>
  <c r="AC21" i="30" s="1"/>
  <c r="Z21" i="30"/>
  <c r="AB20" i="30"/>
  <c r="AC20" i="30" s="1"/>
  <c r="Z20" i="30"/>
  <c r="AB6" i="30"/>
  <c r="AC6" i="30" s="1"/>
  <c r="Z6" i="30"/>
  <c r="T10" i="10"/>
  <c r="U10" i="10" s="1"/>
  <c r="V10" i="10"/>
  <c r="T11" i="10"/>
  <c r="U11" i="10"/>
  <c r="Y10" i="10" s="1"/>
  <c r="V11" i="10"/>
  <c r="T12" i="10"/>
  <c r="U12" i="10"/>
  <c r="V12" i="10"/>
  <c r="T4" i="39"/>
  <c r="U4" i="39" s="1"/>
  <c r="V4" i="39" s="1"/>
  <c r="T4" i="10"/>
  <c r="V19" i="36" l="1"/>
  <c r="Y19" i="36"/>
  <c r="Y11" i="36"/>
  <c r="V11" i="36"/>
  <c r="V20" i="36"/>
  <c r="AB13" i="36"/>
  <c r="AC13" i="36" s="1"/>
  <c r="V15" i="36"/>
  <c r="V16" i="36"/>
  <c r="Y14" i="36"/>
  <c r="Z15" i="36"/>
  <c r="AB15" i="36" s="1"/>
  <c r="AC15" i="36" s="1"/>
  <c r="AB20" i="36"/>
  <c r="AC20" i="36" s="1"/>
  <c r="Z21" i="36"/>
  <c r="V17" i="36"/>
  <c r="Z16" i="36"/>
  <c r="V12" i="36"/>
  <c r="V18" i="36"/>
  <c r="Z17" i="36"/>
  <c r="V13" i="36"/>
  <c r="Z12" i="36"/>
  <c r="AB12" i="36" s="1"/>
  <c r="AC12" i="36" s="1"/>
  <c r="Z18" i="36"/>
  <c r="Y8" i="36"/>
  <c r="V8" i="36"/>
  <c r="Y11" i="10"/>
  <c r="Y12" i="10"/>
  <c r="Y32" i="31"/>
  <c r="AB32" i="31" s="1"/>
  <c r="AC32" i="31" s="1"/>
  <c r="V32" i="31"/>
  <c r="Y33" i="31"/>
  <c r="V33" i="31"/>
  <c r="Y34" i="31"/>
  <c r="V34" i="31"/>
  <c r="Y35" i="31"/>
  <c r="AB35" i="31" s="1"/>
  <c r="AC35" i="31" s="1"/>
  <c r="V35" i="31"/>
  <c r="Y36" i="31"/>
  <c r="AB36" i="31" s="1"/>
  <c r="AC36" i="31" s="1"/>
  <c r="V36" i="31"/>
  <c r="Y37" i="31"/>
  <c r="V37" i="31"/>
  <c r="Y38" i="31"/>
  <c r="V38" i="31"/>
  <c r="Y39" i="31"/>
  <c r="AB39" i="31" s="1"/>
  <c r="AC39" i="31" s="1"/>
  <c r="V39" i="31"/>
  <c r="Y40" i="31"/>
  <c r="V40" i="31"/>
  <c r="Y41" i="31"/>
  <c r="V41" i="31"/>
  <c r="Y42" i="31"/>
  <c r="V42" i="31"/>
  <c r="V10" i="36"/>
  <c r="V9" i="36"/>
  <c r="V7" i="36"/>
  <c r="V6" i="36"/>
  <c r="Z40" i="31"/>
  <c r="AB40" i="31"/>
  <c r="AC40" i="31" s="1"/>
  <c r="AB33" i="31"/>
  <c r="AC33" i="31" s="1"/>
  <c r="Z33" i="31"/>
  <c r="AB37" i="31"/>
  <c r="AC37" i="31" s="1"/>
  <c r="Z37" i="31"/>
  <c r="AB41" i="31"/>
  <c r="AC41" i="31" s="1"/>
  <c r="Z41" i="31"/>
  <c r="AB34" i="31"/>
  <c r="AC34" i="31" s="1"/>
  <c r="Z34" i="31"/>
  <c r="AB38" i="31"/>
  <c r="AC38" i="31" s="1"/>
  <c r="Z38" i="31"/>
  <c r="AB42" i="31"/>
  <c r="AC42" i="31" s="1"/>
  <c r="Z42" i="31"/>
  <c r="Z35" i="31"/>
  <c r="Z39" i="31"/>
  <c r="Z32" i="31"/>
  <c r="Z36" i="31"/>
  <c r="Z11" i="10"/>
  <c r="AB11" i="10"/>
  <c r="AC11" i="10" s="1"/>
  <c r="Z10" i="10"/>
  <c r="AB10" i="10" s="1"/>
  <c r="AC10" i="10" s="1"/>
  <c r="T4" i="34"/>
  <c r="U4" i="34" s="1"/>
  <c r="Z11" i="36" l="1"/>
  <c r="AB11" i="36" s="1"/>
  <c r="AC11" i="36" s="1"/>
  <c r="AB14" i="36"/>
  <c r="AC14" i="36" s="1"/>
  <c r="Z14" i="36"/>
  <c r="Z19" i="36"/>
  <c r="AB19" i="36" s="1"/>
  <c r="AC19" i="36" s="1"/>
  <c r="AB8" i="36"/>
  <c r="AC8" i="36" s="1"/>
  <c r="Z8" i="36"/>
  <c r="Z12" i="10"/>
  <c r="AB12" i="10"/>
  <c r="AC12" i="10" s="1"/>
  <c r="Z10" i="36"/>
  <c r="AB10" i="36" s="1"/>
  <c r="AC10" i="36" s="1"/>
  <c r="Z9" i="36"/>
  <c r="AB9" i="36" s="1"/>
  <c r="AC9" i="36" s="1"/>
  <c r="Z7" i="36"/>
  <c r="AB7" i="36" s="1"/>
  <c r="AC7" i="36" s="1"/>
  <c r="Z6" i="36"/>
  <c r="AB6" i="36" s="1"/>
  <c r="AC6" i="36" s="1"/>
  <c r="V4" i="34"/>
  <c r="Z4" i="34" l="1"/>
  <c r="AB4" i="34" s="1"/>
  <c r="AC4" i="34" s="1"/>
  <c r="X8" i="38"/>
  <c r="S18" i="44"/>
  <c r="T18" i="44" s="1"/>
  <c r="S17" i="44"/>
  <c r="T17" i="44" s="1"/>
  <c r="S16" i="44"/>
  <c r="T16" i="44" s="1"/>
  <c r="X16" i="44" s="1"/>
  <c r="S15" i="44"/>
  <c r="T15" i="44" s="1"/>
  <c r="X15" i="44" s="1"/>
  <c r="S14" i="44"/>
  <c r="T14" i="44" s="1"/>
  <c r="S13" i="44"/>
  <c r="T13" i="44" s="1"/>
  <c r="U13" i="44" s="1"/>
  <c r="S12" i="44"/>
  <c r="T12" i="44" s="1"/>
  <c r="S11" i="44"/>
  <c r="T11" i="44" s="1"/>
  <c r="S10" i="44"/>
  <c r="T10" i="44" s="1"/>
  <c r="S9" i="44"/>
  <c r="T9" i="44" s="1"/>
  <c r="S8" i="44"/>
  <c r="T8" i="44" s="1"/>
  <c r="S7" i="44"/>
  <c r="T7" i="44" s="1"/>
  <c r="S6" i="44"/>
  <c r="T6" i="44" s="1"/>
  <c r="S5" i="44"/>
  <c r="T5" i="44" s="1"/>
  <c r="S4" i="44"/>
  <c r="T4" i="44" s="1"/>
  <c r="U7" i="44" l="1"/>
  <c r="X7" i="44"/>
  <c r="U14" i="44"/>
  <c r="X14" i="44"/>
  <c r="Y14" i="44" s="1"/>
  <c r="AA14" i="44" s="1"/>
  <c r="AB14" i="44" s="1"/>
  <c r="U4" i="44"/>
  <c r="X4" i="44"/>
  <c r="U5" i="44"/>
  <c r="X5" i="44"/>
  <c r="U6" i="44"/>
  <c r="X6" i="44"/>
  <c r="U8" i="44"/>
  <c r="X8" i="44"/>
  <c r="Y8" i="44" s="1"/>
  <c r="AA8" i="44" s="1"/>
  <c r="AB8" i="44" s="1"/>
  <c r="U11" i="44"/>
  <c r="X11" i="44"/>
  <c r="U12" i="44"/>
  <c r="X12" i="44"/>
  <c r="U15" i="44"/>
  <c r="Y15" i="44"/>
  <c r="AA15" i="44" s="1"/>
  <c r="AB15" i="44" s="1"/>
  <c r="U17" i="44"/>
  <c r="X17" i="44"/>
  <c r="U18" i="44"/>
  <c r="X18" i="44"/>
  <c r="U9" i="44"/>
  <c r="X9" i="44"/>
  <c r="Y9" i="44" s="1"/>
  <c r="AA9" i="44" s="1"/>
  <c r="AB9" i="44" s="1"/>
  <c r="U10" i="44"/>
  <c r="X10" i="44"/>
  <c r="Y10" i="44" s="1"/>
  <c r="AA10" i="44" s="1"/>
  <c r="AB10" i="44" s="1"/>
  <c r="U16" i="44"/>
  <c r="Y16" i="44"/>
  <c r="AA16" i="44" s="1"/>
  <c r="AB16" i="44" s="1"/>
  <c r="AA8" i="38"/>
  <c r="AB8" i="38" s="1"/>
  <c r="Y8" i="38"/>
  <c r="T36" i="33"/>
  <c r="U36" i="33" s="1"/>
  <c r="T37" i="33"/>
  <c r="U37" i="33" s="1"/>
  <c r="T38" i="33"/>
  <c r="U38" i="33" s="1"/>
  <c r="T5" i="33"/>
  <c r="U5" i="33" s="1"/>
  <c r="T6" i="33"/>
  <c r="U6" i="33" s="1"/>
  <c r="T7" i="33"/>
  <c r="U7" i="33" s="1"/>
  <c r="AA7" i="44" l="1"/>
  <c r="AB7" i="44" s="1"/>
  <c r="Y7" i="44"/>
  <c r="AA18" i="44"/>
  <c r="AB18" i="44" s="1"/>
  <c r="Y18" i="44"/>
  <c r="AA17" i="44"/>
  <c r="AB17" i="44" s="1"/>
  <c r="Y17" i="44"/>
  <c r="AA12" i="44"/>
  <c r="AB12" i="44" s="1"/>
  <c r="Y12" i="44"/>
  <c r="AA11" i="44"/>
  <c r="AB11" i="44" s="1"/>
  <c r="Y11" i="44"/>
  <c r="AA6" i="44"/>
  <c r="AB6" i="44" s="1"/>
  <c r="Y6" i="44"/>
  <c r="AA5" i="44"/>
  <c r="AB5" i="44" s="1"/>
  <c r="Y5" i="44"/>
  <c r="AA4" i="44"/>
  <c r="AB4" i="44" s="1"/>
  <c r="Y4" i="44"/>
  <c r="V38" i="33"/>
  <c r="Y38" i="33"/>
  <c r="V37" i="33"/>
  <c r="Y37" i="33"/>
  <c r="V36" i="33"/>
  <c r="Y36" i="33"/>
  <c r="T24" i="33"/>
  <c r="U24" i="33" s="1"/>
  <c r="T25" i="33"/>
  <c r="U25" i="33" s="1"/>
  <c r="Y25" i="33" s="1"/>
  <c r="T26" i="33"/>
  <c r="U26" i="33" s="1"/>
  <c r="T27" i="33"/>
  <c r="U27" i="33" s="1"/>
  <c r="T28" i="33"/>
  <c r="U28" i="33" s="1"/>
  <c r="Y28" i="33" s="1"/>
  <c r="U29" i="33"/>
  <c r="T30" i="33"/>
  <c r="U30" i="33" s="1"/>
  <c r="T31" i="33"/>
  <c r="U31" i="33" s="1"/>
  <c r="T32" i="33"/>
  <c r="U32" i="33" s="1"/>
  <c r="T33" i="33"/>
  <c r="U33" i="33" s="1"/>
  <c r="T34" i="33"/>
  <c r="U34" i="33" s="1"/>
  <c r="T35" i="33"/>
  <c r="U35" i="33" s="1"/>
  <c r="Y35" i="33" s="1"/>
  <c r="Z38" i="33" l="1"/>
  <c r="AB38" i="33" s="1"/>
  <c r="AC38" i="33" s="1"/>
  <c r="Z37" i="33"/>
  <c r="AB37" i="33" s="1"/>
  <c r="AC37" i="33" s="1"/>
  <c r="Z36" i="33"/>
  <c r="AB36" i="33" s="1"/>
  <c r="AC36" i="33" s="1"/>
  <c r="V28" i="33"/>
  <c r="V27" i="33"/>
  <c r="Y27" i="33"/>
  <c r="V29" i="33"/>
  <c r="Y29" i="33"/>
  <c r="V30" i="33"/>
  <c r="Y30" i="33"/>
  <c r="V35" i="33"/>
  <c r="V25" i="33"/>
  <c r="V31" i="33"/>
  <c r="Y31" i="33"/>
  <c r="V34" i="33"/>
  <c r="Y34" i="33"/>
  <c r="V33" i="33"/>
  <c r="Y33" i="33"/>
  <c r="V32" i="33"/>
  <c r="Y32" i="33"/>
  <c r="V24" i="33"/>
  <c r="Y24" i="33"/>
  <c r="V26" i="33"/>
  <c r="Y26" i="33"/>
  <c r="T12" i="33"/>
  <c r="U12" i="33" s="1"/>
  <c r="T13" i="33"/>
  <c r="U13" i="33" s="1"/>
  <c r="T14" i="33"/>
  <c r="U14" i="33" s="1"/>
  <c r="T15" i="33"/>
  <c r="T16" i="33"/>
  <c r="T17" i="33"/>
  <c r="U17" i="33" s="1"/>
  <c r="T18" i="33"/>
  <c r="U18" i="33" s="1"/>
  <c r="T20" i="33"/>
  <c r="U20" i="33" s="1"/>
  <c r="T21" i="33"/>
  <c r="T22" i="33"/>
  <c r="U22" i="33" s="1"/>
  <c r="Y22" i="33" s="1"/>
  <c r="T23" i="33"/>
  <c r="U23" i="33" s="1"/>
  <c r="Y23" i="33" s="1"/>
  <c r="T7" i="32"/>
  <c r="U7" i="32" s="1"/>
  <c r="T31" i="31"/>
  <c r="U31" i="31" s="1"/>
  <c r="T30" i="31"/>
  <c r="U30" i="31" s="1"/>
  <c r="T29" i="31"/>
  <c r="U29" i="31" s="1"/>
  <c r="T28" i="31"/>
  <c r="U28" i="31" s="1"/>
  <c r="Y28" i="31" s="1"/>
  <c r="T27" i="31"/>
  <c r="U27" i="31" s="1"/>
  <c r="T26" i="31"/>
  <c r="U26" i="31" s="1"/>
  <c r="Y26" i="31" s="1"/>
  <c r="T24" i="30"/>
  <c r="U24" i="30" s="1"/>
  <c r="V24" i="30" s="1"/>
  <c r="T23" i="30"/>
  <c r="U23" i="30" s="1"/>
  <c r="V23" i="30" s="1"/>
  <c r="T22" i="30"/>
  <c r="U22" i="30" s="1"/>
  <c r="T21" i="30"/>
  <c r="U21" i="30" s="1"/>
  <c r="T20" i="30"/>
  <c r="U20" i="30" s="1"/>
  <c r="V20" i="30" s="1"/>
  <c r="T19" i="30"/>
  <c r="U19" i="30" s="1"/>
  <c r="V19" i="30" s="1"/>
  <c r="U8" i="43"/>
  <c r="V8" i="43" s="1"/>
  <c r="U7" i="43"/>
  <c r="V7" i="43" s="1"/>
  <c r="U6" i="43"/>
  <c r="V6" i="43" s="1"/>
  <c r="V5" i="43"/>
  <c r="Y5" i="43"/>
  <c r="Y4" i="43"/>
  <c r="T8" i="39"/>
  <c r="U8" i="39" s="1"/>
  <c r="V8" i="39" s="1"/>
  <c r="T7" i="39"/>
  <c r="U7" i="39" s="1"/>
  <c r="V7" i="39" s="1"/>
  <c r="T6" i="39"/>
  <c r="U6" i="39" s="1"/>
  <c r="V6" i="39" s="1"/>
  <c r="T5" i="39"/>
  <c r="U5" i="39" s="1"/>
  <c r="V5" i="39" s="1"/>
  <c r="Y4" i="39"/>
  <c r="T9" i="10"/>
  <c r="U9" i="10" s="1"/>
  <c r="T8" i="10"/>
  <c r="U8" i="10" s="1"/>
  <c r="Y8" i="10" s="1"/>
  <c r="T7" i="10"/>
  <c r="U7" i="10" s="1"/>
  <c r="T6" i="10"/>
  <c r="U6" i="10" s="1"/>
  <c r="AB32" i="33" l="1"/>
  <c r="AC32" i="33" s="1"/>
  <c r="Z32" i="33"/>
  <c r="V9" i="10"/>
  <c r="Y9" i="10"/>
  <c r="AB26" i="31"/>
  <c r="AC26" i="31" s="1"/>
  <c r="Z26" i="31"/>
  <c r="AB28" i="31"/>
  <c r="AC28" i="31" s="1"/>
  <c r="Z28" i="31"/>
  <c r="Z35" i="33"/>
  <c r="AB35" i="33" s="1"/>
  <c r="AC35" i="33" s="1"/>
  <c r="Z34" i="33"/>
  <c r="AB34" i="33" s="1"/>
  <c r="AC34" i="33" s="1"/>
  <c r="Z33" i="33"/>
  <c r="AB33" i="33" s="1"/>
  <c r="AC33" i="33" s="1"/>
  <c r="Z31" i="33"/>
  <c r="AB31" i="33" s="1"/>
  <c r="AC31" i="33" s="1"/>
  <c r="Z30" i="33"/>
  <c r="AB30" i="33" s="1"/>
  <c r="AC30" i="33" s="1"/>
  <c r="Z29" i="33"/>
  <c r="AB29" i="33" s="1"/>
  <c r="AC29" i="33" s="1"/>
  <c r="AB28" i="33"/>
  <c r="AC28" i="33" s="1"/>
  <c r="Z28" i="33"/>
  <c r="Z27" i="33"/>
  <c r="AB27" i="33" s="1"/>
  <c r="AC27" i="33" s="1"/>
  <c r="Z25" i="33"/>
  <c r="AB25" i="33" s="1"/>
  <c r="AC25" i="33" s="1"/>
  <c r="AB24" i="33"/>
  <c r="AC24" i="33" s="1"/>
  <c r="Z24" i="33"/>
  <c r="Z5" i="43"/>
  <c r="AB5" i="43" s="1"/>
  <c r="AC5" i="43" s="1"/>
  <c r="Z4" i="43"/>
  <c r="AB4" i="43" s="1"/>
  <c r="AC4" i="43" s="1"/>
  <c r="V6" i="10"/>
  <c r="Y6" i="10"/>
  <c r="V7" i="10"/>
  <c r="Y7" i="10"/>
  <c r="Z26" i="33"/>
  <c r="AB26" i="33" s="1"/>
  <c r="AC26" i="33" s="1"/>
  <c r="V7" i="32"/>
  <c r="Y7" i="32"/>
  <c r="V22" i="30"/>
  <c r="Y22" i="30"/>
  <c r="AB4" i="39"/>
  <c r="AC4" i="39" s="1"/>
  <c r="Z4" i="39"/>
  <c r="Z8" i="10"/>
  <c r="AB8" i="10"/>
  <c r="AC8" i="10" s="1"/>
  <c r="Z9" i="10"/>
  <c r="AB9" i="10" s="1"/>
  <c r="AC9" i="10" s="1"/>
  <c r="Y8" i="43"/>
  <c r="Y5" i="39"/>
  <c r="Y7" i="39"/>
  <c r="V23" i="33"/>
  <c r="V22" i="33"/>
  <c r="V15" i="33"/>
  <c r="V13" i="33"/>
  <c r="Y13" i="33"/>
  <c r="V19" i="33"/>
  <c r="Y21" i="33"/>
  <c r="V12" i="33"/>
  <c r="Y12" i="33"/>
  <c r="V16" i="33"/>
  <c r="Y16" i="33"/>
  <c r="V20" i="33"/>
  <c r="Y20" i="33"/>
  <c r="V18" i="33"/>
  <c r="Y18" i="33"/>
  <c r="V14" i="33"/>
  <c r="Y14" i="33"/>
  <c r="Y19" i="33"/>
  <c r="V17" i="33"/>
  <c r="Y17" i="33"/>
  <c r="Y7" i="43"/>
  <c r="V8" i="10"/>
  <c r="Y6" i="43"/>
  <c r="Y27" i="31"/>
  <c r="V27" i="31"/>
  <c r="V29" i="31"/>
  <c r="Y30" i="31"/>
  <c r="V30" i="31"/>
  <c r="Y31" i="31"/>
  <c r="V31" i="31"/>
  <c r="V28" i="31"/>
  <c r="V26" i="31"/>
  <c r="Y20" i="30"/>
  <c r="Y23" i="30"/>
  <c r="Y21" i="30"/>
  <c r="V21" i="30"/>
  <c r="V4" i="43"/>
  <c r="Y8" i="39"/>
  <c r="Y6" i="39"/>
  <c r="T13" i="31"/>
  <c r="U13" i="31" s="1"/>
  <c r="Y13" i="31" s="1"/>
  <c r="T12" i="31"/>
  <c r="U12" i="31" s="1"/>
  <c r="Y12" i="31" s="1"/>
  <c r="T11" i="31"/>
  <c r="U11" i="31" s="1"/>
  <c r="Y11" i="31" s="1"/>
  <c r="T10" i="31"/>
  <c r="U10" i="31" s="1"/>
  <c r="Y10" i="31" s="1"/>
  <c r="T9" i="31"/>
  <c r="U9" i="31" s="1"/>
  <c r="Y9" i="31" s="1"/>
  <c r="T8" i="31"/>
  <c r="U8" i="31" s="1"/>
  <c r="Y8" i="31" s="1"/>
  <c r="T7" i="31"/>
  <c r="U7" i="31" s="1"/>
  <c r="Y7" i="31" s="1"/>
  <c r="T6" i="31"/>
  <c r="U6" i="31" s="1"/>
  <c r="Y6" i="31" s="1"/>
  <c r="T5" i="31"/>
  <c r="U5" i="31" s="1"/>
  <c r="Y5" i="31" s="1"/>
  <c r="U4" i="35"/>
  <c r="AB5" i="31" l="1"/>
  <c r="AC5" i="31" s="1"/>
  <c r="Z5" i="31"/>
  <c r="AB6" i="31"/>
  <c r="AC6" i="31" s="1"/>
  <c r="Z6" i="31"/>
  <c r="AB7" i="31"/>
  <c r="AC7" i="31" s="1"/>
  <c r="Z7" i="31"/>
  <c r="AB8" i="31"/>
  <c r="AC8" i="31" s="1"/>
  <c r="Z8" i="31"/>
  <c r="AB9" i="31"/>
  <c r="AC9" i="31" s="1"/>
  <c r="Z9" i="31"/>
  <c r="AB10" i="31"/>
  <c r="AC10" i="31" s="1"/>
  <c r="Z10" i="31"/>
  <c r="AB11" i="31"/>
  <c r="AC11" i="31" s="1"/>
  <c r="Z11" i="31"/>
  <c r="AB12" i="31"/>
  <c r="AC12" i="31" s="1"/>
  <c r="Z12" i="31"/>
  <c r="AB13" i="31"/>
  <c r="AC13" i="31" s="1"/>
  <c r="Z13" i="31"/>
  <c r="AB31" i="31"/>
  <c r="AC31" i="31" s="1"/>
  <c r="Z31" i="31"/>
  <c r="AB30" i="31"/>
  <c r="AC30" i="31" s="1"/>
  <c r="Z30" i="31"/>
  <c r="AB29" i="31"/>
  <c r="AC29" i="31" s="1"/>
  <c r="Z29" i="31"/>
  <c r="AB27" i="31"/>
  <c r="AC27" i="31" s="1"/>
  <c r="Z27" i="31"/>
  <c r="Z23" i="33"/>
  <c r="AB23" i="33" s="1"/>
  <c r="AC23" i="33" s="1"/>
  <c r="Z22" i="33"/>
  <c r="AB22" i="33" s="1"/>
  <c r="AC22" i="33" s="1"/>
  <c r="AB21" i="33"/>
  <c r="AC21" i="33" s="1"/>
  <c r="Z21" i="33"/>
  <c r="Z20" i="33"/>
  <c r="AB20" i="33" s="1"/>
  <c r="AC20" i="33" s="1"/>
  <c r="Z19" i="33"/>
  <c r="AB19" i="33" s="1"/>
  <c r="AC19" i="33" s="1"/>
  <c r="Z18" i="33"/>
  <c r="AB18" i="33" s="1"/>
  <c r="AC18" i="33" s="1"/>
  <c r="Z17" i="33"/>
  <c r="AB17" i="33" s="1"/>
  <c r="AC17" i="33" s="1"/>
  <c r="Z16" i="33"/>
  <c r="AB16" i="33" s="1"/>
  <c r="AC16" i="33" s="1"/>
  <c r="Z15" i="33"/>
  <c r="AB15" i="33" s="1"/>
  <c r="AC15" i="33" s="1"/>
  <c r="Z14" i="33"/>
  <c r="AB14" i="33" s="1"/>
  <c r="AC14" i="33" s="1"/>
  <c r="Z12" i="33"/>
  <c r="AB12" i="33" s="1"/>
  <c r="AC12" i="33" s="1"/>
  <c r="Z13" i="33"/>
  <c r="AB13" i="33" s="1"/>
  <c r="AC13" i="33" s="1"/>
  <c r="Z8" i="43"/>
  <c r="AB8" i="43" s="1"/>
  <c r="AC8" i="43" s="1"/>
  <c r="Z6" i="43"/>
  <c r="AB6" i="43" s="1"/>
  <c r="AC6" i="43" s="1"/>
  <c r="Z7" i="43"/>
  <c r="AB7" i="43" s="1"/>
  <c r="AC7" i="43" s="1"/>
  <c r="AB7" i="32"/>
  <c r="AC7" i="32" s="1"/>
  <c r="Z7" i="32"/>
  <c r="AB24" i="30"/>
  <c r="AC24" i="30" s="1"/>
  <c r="Z24" i="30"/>
  <c r="AB22" i="30"/>
  <c r="AC22" i="30" s="1"/>
  <c r="Z22" i="30"/>
  <c r="AB19" i="30"/>
  <c r="AC19" i="30" s="1"/>
  <c r="Z19" i="30"/>
  <c r="Z6" i="39"/>
  <c r="AB6" i="39"/>
  <c r="AC6" i="39" s="1"/>
  <c r="AB7" i="39"/>
  <c r="AC7" i="39" s="1"/>
  <c r="Z7" i="39"/>
  <c r="AB8" i="39"/>
  <c r="AC8" i="39" s="1"/>
  <c r="Z8" i="39"/>
  <c r="AB5" i="39"/>
  <c r="AC5" i="39" s="1"/>
  <c r="Z5" i="39"/>
  <c r="Z6" i="10"/>
  <c r="AB6" i="10" s="1"/>
  <c r="AC6" i="10" s="1"/>
  <c r="Z7" i="10"/>
  <c r="AB7" i="10"/>
  <c r="AC7" i="10" s="1"/>
  <c r="V4" i="35"/>
  <c r="Y4" i="35"/>
  <c r="S7" i="38"/>
  <c r="T7" i="38" s="1"/>
  <c r="S6" i="38"/>
  <c r="T6" i="38" s="1"/>
  <c r="Z4" i="35" l="1"/>
  <c r="AB4" i="35" s="1"/>
  <c r="AC4" i="35" s="1"/>
  <c r="X6" i="38"/>
  <c r="U6" i="38"/>
  <c r="X7" i="38"/>
  <c r="U7" i="38"/>
  <c r="AA7" i="38" l="1"/>
  <c r="AB7" i="38" s="1"/>
  <c r="Y7" i="38"/>
  <c r="AA6" i="38"/>
  <c r="AB6" i="38" s="1"/>
  <c r="Y6" i="38"/>
  <c r="T5" i="30"/>
  <c r="T5" i="10"/>
  <c r="U5" i="10" s="1"/>
  <c r="V5" i="10" s="1"/>
  <c r="U4" i="10"/>
  <c r="V4" i="10" s="1"/>
  <c r="T10" i="30"/>
  <c r="T18" i="30" l="1"/>
  <c r="U18" i="30" s="1"/>
  <c r="T17" i="30"/>
  <c r="U17" i="30" s="1"/>
  <c r="Y17" i="30" s="1"/>
  <c r="S5" i="38"/>
  <c r="T5" i="38" s="1"/>
  <c r="S4" i="38"/>
  <c r="T4" i="38" s="1"/>
  <c r="T5" i="36"/>
  <c r="U5" i="36" s="1"/>
  <c r="T4" i="36"/>
  <c r="U4" i="36" s="1"/>
  <c r="T5" i="34"/>
  <c r="U5" i="34" s="1"/>
  <c r="T11" i="33"/>
  <c r="U11" i="33" s="1"/>
  <c r="T10" i="33"/>
  <c r="U10" i="33" s="1"/>
  <c r="T9" i="33"/>
  <c r="T8" i="33"/>
  <c r="U8" i="33" s="1"/>
  <c r="Y8" i="33" s="1"/>
  <c r="T4" i="33"/>
  <c r="U4" i="33" s="1"/>
  <c r="Y4" i="33" s="1"/>
  <c r="T11" i="32"/>
  <c r="U11" i="32" s="1"/>
  <c r="Y11" i="32" s="1"/>
  <c r="T10" i="32"/>
  <c r="U10" i="32" s="1"/>
  <c r="Y10" i="32" s="1"/>
  <c r="T9" i="32"/>
  <c r="U9" i="32" s="1"/>
  <c r="Y9" i="32" s="1"/>
  <c r="T8" i="32"/>
  <c r="U8" i="32" s="1"/>
  <c r="Y8" i="32" s="1"/>
  <c r="T6" i="32"/>
  <c r="U6" i="32" s="1"/>
  <c r="Y6" i="32" s="1"/>
  <c r="T5" i="32"/>
  <c r="U5" i="32" s="1"/>
  <c r="Y5" i="32" s="1"/>
  <c r="T4" i="32"/>
  <c r="U4" i="32" s="1"/>
  <c r="Y4" i="32" s="1"/>
  <c r="T25" i="31"/>
  <c r="U25" i="31" s="1"/>
  <c r="T24" i="31"/>
  <c r="U24" i="31" s="1"/>
  <c r="T23" i="31"/>
  <c r="U23" i="31" s="1"/>
  <c r="T22" i="31"/>
  <c r="U22" i="31" s="1"/>
  <c r="Y22" i="31" s="1"/>
  <c r="T21" i="31"/>
  <c r="U21" i="31" s="1"/>
  <c r="Y21" i="31" s="1"/>
  <c r="T20" i="31"/>
  <c r="U20" i="31" s="1"/>
  <c r="Y20" i="31" s="1"/>
  <c r="T19" i="31"/>
  <c r="U19" i="31" s="1"/>
  <c r="T18" i="31"/>
  <c r="U18" i="31" s="1"/>
  <c r="Y18" i="31" s="1"/>
  <c r="T17" i="31"/>
  <c r="U17" i="31" s="1"/>
  <c r="T16" i="31"/>
  <c r="U16" i="31" s="1"/>
  <c r="T15" i="31"/>
  <c r="U15" i="31" s="1"/>
  <c r="Y15" i="31" s="1"/>
  <c r="T14" i="31"/>
  <c r="U14" i="31" s="1"/>
  <c r="Y14" i="31" s="1"/>
  <c r="T4" i="31"/>
  <c r="U4" i="31" s="1"/>
  <c r="Y4" i="31" s="1"/>
  <c r="U5" i="30"/>
  <c r="T16" i="30"/>
  <c r="U16" i="30" s="1"/>
  <c r="T15" i="30"/>
  <c r="U15" i="30" s="1"/>
  <c r="T14" i="30"/>
  <c r="U14" i="30" s="1"/>
  <c r="T13" i="30"/>
  <c r="U13" i="30" s="1"/>
  <c r="T12" i="30"/>
  <c r="U12" i="30" s="1"/>
  <c r="T11" i="30"/>
  <c r="U11" i="30" s="1"/>
  <c r="T9" i="30"/>
  <c r="U9" i="30" s="1"/>
  <c r="T7" i="30"/>
  <c r="U7" i="30" s="1"/>
  <c r="Y7" i="30" s="1"/>
  <c r="T6" i="30"/>
  <c r="U6" i="30" s="1"/>
  <c r="T4" i="30"/>
  <c r="U4" i="30" s="1"/>
  <c r="U10" i="30"/>
  <c r="Y10" i="30" s="1"/>
  <c r="T8" i="30"/>
  <c r="U8" i="30" s="1"/>
  <c r="Y8" i="30" s="1"/>
  <c r="Y5" i="10"/>
  <c r="Y4" i="10"/>
  <c r="AB14" i="31" l="1"/>
  <c r="AC14" i="31" s="1"/>
  <c r="Z14" i="31"/>
  <c r="AB15" i="31"/>
  <c r="AC15" i="31" s="1"/>
  <c r="Z15" i="31"/>
  <c r="Z22" i="31"/>
  <c r="AB22" i="31" s="1"/>
  <c r="AC22" i="31" s="1"/>
  <c r="AB4" i="36"/>
  <c r="AC4" i="36" s="1"/>
  <c r="Z4" i="36"/>
  <c r="Z8" i="33"/>
  <c r="AB8" i="33" s="1"/>
  <c r="AC8" i="33" s="1"/>
  <c r="Z4" i="33"/>
  <c r="AB4" i="33" s="1"/>
  <c r="AC4" i="33" s="1"/>
  <c r="Z5" i="34"/>
  <c r="AB5" i="34" s="1"/>
  <c r="AC5" i="34" s="1"/>
  <c r="AB9" i="32"/>
  <c r="AC9" i="32" s="1"/>
  <c r="Z9" i="32"/>
  <c r="AB10" i="32"/>
  <c r="AC10" i="32" s="1"/>
  <c r="Z10" i="32"/>
  <c r="Z5" i="32"/>
  <c r="AB5" i="32"/>
  <c r="AC5" i="32" s="1"/>
  <c r="AB8" i="32"/>
  <c r="AC8" i="32" s="1"/>
  <c r="Z8" i="32"/>
  <c r="Z11" i="32"/>
  <c r="AB11" i="32"/>
  <c r="AC11" i="32" s="1"/>
  <c r="Z4" i="32"/>
  <c r="AB4" i="32"/>
  <c r="AC4" i="32" s="1"/>
  <c r="Z6" i="32"/>
  <c r="AB6" i="32"/>
  <c r="AC6" i="32" s="1"/>
  <c r="Z21" i="31"/>
  <c r="AB21" i="31" s="1"/>
  <c r="AC21" i="31" s="1"/>
  <c r="Z20" i="31"/>
  <c r="AB20" i="31" s="1"/>
  <c r="AC20" i="31" s="1"/>
  <c r="Z18" i="31"/>
  <c r="AB18" i="31"/>
  <c r="AC18" i="31" s="1"/>
  <c r="AB17" i="30"/>
  <c r="AC17" i="30" s="1"/>
  <c r="Z17" i="30"/>
  <c r="AB11" i="30"/>
  <c r="AC11" i="30" s="1"/>
  <c r="Z11" i="30"/>
  <c r="AB13" i="30"/>
  <c r="AC13" i="30" s="1"/>
  <c r="Z13" i="30"/>
  <c r="AB14" i="30"/>
  <c r="AC14" i="30" s="1"/>
  <c r="Z14" i="30"/>
  <c r="AB12" i="30"/>
  <c r="AC12" i="30" s="1"/>
  <c r="Z12" i="30"/>
  <c r="AB15" i="30"/>
  <c r="AC15" i="30" s="1"/>
  <c r="Z15" i="30"/>
  <c r="Z16" i="30"/>
  <c r="AB16" i="30"/>
  <c r="AC16" i="30" s="1"/>
  <c r="AB10" i="30"/>
  <c r="AC10" i="30" s="1"/>
  <c r="Z10" i="30"/>
  <c r="Z7" i="30"/>
  <c r="AB7" i="30"/>
  <c r="AC7" i="30" s="1"/>
  <c r="AB4" i="30"/>
  <c r="AC4" i="30" s="1"/>
  <c r="Z4" i="30"/>
  <c r="Z4" i="31"/>
  <c r="AB4" i="31" s="1"/>
  <c r="AC4" i="31" s="1"/>
  <c r="AB5" i="10"/>
  <c r="AC5" i="10" s="1"/>
  <c r="Z5" i="10"/>
  <c r="Z4" i="10"/>
  <c r="AB4" i="10" s="1"/>
  <c r="AC4" i="10" s="1"/>
  <c r="Y6" i="30"/>
  <c r="V6" i="30"/>
  <c r="V10" i="30"/>
  <c r="V25" i="31"/>
  <c r="V4" i="30"/>
  <c r="V16" i="30"/>
  <c r="V11" i="30"/>
  <c r="V12" i="30"/>
  <c r="V13" i="30"/>
  <c r="V14" i="30"/>
  <c r="V15" i="30"/>
  <c r="V5" i="30"/>
  <c r="V5" i="34"/>
  <c r="V7" i="30"/>
  <c r="Y9" i="30"/>
  <c r="V9" i="30"/>
  <c r="V8" i="30"/>
  <c r="Y18" i="30"/>
  <c r="V18" i="30"/>
  <c r="V17" i="30"/>
  <c r="V4" i="32"/>
  <c r="V5" i="32"/>
  <c r="V6" i="32"/>
  <c r="V8" i="32"/>
  <c r="V9" i="32"/>
  <c r="V10" i="32"/>
  <c r="Y24" i="31"/>
  <c r="V24" i="31"/>
  <c r="Y23" i="31"/>
  <c r="V23" i="31"/>
  <c r="V22" i="31"/>
  <c r="V21" i="31"/>
  <c r="V20" i="31"/>
  <c r="Y19" i="31"/>
  <c r="V19" i="31"/>
  <c r="V18" i="31"/>
  <c r="Y17" i="31"/>
  <c r="V17" i="31"/>
  <c r="Y16" i="31"/>
  <c r="V16" i="31"/>
  <c r="V15" i="31"/>
  <c r="V14" i="31"/>
  <c r="V13" i="31"/>
  <c r="V5" i="31"/>
  <c r="V6" i="31"/>
  <c r="V7" i="31"/>
  <c r="V8" i="31"/>
  <c r="V9" i="31"/>
  <c r="V10" i="31"/>
  <c r="V11" i="31"/>
  <c r="V12" i="31"/>
  <c r="V11" i="32"/>
  <c r="Y10" i="33"/>
  <c r="V10" i="33"/>
  <c r="Y9" i="33"/>
  <c r="V9" i="33"/>
  <c r="V8" i="33"/>
  <c r="Y7" i="33"/>
  <c r="V7" i="33"/>
  <c r="Y6" i="33"/>
  <c r="V6" i="33"/>
  <c r="Y5" i="33"/>
  <c r="V5" i="33"/>
  <c r="V4" i="33"/>
  <c r="Y11" i="33"/>
  <c r="V11" i="33"/>
  <c r="V5" i="36"/>
  <c r="V4" i="36"/>
  <c r="U5" i="38"/>
  <c r="U4" i="38"/>
  <c r="V4" i="31"/>
  <c r="AA4" i="38" l="1"/>
  <c r="AB4" i="38" s="1"/>
  <c r="Y4" i="38"/>
  <c r="AA5" i="38"/>
  <c r="AB5" i="38" s="1"/>
  <c r="Y5" i="38"/>
  <c r="Z16" i="31"/>
  <c r="AB16" i="31" s="1"/>
  <c r="AC16" i="31" s="1"/>
  <c r="Z17" i="31"/>
  <c r="AB17" i="31" s="1"/>
  <c r="AC17" i="31" s="1"/>
  <c r="AB19" i="31"/>
  <c r="AC19" i="31" s="1"/>
  <c r="Z19" i="31"/>
  <c r="Z23" i="31"/>
  <c r="AB23" i="31" s="1"/>
  <c r="AC23" i="31" s="1"/>
  <c r="Z24" i="31"/>
  <c r="AB24" i="31" s="1"/>
  <c r="AC24" i="31" s="1"/>
  <c r="AB25" i="31"/>
  <c r="AC25" i="31" s="1"/>
  <c r="Z25" i="31"/>
  <c r="Z11" i="33"/>
  <c r="AB11" i="33" s="1"/>
  <c r="AC11" i="33" s="1"/>
  <c r="AB7" i="33"/>
  <c r="AC7" i="33" s="1"/>
  <c r="Z7" i="33"/>
  <c r="Z5" i="33"/>
  <c r="AB5" i="33" s="1"/>
  <c r="AC5" i="33" s="1"/>
  <c r="Z6" i="33"/>
  <c r="AB6" i="33" s="1"/>
  <c r="AC6" i="33" s="1"/>
  <c r="AB9" i="33"/>
  <c r="AC9" i="33" s="1"/>
  <c r="Z9" i="33"/>
  <c r="Z10" i="33"/>
  <c r="AB10" i="33" s="1"/>
  <c r="AC10" i="33" s="1"/>
  <c r="AB9" i="30"/>
  <c r="AC9" i="30" s="1"/>
  <c r="Z9" i="30"/>
  <c r="AB18" i="30"/>
  <c r="AC18" i="30" s="1"/>
  <c r="Z18" i="30"/>
  <c r="AB8" i="30"/>
  <c r="AC8" i="30" s="1"/>
  <c r="Z8" i="30"/>
  <c r="AB5" i="30"/>
  <c r="AC5" i="30" s="1"/>
  <c r="Z5" i="30"/>
  <c r="D6" i="28"/>
  <c r="E6" i="28"/>
  <c r="D7" i="28"/>
  <c r="E7" i="28"/>
  <c r="E5" i="28"/>
  <c r="D5" i="28"/>
  <c r="AG6" i="22"/>
  <c r="AH6" i="22" s="1"/>
  <c r="BB5" i="22"/>
  <c r="AZ5" i="22"/>
  <c r="BA5" i="22" s="1"/>
  <c r="BE5" i="22" s="1"/>
  <c r="AR5" i="22"/>
  <c r="AP5" i="22"/>
  <c r="AQ5" i="22" s="1"/>
  <c r="AU5" i="22" s="1"/>
  <c r="AG5" i="22"/>
  <c r="AH5" i="22"/>
  <c r="AL5" i="22" s="1"/>
  <c r="BG5" i="22" s="1"/>
  <c r="AG6" i="20"/>
  <c r="AH6" i="20" s="1"/>
  <c r="AL6" i="20" s="1"/>
  <c r="BG6" i="20" s="1"/>
  <c r="BB5" i="20"/>
  <c r="AZ5" i="20"/>
  <c r="BA5" i="20" s="1"/>
  <c r="BE5" i="20" s="1"/>
  <c r="AR5" i="20"/>
  <c r="AP5" i="20"/>
  <c r="AQ5" i="20" s="1"/>
  <c r="AU5" i="20" s="1"/>
  <c r="AG5" i="20"/>
  <c r="AH5" i="20"/>
  <c r="AI5" i="20" s="1"/>
  <c r="AI5" i="22" l="1"/>
  <c r="AI6" i="20"/>
  <c r="AI6" i="22"/>
  <c r="AL6" i="22"/>
  <c r="BG6" i="22" s="1"/>
  <c r="AL5" i="20"/>
  <c r="BG5" i="20" s="1"/>
</calcChain>
</file>

<file path=xl/comments1.xml><?xml version="1.0" encoding="utf-8"?>
<comments xmlns="http://schemas.openxmlformats.org/spreadsheetml/2006/main">
  <authors>
    <author>tc={9B26FE38-FD6C-4489-A2AB-306E28D0C4C3}</author>
    <author>tc={B698A33D-CEA9-43C1-B885-7E08E1079B89}</author>
    <author>tc={72E8F719-F779-432B-A447-638F5FA26A80}</author>
    <author>tc={D3456C49-E143-422E-9FB7-68FE0567F55A}</author>
    <author>tc={739B1B43-B402-4869-AB7E-BE32CC4A0AC2}</author>
    <author>tc={E9F9CB82-C73B-4AE8-984E-C8DF0CEAC1D4}</author>
    <author>tc={A2F4E1D6-0D2E-4DF1-8F75-9FAF6A6E7A2C}</author>
    <author>tc={65B48C79-5B3B-44E9-AF42-9BC0A78E10F8}</author>
    <author>Manuela Hernandez</author>
  </authors>
  <commentList>
    <comment ref="H4"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n°3-2024-2166 del 26/12/2024. </t>
        </r>
      </text>
    </comment>
    <comment ref="I4"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n°3-2024-2166 del 26/12/2024. </t>
        </r>
      </text>
    </comment>
    <comment ref="J4" authorId="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unidad de medida mediante memorando n°3-2024-2166 del 26/12/2024. </t>
        </r>
      </text>
    </comment>
    <comment ref="P4" authorId="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n°3-2024-2166 del 26/12/2024. </t>
        </r>
      </text>
    </comment>
    <comment ref="H5" authorId="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n°3-2024-2166 del 26/12/2024. </t>
        </r>
      </text>
    </comment>
    <comment ref="I5" authorId="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n°3-2024-2166 del 26/12/2024. </t>
        </r>
      </text>
    </comment>
    <comment ref="J5" authorId="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unidad de medida mediante memorando n°3-2024-2166 del 26/12/2024. </t>
        </r>
      </text>
    </comment>
    <comment ref="P5" authorId="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n°3-2024-2166 del 26/12/2024. </t>
        </r>
      </text>
    </comment>
    <comment ref="H6" authorId="8" shapeId="0">
      <text>
        <r>
          <rPr>
            <b/>
            <sz val="9"/>
            <color indexed="81"/>
            <rFont val="Tahoma"/>
            <family val="2"/>
          </rPr>
          <t>Manuela Hernandez:</t>
        </r>
        <r>
          <rPr>
            <sz val="9"/>
            <color indexed="81"/>
            <rFont val="Tahoma"/>
            <family val="2"/>
          </rPr>
          <t xml:space="preserve">
Se aprobó reformulación mediante memorando n°3-2025-488 del 11/03/2025.</t>
        </r>
      </text>
    </comment>
    <comment ref="I6" authorId="8" shapeId="0">
      <text>
        <r>
          <rPr>
            <b/>
            <sz val="9"/>
            <color indexed="81"/>
            <rFont val="Tahoma"/>
            <family val="2"/>
          </rPr>
          <t>Manuela Hernandez:</t>
        </r>
        <r>
          <rPr>
            <sz val="9"/>
            <color indexed="81"/>
            <rFont val="Tahoma"/>
            <family val="2"/>
          </rPr>
          <t xml:space="preserve">
Se aprobó reformulación mediante memorando n°3-2025-488 del 11/03/2025.</t>
        </r>
      </text>
    </comment>
    <comment ref="P6" authorId="8" shapeId="0">
      <text>
        <r>
          <rPr>
            <b/>
            <sz val="9"/>
            <color indexed="81"/>
            <rFont val="Tahoma"/>
            <family val="2"/>
          </rPr>
          <t>Manuela Hernandez:</t>
        </r>
        <r>
          <rPr>
            <sz val="9"/>
            <color indexed="81"/>
            <rFont val="Tahoma"/>
            <family val="2"/>
          </rPr>
          <t xml:space="preserve">
Se aprobó prórroga mediante memorando n°3-2025-404 del 28/02/2025. </t>
        </r>
      </text>
    </comment>
    <comment ref="P7" authorId="8" shapeId="0">
      <text>
        <r>
          <rPr>
            <b/>
            <sz val="9"/>
            <color indexed="81"/>
            <rFont val="Tahoma"/>
            <family val="2"/>
          </rPr>
          <t>Manuela Hernandez:</t>
        </r>
        <r>
          <rPr>
            <sz val="9"/>
            <color indexed="81"/>
            <rFont val="Tahoma"/>
            <family val="2"/>
          </rPr>
          <t xml:space="preserve">
Se aprobó prórroga mediante memorando n°3-2025-404 del 28/02/2025. </t>
        </r>
      </text>
    </comment>
  </commentList>
</comments>
</file>

<file path=xl/comments2.xml><?xml version="1.0" encoding="utf-8"?>
<comments xmlns="http://schemas.openxmlformats.org/spreadsheetml/2006/main">
  <authors>
    <author>Manuela Hernandez</author>
  </authors>
  <commentList>
    <comment ref="P4"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5"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7"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H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I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J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P8"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0"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1"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2"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3"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4"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5"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6"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17"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H1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I1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J18" authorId="0" shapeId="0">
      <text>
        <r>
          <rPr>
            <b/>
            <sz val="9"/>
            <color indexed="81"/>
            <rFont val="Tahoma"/>
            <family val="2"/>
          </rPr>
          <t>Manuela Hernandez:</t>
        </r>
        <r>
          <rPr>
            <sz val="9"/>
            <color indexed="81"/>
            <rFont val="Tahoma"/>
            <family val="2"/>
          </rPr>
          <t xml:space="preserve">
Se aprueba reformulación mediante memorando n°3-2025-501 del 12/03/2025.</t>
        </r>
      </text>
    </comment>
    <comment ref="P19"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22" authorId="0" shapeId="0">
      <text>
        <r>
          <rPr>
            <b/>
            <sz val="9"/>
            <color indexed="81"/>
            <rFont val="Tahoma"/>
            <family val="2"/>
          </rPr>
          <t>Manuela Hernandez:</t>
        </r>
        <r>
          <rPr>
            <sz val="9"/>
            <color indexed="81"/>
            <rFont val="Tahoma"/>
            <family val="2"/>
          </rPr>
          <t xml:space="preserve">
Se aprueba prórroga mediante memorando n°3-2025-501 del 12/03/2025.</t>
        </r>
      </text>
    </comment>
    <comment ref="P24" authorId="0" shapeId="0">
      <text>
        <r>
          <rPr>
            <b/>
            <sz val="9"/>
            <color indexed="81"/>
            <rFont val="Tahoma"/>
            <family val="2"/>
          </rPr>
          <t>Manuela Hernandez:</t>
        </r>
        <r>
          <rPr>
            <sz val="9"/>
            <color indexed="81"/>
            <rFont val="Tahoma"/>
            <family val="2"/>
          </rPr>
          <t xml:space="preserve">
Se aprueba prórroga mediante memorando n°3-2025-501 del 12/03/2025.</t>
        </r>
      </text>
    </comment>
  </commentList>
</comments>
</file>

<file path=xl/comments3.xml><?xml version="1.0" encoding="utf-8"?>
<comments xmlns="http://schemas.openxmlformats.org/spreadsheetml/2006/main">
  <authors>
    <author>tc={1ED689CC-A15A-47D7-8B52-27338F29AC97}</author>
    <author>tc={CF429D3D-0C01-470B-ADCA-0EFF6B9DBD0C}</author>
    <author>tc={49307E06-1B65-44D9-BF0B-504CD39B99D2}</author>
    <author>tc={BBD458DD-FB51-4727-B5D3-658BBE7F10E6}</author>
    <author>tc={1B6E7DAD-87C5-4C94-8B2E-C503503D63DD}</author>
    <author>tc={55A73860-2A3E-4096-B0AA-20CB7984F3B1}</author>
    <author>tc={2C72EBA9-C7FF-44DD-8456-B6EF1F18939E}</author>
    <author>tc={34EE5E8B-8E8F-439B-9537-8619F420E3F2}</author>
    <author>tc={09EF07DF-4C68-402A-87A1-126A62BFDBE7}</author>
    <author>tc={09F2FE03-086E-4275-AF23-AA915604DE97}</author>
    <author>tc={14380241-62B4-4AB2-AD70-F6158E8BCBBD}</author>
    <author>tc={4D2DF42E-E22D-4F51-B238-F0E3FAC91BCB}</author>
    <author>tc={F56DEBC4-2E33-431A-ABB5-67A349042DA9}</author>
    <author>tc={8FFA1264-A3D9-4CD7-9569-E7ADF3FDCD13}</author>
    <author>tc={1AA06121-5755-4C3D-93CD-A84CAC8FBF79}</author>
    <author>tc={32026BE0-A954-47B3-8545-B567AC465D03}</author>
    <author>tc={3BD838C2-13CE-4E4D-BC0D-ADE96D586B21}</author>
    <author>tc={93F2EE83-0448-42F1-A574-978E42FFD0EC}</author>
    <author>tc={5F197595-9E7C-41A2-A872-740B1E48B743}</author>
    <author>tc={6B5E0BED-A06C-4ACD-99CA-940AEC2D719F}</author>
    <author>tc={EB512D93-5519-48C2-BEA0-D637EFA53F3B}</author>
    <author>tc={A69CA6A4-0E28-4E87-B4E5-2B652AFC5E99}</author>
    <author>tc={B35567AC-BD79-4C4D-925F-D3FF18B8E292}</author>
    <author>tc={163870B9-FF03-4E79-8E64-A676D626BC4C}</author>
    <author>tc={F9065E84-91CD-4155-8884-97BC3FB18030}</author>
    <author>tc={48799996-4705-4BF6-AE17-48F22C7E1C21}</author>
    <author>tc={A1D2A107-B834-4184-ACDF-FA69E1D294F3}</author>
    <author>tc={5E7BB4C6-EFA8-4158-8FA2-3FEDD032AE68}</author>
    <author>tc={2EBF388F-AA14-40DB-A139-14613B6A6B00}</author>
    <author>tc={29D98239-3A19-4A58-B8C1-0B685543B749}</author>
    <author>tc={CC75BE06-2E48-4EC3-B7CF-B5EED3405B1B}</author>
    <author>tc={D20361EB-B913-4E1A-B07D-6ADFD665AAD2}</author>
    <author>tc={4305E3B5-C302-4243-B78D-34688F0EF353}</author>
    <author>tc={8B6F98ED-2403-4232-A3FC-2AC6983D87C8}</author>
    <author>tc={CD98B79C-565C-4E67-BE1D-A0FF5D40FD73}</author>
    <author>tc={1207F75E-BB81-4684-A2B9-8494A4D847DF}</author>
    <author>tc={54B5AD7A-27EC-4D4F-AD7C-B60FF444ADA6}</author>
    <author>tc={0EFABCA0-6CA0-4FBC-824C-30A33091C501}</author>
    <author>tc={FA075011-54CE-4C64-9057-52EF5F90518B}</author>
    <author>tc={DDCD9BBF-F7A2-41D3-BA40-FDE654D3F63B}</author>
    <author>tc={FEDE5B5B-674E-4591-8F3A-C8E48FD0D877}</author>
    <author>tc={9661C0B1-F2FC-4FFE-809C-68418BFBD29C}</author>
    <author>tc={E372F1A0-3E6A-4FB0-B9E7-118EC1C471E5}</author>
    <author>tc={3B53A9BE-622D-451E-BE98-878921AC21F3}</author>
    <author>tc={E56EE3F5-C4A9-4D1C-898D-FA957AC0E277}</author>
    <author>tc={E4F09360-AFD6-4055-8D76-EC7AABF4C5BC}</author>
    <author>tc={55393990-8528-47E4-9701-07099E0D4730}</author>
    <author>tc={92CAD2B5-1217-4F78-B3F5-16488F64EB4B}</author>
    <author>tc={98EA7FE4-9BC3-4DB8-B771-8264B44028C1}</author>
    <author>tc={8B7378B1-374D-4894-B9C4-9C0EA435A2DC}</author>
    <author>tc={B115DFE2-66A8-4735-BE03-9D8707896694}</author>
    <author>tc={C970DEDA-6B12-43F9-BFC5-7D95668A66CC}</author>
    <author>tc={13E67872-40A2-4588-B396-14D32C95B078}</author>
    <author>tc={A59FEC3D-33AE-4870-817E-A15B1F576852}</author>
    <author>tc={7243E969-CCCA-4EBF-9D65-ADEEE97D4994}</author>
    <author>tc={C4EEE062-8680-4458-BEDA-3DF6AC4A94B0}</author>
    <author>tc={FF2BEBFD-1189-4E6A-8D04-7E6D05519641}</author>
    <author>tc={212701B0-7B8B-495F-9B61-1F377A5C51D6}</author>
    <author>tc={FB7EF2BA-71EA-4793-B987-C442B2F4E31A}</author>
    <author>tc={11944A12-5A10-4111-B3B2-23F4BD1F5351}</author>
    <author>tc={B7534BFF-8FEE-4263-B164-21F28EDB99C1}</author>
    <author>tc={D9D41CB1-3C3E-46F6-8267-80AED3815BEC}</author>
    <author>tc={007D88EB-3748-4725-AA80-FEA38C487A23}</author>
  </authors>
  <commentList>
    <comment ref="H4"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4"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4" authorId="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4" authorId="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
        </r>
      </text>
    </comment>
    <comment ref="H5" authorId="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5" authorId="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5" authorId="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5" authorId="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
        </r>
      </text>
    </comment>
    <comment ref="H6" authorId="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6" authorId="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6" authorId="1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6" authorId="1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
        </r>
      </text>
    </comment>
    <comment ref="H7" authorId="1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7" authorId="1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7" authorId="1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7" authorId="1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tercera prórroga mediante memorando n°3-2024-2168 y 3-2024-2172 del 26/12/2024. 
Se aprobó segunda prórroga mediante memorando n°3-2024-946 del 29/05/2024 
Se aprobó prórroga mediante memorando n°3-2023-1813 del 02/11/2023. 
</t>
        </r>
      </text>
    </comment>
    <comment ref="H8" authorId="1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8" authorId="1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8" authorId="1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8" authorId="1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tercera prórroga mediante memorando n°3-2024-2168 y 3-2024-2172 del 26/12/2024. 
Se aprobó segunda prórroga mediante memorando n°3-2024-946 del 29/05/2024 
Se aprobó prórroga mediante memorando n°3-2023-1813 del 02/11/2023. 
</t>
        </r>
      </text>
    </comment>
    <comment ref="H9" authorId="2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9" authorId="2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9" authorId="2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9" authorId="2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tercera prórroga mediante memorando n°3-2024-2168 y 3-2024-2172 del 26/12/2024. 
Se aprobó segunda prórroga mediante memorando n°3-2024-946 del 29/05/2024 
Se aprobó prórroga mediante memorando n°3-2023-1813 del 02/11/2023. 
</t>
        </r>
      </text>
    </comment>
    <comment ref="H10" authorId="2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0" authorId="2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0" authorId="2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0" authorId="2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n°3-2024-2168 y 3-2024-2172 del 26/12/2024. 
Se aprobó prórroga mediante memorando n°3-2024-532 del 13/03/2024. 
</t>
        </r>
      </text>
    </comment>
    <comment ref="H11" authorId="2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1" authorId="2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1" authorId="3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1" authorId="3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n°3-2024-2168 y 3-2024-2172 del 26/12/2024. 
Se aprobó prórroga mediante memorando n°3-2024-532 del 13/03/2024. 
</t>
        </r>
      </text>
    </comment>
    <comment ref="H12" authorId="3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2" authorId="3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2" authorId="3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2" authorId="3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n°3-2024-2168 y 3-2024-2172 del 26/12/2024. 
Se aprobó prórroga mediante memorando n°3-2024-532 del 13/03/2024. 
</t>
        </r>
      </text>
    </comment>
    <comment ref="H13" authorId="3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3" authorId="3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3" authorId="3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3" authorId="3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14" authorId="4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4" authorId="4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4" authorId="4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4" authorId="4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15" authorId="4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15" authorId="4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15" authorId="4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15" authorId="4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19" authorId="4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n°3-2024-2071 del 12/12/2024. </t>
        </r>
      </text>
    </comment>
    <comment ref="I19" authorId="4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n°3-2024-2071 del 12/12/2024. </t>
        </r>
      </text>
    </comment>
    <comment ref="P19" authorId="5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n°3-2024-2071 del 12/12/2024. </t>
        </r>
      </text>
    </comment>
    <comment ref="H26" authorId="5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26" authorId="5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26" authorId="5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26" authorId="5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27" authorId="5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27" authorId="5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27" authorId="5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27" authorId="5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 ref="H28" authorId="5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acción mediante memorando n°3-2024-2172 del 26/12/2024. </t>
        </r>
      </text>
    </comment>
    <comment ref="I28" authorId="6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unidad de medida mediante memorando n°3-2024-2172 del 26/12/2024. </t>
        </r>
      </text>
    </comment>
    <comment ref="J28" authorId="6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de la cantidad de la unidad de medida mediante memorando n°3-2024-2172 del 26/12/2024. </t>
        </r>
      </text>
    </comment>
    <comment ref="P28" authorId="6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prórroga mediante memorando n°3-2024-2168 y 3-2024-2172 del 26/12/2024. </t>
        </r>
      </text>
    </comment>
  </commentList>
</comments>
</file>

<file path=xl/comments4.xml><?xml version="1.0" encoding="utf-8"?>
<comments xmlns="http://schemas.openxmlformats.org/spreadsheetml/2006/main">
  <authors>
    <author>tc={44953DE2-5DA3-4A92-BFB6-53079505EA80}</author>
    <author>tc={FD9D3823-9904-4C4D-861A-8BA6EDA6B716}</author>
    <author>tc={B565EFD2-660C-4E42-AAEB-2CA804225F31}</author>
    <author>tc={8B4EA6D2-A5CA-4321-9203-898AE8441FAF}</author>
    <author>tc={39B54680-0BD5-42AA-9BB9-1EAA4B973A61}</author>
    <author>tc={D2C2ED35-ACF0-48B7-A8AA-A60A862A857D}</author>
    <author>tc={91F89A67-7D18-4805-857E-42CF9F92291A}</author>
    <author>tc={3A0DF4E9-AB3C-4B2E-B673-B4EA7237F9DD}</author>
    <author>tc={2C1B2C22-745C-43A9-B5AE-A00FD58D1FCB}</author>
    <author>tc={DE388C20-BC99-495A-899B-7A680C44DFB3}</author>
    <author>tc={CEEDBBD7-F57F-4119-B48B-C62686E83DCE}</author>
    <author>tc={B431574E-7D53-4473-AD76-4757CB50E27C}</author>
    <author>tc={A6BF5827-A66E-4CBB-A99B-D6B8EEE9A387}</author>
    <author>tc={8E38C38A-DB2C-46E6-BA50-A4C0E6318334}</author>
    <author>tc={63B7AF76-308C-4435-96C5-6116607E203F}</author>
    <author>tc={77835235-4A73-4CEC-9A13-6810CFF716CA}</author>
    <author>tc={6C59381C-72F3-4712-8699-EA45023AF159}</author>
    <author>tc={5D244A2F-708C-4F25-979C-ED019578DDE1}</author>
    <author>tc={4EEFC723-2D95-4B1A-B360-5BD68D5CCCA7}</author>
    <author>tc={5BAF0097-09FB-4C67-B040-9BFB54385BC4}</author>
    <author>tc={2259E2B0-FDE5-403E-8C75-04E96AABD933}</author>
    <author>tc={B18092D6-D83F-45EE-9DBD-8185ACC8B461}</author>
    <author>tc={CC0E9126-6A21-4264-AE24-E9903D8A0616}</author>
    <author>tc={637D50AE-B723-47BA-B797-6CE1E7218585}</author>
    <author>tc={78A90531-219E-4E53-B3D2-0D542813DBAC}</author>
    <author>tc={9E95787F-34D6-428B-B333-AC8DCAC4D112}</author>
  </authors>
  <commentList>
    <comment ref="P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5"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5" authorId="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5" authorId="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5"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6" authorId="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6" authorId="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6" authorId="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6"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7" authorId="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7" authorId="1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7" authorId="1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7"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8" authorId="1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8" authorId="1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8" authorId="1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8" authorId="1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9" authorId="17"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9" authorId="18"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9" authorId="19"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9" authorId="2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H10" authorId="2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I10" authorId="2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J10" authorId="23"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reformulación mediante memorando n°3-2025-509 del 14/03/2025. </t>
        </r>
      </text>
    </comment>
    <comment ref="P10" authorId="2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 ref="P11" authorId="2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memorando n°3-2025-509 del 14/03/2025.</t>
        </r>
      </text>
    </comment>
  </commentList>
</comments>
</file>

<file path=xl/comments5.xml><?xml version="1.0" encoding="utf-8"?>
<comments xmlns="http://schemas.openxmlformats.org/spreadsheetml/2006/main">
  <authors>
    <author>tc={63A12C1B-BD20-44C6-914C-6A633A69DD74}</author>
    <author>Manuela Hernandez</author>
    <author>tc={3680AAEB-E73F-4FFA-BE93-B686D69C817E}</author>
  </authors>
  <commentList>
    <comment ref="P4"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n°3-2024-2170 del 26/12/2024.
Se aprobó prórroga mediante memorando n°3-2024-1007 del 07/06/2024. </t>
        </r>
      </text>
    </comment>
    <comment ref="R4"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W4"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P5" authorId="2"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segunda prórroga mediante memorando n°3-2024-2170 del 26/12/2024.
Se aprobó prórroga mediante memorando n°3-2024-1007 del 07/06/2024. </t>
        </r>
      </text>
    </comment>
    <comment ref="R5"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 ref="W5" authorId="1" shapeId="0">
      <text>
        <r>
          <rPr>
            <b/>
            <sz val="9"/>
            <color indexed="81"/>
            <rFont val="Tahoma"/>
            <family val="2"/>
          </rPr>
          <t>Manuela Hernandez:</t>
        </r>
        <r>
          <rPr>
            <sz val="9"/>
            <color indexed="81"/>
            <rFont val="Tahoma"/>
            <family val="2"/>
          </rPr>
          <t xml:space="preserve">
Pendiente acción n°1; relacionada con el manual de fiscalización.</t>
        </r>
      </text>
    </comment>
  </commentList>
</comments>
</file>

<file path=xl/sharedStrings.xml><?xml version="1.0" encoding="utf-8"?>
<sst xmlns="http://schemas.openxmlformats.org/spreadsheetml/2006/main" count="3549" uniqueCount="1155">
  <si>
    <t>SEGUIMIENTO PLANES DE MEJORAMIENTO LOTERÍA DE BOGOTÁ</t>
  </si>
  <si>
    <r>
      <t>CODIGO:</t>
    </r>
    <r>
      <rPr>
        <sz val="8"/>
        <color theme="1"/>
        <rFont val="Arial Narrow"/>
        <family val="2"/>
      </rPr>
      <t xml:space="preserve"> FRO102-561-3</t>
    </r>
  </si>
  <si>
    <r>
      <rPr>
        <b/>
        <sz val="8"/>
        <color rgb="FFFF0000"/>
        <rFont val="Arial Narrow"/>
      </rPr>
      <t>FECHA: 31</t>
    </r>
    <r>
      <rPr>
        <sz val="8"/>
        <color rgb="FFFF0000"/>
        <rFont val="Arial Narrow"/>
      </rPr>
      <t>/03/2025</t>
    </r>
  </si>
  <si>
    <t xml:space="preserve">Orientaciones Generales: </t>
  </si>
  <si>
    <t xml:space="preserve">El archivo contiene las siguiente hojas: </t>
  </si>
  <si>
    <t xml:space="preserve">Hoja "Seguimiento", la cual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</si>
  <si>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</si>
  <si>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</si>
  <si>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</si>
  <si>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</si>
  <si>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</si>
  <si>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</si>
  <si>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</si>
  <si>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</si>
  <si>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</si>
  <si>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</si>
  <si>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</si>
  <si>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</si>
  <si>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</si>
  <si>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</si>
  <si>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</si>
  <si>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dio origen al hallazgo, observación y/o debilidad de auditoría identificado, con el fin de establecer una actividad efectiva, que prevenga la reincidencia del hallazgo.</t>
  </si>
  <si>
    <t>Acción de mejora a implementar</t>
  </si>
  <si>
    <t xml:space="preserve">Indica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</si>
  <si>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</si>
  <si>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</si>
  <si>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</si>
  <si>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</si>
  <si>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</si>
  <si>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</si>
  <si>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</si>
  <si>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</si>
  <si>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</si>
  <si>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</si>
  <si>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</si>
  <si>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</si>
  <si>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</si>
  <si>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</si>
  <si>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</si>
  <si>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</si>
  <si>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</si>
  <si>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</si>
  <si>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</si>
  <si>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 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</si>
  <si>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</si>
  <si>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</si>
  <si>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Alerta</t>
  </si>
  <si>
    <t>Identifica el 
EN TERMINO: La acción de mejora se encuentra 
ALERTA: La acción de mejora no presenta avances significativos durante el periodo de corte de seguimiento. 
OK: La acción de mejora alcanzo el 100% de la meta esperada</t>
  </si>
  <si>
    <t>Análisis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</si>
  <si>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</si>
  <si>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</si>
  <si>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asignado que realizó el seguimiento al plan de mejoramiento. </t>
  </si>
  <si>
    <t>Estado de la acción</t>
  </si>
  <si>
    <r>
      <t xml:space="preserve">Indica el estado de la acción a la fecha de seguimiento. 
</t>
    </r>
    <r>
      <rPr>
        <b/>
        <sz val="11"/>
        <color theme="1"/>
        <rFont val="Arial Narrow"/>
        <family val="2"/>
      </rPr>
      <t>EN EJECUCIÓN:</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próxima a su vencimiento. 
</t>
    </r>
    <r>
      <rPr>
        <b/>
        <sz val="11"/>
        <color theme="1"/>
        <rFont val="Arial Narrow"/>
        <family val="2"/>
      </rPr>
      <t>INCUMPLIDA:</t>
    </r>
    <r>
      <rPr>
        <sz val="11"/>
        <color theme="1"/>
        <rFont val="Arial Narrow"/>
        <family val="2"/>
      </rPr>
      <t xml:space="preserve"> Indica que la acción no se cumplió dentro de los plazos establecidos. 
</t>
    </r>
    <r>
      <rPr>
        <b/>
        <sz val="11"/>
        <color theme="1"/>
        <rFont val="Arial Narrow"/>
        <family val="2"/>
      </rPr>
      <t>CUMPLIDA</t>
    </r>
    <r>
      <rPr>
        <sz val="11"/>
        <color theme="1"/>
        <rFont val="Arial Narrow"/>
        <family val="2"/>
      </rPr>
      <t xml:space="preserve">: Indica que la acción se cumplió en un 100% en los plazos establecidos.
</t>
    </r>
  </si>
  <si>
    <t>SECCIÓN 4. JUSTIFICACIÓN DE LA EFECTIVIDAD DE LA ACCIÓN / HALLAZGO</t>
  </si>
  <si>
    <t>La verificación de la efectividad, solo aplica para los planes de mejoramiento de auditorías internas y planes derivados de las visitas del Archivo Distrital</t>
  </si>
  <si>
    <t xml:space="preserve">1. ¿El plan de Mejoramiento cumplió con la acción propuesta? </t>
  </si>
  <si>
    <t xml:space="preserve">Análisis adelantado por el auditor que realizó el seguimiento, de conformidad con lo reportado por el proceso responsable; en este se indica si se cumplió o no con la acción de mejora formulada. </t>
  </si>
  <si>
    <t>2. ¿Se ha materializado algún riesgo en relación con las acciones propuestas en el plan de mejora durante su ejecución?</t>
  </si>
  <si>
    <t xml:space="preserve">Análisis a partir de la información remitida por la Oficina Asesora de Planeación frente a las materializaciones de riesgos durante la ejecución de las acciones. </t>
  </si>
  <si>
    <t>3. Calificación de la acción</t>
  </si>
  <si>
    <r>
      <t xml:space="preserve">Indica la calificación de efectiva o infectiva, teniendo en cuenta las siguientes combinaciones:
Si las preguntas 1 y 2, se respondieron con "Si" y "No/No aplica", la acción es </t>
    </r>
    <r>
      <rPr>
        <b/>
        <sz val="11"/>
        <rFont val="Arial Narrow"/>
        <family val="2"/>
      </rPr>
      <t>"EFECTIVA".</t>
    </r>
    <r>
      <rPr>
        <sz val="11"/>
        <rFont val="Arial Narrow"/>
        <family val="2"/>
      </rPr>
      <t xml:space="preserve">
Cualquier otra combinación, la acción es </t>
    </r>
    <r>
      <rPr>
        <b/>
        <sz val="11"/>
        <rFont val="Arial Narrow"/>
        <family val="2"/>
      </rPr>
      <t>"INEFECTIVA</t>
    </r>
    <r>
      <rPr>
        <sz val="11"/>
        <rFont val="Arial Narrow"/>
        <family val="2"/>
      </rPr>
      <t xml:space="preserve">".  
</t>
    </r>
    <r>
      <rPr>
        <b/>
        <sz val="11"/>
        <rFont val="Arial Narrow"/>
        <family val="2"/>
      </rPr>
      <t xml:space="preserve">Nota 1: </t>
    </r>
    <r>
      <rPr>
        <sz val="11"/>
        <rFont val="Arial Narrow"/>
        <family val="2"/>
      </rPr>
      <t xml:space="preserve">si la acción se califica "EFECTIVA" la acción se CIERRA; en caso contrario, NO SE CIERRA. 
</t>
    </r>
    <r>
      <rPr>
        <b/>
        <sz val="11"/>
        <rFont val="Arial Narrow"/>
        <family val="2"/>
      </rPr>
      <t xml:space="preserve">Nota 2: </t>
    </r>
    <r>
      <rPr>
        <sz val="11"/>
        <rFont val="Arial Narrow"/>
        <family val="2"/>
      </rPr>
      <t xml:space="preserve">el "No aplica" hace referencia a las acciones formuladas que sus hallazgos no se relacionan con riesgos identificados en la entidad. 
</t>
    </r>
    <r>
      <rPr>
        <b/>
        <sz val="11"/>
        <rFont val="Arial Narrow"/>
        <family val="2"/>
      </rPr>
      <t>Nota 3:</t>
    </r>
    <r>
      <rPr>
        <sz val="11"/>
        <rFont val="Arial Narrow"/>
        <family val="2"/>
      </rPr>
      <t xml:space="preserve"> en relación con las acciones incumplidas, la efectividad se evaluará posterior al mes calendario fijado para su cumplimiento. </t>
    </r>
  </si>
  <si>
    <t>4. ¿Requiere reformulación de la acción?</t>
  </si>
  <si>
    <t xml:space="preserve">A partir de la calificación de la acción: 
Si la acción es efectiva, NO se debe reformular para mitigar la casusa que origino el hallazgo; en caso, contrario, el proceso responsable deberá realizar reformulación. </t>
  </si>
  <si>
    <t>5. Fuente Origen cierre hallazgo y/u observación</t>
  </si>
  <si>
    <t xml:space="preserve">Indica si el seguimiento fue realizado por la OCI, por el ente de control externo. </t>
  </si>
  <si>
    <t>6. Detalle de la fuente</t>
  </si>
  <si>
    <t xml:space="preserve">Indica el soporte que evidencia el cierre del hallazgo. 
Nombre completo del informe donde se registra el cierre del hallazgo en caso de que la fuente de origen sea externa. 
(Este campo solo aplica para los planes de mejoramiento externos)
</t>
  </si>
  <si>
    <t>Hoja "Resultados seguimiento", la cual refleja el estado de los planes de mejoramiento de la entidad en cada seguimiento trimestral.</t>
  </si>
  <si>
    <t>SECCIÓN 4. JUSTIFICACIÓN DE LA EFECTIVIDAD DE LA ACCIÓN</t>
  </si>
  <si>
    <t>Seguimiento I Trimestre</t>
  </si>
  <si>
    <t>Causa(s) del hallazgo</t>
  </si>
  <si>
    <t>Tipo de acción Propuesta</t>
  </si>
  <si>
    <t>Fecha de inicio
(DD-MM-AA)</t>
  </si>
  <si>
    <t>Fecha terminación
(DD-MM-AA)</t>
  </si>
  <si>
    <t>Modificación 
Fecha terminación
(DD-MM-AA)</t>
  </si>
  <si>
    <t>1.Fecha seguimiento</t>
  </si>
  <si>
    <t>1.Detalle del avance de la acción de mejora</t>
  </si>
  <si>
    <t>1.Actividades realizadas  a la fecha</t>
  </si>
  <si>
    <t>1.Resultado del indicador</t>
  </si>
  <si>
    <t>1. 25% avance en ejecución de la meta</t>
  </si>
  <si>
    <t>1.Alerta</t>
  </si>
  <si>
    <t>1.Analisis - Seguimiento OCI4</t>
  </si>
  <si>
    <t>1. Auditor que realizó el seguimiento</t>
  </si>
  <si>
    <t>6. Detalle de la fuente
(Este campo solo aplica para los planes de mejoramiento externos)</t>
  </si>
  <si>
    <t>Origen Interno</t>
  </si>
  <si>
    <t>Auditoría al Proceso Gestión del Talento Humano (Política de Integridad, Conflictos de Interés, etc.) 2023</t>
  </si>
  <si>
    <t>GESTIÓN CONTRACTUAL</t>
  </si>
  <si>
    <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
</t>
    </r>
    <r>
      <rPr>
        <sz val="10"/>
        <color rgb="FF000000"/>
        <rFont val="Arial"/>
      </rPr>
      <t xml:space="preserve">
De la consulta realizada el 10/04/2024 en la plataforma SIGEP se evidenció que durante la vigencia 2023, 13 Directivos y/o Empelados públicos de libre nombramiento y remoción y 43 contratistas no registraron la Declaración de conflictos de intereses en la plataforma SIGEP - Sistema de Información y Gestión del Empleo Público del Departamento Administrativo de la Función Pública.</t>
    </r>
  </si>
  <si>
    <t>• Desconocimiento por parte de la Unidad de Talento Humano y la Secretaría General de la normatividad externa en materia de publicación y divulgación de la Declaración de Conflictos de Interés.
• Debilidades en la promoción, seguimiento y control efectivos por parte de la Unidad de Talento Humano y la Secretaría General, al cumplimiento de las declaraciones de conflictos de intereses de conformidad con la normatividad vigente aplicable.</t>
  </si>
  <si>
    <t>Establecer una estrategia para fomentar la cultura de actualización y definir los li_x0002_neamientos para la genera_x0002_ción de los reportes por parte de los contratistas en ambas plataformas (SIDEAP y SIGEP).</t>
  </si>
  <si>
    <t>•	Interpretación de los conceptos y su aplicación
•	Los procedimientos para la creación de usuarios, asignación de permisos y demás pasos necesarios. (Aclarar y conocer el sistema).
•	Correo a los supervisores solicitando la actualización del SIGEP y SIDEAP por parte de sus supervisados.
•	Cambio de lista de chequeo: A la suscripción, prórroga y terminación, incluyendo SIGEP y SIDEAP
•	Cambio Plantilla estudios previos persona natural Contratación Directa, incluyendo SIGEP y SIDEAP.</t>
  </si>
  <si>
    <t>Acción de mejora</t>
  </si>
  <si>
    <t>Secretaría General</t>
  </si>
  <si>
    <t xml:space="preserve">Desde enero de 2025 se ha incluidio en los estudios previos "capacidad jurídica " requisito de SIGEP Y SIDEAP. Se cuenta con un primer borrador lista de chequeo </t>
  </si>
  <si>
    <t xml:space="preserve">La acción de mejora se encuentra en ejecución; revisado el SharePoint de planes de mejoramiento el 08/04/2025 se identificaron los siguientes documentos:
-. Formato lista de chequeo (FRO300-556-1) en la cual se incluyeron los documentos de hoja de vida, declaración de bienes y rentas, y conflictos de interés en la plataforma SIGEP (filas 10 y 11)
-. Traza de correos con la propuesta del formato actualizado (fechas 04 de marzo y 03 de abril)
-. Documentos requisitos para la suscripción de 2 contratos de prestación de servicios, en los cuales se adjuntaron la hoja de vida, declaración de bienes y rentas, y conflictos de interés en la plataforma SIGEP. 
De acuerdo con lo anterior, se evidencia avance por el proceso responsable; no obstante, se recomienda tener en cuenta las unidades de medidas formuladas, las cuales determinaran el cumplimiento efectivo de la acción. </t>
  </si>
  <si>
    <t>Manuela Hernández J.</t>
  </si>
  <si>
    <t>NO</t>
  </si>
  <si>
    <t>Seguimiento OCI</t>
  </si>
  <si>
    <t>SI</t>
  </si>
  <si>
    <r>
      <t xml:space="preserve">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
</t>
    </r>
    <r>
      <rPr>
        <sz val="10"/>
        <color rgb="FF000000"/>
        <rFont val="Arial"/>
      </rPr>
      <t xml:space="preserve">
Verificada la publicación de la declaración de conflictos de interés por parte de los servidores de la entidad en las plataformas SIDEAP y SIGEP durante la vigencia 2023 al momento de: 1) posesión en un cargo o suscripción de contrato de prestación de servicios; 2) una vez al año o durante la ejecución del contrato; 3) retiro del servicio o terminación del objeto contractual con la entidad u organismo Distrital y; 4) cuando la o el servidor público o la o el colaborador del Distrito en cualquier momento considera que podría encontrarse incurso en una situación de Conflicto de Interés; se identificó incumplimiento, por cuanto:
Verificación SIGEP:
• Posesión en un cargo o suscripción de contrato de prestación de servicios:
o El 100% (6) de los empleados públicos de libre nombramiento y remoción que fueron nombrados mediante resolución por la Gerencia General durante el I semestre del 2023 no realizó la presentación en el SIGEP.
o El 100% (17 de los 43 seleccionados previamente mediante muestreo aleatorio) de los contratistas vinculados durante la vigencia 2023, no realizó la presentación en el SIGEP.
• Declaración periódica o durante la ejecución del contrato
o El 90% (10) de los Directivos y/o Empleados públicos de libre nombramiento y remoción vinculados al 31/07/2024, no realizó la presentación en el SIGEP.
o El 100% (44) de los contratistas con contrato durante la vigencia 2023, no realizó la presentación en el SIGEP.
• Retiro del servicio o terminación del objeto contractual con la entidad
o El 100% (2) de los Empleados públicos de libre nombramiento y remoción que se desvincularon en marzo y junio del 2023, no realizó la presentación en el SIGEP.
o El 100% (5) de los contratistas que finalizaron contrato con la entidad durante la vigencia 2023 por cumplimiento del plazo del contrato de prestación de servicios, no realizó la presentación en el SIGEP.
• Declaración Conflicto de Interés
o El contratista que en el mes de marzo del 2023 declaró caso de conflicto de Interés por “Interés particular”, no realizó la presentación en el SIGEP.
Verificación SIDEAP:
• Posesión en un cargo o suscripción de contrato de prestación de servicios:
o El 83% (5) de los empleados públicos de libre nombramiento y remoción que fueron nombrados mediante resolución por la Gerencia General durante el I semestre del 2023, no realizó la presentación en el SIDEAP ni remitió soporte a la Unidad de Talento Humano. 
• Declaración periódica o durante la ejecución del contrato
o El 100% (44) de los contratistas con contrato durante la vigencia 2023, no realizó la presentación en el SIDEAP.
• Retiro del servicio o terminación del objeto contractual con la entidad
o El 100% (2) de los Empleados públicos de libre nombramiento y remoción que se desvincularon en marzo y junio del 2023, no realizó la presentación en el SIDEAP ni remitió soporte a la Unidad de Talento Humano.
o El 60% (3) de los trabajadores oficiales que se desvincularon durante la vigencia 2023, no realizó la presentación en el SIDEAP ni remitió soporte a la Unidad de Talento Humano.
o El 100% (5) de los contratistas que finalizaron durante la vigencia 2023 el plazo del contrato de prestación de servicios no realizó la presentación en el SIDEAP.</t>
    </r>
  </si>
  <si>
    <t> </t>
  </si>
  <si>
    <t>Auditoría Proceso Gestión TIC 2024</t>
  </si>
  <si>
    <t>GESTIÓN DE LAS TECNOLOGÍAS Y LA INFORMACIÓN</t>
  </si>
  <si>
    <t xml:space="preserve">HALLAZGO No. 8
Revisada la información precontractual y contractual del Contrato No. 9 de 2024 suscrito con la empresa ADA SAS, se evidencian las siguientes debilidades: 
•	El Estudio Previo no contempla aspectos organizacionales, tal y como lo indica el Artículo 16. de la Resolución 223 de 2022 - Manual de contratación
•	Los soportes de los informes de ejecución de los meses de marzo, abril, mayo y junio de 2024 presentan inconsistencias y falta de rigurosidad en la descripción de las actividades realizadas para cumplir con las obligaciones específicas, tal y como se detalla en las tablas No. 14, 15, 16 y 17 del presente informe.
•	Los anexos de los informes de ejecución de los meses de marzo, abril, mayo y junio no reposan en el expediente físico del contrato. 
Lo anterior ocasiona incumplimiento a las Resolución 223 de 2022 artículo 16 del Manual de Contratación y literal j) de actividades generales, literal a) de 2. Seguimiento Administrativo y literal a) de 3. Seguimiento Técnico de la Resolución 069 de 2021. 
El hallazgo se socializa con la Oficina de Tecnologías de la Información por medio de correo electrónico el día 23/08/2024. Con corte al 28 de agosto no se recibió respuesta para objetar o desvirtuar el mismo
</t>
  </si>
  <si>
    <t xml:space="preserve">Falta de lineamientos claros  frente a los requisitos que debe contener el estudio de mercado. </t>
  </si>
  <si>
    <t xml:space="preserve">Complementar el formato
de análisis del
sector existente, según
los procedimientos de
la Entidad.
</t>
  </si>
  <si>
    <t>Formato del análisis
del sector actualizado</t>
  </si>
  <si>
    <t>Correctiva</t>
  </si>
  <si>
    <t xml:space="preserve">
Secretaría General</t>
  </si>
  <si>
    <t xml:space="preserve">Se emite analisis del sector nuevo </t>
  </si>
  <si>
    <t xml:space="preserve">La acción de mejora se cierra; mediante memorando n°3-2025-376 del 25/02/2025 el proceso responsable solicitó prórroga para cumplimiento de la acción al 20/03/2025; lo anterior, con sus debidas justificaciones. 
Prórroga que fue aprobada por la OCI mediante memorando n°3-2025-404 del 28/02/2025. 
Por tanto, se recomienda al proceso, implementar las activiades correspondientes para el cumplimiento efectivo de la acción dentro del nuevo plazo establecido. 
Aí mismo, mediante memorando n°3-2025-464 del 07/03/2025 el proceso solicitó la reformulación de la acción, teniendo en cuenta que, del análisis realizado se identificó la no perinencia de actualización del Manual de Contratación de la entidad en relación con los aspectos a tener en cuenta para realizar el análisis del sector. 
Solicitud que aprobó la OCI mediante memorando n°3-2025-488 del 11/03/2025.
Así entonces, revisado el SharePoint de Planes de mejoramiento el 08/04/2025 se identificaron los siguientes documentos: 
-. Formato FRO300-646-1 Análsis del Sector; no obstante, en el encabezado se registra "FORMATO CONSULTA EN LISTAS VINCULANTES Y DE CONTROL LOTERÍA DE BOGOTÁ"
-. Correo electrónico del 12/03/2025 con la codificación y aprobación del formato por la OAP. </t>
  </si>
  <si>
    <t>Realizar socialización del manual de contratación y supervisión de la Lotería de Bogotá</t>
  </si>
  <si>
    <t xml:space="preserve">
Acta de reunión de la socialización del manual de contratación y supervisión.</t>
  </si>
  <si>
    <t xml:space="preserve">Teniendo encuenta la reforma a las acciones aprobadas se adjunta constancia de socializacion con las diferente oficinas del formato analisis del sector . Acta y socialización de acuerdo con la modificacion realizada a la acción . se adjunta formato aprobado y socializado. </t>
  </si>
  <si>
    <t>La acción de mejora se cierra; mediante memorando n°3-2025-376 del 25/02/2025 el proceso responsable solicitó prórroga para cumplimiento de la acción al 20/03/2025; lo anterior, con sus debidas justificaciones. 
Prórroga que fue aprobada por la OCI mediante memorando n°3-2025-404 del 28/02/2025. 
Por tanto, se recomienda al proceso, implementar las activiades correspondientes para el cumplimiento efectivo de la acción dentro del nuevo plazo establecido. 
Así entonces, revisado el SharePoint de Planes de mejoramiento el 08/04/2025 se identificaron los siguientes documentos: 
-. Acta de fecha 17/03/2025 entre el proceso responsable y la OAP para revisión y socialización del formato de análisis del sector.
-. Soporte de asistencia vía TEAMS del formato a la Oficina Gestión de Tecnologías e Innovación, área de comunicaciones, Unidad de Apuestas y Control de juegos, Oficina Asesora de Planeación, Unidad de Talento Humano, Unidad de Recursos Físicos, OCDI, Oficina Jurídica, OCI.</t>
  </si>
  <si>
    <t>AUDITORIA AL PROCESO DE GESTION JURIDICA 2024</t>
  </si>
  <si>
    <t>GESTIÓN JURÍDICA</t>
  </si>
  <si>
    <t xml:space="preserve">De la revisión efectuada al expediente físico del contrato 021 del 2024 y consulta realizada en el portal SECOP II, se evidenciaron las siguientes debilidades: 
• No existe evidencia en la carpeta física, ni en el SECOP II sobre la trazabilidad en el cambio del supervisor, el cual se generó en el mes de julio de 2024, cambio que se genera por la renuncia presentada por la exjefa Oficina Jurídica. 
•	Se identificó que la asignación en SECOP II de la supervisión de este contrato se realizó inoportunamente, toda vez que se realizó por Secretaría General hasta el conocimiento de este informe. Lo anterior, dado que en la consulta efectuada al SECOP II el 17/10/2024, no se evidenciaba la asignación del supervisor.
</t>
  </si>
  <si>
    <t>.
 Ausencia de autocontrol en el ejercicio de las funciones y obligaciones contractuales 
 Falta de control sobre la información documental que deben reposar en los expedientes físicos 
como en el SECOP II.</t>
  </si>
  <si>
    <t>Solicitar a Talento Humano informe a la Secretaría General una vez se presenten, las novedades administrativas tales como: vacaciones, incapacidades, retiros, licencias, etc ( toda vez que estas conllevarían a un cambio en la supervisión de los contratos de la Lotería de Bogotá.)y efectuar seguimiento a la respuesta.</t>
  </si>
  <si>
    <t>Memorando</t>
  </si>
  <si>
    <t>Se realiza memorando a talaento humano solictando información sobre  novedades administrativas 3-2024-1955</t>
  </si>
  <si>
    <t>La acción de mejora se cierra; revisado el SharePoint de planes de mejoramiento el 08/04/2025 se identificaron los siguientes soportes: 
-. Memorando n°3-2024-1995 del 28/11/2024 con el cual el proceso solicitó a la Unidad de Talento Humano la remisión de las novedades relacionadas con los supervisores de contratos. 
-. Traza de correo electrónico solicitando a la Unidad de Talento Humano la remisión de la información solicitada (fechas 13/12/2024, 08/01/2025 y 01/04/2025)</t>
  </si>
  <si>
    <t xml:space="preserve"> Una vez se conozca la información de la acción solictada en la anterior se designará a un profesional de planta y/o contratista para la proyección de designación de supervisión, archivo en carpeta y actualización en el secop </t>
  </si>
  <si>
    <t xml:space="preserve">Correo oulook designación de profesional de planta o contratista  </t>
  </si>
  <si>
    <t xml:space="preserve">Se evidencia cambio de supervisión en el secop desde noviembre de 2024. se cuenta con memorando de designacion al cargo registro 672 y el contrato se encuentra ejecutado en su totalidad . </t>
  </si>
  <si>
    <t xml:space="preserve">La acción de mejora se cierra; revisado el SharePoint de planes de mejoramiento el 08/04/2025 se identificaron los siguientes soportes: 
-. Memorando n°3-2024-672 del 12/04/2024 con el cual se informó la supervisión del contrato n°21 del 2024 a la jefe de la Oficina Juridica. 
-. Minuta SECOP del contrato n°21 del 2024, para el cual se realizó cambió en la supervisión el 14/11/2024 actualizando con el actual jefe de la Oficina Jurídica. 
Así entonces, mediante correo del 09/04/2025 remitieron los siguientes soportes adicionales: 
-. Correo electrónico del 09/04/2025 con el cual se designó al profesional de la Secretaría General para actualización de los cambios en la supervisión cuando se presenten novedades. 
-. Soporte SECOP II de los cambios realizados en la supervisión de 4 contratos a cargo de la Dirección de Operación de productos y comercialización, registrando el jefe encargado; por el profesional de la Secretaría General el 09/04/2025. 
-. Soporte de solicitud para inclusión de los cambios en la supervisión en el expediente electónico; 5 correos electrónicos del 09/04/2025. 
</t>
  </si>
  <si>
    <t>AUDITORÍA AL PROCESO EJSA-APUESTAS 2024</t>
  </si>
  <si>
    <t>EJSA-APUESTAS</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</si>
  <si>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rFont val="Arial"/>
      </rPr>
      <t>HALLAZGO No. 8</t>
    </r>
    <r>
      <rPr>
        <b/>
        <sz val="10"/>
        <rFont val="Arial"/>
      </rPr>
      <t xml:space="preserve">
</t>
    </r>
    <r>
      <rPr>
        <sz val="10"/>
        <rFont val="Arial"/>
      </rPr>
      <t xml:space="preserve">De la revisión efectuada al expediente físico contractual n°55 del 2022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que reposan en el expediente físico:
• No se identificó trazabilidad de los 3 cambios de supervisores del contrato durante la vigencia 2023 (ver Tabla No 26. Historial de asignaciones al jefe de Unidad de Apuestas y Control de Juegos como supervisor del contrato n°55 del 2022)
Nota: La OCI tiene claro y comparte el argumento de que la designación se hace sobre el cargo y no sobre la persona; no obstante, se ratifica la debilidad en la no notificación al supervisor entrante, ni al contratista de este cambio durante el periodo de vacaciones del supervisor titular del contrato. 
Lo anterior, teniendo en cuenta que el servidor que recibe el cargo debe ser notificado de todas las actividades a su cargo, y en este caso en específico, de la supervisión de los contratos asociados a la Unidad.
-. Incompletitud de los documentos cargados en la plataforma SECOP II: 
• No se identificó el cargue de las pólizas actualizadas para 2 de las 3 modificaciones realizadas al contrato, durante el periodo de alcance; es decir, de las fechas 09/09/2023 y 09/02/2024. 
-. Inadecuada supervisión contractual:
• La comunicación de la asignación de supervisión del contrato (13/09/2022) y el acta de inicio (15/09/2022) fueron subidos por la Secretaría General el 21/11/2022 y el 25/10/2022; respectivamente. Es decir 69 y 40 días calendario, después de la suscripción de estos.
• Teniendo en cuenta que durante la vigencia del 2023 se identificó debilidades con la asignación de los diferentes supervisores, los formatos FRO330-183-5 de los meses septiembre a diciembre del 2023 y enero del 2024 no fueron firmados por el supervisor inicialmente designado en la vigencia 2022. 
Es decir, fueron firmados por los supervisores asignados en septiembre, octubre y diciembre del 2023; para los cuales no se identificó comunicación oficial de asignación a la supervisión. </t>
    </r>
  </si>
  <si>
    <t xml:space="preserve"> Ausencia de autocontrol en el ejercicio de las funciones y obligaciones contractuales 
 Falta de control sobre la información documental que deben reposar en los expedientes físicos 
como en el SECOP II.</t>
  </si>
  <si>
    <t xml:space="preserve">
Solicitar mediante memorando una vez al año a Talento Humano informe a la Secretaría General una vez se presenten, las novedades administrativas tales como: vacaciones, incapacidades, retiros, licencias, etc ( toda vez que estas conllevarían a un cambio en la supervisión de los contratos de la Lotería de Bogotá.)y efectuar seguimiento a la respuesta.Una vez se cuente con la información se designará contratista o personal de planta para que proceda a proyectar memorando de modificación de supervisión ( el contratista o personal de planta subirá al secop el memorando y archivará en la carpeta)
Memorando al subgerente comercial con el fin de solictar se dé adecuado cumplimiento de las obligaciones del supervisor en ajuste a la normatividad interna de supervisor. Se  recordará la obligación de tener actualizado el secop en cada fase contratual (deberá tener actualizado Cargue de informes, verificación cargue de documentos de ejecución contractual, polizas secop, verificación de actualización del secop por el area fiananciera   y publicación de pólizas aprobadas)</t>
  </si>
  <si>
    <t>Acción 1-Se proyectó memorando con destino a Talento Humano solictando informacion de novedades registro 3-2024-1995.- Accion 2 Se ha realizado seguimiento y reiterado la solicitud a talento Humano. -Los encargos o designaciones de cargo conlleva todas las funciones entre las que está la supervisión . Accion 3 Memorando al subgerente general y unidad de apuestas recordando las obligaciones de supervision 3-2025-145</t>
  </si>
  <si>
    <t>La acción de mejora se encuentra en ejecución; revisado el SharePoint de planes de mejoramiento el 08/04/2025 se identificaron los siguientes soportes: 
-. Memorando n°3-2024-1995 del 28/11/2024 con el cual el proceso solicitó a la Unidad de Talento Humano la remisión de las novedades relacionadas con los supervisores de contratos. 
-. Traza de correo electrónico solicitando a la Unidad de Talento Humano la remisión de la información solicitada (fechas 13/12/2024, 08/01/2025 y 01/04/2025)
-. Memorando n°3-2025-145 del 28/01/2025 con el cual el proceso comunicó a la Subgerencia Comercial y de Operaciones, y a la Unidad de Apuestas y control de juegos la obligación de revisar los expedientes físicos y contractuales de los contratos de prestación de servicios; y en especial, el de la concesión. 
-. Correo electrónico del 09/04/2025 con el cual se designó al profesional de la Secretaría General para actualización de los cambios en la supervisión cuando se presenten novedades. 
-. Soporte SECOP II de los cambios realizados en la supervisión de 4 contratos a cargo de la Dirección de Operación de productos y comercialización, registrando el jefe encargado; por el profesional de la Secretaría General el 09/04/2025. 
-. Soporte de solicitud para inclusión de los cambios en la supervisión en el expediente electónico; 5 correos electrónicos del 09/04/2025. 
Si bien, se identificó la ejecución de las actividades es necesario realizar seguimiento en el próximo trimestre con el fin de identificar la efectividad de estas; es decir, la actualización y notificación en los cambios de supervisión oprtunamente.</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</si>
  <si>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rFont val="Arial"/>
      </rPr>
      <t xml:space="preserve">
HALLAZGO No. 9</t>
    </r>
    <r>
      <rPr>
        <b/>
        <sz val="10"/>
        <rFont val="Arial"/>
      </rPr>
      <t xml:space="preserve">
</t>
    </r>
    <r>
      <rPr>
        <sz val="10"/>
        <rFont val="Arial"/>
      </rPr>
      <t xml:space="preserve">De la revisión efectuada al expediente físico contractual n°82 del 2023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y/o inconsistencias de los documentos que reposan en el expediente físico:
• No se identificó trazabilidad en los 3 cambios de supervisores del contrato durante la vigencia 2023. (ver Tabla No 28. Historial de asignaciones al jefe de Unidad de Apuestas y Control de Juegos como supervisor del contrato n°82 del 2023.)
Nota: La OCI tiene claro y comparte el argumento de que la designación se hace sobre el cargo y no sobre la persona; no obstante, se ratifica la debilidad en la no notificación al supervisor entrante, ni al contratista de este cambio durante el periodo de vacaciones del supervisor titular del contrato. 
Lo anterior, teniendo en cuenta que el servidor que recibe el cargo debe ser notificado de todas las actividades a su cargo, y en este caso en específico, de la supervisión de los contratos asociados a la Unidad.
-. Inadecuada supervisión contractual:
• El soporte de la supervisión del contrato no registra fecha, por tanto, dificultó identificar cuando se realizó la designación.
• Teniendo en cuenta que durante la vigencia del 2023 se identificó debilidades con la asignación de los diferentes supervisores, los 3 formatos FRO330-183-5 no fueron firmados por el supervisor inicialmente designado. 
Es decir, fueron firmados por los supervisores asignados octubre y diciembre del 2023; para los cuales no se identificó comunicación oficial de asignación a la supervisión. </t>
    </r>
    <r>
      <rPr>
        <b/>
        <sz val="10"/>
        <rFont val="Arial"/>
      </rPr>
      <t xml:space="preserve">
</t>
    </r>
  </si>
  <si>
    <t>Solicitar mediante memorando una vez al año a Talento Humano informe a la Secretaría General una vez se presenten, las novedades administrativas tales como: vacaciones, incapacidades, retiros, licencias, etc ( toda vez que estas conllevarían a un cambio en la supervisión de los contratos de la Lotería de Bogotá.)y efectuar seguimiento a la respuesta.Una vez se cuente con la información se designará contratista o personal de planta para que proceda a proyectar memorando de modificación de supervisión ( el contratista o personal de planta subirá al secop el memorando y archivará en la carpeta)
Memorando al subgerente comercial con el fin de solictar se dé adecuado cumplimiento de las obligaciones del supervisor en ajuste a la normatividad interna de supervisor. Se  recordará la obligación de tener actualizado el secop en cada fase contratual (deberá tener actualizado Cargue de informes, verificación cargue de documentos de ejecución contractual, polizas secop, verificación de actualización del secop por el area fiananciera   y publicación de pólizas aprobadas)</t>
  </si>
  <si>
    <t>Acción 1-Se proyectó memorando con destino a Talento Humano solictando informacion de novedades registro 3-2024-1995.- Accion 2 Se ha realizado seguimiento y reiterado la solicitud a talento Humano. -Los encargos o designaciones de cargo conlleva todas las funciones entre las que está la supervisión . Memorando al subgerente general y unidad de apuestas recordando las obligaciones de supervision 3-2025-145</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</si>
  <si>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color rgb="FF000000"/>
        <rFont val="Arial"/>
      </rPr>
      <t xml:space="preserve">HALLAZGO No. 10
De la revisión efectuada al expediente físico contractual n°20 del 2024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que reposan en el expediente físico:
• No existe evidencia en la carpeta física sobre la trazabilidad en el cambio del supervisor del contrato, el cual se generó en el mes de junio de 2024; cambio que se genera por el periodo de disfrute de vacaciones del jefe titular de la Unidad.  
Nota: La OCI tiene claro y comparte el argumento de que la designación se hace sobre el cargo y no sobre la persona; no obstante, se ratifica la debilidad en la no notificación al supervisor entrante, ni al contratista de este cambio durante el periodo de vacaciones del supervisor titular del contrato. 
Lo anterior, teniendo en cuenta que el servidor que recibe el cargo debe ser notificado de todas las actividades a su cargo, y en este caso en específico, de la supervisión de los contratos asociados a la Unidad.
-. Incompletitud de los documentos cargados en la plataforma SECOP II: 
• No se identificó soporte de supervisor asignado para el contrato en el Submódulo “Asignaciones para el seguimiento” de la plataforma. </t>
    </r>
  </si>
  <si>
    <t xml:space="preserve">
Solicitar mediante memorando una vez al año a Talento Humano informe a la Secretaría General una vez se presenten, las novedades administrativas tales como: vacaciones, incapacidades, retiros, licencias, etc ( toda vez que estas conllevarían a un cambio en la supervisión de los contratos de la Lotería de Bogotá.)y efectuar seguimiento a la respuesta.Una vez se cuente con la información se designará contratista o personal de planta para que proceda a proyectar memorando de modificación de supervisión ( el contratista o personal de planta subirá al secop el memorando y archivará en la carpeta)
Memorando al subgerente comercial con el fin de solictar se dé adecuado cumplimiento de las obligaciones del supervisor en ajuste a la normatividad interna de supervisor. Se  recordará la obligación de tener actualizado el secop en cada fase contratual (deberá tener actualizado Cargue de informes, verificación cargue de documentos de ejecución contractual, polizas secop, verificación de actualización del secop por el area fiananciera   y publicación de pólizas aprobadas) </t>
  </si>
  <si>
    <r>
      <t>A</t>
    </r>
    <r>
      <rPr>
        <b/>
        <sz val="10"/>
        <color rgb="FF000000"/>
        <rFont val="Arial"/>
      </rPr>
      <t>cción 1-S</t>
    </r>
    <r>
      <rPr>
        <sz val="10"/>
        <color rgb="FF000000"/>
        <rFont val="Arial"/>
      </rPr>
      <t>e proyectó memorando con destino a Talento Humano solictando informacion de novedades registro 3-2024-1995.-</t>
    </r>
    <r>
      <rPr>
        <b/>
        <sz val="10"/>
        <color rgb="FF000000"/>
        <rFont val="Arial"/>
      </rPr>
      <t xml:space="preserve"> Accion 2 S</t>
    </r>
    <r>
      <rPr>
        <sz val="10"/>
        <color rgb="FF000000"/>
        <rFont val="Arial"/>
      </rPr>
      <t>e ha realizado seguimiento y reiterado la solicitud a talento Humano. -A</t>
    </r>
    <r>
      <rPr>
        <b/>
        <sz val="10"/>
        <color rgb="FF000000"/>
        <rFont val="Arial"/>
      </rPr>
      <t>ccion 3</t>
    </r>
    <r>
      <rPr>
        <sz val="10"/>
        <color rgb="FF000000"/>
        <rFont val="Arial"/>
      </rPr>
      <t xml:space="preserve"> Mediante registro 3-2025-145 se remitió cmunicación al Subgerente y Apuestas  reiterando sus funciones como supervisor </t>
    </r>
  </si>
  <si>
    <t>Criterios efectividad</t>
  </si>
  <si>
    <t>2. ¿Se ha materializado algún riesgo en relación con las acciones propuestas en el Plan de Mejora?</t>
  </si>
  <si>
    <t>AUDITORÍA ESPECIAL NTC 6047- 2022</t>
  </si>
  <si>
    <t xml:space="preserve">En verificación in situ realizada el día 27 de septiembre de 2022 a las instalaciones de la Lotería de Bogotá, se evidencia que en el edificio de la Lotería no se cuenta con sistemas de alerta contra incendios, ni sistemas de advertencia luminosos y acústicos, lo cual incumple con lo establecido en los numerales 41.1, 41.2 y 41.3  de la norma NTC 6047. </t>
  </si>
  <si>
    <t xml:space="preserve">El edificio de la Lotería no se cuenta con sistemas de alerta contra incendios, ni sistemas de advertencia luminosos y acústicos, como lo establece los numerales 441.1, 41.2 y 41.3  de la norma NTC 6047. </t>
  </si>
  <si>
    <t xml:space="preserve">Llevar a cabo las obras físicas conducentes a instalar los sistemas de alerta con los mínimos definidos en la norma NTC 6047.   </t>
  </si>
  <si>
    <t xml:space="preserve">Ssistemas de alerta contra incendios, advertencia luminosos y acústicos, de acuerdo con la norma NTC 6047. </t>
  </si>
  <si>
    <t xml:space="preserve">Acción Correctiva </t>
  </si>
  <si>
    <t xml:space="preserve">Jefe Unidad de Recursos Físicos </t>
  </si>
  <si>
    <t xml:space="preserve">La acción de mejora se encuentra en ejecución; mediante memorando n°3-2025-470 del 07/03/2025 solicitó prórroga para el cumplimiento de la acción al 30/09/2025, el cual fue aprobado por la OCI mediante memorando n°3-2025-501 del 12/03/2025.
Así entonces, revisado el SharePoint de planes de mejoramiento el 10/04/2025 no se identificó reporte ni cargue de evidencias para verificar el avance realizado por el proceso responsable; por tanto, se recomienda adelantar las actividades correspondientes antes de finalizar el plazo establecido. </t>
  </si>
  <si>
    <t>Manuela Hernández J./ Yeison Casas</t>
  </si>
  <si>
    <t>Auditoría Gestión Bienes y Servicios 2023</t>
  </si>
  <si>
    <t>GESTIÓN DE BIENES Y SERVICIOS</t>
  </si>
  <si>
    <t>Producto de la prueba de recorrido del 14 de junio de 2023 y evidencia recaudada, Se evidenciaron las siguientes debilidades del sistema de información Financiera SICOF, el cual presenta las siguientes observaciones:
•	Inconsistencias con respecto a los números seriales de identificación del activo y la descripción de estos, dado que no son coherentes ni corresponden;
•	Debido a que el Sistema SICOF no realiza el cálculo de depreciación automáticamente Se evidencia un menor valor depreciado por $486.634 en los valores contabilizados por concepto de depreciación de 4 bienes devolutivos, ocasionadas como consecuencia de errores operativos en la manipulación de fórmulas en Excel utilizadas para su determinación.
•	En lo corrido del año 2023 no se han realizado traslados y asignación de responsables de bienes devolutivos en el nuevo aplicativo SICOF, esta situación incrementa la posibilidad de riesgos por pérdida de activos de la Lotería, así como también en la disponibilidad y fiabilidad de la información, debido a que el control se lleva por medio de archivos en Excel;
•	De igual forma para los bienes de consumo durante el año 2023 no se ha registrado la asignación y salida del inventario en el sistema SICOF, y debido a ello el control que se tiene es realizado por medio de archivos de Excel.</t>
  </si>
  <si>
    <t>Fallas en la implantación del nuevo sistema de información financiera (SICOF), debido a errores de  parametrización del sistema</t>
  </si>
  <si>
    <t xml:space="preserve">Corregir los errores que se están presentado mediante un plan de acción frente a las debilidades de parametrización del aplicativo SICOF, con el fin de poner en marcha el 100% del sistema de información financiera y realizar seguimiento al mismo para solucionar con oportunidad los errores presentados. </t>
  </si>
  <si>
    <t xml:space="preserve">Ajustar el 100% del sistema
Certificado de revision y aprobación de la recepción de los módulos del ERP por parte de la Unidad de Recursos Fisicos
</t>
  </si>
  <si>
    <t>Unidad de Recursos Fisicos</t>
  </si>
  <si>
    <t>AUDITORÍA AL PROCESO DE CONTROL INTERNO DISCIPLINARIO</t>
  </si>
  <si>
    <t>CONTROL INTERNO DISCIPLINARIO</t>
  </si>
  <si>
    <t xml:space="preserve">La Oficina de Control Disciplinario Interno, en la actualidad no cuenta con tablas de retención documental TRD, para la organización archivística de los expedientes que de la actividad disciplinaria se generan, si se tiene en cuenta además que la Oficina de Control Disciplinario Interno, fue creada desde el mes de septiembre del año 2021 y en el mes de abril de 2022 se creó una nueva TRD para la entidad, donde no se contempla la Oficina antes mencionada.   </t>
  </si>
  <si>
    <t>La falta en la planta de personal de un responsable con conocimiento y formación academica en asutnos de gestión docuemntal, dado que las contrataciones que se han efectuado han sido intermitentes en el tiempo, lo que no ha permitido que se logre este objeto institucional</t>
  </si>
  <si>
    <t>Elaborar y lograr la convalidación de las tablas de retención documental del proceso de control disciplinario interno, previo a las convalidaciones que cronológicamente debe realizar la entidad, en concordancia con los cambios de estructura orgánica y de funciones que secuencialmente se han presentado en la Lotería de Bogotá, desde el año 2008</t>
  </si>
  <si>
    <t>Formato de Herramienta de seguimiento actualizada y aprobada por el Comité Institucional de Gestión y Desempeño</t>
  </si>
  <si>
    <t>Unidad de Recursos Físicos</t>
  </si>
  <si>
    <t>La acción de mejora se encuentra en ejecución; revisado el SharePoint de planes de mejoramiento el 10/04/2025 no se identificó reporte ni cargue de evidencias para verificar el avance realizado por el proceso responsable; por tanto, se recomienda adelantar las actividades correspondientes antes de finalizar el plazo establecido.</t>
  </si>
  <si>
    <t>INFORME DE EVALUACIÓN IDEPENDIENTE AL SISTEMA DE CONTROL INTERNO-II SEMESTRE 2023</t>
  </si>
  <si>
    <r>
      <t xml:space="preserve">Lineamiento 14.2
II Semestre 2023: 
</t>
    </r>
    <r>
      <rPr>
        <sz val="10"/>
        <rFont val="Arial Narrow"/>
        <family val="2"/>
      </rPr>
      <t xml:space="preserve">Se recomienda a la Unidad de Recursos Físicos: 
-. Revisión de la Política de Gestión Documental con el fin de identificar posibles cambios en la normatividad o inclusión de nuevos lineamientos aplicables a la entidad.
-.  Revisión de la funcionalidad de archivo con la que actualmente cuenta el aplicativo SIGA, con el fin de capacitar a los colaboradores de la entidad sobre la funcionalidad, los pasos y la periodicidad para realizar el correcto archivo de las comunicaciones.  </t>
    </r>
    <r>
      <rPr>
        <b/>
        <sz val="10"/>
        <rFont val="Arial Narrow"/>
        <family val="2"/>
      </rPr>
      <t xml:space="preserve">
</t>
    </r>
  </si>
  <si>
    <t>Actualizar la política de gestión documental, de acuerdo con los cambios normativos, en articulacion con el modelo del Archivo Distrital de Bogota MIGDA.
Realizar capacitación a los servidores de la entidad, sobre la funcionalidad de archivo existente en el aplicativo SIGA, con el fin de realizar el archivo de las comunicaciones.</t>
  </si>
  <si>
    <t>Auditoría al Proceso de Atención y Servicio al Cliente  2024</t>
  </si>
  <si>
    <t>ATENCIÓN Y SERVICIO AL CLIENTE</t>
  </si>
  <si>
    <t xml:space="preserve">En la prueba de recorrido realizada el día 04 de abril de 2024 con la profesional III del proceso auditado, se identificó que dicha área no cuenta con módulo de servicio que facilite la atención a la ciudadanía de manera cómoda (módulo y sillas). Tanto la secretaria y profesional que integran el área de Atención al Cliente en la actualidad prestan el servicio a través de sus puestos de trabajo individuales sin el espacio que proporcione la atención idónea a la ciudadanía. 
Situación que se presenta con posterioridad a la remodelación adelantada en el año 2023. Por lo tanto, se evidencia que para la distribución de oficinas físicas una vez finalizada la remodelación no se tomó en cuenta para la asignación adecuada de espacios del área de atención al cliente, los lineamientos establecidos en la Circular 005 de 2018 expedida por la Veeduría Distrital con asunto “implementación cartilla de lineamientos arquitectónicos y de accesibilidad al medio físico en puntos de servicio al ciudadano”. No obstante, es importante mencionar que la cartilla anexa a la normativa indicada expresa dimensiones, especificaciones y condiciones que deben cumplir los espacios de los puntos de servicio al ciudadano a nivel general en las entidades públicas; sin embargo, es relevante señalar que la circular indica lo siguiente: 
“cada uno de los componentes de diseño desarrollados, deben ser validados y ajustados a las realidades y demandas del servicio, a las normas urbanísticas, escalas y características propias de cada entidad y cada espacio de atención”.
</t>
  </si>
  <si>
    <t>Falta de análisis de la Circular 005 de 2018 de la Veeduría Distrital durante la distribución y reparto de
oficinas físicas una vez culminada la remodelación.</t>
  </si>
  <si>
    <t>Trasladar la oficina de atención al cliente, a uno de los espacios ya
existentes en la entidad, que cumplen con el acondicionamiento necesario
para cumplir con los requerimientos de tal espacio.</t>
  </si>
  <si>
    <t>Trasladar la oficina de atención al cliente, cumpliendo con los requerimientos</t>
  </si>
  <si>
    <t>Implementar las adecuaciones físicas para las áreas de atención al cliente, de acuerdo con el concepto emitido por la Veeduría Distrital</t>
  </si>
  <si>
    <t>Informe con registro fotográfico de las adecuaciones realizadas</t>
  </si>
  <si>
    <t>De la validación física del inventario de 2 trabajadores oficiales del proceso Atención al Cliente realizada en sitio el día 04 de abril de 2024, se evidencia la no existencia en el inventario a cargo de la secretaria (nivel asistencial) los activos con placas 100068,100073 y 002560.</t>
  </si>
  <si>
    <t>Registro incorrecto de movimientos de los bienes</t>
  </si>
  <si>
    <t>Actualizar la relacion de inventarios de cada servidor público de la entidad</t>
  </si>
  <si>
    <t>Inventarios actualizados y firmados por cada servidor público</t>
  </si>
  <si>
    <t>PROCESOS DE GESTIÓN FINANCIERA Y CONTABLE Y GESTIÓN DE RECAUDO 2024</t>
  </si>
  <si>
    <t>GESTION DE RECAUDO</t>
  </si>
  <si>
    <t xml:space="preserve">Se identificaron 47 equipos tecnológicos que se encuentran con saldo cero (0) en el valor neto en libros al 31 de marzo de 2024 (ver anexo nro. 1 de este informe); no obstante, se evidencia que estos activos continúan en funcionamiento y no deberían estar registrados sin valor neto alguno debido a que su utilización sigue generando beneficios para la Lotería.  Esta situación incumple el Manual de Política Contable de la Lotería de Bogotá, CAPÍTULO I. ACTIVOS, 10.3 MEDICIÓN POSTERIOR en los siguientes numerales:
Numeral 22.” La vida útil de una propiedad, planta y equipo es el periodo durante el cual se espera utilizar el activo (…)” Para estos casos si la depreciación agota el 100% del valor del bien y este sigue en funcionamiento significa que se debe revisar la estimación de su vida útil acatando el numeral 29:
Numeral 29 “El valor residual, la vida útil y el método de depreciación serán revisados, como mínimo, al término de cada periodo contable y si existe un cambio significativo en estas variables, se ajustarán para reflejar el nuevo patrón de consumo de los beneficios económicos futuros. Dicho cambio se contabilizará como un cambio en una estimación contable, de conformidad con la Norma de políticas contables, cambios en las estimaciones contables y corrección de errores.” </t>
  </si>
  <si>
    <t>Falta de análisis y revisión con la Unidad Financiera y Contable de los Bienes totalmente depreciados.</t>
  </si>
  <si>
    <t>Realizar el avaluó de los bienes depreciados y remitir reporte a la Unidad Financiera y Contable</t>
  </si>
  <si>
    <t>1 Reporte de avalúos</t>
  </si>
  <si>
    <t>Actualizar el valor de los activos de acuerdo al valor razonable de su medición posterior.</t>
  </si>
  <si>
    <t>1 Memorando de Recursos Físicos con la aceptación de la actualización del valor de los activos  al valor razonable</t>
  </si>
  <si>
    <t>Unidad Financiera y Contable</t>
  </si>
  <si>
    <t>Producto de la revisión sobre el archivo de Excel aportado por la Unidad de Recursos Físicos el cual contiene los activos administrados por la Lotería, su valor en libros, y su depreciación, se evidencia un saldo al 31 diciembre de 2023 de $36.061.617 de pesos en el rubro 1681 denominado "BIENES DE ARTE Y CULTURA" no obstante en las notas a los estados financieros de la vigencia 2023 se revela que "Para las vigencias 2023 y 2022, la Lotería de Bogotá no cuenta ni administra bienes de uso público e históricos y culturales, razón por lo cual esta nota no tiene aplicación." debido a esto se presenta diferencias en la información contable vs las notas a los estados Financieros.
Esta situación incumple el Manual de Política Contable de la Lotería de Bogotá, CAPÍTULO I. ACTIVOS, Numeral 10.5 REVELACIONES, Literal j) “la información sobre su condición de bien histórico y cultural, cuando a ello haya lugar.”</t>
  </si>
  <si>
    <t>Falta de análisis y revisión con la Unidad Financiera y Contable de los Activos del inventario</t>
  </si>
  <si>
    <t>Revisar entre la almacenista y el jefe de la Unidad Financiera y contable el rubro 1681 para verificar los bienes de este rubro</t>
  </si>
  <si>
    <t>1 Acta de revisión de los activos del rubro 1681</t>
  </si>
  <si>
    <t>Producto de la revisión sobre el archivo de Excel aportado por la Unidad de recursos físicos el cual contiene los activos administrados por la Lotería, su valor en libros, y su depreciación, se identificaron activos intangibles como licencias de software que se encuentran con saldo neto en libros de cero debido a que su valor se deterioró al 100 (ver anexo nro. 1). No obstante, no se evidenció la baja en cuenta de las licencias que caducaron. Incumpliendo así el Manual de Política Contable de la Lotería de Bogotá, CAPÍTULO I. ACTIVOS, numeral 12.3 MEDICIÓN POSTERIOR “29. La vida útil de los activos intangibles dependerá del periodo durante el cual la empresa espere recibir los beneficios económicos asociados al activo. Esta se determinará en función del tiempo durante el cual la empresa espere utilizar el activo”</t>
  </si>
  <si>
    <t>Falta de análisis y revisión de los Bienes intangibles totalmente depreciados.</t>
  </si>
  <si>
    <t>Revisar y actualizar entre la unidad de recursos físicos y Oficina Tic  el valor de los activos intangibles de acuerdo al valor razonable de su medición posterior y remitir reporte a la Unidad Financiera y Contable</t>
  </si>
  <si>
    <t>1 Acta de revisión de los activos intangibles</t>
  </si>
  <si>
    <t>La acción de mejora se encuentra en ejecución; mediante memorando n°3-2025-470 del 07/03/2025 solicitó prórroga para el cumplimiento de la acción al 30/09/2025, el cual fue aprobado por la OCI mediante memorando n°3-2025-501 del 12/03/2025.</t>
  </si>
  <si>
    <t>De la validación física del inventario realizada por 5 trabajadores oficiales de la Unidad Financiera y Contable en sitio el día 06 de junio de 2024, se evidencia la no existencia en el inventario a cargo de 12 activos fijos, distribuidos de la siguiente manera:
• Contador: 1 activo de placa 100699.
• Jefe de la Unidad Financiera: 6 activos de placas 100695, 002527, 002895, 002213, 101115 y 002722.
• Profesional de Presupuesto: 2 activos de placas 100681 y 002642.
• Tesorera: 3 activos de placas 100726, 100736 y 100686.</t>
  </si>
  <si>
    <t>Error en la actualización del reporte de inventarios, denominada "Cartera" en el aplicativo SICOF</t>
  </si>
  <si>
    <t>Corregir los errores del aplicado SICOF 100%, y realizar la actualización de los reportes del inventario para todos los servidores públicos de la entidad.</t>
  </si>
  <si>
    <t>Acta suscrita por el Almacenista y el Jefe de Recursos Físicos, en donde se evidencia la actualización de los inventarios, teniendo como soporte los reportes de activos firmado por los  trabajadores oficiales, aceptando su asignación.</t>
  </si>
  <si>
    <t>Auditoría especial a la Norma Técnica NTC 6047-vigencia 2024</t>
  </si>
  <si>
    <r>
      <rPr>
        <b/>
        <sz val="10"/>
        <rFont val="Arial Narrow"/>
        <family val="2"/>
      </rPr>
      <t xml:space="preserve">TEMA: 
4. ESPACIOS FÍSICOS DESTINADOS AL SERVICIO DEL CIUDADANO
4.4	ZONA IV ADMINISTRATIVA
HALLAZGO N°1. 
</t>
    </r>
    <r>
      <rPr>
        <sz val="10"/>
        <rFont val="Arial Narrow"/>
        <family val="2"/>
      </rPr>
      <t xml:space="preserve">
En verificación in situ realizada el día 14 de junio del 2024 a las instalaciones de la Lotería de Bogotá, se identifica incumplimiento de los criterios definidos en la Norma para disposición del punto de atención al cliente en la entidad, ya que: 
•	No cuenta con un espacio único asignado para la atención de los ciudadanos; este es compartido con la Unidad de Apuestas y Control de juegos. 
•	El área asignada para la atención al usuario no es un espacio cerrado que este aislado del ruido y de las áreas de circulación, ya que, se encuentra en el 1 piso cerca a la recepción de la entidad.
•	No cuenta con módulos de servicio que facilite la atención a la ciudadanía de manera cómoda (mobiliario, ventanilla y sillas); en especial a los usuarios en condición de discapacidad (sillas de ruedas)
•	Tanto la secretaria y profesional que integran el área de Atención al Cliente en la actualidad prestan el servicio a través de sus puestos de trabajo individuales sin el espacio que proporcione la atención idónea a la ciudadanía.
Responsable de liderar formulación de Plan de Mejoramiento: Unidad de Recursos Físicos. </t>
    </r>
  </si>
  <si>
    <t>Falta de análisis y verificacion de los espacios para darcumplimiento a la NTC 6047 y Circular 005 de 2018 de la Veeduría Distrital durante la distribución y reparto de
oficinas físicas una vez culminada la remodelación.</t>
  </si>
  <si>
    <t>Revisar los lineamientos de la Circular 005 de 2018 y elevar solicitud de concepto a la Veeduría Distrital, con el fin de verificar, si el diseño y espacion actual dispuesto para la atención al ciudadano cumple con lo dispuesto en la referida circular</t>
  </si>
  <si>
    <t>Solicitud de concepto.
Concepto emitido</t>
  </si>
  <si>
    <t xml:space="preserve">HALLAZGO N°3
De la validación física del inventario del jefe de la Oficina de Tecnologías de la Información realizado el día 30/07/2024, se evidencian las siguientes inconsistencias en el inventario: 
•	Se encuentra base refrigerante con Placa No. 2983, que es diferente a la relacionada en el inventario enviado por la Unidad de Recursos Físicos 
•	Se encuentran computadores marca Dell pero con placas 2849 y 2859, que es diferente a la relacionada en el inventario enviado por la Unidad de Recursos Físicos 
•	No se encuentra COMPUTADOR DE ESCRITORIO HP 6200 PRO SMALL FORM FA
•	Se encuentra portátil Lenovo con Placa 2998, que es diferente a la relacionada en el inventario enviado por la Unidad de Recursos Físicos 
•	Se encuentra Silla con placa 2691, que es diferente a la relacionada en el inventario enviado por la Unidad de Recursos Físicos
Lo anterior incumple lo establecido en la Directiva 008 de 2021 Numeral 4.8 
Este hallazgo fue socializado por medio de correo electrónico enviado al jefe de la Oficina de Tecnologías de la Información el día 15/08/2024. Con corte al 28 de agosto no se recibió respuesta para objetar o desvirtuar el mismo.
</t>
  </si>
  <si>
    <t>Falta de control y seguimiento sobre la asignación de bienes y actualización del inventario del (la) Jefe de la Oficina de Tecnologías de la Información .</t>
  </si>
  <si>
    <t xml:space="preserve">Actualizar el inventario del jefe de la Oficina de Tecnologías, en el aplicativo definido por la entidad para el manejo de los inventarios sobre los bienes  asignados.(SICOF)
</t>
  </si>
  <si>
    <t xml:space="preserve">Inventario de bienes del (la) Jefe de la Oficina de Tecnologías de la Información, actualizado en (SICOF)
 </t>
  </si>
  <si>
    <t xml:space="preserve"> 01/10/2024</t>
  </si>
  <si>
    <t>HALLAZGO N°3
De la validación física del inventario del jefe de la Oficina de Tecnologías de la Información realizado el día 30/07/2024, se evidencian las siguientes inconsistencias en el inventario: 
•	Se encuentra base refrigerante con Placa No. 2983, que es diferente a la relacionada en el inventario enviado por la Unidad de Recursos Físicos 
•	Se encuentran computadores marca Dell pero con placas 2849 y 2859, que es diferente a la relacionada en el inventario enviado por la Unidad de Recursos Físicos 
•	No se encuentra COMPUTADOR DE ESCRITORIO HP 6200 PRO SMALL FORM FA
•	Se encuentra portátil Lenovo con Placa 2998, que es diferente a la relacionada en el inventario enviado por la Unidad de Recursos Físicos 
•	Se encuentra Silla con placa 2691, que es diferente a la relacionada en el inventario enviado por la Unidad de Recursos Físicos
Lo anterior incumple lo establecido en la Directiva 008 de 2021 Numeral 4.8 
Este hallazgo fue socializado por medio de correo electrónico enviado al jefe de la Oficina de Tecnologías de la Información el día 15/08/2024. Con corte al 28 de agosto no se recibió respuesta para objetar o desvirtuar el mismo.</t>
  </si>
  <si>
    <t xml:space="preserve">
Realizar control de forma semestral (2), por medio de seguimientos sobre la asignación y actualización de los inventarios.
</t>
  </si>
  <si>
    <t xml:space="preserve">
Acta de reunión con la validación semestral sobre el inventario de bienes. (2) </t>
  </si>
  <si>
    <t xml:space="preserve">TEMA: INVENTARIO DE BIENES.
HALLAZGO No. 5:      
De la validación física del inventario asignado a la jefe de la Oficina Jurídica, realizada en sitio el día 23 de octubre de 2024 y teniendo en cuenta la respuesta entregada sobre el informe preliminar de auditoria por la Unidad de Recursos Físicos frente a las debilidades encontradas, se identificó que las siguientes persisten:  
• El PORTATIL LENOVO THINKPAD con placa número 2999, inventariado a la Jefe de la Oficina Jurídica, sigue en poder de la Secretaria general.
• El portátil de la oficina jurídica con placa 2945 no se encuentra en el inventario de la jefe de dicha oficina.
</t>
  </si>
  <si>
    <t xml:space="preserve">Realización de movimientos de bienes, sin la correspondiente autorización al Almacenista, falta de control  organización de los inventarios de la entidad y registro incorrecto de movimientos de los bienes </t>
  </si>
  <si>
    <t xml:space="preserve">Realizar una capacitación a los servidores de la entidad, sobre deberes, obligaciones en relación con los bienes asignados, asi como sobre el ejercicio del autocontrol y controles aplicables al procedimiento de inventarios. 
</t>
  </si>
  <si>
    <t>Capacitación realizada</t>
  </si>
  <si>
    <t>Actualizar la relación de inventarios de cada servidor público.</t>
  </si>
  <si>
    <t>Inventarios individuales actualziados</t>
  </si>
  <si>
    <t>31/12/2024</t>
  </si>
  <si>
    <t>PROCESOS DE EXPLOTACIÓN DE JUEGOS DE SUERTE Y AZAR-LOTERÍAS 2024</t>
  </si>
  <si>
    <t>EJSA-LOTERIAS</t>
  </si>
  <si>
    <t xml:space="preserve">De la validación física del inventario realizada para 6 trabajadores oficiales y una empleada publica pertenecientes a la Dirección de Operación de Producto y Comercialización, se evidenció que el Portátil Lenovo 20V9006VLM de placa 2910 está en poder del jefe de la Unidad de Apuestas y Control de Juegos y no en el trabajador oficial de la dirección. Situación que permite identificar debilidades en la base de datos de inventarios que maneja la Lotería.  </t>
  </si>
  <si>
    <t>TEMA: DEBILIDADES EN LA EJECUCIÓN DEL CONTRATO N°55 DEL 2022 SUSCRITO EN MARCO DE LA GESTIÓN DE FORMULARIOS DEL JUEGO DE APUESTAS PERMANENTES O CHANCE
HALLAZGO No 3. 
Verificado el cumplimiento de las 3 condiciones y requerimientos durante el periodo de alcance, registradas en el Anexo Técnico n°1 del Contrato n°55 del 2022, seleccionadas previamente mediante prueba aleatoria; se evidenciaron las siguientes debilidades para 2 de las 3: 
• Cumplimiento parcial de la condición y requerimiento n°9: 
-. Por parte de la entidad, debido a que de la verificación en sitio realizada el 24/10/2024 al inventario del jefe de Unidad, no se identificó la asignación de los 3 portátiles y el lector del código de barras al personal de la Unidad de Apuestas y Control de juegos
Por tanto, el 05/11/2024 se solicitó verbalmente a la Unidad de Recursos Físicos la ubicación de los elementos citados; para la cual, no se recibió respuesta.</t>
  </si>
  <si>
    <t>Falta de control  organización de los inventarios de la entidad.</t>
  </si>
  <si>
    <t>Actualizar la relación de inventarios de cada servidor público asignado a la Unidad de Apuestas Permanentes</t>
  </si>
  <si>
    <t>Porcentaje de Inventarios individuales actualizados del total del personal asignado a la Unidad de Apuestas Permanentes</t>
  </si>
  <si>
    <t xml:space="preserve">TEMA: DIRECTIVA 008 DE 2021 – PÉRDIDA, O DETERIORO, O USO INDEBIDO DE BIENES Y/O ELEMENTOS.
HALLAZGO No.7
De la verificación en sitio del inventario del jefe de la Unidad de Apuestas y Control de juegos el día 24/10/2024 se evidenciaron las siguientes debilidades con el manejo de inventarios, así: 
• De los 18 bienes registrados en el inventario del jefe de Unidad: 
o 17% (3 de 18) de los bienes no tenían placa, aun cuando se identificaron en sitio (No. placas 100726, 100624 y 002788); ver celdas resaltadas en color amarillo de la Tabla No 24. Verificación inventario jefe de Unidad de Apuestas y Control de juegos.
o 17% (3 de los 18) de los bienes no se identificaron en sitio (No. placas 002757, 002762 y 002614); ver celdas resaltadas en color rojo de la Tabla No 24. Verificación inventario jefe de Unidad de Apuestas y Control de juegos.
• Se identificó que existen 8 bienes que no se encuentran en el inventario del jefe de Unidad, no obstante, se encuentran en custodia y uso de miembros de la Unidad (Ver Tabla No 25.  Bienes sin el registro en el reporte del aplicativo).
</t>
  </si>
  <si>
    <t xml:space="preserve">Realización de movimientos de bienes, sin la correspondiente autorización al Almacenista.
Falta de control  organización de los inventarios de la entidad y registro incorrecto de movimientos de los bienes </t>
  </si>
  <si>
    <t>Realizar la verificación de todos los bienes en uso dela entidad, con el fin de instalar las placas de identificación a aquellos bienes que no cuentan con las mismas</t>
  </si>
  <si>
    <t>Porcentaje de bienes muebles con placa de identificacion</t>
  </si>
  <si>
    <t>Informe de Evluación Indpendiente al Sistema de Control Interno-II semestre 2024</t>
  </si>
  <si>
    <t>DIMENSIONES MIPG</t>
  </si>
  <si>
    <r>
      <rPr>
        <b/>
        <sz val="10"/>
        <color theme="1"/>
        <rFont val="Arial Narrow"/>
        <family val="2"/>
      </rPr>
      <t xml:space="preserve">Lineamiento 12: 
12.2 El diseño de controles se evalúa frente a la gestión del riesgo.
</t>
    </r>
    <r>
      <rPr>
        <sz val="10"/>
        <color theme="1"/>
        <rFont val="Arial Narrow"/>
        <family val="2"/>
      </rPr>
      <t xml:space="preserve">
-. Teniendo en cuenta los informes de riesgos realizadas por la OCI en el II semestre del 2024 (matriz de riesgos y mapa de riesgos de corrupción), se identificó que la mayoría de los procesos ya cuenta con sus matrices de riesgos actualizada en el diseño de controles. No obstante, algunos procesos se encuentran pendientes de revisar sus matrices de riesgos, como por ejemplo la Oficina Jurídica y Unidad de Recursos Físicos (Gestión de Bienes y servicios/Inventario) frente a riesgos de corrupción.
</t>
    </r>
  </si>
  <si>
    <t xml:space="preserve">No se realizó actualización debido  al alto volumen de actividades del área </t>
  </si>
  <si>
    <t>Realizar el ajuste del Riesgo RC - 10 de acuerdo con lo indicado en el informe consolidado del ms de diciembre de 2024</t>
  </si>
  <si>
    <t>Matriz ajustada</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</si>
  <si>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En el informe de seguimiento del II cuatrimestre a los riesgos de corrupción, se identificó que para 8 controles (EJSA-Loterías: 2 controles del riesgo “RC-3” y Gestión de Bienes y Servicios/Inventarios: 6 controles del riesgo “RC-09”) no fue posible su verificación, por cuanto no se identificaron soportes relativos a la ejecución en el reporte realizado en el SharePoint de Planeación Estratégica realizado durante el periodo evaluado.</t>
    </r>
  </si>
  <si>
    <t>Se asumio que como estas acciones tienen seguimiento no se requeria la evidencia.</t>
  </si>
  <si>
    <t xml:space="preserve">Realizar el reporte trimestre de evidencias de los riesgos transversales por parte de la Unidad de Recursos Fisicos, identificando los aspectos cualitativos del  control </t>
  </si>
  <si>
    <t>Reporte trimestral de evidencias de riesgos transversales</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</si>
  <si>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Si bien, se ha identificado mejora en el reporte por parte de los procesos frente al seguimiento de sus matrices de riesgos, en cuanto a oportunidad; es importante que se mejore el diligenciamiento respecto a:
1. Correcto diligenciamiento del reporte de seguimiento (reporte ejecución de controles y actividades de acción con un reporte cualitativo completo)
2. Reporte de evidencias completas (asegurar que los enlaces de evidencias y/o soportes cargados estén completas, correspondan al control y actividades de acción)
3. Reporte de materialización del riesgo durante el periodo evaluado (si aplica); de conformidad con el procedimiento y formatos establecidos por la entidad. 
Lo anterior, teniendo en cuenta que en los seguimientos realizados por la 2da y 3ra línea.</t>
    </r>
  </si>
  <si>
    <t xml:space="preserve">Realizar el reporte trimestre de evidencias de los riesgos por parte de la Unidad de Recursos Fisicos, identificando los aspectos cualitativos del  control </t>
  </si>
  <si>
    <t xml:space="preserve">Reporte trimestral de evidencias de riesgos </t>
  </si>
  <si>
    <r>
      <t xml:space="preserve">Lineamiento 14: 
14.2 La entidad cuenta con políticas de operación relacionadas con la administración de la información (niveles de autoridad y responsabilidad)
</t>
    </r>
    <r>
      <rPr>
        <sz val="10"/>
        <rFont val="Arial Narrow"/>
        <family val="2"/>
      </rPr>
      <t>-. Si bien, Se cuenta con la política de Gestión documental esta no fue actualizada por la Unidad de Recursos Físicos durante el II semestre del 2024; incumpliendo con la acción de mejora para subsanar esta debilidad identificada en los resultados de las últimas 2 evaluaciones al Sistema de Control Interno. 
-. Durante el II semestre no se realizaron capacitaciones frente a Gestión Documental al interior de la entidad; si bien se tenía conocimiento de la programación de 4 capacitación relacionadas, al 31 de diciembre de 2024 solo se identificó la realización de una (31/05/2024)
-. Al II semestre del 2024 no se logró capacitar al personal sobre el Sistema Integrado de Gestión de Archivos-SIGA; para que entre otras cosas, se implementará la funcionalidad de archivar comunicaciones que posee el sistema; y así, a su vez implementar la Política de Cero papel.</t>
    </r>
  </si>
  <si>
    <t>No hay suficiencia de personal para atender el alto volumen de las actividades del área</t>
  </si>
  <si>
    <t xml:space="preserve">Actualizar la politica de Gestión Documental de manera que incluya  los lineamientos de la Politica  Cero Papel y otros aspectos relevantes.
Realizar capacitación de la politica de gstión documental especificamente de la politica CERO PAPEL
Realizar seguimiento a la politica CERO PAPEL utilizando la matriz de seguimiento implementada para tal fin.
 </t>
  </si>
  <si>
    <t>Politica actualizada
Soporte de capacitación
Seguimiento a la Politica Cero Papel</t>
  </si>
  <si>
    <r>
      <t xml:space="preserve">Lineamiento 17.  
17.7 Verificación del avance y cumplimiento de las acciones incluidas en los planes de mejoramiento producto de las autoevaluaciones. (2ª Línea).
17.8 Evaluación de la efectividad de las acciones incluidas en los Planes de mejoramiento producto de las auditorías internas y de entes externos. (3ª Línea)
</t>
    </r>
    <r>
      <rPr>
        <sz val="10"/>
        <rFont val="Arial Narrow"/>
        <family val="2"/>
      </rPr>
      <t xml:space="preserve">-. De conformidad con los seguimientos realizados por la OCI a los planes de mejoramiento de la entidad, se actualizó trimestralmente el indicador "IG-1001 Porcentaje de ejecución de los planes de mejoramiento". No obstante, al corte del III y IV se identificó que el indicador obtuvo un resultado por debajo de la meta esperada (37% y 55%; respectivamente) debido a las acciones incumplidas y/o prorrogadas por parte de los procesos. 
Por tanto, se recomienda a los líderes y/o responsables de procesos, en especial a los recurrentes (Unidad de Recursos Físicos, Unidad de Talento Humano Unidad de Apuestas y Control de juegos y Oficina Gestión TIC) implementar procesos de autoevaluación periódica para identificar cumplimiento oportuno de las acciones formuladas en cada uno de los planes a su cargo. </t>
    </r>
  </si>
  <si>
    <t xml:space="preserve">Realizar seguimiento periodico a los planes de mejoramiento a cargo de la Unidad de Recursos Fisicos para garantizar su cumplimiento 
</t>
  </si>
  <si>
    <t xml:space="preserve">Formato de seguimiento
</t>
  </si>
  <si>
    <t>Origen Externo</t>
  </si>
  <si>
    <t>Informe Alcaldía de Bogotá-Canales de Atención</t>
  </si>
  <si>
    <r>
      <rPr>
        <b/>
        <i/>
        <sz val="10"/>
        <color theme="1"/>
        <rFont val="Arial Narrow"/>
        <family val="2"/>
      </rPr>
      <t xml:space="preserve">¿El punto tiene exhibido su horario de atención? </t>
    </r>
    <r>
      <rPr>
        <sz val="10"/>
        <color theme="1"/>
        <rFont val="Arial Narrow"/>
        <family val="2"/>
      </rPr>
      <t xml:space="preserve">
</t>
    </r>
    <r>
      <rPr>
        <u/>
        <sz val="10"/>
        <color theme="1"/>
        <rFont val="Arial Narrow"/>
        <family val="2"/>
      </rPr>
      <t>Observación</t>
    </r>
    <r>
      <rPr>
        <sz val="10"/>
        <color theme="1"/>
        <rFont val="Arial Narrow"/>
        <family val="2"/>
      </rPr>
      <t>: No cuenta con un horario de atención a la ciudadanía exhibido</t>
    </r>
  </si>
  <si>
    <t>Diseñar y exhibir el horario de atención a la ciudadanía ubicándolo al ingreso o en la puerta de acceso a la oficina de atención al cliente una vez se adecúe el espacio para dicha oficina</t>
  </si>
  <si>
    <t>Aviso exhibido en la oficina de Atención al Cliente</t>
  </si>
  <si>
    <t>Martha Liliana Durán Cortés (Jefe Unidad de Recursos Físicos)</t>
  </si>
  <si>
    <r>
      <rPr>
        <b/>
        <i/>
        <sz val="10"/>
        <color theme="1"/>
        <rFont val="Arial Narrow"/>
        <family val="2"/>
      </rPr>
      <t xml:space="preserve">¿Al interior del punto de atención se cuenta con un sistema de señalización adecuado, sencillo, suficiente y visible a toda la ciudadanía, que además cuente con símbolos, gráficos y braile? </t>
    </r>
    <r>
      <rPr>
        <sz val="10"/>
        <color theme="1"/>
        <rFont val="Arial Narrow"/>
        <family val="2"/>
      </rPr>
      <t xml:space="preserve">
</t>
    </r>
    <r>
      <rPr>
        <u/>
        <sz val="10"/>
        <color theme="1"/>
        <rFont val="Arial Narrow"/>
        <family val="2"/>
      </rPr>
      <t>Observación</t>
    </r>
    <r>
      <rPr>
        <sz val="10"/>
        <color theme="1"/>
        <rFont val="Arial Narrow"/>
        <family val="2"/>
      </rPr>
      <t>: En el módulo donde se encuentra asignada la funcionaria Sandra Milena Trujillo, no cuenta con una señalización clara para el ciudadano, dónde se muestre que es el módulo de servicio a la ciudadanía</t>
    </r>
  </si>
  <si>
    <t>Adquirir elemento de señalización ubicándolo al ingreso o en la puerta de acceso a la oficina de atención al cliente una vez se adecúe el espacio para dicha oficina; mediante la disponibilidad de recursos en el Plan Anual de Adquisiciones a través de la necesidad planeada denominada "mantenimiento y adecuaciones físicas"</t>
  </si>
  <si>
    <t>Señalización exhibida en la oficina de Atención al Cliente</t>
  </si>
  <si>
    <r>
      <rPr>
        <b/>
        <i/>
        <sz val="10"/>
        <color theme="1"/>
        <rFont val="Arial Narrow"/>
        <family val="2"/>
      </rPr>
      <t>¿El punto de atención cuenta con sala de espera incluyente?</t>
    </r>
    <r>
      <rPr>
        <sz val="10"/>
        <color theme="1"/>
        <rFont val="Arial Narrow"/>
        <family val="2"/>
      </rPr>
      <t xml:space="preserve">
</t>
    </r>
    <r>
      <rPr>
        <u/>
        <sz val="10"/>
        <color theme="1"/>
        <rFont val="Arial Narrow"/>
        <family val="2"/>
      </rPr>
      <t>Observación</t>
    </r>
    <r>
      <rPr>
        <sz val="10"/>
        <color theme="1"/>
        <rFont val="Arial Narrow"/>
        <family val="2"/>
      </rPr>
      <t>: Cuenta con una sala de espera, la cual no cumple con la señalización de las sillas destinadas a los grupos poblacionales. Una de las sillas no cuenta con apoyabrazos</t>
    </r>
  </si>
  <si>
    <t xml:space="preserve">Disponer de sillas adecuadas en la sala de espera y destinadas a los grupos poblaciones con la respectiva señalización de conformidad con la normatividad vigente relacionada con los espacios y adecuada atención a la ciudadanía </t>
  </si>
  <si>
    <t>Sala de espera con sillas señalizadas</t>
  </si>
  <si>
    <r>
      <rPr>
        <b/>
        <i/>
        <sz val="10"/>
        <color theme="1"/>
        <rFont val="Arial Narrow"/>
        <family val="2"/>
      </rPr>
      <t>¿El punto de atención o la Entidad cuenta con un mapa de ubicación o plano en alto relieve en sistema Braile y/o en sistema de audio y video?</t>
    </r>
    <r>
      <rPr>
        <sz val="10"/>
        <color theme="1"/>
        <rFont val="Arial Narrow"/>
        <family val="2"/>
      </rPr>
      <t xml:space="preserve">
</t>
    </r>
    <r>
      <rPr>
        <u/>
        <sz val="10"/>
        <color theme="1"/>
        <rFont val="Arial Narrow"/>
        <family val="2"/>
      </rPr>
      <t>Observación</t>
    </r>
    <r>
      <rPr>
        <sz val="10"/>
        <color theme="1"/>
        <rFont val="Arial Narrow"/>
        <family val="2"/>
      </rPr>
      <t>: No cuenta con un mapa de ubicación del punto en alto relieve</t>
    </r>
  </si>
  <si>
    <t xml:space="preserve">Instalar televisor en el primer piso de la entidad al frente de la sala de espera en el cual se difunda para los diferentes grupos poblacionales video de ubicación </t>
  </si>
  <si>
    <t>Video de ubicación difundido</t>
  </si>
  <si>
    <r>
      <rPr>
        <b/>
        <i/>
        <sz val="10"/>
        <color theme="1"/>
        <rFont val="Arial Narrow"/>
        <family val="2"/>
      </rPr>
      <t>¿El espacio físico donde se presta la atención a la ciudadanía es organizado, confortable y adecuado da cumplimiento a la accesibilidad universal, permitiendo la atención adecuada a cualquier tipo de población (Incluyente), muebles amplios y con las alturas adecuadas?</t>
    </r>
    <r>
      <rPr>
        <sz val="10"/>
        <color theme="1"/>
        <rFont val="Arial Narrow"/>
        <family val="2"/>
      </rPr>
      <t xml:space="preserve">
</t>
    </r>
    <r>
      <rPr>
        <u/>
        <sz val="10"/>
        <color theme="1"/>
        <rFont val="Arial Narrow"/>
        <family val="2"/>
      </rPr>
      <t>Observación</t>
    </r>
    <r>
      <rPr>
        <sz val="10"/>
        <color theme="1"/>
        <rFont val="Arial Narrow"/>
        <family val="2"/>
      </rPr>
      <t xml:space="preserve">: La altura del mobiliario no es la adecuada, ya que la ventanilla de atención al ciudadano es muy alta, no es de fácil acceso para el ciudadano si llega en silla de ruedas. Los módulos no están ubicados con la facilidad de ubicar una silla destinada para el ciudadano y poder brindar una atención de una manera cómoda, el espacio es muy reducido </t>
    </r>
  </si>
  <si>
    <t xml:space="preserve">Adecuar el espacio físico idóneno, incluyente y adecuado para el funcionamiento de la oficina de Atención al Cliente de conformidad con la normatividad vigente relacionada con los espacios y adecuada atención a la ciudadanía </t>
  </si>
  <si>
    <t>Espacio físico funcionamiento oficina de Atención al Cliente</t>
  </si>
  <si>
    <r>
      <rPr>
        <b/>
        <i/>
        <sz val="10"/>
        <color theme="1"/>
        <rFont val="Arial Narrow"/>
        <family val="2"/>
      </rPr>
      <t>¿El punto cuenta con un espacio de archivo y almacenamiento de bodega?</t>
    </r>
    <r>
      <rPr>
        <sz val="10"/>
        <color theme="1"/>
        <rFont val="Arial Narrow"/>
        <family val="2"/>
      </rPr>
      <t xml:space="preserve">
</t>
    </r>
    <r>
      <rPr>
        <u/>
        <sz val="10"/>
        <color theme="1"/>
        <rFont val="Arial Narrow"/>
        <family val="2"/>
      </rPr>
      <t>Observación</t>
    </r>
    <r>
      <rPr>
        <sz val="10"/>
        <color theme="1"/>
        <rFont val="Arial Narrow"/>
        <family val="2"/>
      </rPr>
      <t>: No cuenta con un espacio destinado para archivo y almacenamiento de bodega</t>
    </r>
  </si>
  <si>
    <t xml:space="preserve">Adecuar, en el espacio físico donde funcionará la oficina de Atención al Cliente, un archivador para documentos, carpetas y demás de conformidad con la normatividad vigente relacionada con los espacios y adecuada atención a la ciudadanía </t>
  </si>
  <si>
    <t>Archivador ubicado en el espacio físico de la oficina de Atención al Cliente</t>
  </si>
  <si>
    <t xml:space="preserve">AUDITORÍA AL PROCESO GESTIÓN DOCUMENTAL 2022 </t>
  </si>
  <si>
    <t xml:space="preserve">GESTION DOCUMENTAL </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</si>
  <si>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</si>
  <si>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</si>
  <si>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Realizar plan de trabajo para la vigencia 2025, el cual incluya entre otros aspectos, la contratación de un profesional que elabore los manuales de funciones de acuerdo con los lineamientos normativos y los requerimientos y necesidades la entidad, así como la aprobación y suscripción de los actos administrativos por medio de los cuales se adopten dichos manuales.</t>
  </si>
  <si>
    <t>Actos administrativos de
adopción de los manuales
de funciones</t>
  </si>
  <si>
    <t>Talento Humano</t>
  </si>
  <si>
    <t>Durante el primer trimestre se hizó la contratación del profesional especializado que realizará la actualización del manual de contratación.  Se cuenta con un cronograma, no obstante este se encuentra sujeto a modificaciones por tiempos de terceros y las aleas propias de este tipo de estudio.</t>
  </si>
  <si>
    <t>La acción de mejora se encuentra en ejecución; revisado la carpeta compartida de planes de mejoramiento el 11/04/2025 se identificó cronograma propuesto por el profesional repsonsable para la actualización de los manuales de funciones de la entidad; el cual contiene actividades relacionadas que inician desde el mes de marzo y hasta julio. 
De acuerdo con lo anterior, es importante identificar el soporte de aprobación del cronograma por parte del jefe de Unidad; teniendo en cuenta que hay actividades que iniciaron desde el mes de marzo. Así mismo, garantizar la ejecución de las actividades programadas en cada uno de los plazos establecidos a fin de evitar retrasos y/o posibles incumplimientos.</t>
  </si>
  <si>
    <t>AUDITORÍA EJSA- LOTERÍAS 2022</t>
  </si>
  <si>
    <t>De la verificación realizada a la estructura de redacción del propósito y funciones, así como de la relación de competencias comportamentales comunes y por nivel jerárquico registradas en los Manuales Específicos de Funciones y Competencias Laborales de los empleos relacionados con jefatura de  Unidad de Loterías, el cargo de 2 profesionales I y un auxiliar Administrativo,  contenido en la Resoluciones internas Nos.129 de 2016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t>
  </si>
  <si>
    <t>Auditoría Gestión Jurídica 2022</t>
  </si>
  <si>
    <t xml:space="preserve">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de Profesional II y Profesional III, contenidos en la Resolución No. 129 de 2016; respectivamente, se evidenció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utilizados en la redacción de las funciones del Profesional II de la Secretaría General, como son: "Liderar, aumentar y participar" corresponden al nivel Directivo y Técnico.
• Los verbos utilizados en la redacción de las funciones del Profesional III de la Secretaría General, como son: "Llevar e impulsar" no corresponden a ningún verbo de los mencionados y aceptados por la guía del DAFP, para el cargo de nivel profesional y el verbo “Participar” corresponde al nivel técnico. 
• En las funciones, 8, 12, 14 y 15 del Profesional II de la Secretaría General, no está presente la condición.
• En las funciones, 3, 12, 14, 16, 17, 18, 19, 20, 22, 23 y 24 del Profesional III de la Secretaría General, no está presente la condición.
• En las competencias comportamentales comunes para los cargos de Profesional II y Profesional III, de la Secretaría General, no se encuentran las siguientes: La Orientación a resultados, Orientación al usuario y al ciudadano, Trabajo en equipo y Adaptación al cambio.
• En cuanto a las competencias comportamentales por nivel jerárquico, en los cargos de Profesional II y Profesional III, no contempla ninguna de las competencias establecidas en el Decreto 815 de 2018, artículo 2.2.4.8. nivel profesional.
Responsable de liderar formulación de Plan de Mejoramiento: Secretaría General y Unidad de Talento Humano, ya que la entidad al momento de asignar funciones a algún servidor (a) público (a), deberá tenerse en cuenta que se trate de responsabilidades enmarcadas en el propósito, funciones, nivel jerárquico y requisitos asignados al empleo (Guía DAFP).
</t>
  </si>
  <si>
    <t>1. Inadecuada utilización de los verbos registrados en el propósito y en las funciones establecidas en el manual de funciones, así como la condición en algunas funciones.
2. Ineficiencia en la redacción de las competencias compertamentales comúnes en algunos cargos, incluidas en la guía de manual de fucniones y Decreto 815 de 2018.</t>
  </si>
  <si>
    <t>Auditoria Gestión Financiera y Contable 2022</t>
  </si>
  <si>
    <t>GESTIÓN FINANCIERA Y CONTABLE</t>
  </si>
  <si>
    <r>
      <rPr>
        <b/>
        <sz val="10"/>
        <rFont val="Arial Narrow"/>
        <family val="2"/>
      </rPr>
      <t>TEMA: DIRECTIVA 008 DE 2021 – Manual Especifico de Funciones y Competencias Laborales del Empleo – Redacción de funciones y competencias comportamentales comunes y por nivel jerárquico.</t>
    </r>
    <r>
      <rPr>
        <sz val="10"/>
        <rFont val="Arial Narrow"/>
        <family val="2"/>
      </rPr>
      <t xml:space="preserve">
De la verificación realizada a la estructura de redacción del propósito y funciones, así como de la relación de competencias comportamentales comunes y por nivel jerárquico registradas en los manual específicos de funciones y competencias laborales de los empleos relacionados con jefatura de  unidad de financiera y contable, y la  tesorería general de la entidad, establecidas en las Resoluciones Internas Nos.000214 de 2019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t>
    </r>
    <r>
      <rPr>
        <b/>
        <u/>
        <sz val="10"/>
        <rFont val="Arial Narrow"/>
        <family val="2"/>
      </rPr>
      <t>a) Cargo jefe Unidad Financiera y Contable.</t>
    </r>
    <r>
      <rPr>
        <b/>
        <sz val="10"/>
        <rFont val="Arial Narrow"/>
        <family val="2"/>
      </rPr>
      <t xml:space="preserve">
</t>
    </r>
    <r>
      <rPr>
        <sz val="10"/>
        <rFont val="Arial Narrow"/>
        <family val="2"/>
      </rPr>
      <t xml:space="preserve">
</t>
    </r>
    <r>
      <rPr>
        <b/>
        <sz val="10"/>
        <rFont val="Arial Narrow"/>
        <family val="2"/>
      </rPr>
      <t>Validación del propósito y las Funciones entre la 1 a la 8, 22 y 23:</t>
    </r>
    <r>
      <rPr>
        <sz val="10"/>
        <rFont val="Arial Narrow"/>
        <family val="2"/>
      </rPr>
      <t xml:space="preserve">
• Los verbos “CUMPLIR”,"DIRIGIR" y "PLANIFICAR" utilizados en el PROPOSITO de la Jefatura de Unidad Financiera y Contable, No corresponden y/o no se encuentran determinados en la guía que permite la elaboración de las funciones y propósitos principales por cada nivel de empleo de conformidad con la Directiva 008 de 2021; así, el verbo cumplir, corresponde a un cargo asistencial y el verbo planificar es asignado al nivel asesor.
• Al validar los verbos incluidos en las funciones del Cargo de profesional, correspondiente a la jefatura de la unidad financiera y contable de conformidad con la Resolución 085 de 2021; se observa: Los verbos utilizados en la redacción de las funciones 9 y 22 (Verbos PROPONER y PARTICIPAR) no corresponden al nivel de la jefatura de la Unidad Financiera y Contable.
• Las funciones 7, 8 y 22 carecen de Condición
</t>
    </r>
  </si>
  <si>
    <t xml:space="preserve">1. Inadecuada utilización de los verbos registrados en el propósito y en las funciones establecidas en el manual de funciones, así como la condición en algunas funciones.
</t>
  </si>
  <si>
    <t>Jefe Unidad de Talento Humano</t>
  </si>
  <si>
    <r>
      <rPr>
        <b/>
        <sz val="10"/>
        <rFont val="Arial Narrow"/>
        <family val="2"/>
      </rPr>
      <t xml:space="preserve">Validación de Conocimientos:
</t>
    </r>
    <r>
      <rPr>
        <sz val="10"/>
        <rFont val="Arial Narrow"/>
        <family val="2"/>
      </rPr>
      <t xml:space="preserve">
• En las competencias comportamentales comunes para el cargo jefe de la Unidad Financiera y Contable no se encuentran las siguientes: Aprendizaje continuo, orientación a resultados, orientación al usuario y al ciudadano y lo referente a la adaptación al cambio. Para el cargo de Profesionales 1 (2 cargos) del manual de funciones, no están contempladas: Aprendizaje continuo, Orientación a resultados y Adaptación al cambio. Con relación al cargo de auxiliar administrativo, las competencias comportamentales:  Aprendizaje continuo, Orientación a resultados, Trabajo en equipo y Adaptación al cambio, no se encuentran contempladas en el Manual de funciones.
Las competencias comportamentales por nivel jerárquico no se encuentran contempladas en el Manual de Funciones de la entidad.
• Al validar las funciones definidas en los numerales 9 al 21 de la Resolución 085 de 2021, para el cargo de jefe Unidad financiera y contable no se evidencian los requerimientos de calidad que se espera obtener en los resultados de la función laboral; observando que las funciones asignadas requieren de destrezas y/o conocimientos en el ámbito jurídico, lo cual no se encuentra soportado en la hoja de vida del funcionario.
</t>
    </r>
    <r>
      <rPr>
        <b/>
        <sz val="10"/>
        <rFont val="Arial Narrow"/>
        <family val="2"/>
      </rPr>
      <t xml:space="preserve">Competencias comportamentales comunes y por nivel jerárquico registradas en el manual de funciones frente al decreto 815 de 2018: </t>
    </r>
    <r>
      <rPr>
        <sz val="10"/>
        <rFont val="Arial Narrow"/>
        <family val="2"/>
      </rPr>
      <t xml:space="preserve">
• Competencias comportamentales comunes: En el manual de Trabajadores Oficiales de la entidad, estás competencias están establecidas como HABILIDADES y contempla para el presente cargo las siguientes: transparencia, compromiso con la organización, trabajo en equipo y colaboración; no obstante, frente al Decreto 815 de 2018, no se identifican competencias: adaptación al cambio, aprendizaje continuo, orientación a resultados y orientación al usuario y ciudadano.
• </t>
    </r>
    <r>
      <rPr>
        <b/>
        <sz val="10"/>
        <rFont val="Arial Narrow"/>
        <family val="2"/>
      </rPr>
      <t xml:space="preserve">Competencias por nivel jerárquico: El manual de trabajadores oficiales no contempla estas competencias.
</t>
    </r>
    <r>
      <rPr>
        <sz val="10"/>
        <rFont val="Arial Narrow"/>
        <family val="2"/>
      </rPr>
      <t xml:space="preserve">
</t>
    </r>
    <r>
      <rPr>
        <b/>
        <sz val="10"/>
        <rFont val="Arial Narrow"/>
        <family val="2"/>
      </rPr>
      <t>b) Tesorera General</t>
    </r>
    <r>
      <rPr>
        <sz val="10"/>
        <rFont val="Arial Narrow"/>
        <family val="2"/>
      </rPr>
      <t xml:space="preserve">
</t>
    </r>
    <r>
      <rPr>
        <b/>
        <sz val="10"/>
        <rFont val="Arial Narrow"/>
        <family val="2"/>
      </rPr>
      <t>Validación de funciones:</t>
    </r>
    <r>
      <rPr>
        <sz val="10"/>
        <rFont val="Arial Narrow"/>
        <family val="2"/>
      </rPr>
      <t>• Los verbos “MANEJAR y REALIZAR” utilizados en el PROPOSITO PRINCIPAL del cargo de Tesorero General, No corresponden y/o no se encuentran determinados en la guía que permite la elaboración de las funciones y propósitos principales por cada nivel de empleo de conformidad con la Directiva 008 de 2021; así, mismo los verbos PARTICIPAR, MANEJAR y LLEVAR utilizados en la descripción de las funciones asignadas al cargo de nivel profesional de la tesorera general. 
• Las funciones 2, 3, 4, 5, 6, 7, 8, 9,10,11, 12, 13, 14 y 16 carecen de Condición.</t>
    </r>
  </si>
  <si>
    <t>1. Ineficiencia en la redacción de las competencias compertamentales comúnes en algunos cargos, incluidas en la guía de manual de fucniones y Decreto 815 de 2018.
2. Inadecuada utilización de los verbos registrados en el propósito y en las funciones establecidas en el manual de funciones, así como la condición en algunas funciones.</t>
  </si>
  <si>
    <t>34/02/2023</t>
  </si>
  <si>
    <t>De la verificación realizada a la estructura de redacción del propósito y funciones de los empleos relacionados con los cargos de Almacenista y Secretaria establecidas en las Resoluciones Internas 129 de 2016. 
Cargo de Almacenista
• Al validar los verbos incluidos en las funciones del Cargo de profesional, correspondiente a la almacenista de conformidad con la Resolución 085 de 2021; se observa: Los verbos utilizados en la redacción de las funciones 1, 4, y 13 (Verbos CONTROLAR,  ATENDER y PARTICIPAR) no corresponden al nivel asistencial.
• En el caso de las funciones asignadas al cargo de almacenista, en las funciones 3, 5, 6, 11, 13 y 14 no está presente la condición como requerimientos de calidad.
• No se observan COMPETENCIAS COMPORTAMENTALES COMÚNES como : La Orientación a resultados, Orientación al usuario y al ciudadano, Trabajo en equipo y Adaptación al cambio.
• No se observan COMPETENCIAS POR NIVEL JERARQUICO.
Cargo de Secretaria.
Al validar los verbos incluidos en las funciones del Cargo de profesional, correspondiente a la almacenista de conformidad con la Resolución 085 de 2021; se observa: Los verbos utilizados en la redacción de las funciones 1, 4, y 13 (Verbos APLICAR, ATENDER y PARTICIPAR) no corresponden al nivel asistencial.
• En el caso de las funciones asignadas al cargo de almacenista, en las funciones 10 y 11 no está presente la condición como requerimientos de calidad.
• No se observan COMPETENCIAS COMPORTAMENTALES COMÚNES como : La Orientación a resultados, Orientación al usuario y al ciudadano, Trabajo en equipo y Adaptación al cambio.</t>
  </si>
  <si>
    <t>Desconocimiento de la normatividad legal y la Guía Técnica para la Elaboración o Modificación 
del Manual Específico de Funciones y de Competencias Laborales, como instrumento orientador 
para los funcionarios responsables de este proceso en las Entidades Distritales, de tal forma que 
al presentar el documento ante el - DASCD - para su refrendación o concepto técnico, cuente 
con todos los componentes allí explicados.</t>
  </si>
  <si>
    <t>Unidad de Talento Humano</t>
  </si>
  <si>
    <t>AUDITORÍA CONTROL, INSPECCIÓN Y FISCALIZACIÓN 2023</t>
  </si>
  <si>
    <t>CONTROL, INSPECCIÓN Y FISCALIZACIÓN</t>
  </si>
  <si>
    <t>De la verificación realizada a la estructura de redacción del propósito y funciones, así como de la relación de competencias comportamentales comunes y por nivel jerárquico registradas en el manual específicos de funciones y competencias laborales de los empleos relacionados con los cargos Subgerente General, jefe de unidad y profesional I, establecidas en las Resoluciones Internas 228 de 2022, 50 de 2022 y 129 de 2016,  se evidenciaron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t>
  </si>
  <si>
    <t>Inadecuada redacción del propósito, funciones, competencias comportamentales y competencias laborales de los empleos relacionados con los cargos Subgerente General, jefe de unidad y profesional I, establecido en el manual de funciones.</t>
  </si>
  <si>
    <t xml:space="preserve">De la verificación realizada a la estructura de redacción sobre el propósito principal, descripción de las funciones esenciales del empleo y conocimientos básicos o esenciales, frente al Manual Especifico de Funciones y Competencias Laborales para los Empleados Públicos de la Lotería de Bogotá, se evidenciaron debilidades en: 1) En cuanto al propósito principal, 2) En relación con las funciones.
• Proposito principal: Revisado el Manual Especifico de Funciones y Competencias Laborales para el Jefe de la Oficina de Control Disciplinario Interno, cumple parcialmente, ya que el verbo “implementar” no es del nivel Directivo.
• Funciones: Se evidenció que los verbos utilizados en la redacción de las funciones atribuídas al cargo de Jefe de la Oficina de Control Disciplinario Interno, en su gran mayoría no corresponden al nivel Directivo. Las funciones 2, 3, 4, 5, 6, 9, 10, 11 y 12 corresponden a otros niveles y no al directivo; la función 7 se cumple parcialmente dado que el verbo “Capacitar” está relacionado con un cargo de nivel Técnico; y la función 8 No cumple por cuanto el verbo “Surtir”, no se encuentra contemplado en la Guía, y al consultar los sinonimos PROVEER, SUMINISTRAR, FACILITAR, estos no corresponden al nivel directivo.
</t>
  </si>
  <si>
    <t>Jefe Unidad de Talento Humano.
Profesional de Talento Humano</t>
  </si>
  <si>
    <t>Auditoría al proceso de Planeacion y Direccionamiento Estrategico 2023</t>
  </si>
  <si>
    <t>PLANEACIÓN Y DIRECCIONAMIENTO ESTRATÉGICO</t>
  </si>
  <si>
    <t>De la verificación realizada a la estructura de redacción del propósito y funciones, así como de la relación de competencias comportamentales comunes y por nivel jerárquico registradas en el manual específicos de funciones y competencias laborales del empleado relacionado con el cargo de Jefe de la Oficina Asesora de planeación establecidas en la resolución Interna 228 de 2022. se evidenció debilidades en: 1) la utilización inadecuada de verbos registrados en el propósito y funciones; y, 2) inexistencia de la condición en la redacción de algunas funciones (requerimientos de calidad que se espera obtener en los resultados de la función laboral).</t>
  </si>
  <si>
    <t>1. Inadecuada utilización de los verbos registrados e el propósito y funciones establecidas en el manual de funciones.</t>
  </si>
  <si>
    <t>31/06/2024</t>
  </si>
  <si>
    <t xml:space="preserve">De la verificación realizada al Manual de Funciones del cargo de Secretaría General,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del soporte que demuestre la entrega del Manual de funciones a la funcionaria que funge como Secretaría General en la Lotería de Bogotá
• En cuanto al propósito principal: los verbos utilizados en algunas de las funciones como son: el verbo "evaluar" es del nivel asesor y profesional y el verbo "controlar" es del nivel profesional y el verbo "Planear" es del nivel asesor, es decir, pertenecen a otros niveles. 
• En cuanto a las funciones:  los verbos utilizados en la redacción de las funciones atribuidas al cargo de Secretaría General, en las funciones 1, 2, 4, 13, 14, 15, 16 y 17 corresponden a otros niveles y no al directivo. En las funciones 10 y 11, el verbo “Trazar” No existe en la matriz de verbos de la guía.  
</t>
  </si>
  <si>
    <t>Falta de actualización de los manuales de funciones, de acuerdo con la normativa aplicable a la entidad</t>
  </si>
  <si>
    <t>Unidad de Talento Humano - Secretaría General - Gerencia General</t>
  </si>
  <si>
    <t xml:space="preserve">De la verificación realizada al Manual de Funciones del cargo profesional III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en el propósito principal, ya que los verbos utilizados en algunas de las funciones como son: el verbo "Planear" es del nivel asesor y el verbo "Verificar" es del nivel Asesor, Técnico y Asistencial, es decir, pertenecen a otros niveles.
• En cuanto a las funciones:  
o Los verbos utilizados en la redacción de las funciones atribuidas al cargo de Profesional III, en las funciones 1, 2, 3, 4, 6, 7, 9 y 14 corresponden a otros niveles y no al Profesional. En la función 8, el verbo “Adoptar” No existe en la matriz de verbos de la guía.
o No se identificó la condición para las funciones nro. 8 y 14
• En cuanto a competencias comportamentales comunes y por nivel jerárquico: el manual de trabajadores oficiales (Resolución No. 129 de 2016) no contempla estas competencias.
</t>
  </si>
  <si>
    <t>Falta de actualización de los manuales, de acuerdo con la normativa aplicable.</t>
  </si>
  <si>
    <t xml:space="preserve">De la verificación realizada al Manual de Funciones del cargo Secretaria (nivel asistencial)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 las funciones:  
o los verbos utilizados en la redacción de las funciones atribuidas al cargo de Secretaria, en las funciones 2, 5, 6 y 10 corresponden a otros niveles y no al Asistencial.  
o No se identificó la condición para las funciones nro. 10 y 11
• En cuanto a competencias comportamentales comunes y por nivel jerárquico: el manual de trabajadores oficiales (Resolución No. 129 de 2016) no contempla estas competencias.
</t>
  </si>
  <si>
    <t>GESTIÓN DEL TALENTO HUMANO/POLÍTICA DE INTEGRIDAD</t>
  </si>
  <si>
    <r>
      <rPr>
        <b/>
        <sz val="10"/>
        <color rgb="FF000000"/>
        <rFont val="Arial Narrow"/>
        <family val="2"/>
      </rPr>
      <t xml:space="preserve">TEMA: DEBILIDADES EN LA FORMULACIÓN Y EJECUCIÓN DE PLANES DE MEJORA Y/O ACCIÓN ENCAMINADOS A MEJORAR EL CLIMA, LA CONVIVENCIA Y LAS RELACIONES LABORALES, DE CONFORMIDAD CON LAS RECOMENDACIONES.
</t>
    </r>
    <r>
      <rPr>
        <sz val="10"/>
        <color rgb="FF000000"/>
        <rFont val="Arial Narrow"/>
        <family val="2"/>
      </rPr>
      <t xml:space="preserve">
Verificados los planes de mejora y/o acción formulados por la Unidad de Talento Humano, encaminados a mejorar el clima, la convivencia y las relaciones laborales, de conformidad con las recomendaciones derivados de evaluaciones realizadas por el DASC durante la vigencia 2023, se identificó debilidades en la formulación, ejecución y cumplimiento. A continuación, el detalle de las debilidades identificadas: 
De la formulación del plan de mejora del clima laboral: 
•	El 50% (21 de 42 actividades) son para ejecutar en la vigencia 2024; de las cuales 3 actividades iniciaron en la vigencia 2023, mientras que el 33% (14 de 42 actividades) en la vigencia 2025; no obstante, teniendo en cuenta que es un plan de mejora para subsanar debilidades que se identificaron para la vigencia 2022, no es efectivo ejecutar acciones después de dos años de evaluación. 
•	El 5% (2 de las 42 actividades) presentaron inconsistencias en la formulación del plazo de ejecución; es decir, se registró como fecha de inicio la vigencia 2025 y fecha de finalización la vigencia 2023. 
•	El formato utilizado para la formulación del plan de mejora es el diseñado por la Oficina Asesora de Planeación para los planes de acción institucionales de la entidad. Por consiguiente, se registran las siguientes columnas: 
-. ""Avance indicador resultado""; aun cuando no se identifica formulación de indicadores asociados a cada actividad. 
-. ""Verificación Planeación""; donde no se identificó seguimiento realizado por esa Oficina. 
•	No se identificó si el plan de mejora del clima laboral fue aprobado en instancias del Comité Institucional de Gestión y Desempeño, ya que, de conformidad con lo Resolución 071 del 2023 de gestión de planes de mejoramiento, la OCI no recibió solicitudes para revisión y aprobación del plan formulado. 
De la ejecución y cumplimiento del plan del clima laboral:
•	Deficiencias en los reportes trimestrales, ya que:
o	No se presentó avance cualitativo para el 100% de las actividades que debían cumplirse al finalizar la vigencia 2023. 
o	Para las 35 actividades pendientes, se realizó reporte al I trimestre indicando únicamente el periodo en que se ejecutarían las actividades.
o	En las columnas ""Avance indicador resultado"", ""Verificación Planeación"" y ""Estado acción"", no se identificó diligenciamiento.
•	El 43% (3 de 7 actividades) que debía cumplirse al finalizar la vigencia 2023, presentó incumplimiento; de conformidad con lo registrado en el informe de seguimiento del IV trimestre realizado por la Oficina Asesora de Planeación a los Indicadores estratégicos. 
De la ejecución y cumplimiento de las acciones registradas en el Plan de Sostenibilidad MIPG: no se identificaron soportes para verificar el reporte realizado por el proceso. </t>
    </r>
  </si>
  <si>
    <t xml:space="preserve">• Des conocimiento de la normatividad interna para la formulación y solicitudes de revisión y aprobación de planes de mejoramiento. 
• Debilidades por parte del proceso en el monitoreo, seguimiento, ejecución y reporte de las actividades registradas en los planes y planes institucionales de la entidad.  </t>
  </si>
  <si>
    <t>*Realizar seguimiento trimestral a las actividades registradas en el plan de mejoramiento de clima laboral de acuerdo con lo programado y los lineamientos establecidos por la Oficina Asesora de Planeación.</t>
  </si>
  <si>
    <t xml:space="preserve">
Soporte trimestral de seguimiento enviado a la Oficina Asesora de Planeación</t>
  </si>
  <si>
    <t>Jefe (A) Unidad de Talento Humano</t>
  </si>
  <si>
    <t>Se realiza el seguimiento al plan de mejoramiento de Clima laboral para la vigencia 2025</t>
  </si>
  <si>
    <t xml:space="preserve">La acción de mejora se cierra; revisada la carpeta compartida de planes de mejoramiento el 11/04/2025 no se identificó soportes para validar lo reportado por el proceso responsable. No obstante, se revisó el SharePoint de Planeación Estratégica donde se identificó el reporte del proceso a las actividades registradas en el plan del clima laboral con corte al IV trimestre del 2024. </t>
  </si>
  <si>
    <t>• Archivar trimestralmente las evidencias relacionadas con las actividades programas en el  Plan de Mejoramiento del Clima Laboral  de acuerdo con los lineamientos establecidos.</t>
  </si>
  <si>
    <t xml:space="preserve">
Carpeta de evidencias debidamente numeradas</t>
  </si>
  <si>
    <t>Se realiza seguimiento y archivo de evidencias conforme  con los lineamientos establecidos por la O</t>
  </si>
  <si>
    <t xml:space="preserve">La acción de mejora se cierra; revisada la carpeta compartida de planes de mejoramiento el 11/04/2025 no se identificó soportes para validar lo reportado por el proceso responsable. No obstante, se revisó el SharePoint de Planeación Estratégica donde se identificaron las carpetas con evidencias cargadas para el seguimiento del plan del clima laboral con corte al IV trimestre del 2024. </t>
  </si>
  <si>
    <r>
      <t>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t>
    </r>
    <r>
      <rPr>
        <sz val="10"/>
        <rFont val="Arial Narrow"/>
        <family val="2"/>
      </rPr>
      <t xml:space="preserve">
De la consulta realizada el 10/04/2024 en la plataforma SIGEP se evidenció que durante la vigencia 2023, 13 Directivos y/o Empelados públicos de libre nombramiento y remoción y 43 contratistas no registraron la Declaración de conflictos de intereses en la plataforma SIGEP - Sistema de Información y Gestión del Empleo Público del Departamento Administrativo de la Función Pública.</t>
    </r>
  </si>
  <si>
    <t xml:space="preserve"> 
*Formular estrategias de promoción, seguimiento y control efectivos por parte de la Unidad de Talento Humano para el cumplimiento de las declaraciones de conflictos de intereses en los diferentes escenarios exigidos por la normatividad vigente aplicable (ingreso, periodica, retiro de servidores públicos).</t>
  </si>
  <si>
    <t xml:space="preserve">
Soporte de seguimiento entrega de las declaraciones de conflictos de Interés por parte de servidores  ( correo electronico - periodica Declaraciones Conflicto e interés (julio)
o extemporaneas  (ingresos y retiros)</t>
  </si>
  <si>
    <t>Durante el primer trimestre de 2025 se dio cumplimiento con lo establecido en el procedimiento PRO320-606-2 GESTIÓN DE CONFLICTOS DE INTERESES, para vinculación y retiro de personal  de la  planta.</t>
  </si>
  <si>
    <t xml:space="preserve">La acción de mejora se cierra; mediante memorando n°3-2025-178 del 30/01/2025 el proceso responsable remitió los siguientes soportes: 
-. Memorandos de solicitud a trabajadores Oficiales que se retirarían de la entidad por motivo de disfrute de pensión, el diligenciamiento de la Declaración de Conflictos de Interés en el SIDEAP; n°3-2024-1840 del 28/10/2024, n°3-2024-1863 del 30/10/2024, n°3-2024-1872 del 31/10/2024, n°3-2024-1957 del 20/11/2024.
-. Memorandos de solicitud a empelada pública de libre nombramiento y remoción que se retiraría de la entidad, el diligenciamiento de la Declaración de Conflictos de Interés en el SIDEAP; n°3-2024-1203 del 11/07/2024.
Frente a la declaración en el SIGEP, el proceso realizará un plan de trabajo que involucra entre otras cosas la creación de usuario para posterior, solicitar a los servidores la presentación de la declaración en la plataforma. 
</t>
  </si>
  <si>
    <t>Desarrollar un plan de trabajo que permita cumplir con el plazo establecido de los reportes en SIGEP correspondientes a las vigencias 2023 y 2024</t>
  </si>
  <si>
    <t>Plan de trabajo programado y cumplido
donde se evidencien
los reportes efectivos
a SIGEP del 2023 y
2024</t>
  </si>
  <si>
    <t>Secretaria General
Jefe (A) Unidad de Talento Humano</t>
  </si>
  <si>
    <t>Durante el primer trimestre de 2025 se inicio el proceso con los contratistas de acuerdo con lo establecido en el DASCD  en donde el diligenciuamiento se realiza en el aplicativo por la Integridad Pública.</t>
  </si>
  <si>
    <t xml:space="preserve">La acción de mejora se encuentra en ejecución; revisado la carpeta compartida de planes de mejoramiento el 11/04/2025 se identificó soportes de declaración de bienes y rentas, y conflictos de interés para vinculación del nuevo jefe de la OAP y memorando n°3-2025-456 del 07/03/2025 solicitando las declaraciones a la servidora a retirarse de la entidad por jubiliación. 
No obstante, re recomienda al proceso tener en cuenta que la acción se encamina a la presentación en el SIGEP para la cual se formularía un programa de trabajo. </t>
  </si>
  <si>
    <r>
      <t>TEMA: INCUMPLIMIENTOS EN LA PRESENTACIÓN DE LA DECLARACIÓN DE CONFLICTOS DE INTERÉS EN EL SISTEMA DE INFORMACIÓN Y GESTIÓN DEL EMPLEO PÚBLICO (SIGEP), ASÍ COMO EN EL SISTEMA DE INFORMACIÓN DISTRITAL DEL EMPLEO Y LA ADMINISTRACIÓN PÚBLICA (SIDEAP) POR PARTE DE LOS SERVIDORES DE LA ENTIDAD</t>
    </r>
    <r>
      <rPr>
        <sz val="10"/>
        <rFont val="Arial Narrow"/>
        <family val="2"/>
      </rPr>
      <t xml:space="preserve">
Verificada la publicación de la declaración de conflictos de interés por parte de los servidores de la entidad en las plataformas SIDEAP y SIGEP durante la vigencia 2023 al momento de: 1) posesión en un cargo o suscripción de contrato de prestación de servicios; 2) una vez al año o durante la ejecución del contrato; 3) retiro del servicio o terminación del objeto contractual con la entidad u organismo Distrital y; 4) cuando la o el servidor público o la o el colaborador del Distrito en cualquier momento considera que podría encontrarse incurso en una situación de Conflicto de Interés; se identificó incumplimiento, por cuanto:
Verificación SIGEP:
• Posesión en un cargo o suscripción de contrato de prestación de servicios:
o El 100% (6) de los empleados públicos de libre nombramiento y remoción que fueron nombrados mediante resolución por la Gerencia General durante el I semestre del 2023 no realizó la presentación en el SIGEP.
o El 100% (17 de los 43 seleccionados previamente mediante muestreo aleatorio) de los contratistas vinculados durante la vigencia 2023, no realizó la presentación en el SIGEP.
• Declaración periódica o durante la ejecución del contrato
o El 90% (10) de los Directivos y/o Empleados públicos de libre nombramiento y remoción vinculados al 31/07/2024, no realizó la presentación en el SIGEP.
o El 100% (44) de los contratistas con contrato durante la vigencia 2023, no realizó la presentación en el SIGEP.
• Retiro del servicio o terminación del objeto contractual con la entidad
o El 100% (2) de los Empleados públicos de libre nombramiento y remoción que se desvincularon en marzo y junio del 2023, no realizó la presentación en el SIGEP.
o El 100% (5) de los contratistas que finalizaron contrato con la entidad durante la vigencia 2023 por cumplimiento del plazo del contrato de prestación de servicios, no realizó la presentación en el SIGEP.
• Declaración Conflicto de Interés
o El contratista que en el mes de marzo del 2023 declaró caso de conflicto de Interés por “Interés particular”, no realizó la presentación en el SIGEP.
Verificación SIDEAP:
• Posesión en un cargo o suscripción de contrato de prestación de servicios:
o El 83% (5) de los empleados públicos de libre nombramiento y remoción que fueron nombrados mediante resolución por la Gerencia General durante el I semestre del 2023, no realizó la presentación en el SIDEAP ni remitió soporte a la Unidad de Talento Humano. 
• Declaración periódica o durante la ejecución del contrato
o El 100% (44) de los contratistas con contrato durante la vigencia 2023, no realizó la presentación en el SIDEAP.
• Retiro del servicio o terminación del objeto contractual con la entidad
o El 100% (2) de los Empleados públicos de libre nombramiento y remoción que se desvincularon en marzo y junio del 2023, no realizó la presentación en el SIDEAP ni remitió soporte a la Unidad de Talento Humano.
o El 60% (3) de los trabajadores oficiales que se desvincularon durante la vigencia 2023, no realizó la presentación en el SIDEAP ni remitió soporte a la Unidad de Talento Humano.
o El 100% (5) de los contratistas que finalizaron durante la vigencia 2023 el plazo del contrato de prestación de servicios no realizó la presentación en el SIDEAP.</t>
    </r>
  </si>
  <si>
    <t>*Formular estrategias de promoción, seguimiento y control efectivos por parte de la Unidad de Talento Humano para el cumplimiento de las declaraciones de conflictos de intereses en los diferentes escenarios exigidos por la normatividad vigente aplicable (ingreso, periodica, retiro de servidores públicos).</t>
  </si>
  <si>
    <t xml:space="preserve">La acción de mejora se cierra; mediante memorando n°3-2025-178 del 30/01/2025 el proceso responsable remitió los siguientes soportes: 
-. Memorandos de solicitud a trabajadores Oficiales que se retirarían de la entidad por motivo de disfrute de pensión, el diligenciamiento de la Declaración de Conflictos de Interés en el SIDEAP; n°3-2024-1840 del 28/10/2024, n°3-2024-1863 del 30/10/2024, n°3-2024-1872 del 31/10/2024, n°3-2024-1957 del 20/11/2024.
-. Memorandos de solicitud a empelada pública de libre nombramiento y remoción que se retiraría de la entidad, el diligenciamiento de la Declaración de Conflictos de Interés en el SIDEAP; n°3-2024-1203 del 11/07/2024.
Frente a la declaración en el SIGEP, el proceso realizará un plan de trabajo que involucra entre otras cosas la creación de usuario para posterior, solicitar a los servidores la presentación de la declaración en la plataforma. 
</t>
  </si>
  <si>
    <r>
      <t>TEMA: INCUMPLIMIENTO DE LAS RESPONSABILIDADES DE LOS GESTORES DE INTEGRIDAD</t>
    </r>
    <r>
      <rPr>
        <sz val="10"/>
        <rFont val="Arial Narrow"/>
        <family val="2"/>
      </rPr>
      <t xml:space="preserve">
Verificada la ejecución de las 9 responsabilidades de los Gestores de Integridad registradas en el artículo 10 de la Resolución N°34 del 17 de febrero del 2023 “Por el cual se deroga la Resolución N°83 del 02 de junio del 2022, mediante el cual se adopta el Código de Integridad y de Ética de la Lotería de Bogotá y se adopta un nuevo código de integridad y de ética de la Lotería de Bogotá”, se evidenció falta de soportes que comprobaran el cumplimiento de dichas responsabilidades por parte de los gestores durante la vigencia 2023, las cuales están asociadas principalmente con la interiorización y apropiación del Código de Integridad y de Ética. </t>
    </r>
  </si>
  <si>
    <t>• Desconocimiento de las responsabilidades por parte de los integrantes del grupo de Gestores de Integridad la entidad.
• Falta de seguimiento por parte de la Unidad de Talento Humano al cumplimiento de las responsabilidades por parte de los Gestores de Integridad de la entidad.
• Debilidades en la coordinación entre la Unidad de Talento Humano y el grupo de Gestores de Integridad para la formulación y ejecución de las actividades de sensibilización de la cultura de integridad al interior de la entidad.</t>
  </si>
  <si>
    <t xml:space="preserve"> *Capacitar a los gestores de integridad de la entidad  sobre las responsabilidades a su cargo.</t>
  </si>
  <si>
    <t>Formato asistencia a eventos de capacitacion.</t>
  </si>
  <si>
    <t xml:space="preserve">La acción de mejora se cierra; mediante correo electrónico del 06/02/2025 el proceso responsable remitió acta de reunión con gestores de integridad realziada el 27/06/2024. Lo anterior, complementa con los siguientes soportes remitidos en los seguimientos trimestrales realizados en la vigencia 2024:
-. Correo electrónico de fecha 24/06/2024 con el cual el proceso citó a reunión presencial al grupo de gestores de integridad el 27/06/2024 para socialización de documentación asociado a integridad. 
-. Correo electrónico de fecha 27/06/2024 con el cual el proceso recordó al grupo de gestores de integridad las responsabilidad, la socialización de la Resolución del Código de Integridad y de Ética de la entidad, y el procedimiento de Conflictos de Interés. </t>
  </si>
  <si>
    <r>
      <t>TEMA: DEBILIDADES EN LA ACTUALIZACIÓN DE LA PÁGINA WEB EN RELACIÓN CON INFORMACIÓN DEL PROCESO GESTIÓN DEL TALENTO HUMANO</t>
    </r>
    <r>
      <rPr>
        <sz val="10"/>
        <rFont val="Arial Narrow"/>
        <family val="2"/>
      </rPr>
      <t xml:space="preserve">
Verificado el botón de transparencia de la entidad el 11/04/2024, con el fin de identificar si la Unidad de Talento Humano: 1) realizó acciones de mejora para subsanar las debilidades evidenciadas en el informe de seguimiento Accesibilidad a Página Web con corte al II semestre del 2023 realizado por la Oficina Asesora de Planeación, para los 14 ítems pendientes de cumplimiento de los criterios que exige la Resolución 1519 del 2020 y; 2) publicó la información de confinidad con lo registrado en la matriz de comunicaciones de la entidad 2023; se identificaron las siguientes debilidades:
• Atención de las debilidades identificadas en el Informe de seguimiento al botón de transparencia del II semestre del 2023 realizado por la Oficina Asesora de Planeación
• El 21% (3 de 14 ítems) se ajustaron parcialmente; si bien fueron reenumerados, persiste la debilidad frente al formato del documento para consumo por parte de las partes interesadas (escaneados y mala orientación del documento; ver celdas resaltadas en naranja de la Tabla N°16)
• El 50% (7 de 14 ítems) se encuentran sin ajustar; para 3 persiste la debilidad frente al formato del documento para consumo por parte de las partes interesadas (escaneados) y para 4 la información esta desactualizada (con información de la vigencia 2022; ver celdas resaltadas en rojo de la Tabla N°16)
• Publicación de los informes, reportes, certificaciones, etc., de conformidad con la Matriz de Comunicaciones de la entidad aprobada para la vigencia 2023.
• Para el 80% (4 de 5 ítems) se identificaron debilidades relacionadas con el contenido de la información publicada (ver celdas resaltadas en rojo de la Tabla N°17)</t>
    </r>
  </si>
  <si>
    <t>• Debilidades por parte del proceso responsable en la verificación de la información previo a la publicación en el botón de transparencia de la entidad.
• Falta de revisión periódica por parte del proceso responsable de la información publicada en el botón de transparencia, que le permita identificar las inconsistencias y/o errores, y desactualización de esta</t>
  </si>
  <si>
    <t>• Revisar los informes semestrales realizados por la Oficina Asesora de Planeación al botón de transparencia de la entidad, y tomar acciones correctivas pertinentes para subsanar las debilidades identificadas  en cumplimiento con lo establecido en la Resolución 1519 del 24 de agosto 2020 de Accesibilidad Web.</t>
  </si>
  <si>
    <t>Informe de acciones correctivs y/o preventivas generadas de la revisión del documento entregado por la Oficina Asesora de Planeación con relación al botón de transparencia</t>
  </si>
  <si>
    <t>Durante el primer trimestre de 2025 se solicito actualización de la página Web, para el primer trimestre de 2025 no se ha recibido informe de retroalimentación relacionado con la página Web.</t>
  </si>
  <si>
    <t xml:space="preserve">La acción de mejora se cierra; revisada la carpeta compartida de planes de mejoramiento el 11/04/2025 no se identificó solicitud de ajuste a la página web, lo anterior, teniendo en cuenta que no se identificó informe de seguimiento a esta por parte de la OAP. 
No obstante, se identificó solicitud de publicación el 31/03/2025 de información relacionada con nombramientos y planta de personal. </t>
  </si>
  <si>
    <r>
      <t>TEMA: DEBILIDADES EN LA EJECUCIÓN Y REPORTE DE SEGUIMIENTO DE PROGRAMAS Y PLANES DE ACCIÓN INSTITUCIONALES POR PARTE DEL PROCESO</t>
    </r>
    <r>
      <rPr>
        <sz val="10"/>
        <rFont val="Arial Narrow"/>
        <family val="2"/>
      </rPr>
      <t xml:space="preserve">
Verificado el cumplimiento al 31/12/2023 de las acciones contempladas en los programas y planes de acción institucionales de la vigencia a cargo de la Unidad de Talento Humano, en el marco de la Políticas de Gestión Estratégico del Talento Humano y Política de Integridad (Programa de bienestar social e incentivos, Plan Institucional de Capacitaciones-PIC, Plan de Integridad,  Plan Anticorrupción y Atención al Ciudadano-PAAC, Plan Operativo y Plan de Sostenibilidad MIPG), se identificaron debilidades en la ejecución por parte del proceso lo cual dificultó la labor de Control Interno señalada en el literal e) del artículo 2.2.21.2.5 del Decreto 1083 de 2015, en el cual menciona que: “Las Oficinas de Coordinación del Control Interno o quien haga sus veces de las entidades y organismos del sector público, verifican la efectividad de los sistemas de control interno, para procurar el cumplimiento de los planes metas y objetivos previstos…”.
A continuación, se detallan así:
§ Debilidades en el reporte por parte del proceso en los 4 trimestres, debido al reporte incompleto o no reporte en el trimestre evaluado.
§ Registro del nombre del documento que soporta el avance reportado en el trimestre evaluado y no el registro del link de acceso para consulta de evidencias. 
§ Las evidencias contenidas en la carpeta “Soportes Talento Humano” creada por el proceso para cada plan institucional (Ruta: Planes Institucionales/2023/Soportes Talento Humano en Planeación Estratégica - 2023 - Todos los documentos (sharepoint.com)), están incompletas y no se encuentran organizadas de tal forma que se pueda identificar a que actividad pertenece, y, por ende, dificulta establecer que soportan el avance reportado por el proceso, el estado de la actividad y la trazabilidad de la ejecución.
§ No seguimiento periódico a las actividades para asegurar que se realizaran dentro de los plazos inicialmente establecidos; lo anterior para:
§ El Plan Institucional de Capacitaciones-PIC, el cual su reporte de avance y/o cumplimiento está a cargo del proceso responsable de realizar la capacitación, donde:
§ El 19% (8 de 43 capacitaciones) no se realizaron dentro de las fechas programadas. (ver celdas sombreadas en rojo de la tabla N°18)
§ Para el 46% (20 de 43 capacitaciones) no fue posible verificar si se realizaron dentro de las fechas programadas, por cuanto no se identificaron soportes de ejecución. (ver celdas sombreadas en naranjas de la tabla N°18)
§ El plan de Integridad, ya que:
§ El 72% (5 de 7 actividades) se realizó dentro de las fechas programadas; no obstante, la actividad n°3 asociada con la encuesta de apropiación de valores al interior de la entidad, no fue realizada trimestralmente, sino hasta el IV trimestre del 2023 (ver celda sombreada en amarillo de la Tabla N°19)
§ El 14% (1 de 7 actividades) no se realizó dentro de las fechas programadas (ver celda sombreada en rojo de la Tabla N°19)
§ Para el 14% (1 de 7 actividades) no fue posible verificar su cumplimiento, dado que no se adjuntaron los soportes de ejecución. (ver celda sombreada en naranja de la Tabla N°19)
• No documentación de las solicitudes de inclusión y eliminación con su debida justificación de actividades definidas en los planes de acción para aprobación en el marco del CIGD; lo anterior, teniendo en cuenta que en el Plan Institucional de Capacitaciones-PIC, se evidenció variación en 7 capacitaciones programadas, 3 del I al III trimestre, y 4 del III al IV trimestre.
o El 86% de las hojas de vida consultadas (6) cuentan con soportes incompletos que son requisitos para gestión del proceso de retiro, debido a entrega incompleta de soportes por parte de los servidores (acta de entrega del trabajador y declaración de Bienes y Rentas-formato SIDEAP)
o El 71% de las hojas de vida consultadas (5) no cuentan con la solicitud de eliminación de cuentas (ofimáticas y sistemas de información) realizada a la Oficina de Gestión de Tecnologías e Innovación.</t>
    </r>
  </si>
  <si>
    <t xml:space="preserve">• No claridad en los criterios definidos para el reporte de seguimiento de los programas y planes institucionales por parte del proceso, debido a la no socialización por parte de la Oficina Asesora de Planeación.
• Debilidades por parte del proceso en el monitoreo, seguimiento, ejecución y reporte de las actividades registradas en los programas y planes institucionales de la entidad. </t>
  </si>
  <si>
    <t>*Realizar seguimiento trimestral a las actividades registradas en los diferentes planes de acción de acuerdo con lo programado y los lineamientos establecidos por la Oficina Asesora de Planeación</t>
  </si>
  <si>
    <t xml:space="preserve">Soportes de envio trimestral oportuno enviado a la Oficina Asesora de Planeación </t>
  </si>
  <si>
    <t>Se realiza seguimiento a los planes conforme a los lineramientos establecidos por la Oficina Asesora de Planeación.</t>
  </si>
  <si>
    <t xml:space="preserve">La acción de mejora se cierra; revisada la carpeta compartida de planes de mejoramiento el 11/04/2025 no se identificó soportes para validar lo reportado por el proceso responsable. No obstante, se revisó el SharePoint de Planeación Estratégica donde se identificó el reporte del proceso a las actividades registradas en los diferentes planes para el IV trimestre del 2024. </t>
  </si>
  <si>
    <t xml:space="preserve">
• Archivar trimestralmente las evidencias relacionadas con las actividades programas en los diferentes programas y planes de acción institucionales, de acuerdo con los lineamientos establecidos con el fin de garantizar una adecuada ejecución en el marco de los seguimientos realizados por la segunda y tercera línea de defensa. </t>
  </si>
  <si>
    <t xml:space="preserve"> 
Carpeta de evidencias debidamente organizadas por plan y numeradas</t>
  </si>
  <si>
    <t xml:space="preserve">La acción de mejora se cierra; revisada la carpeta compartida de planes de mejoramiento el 11/04/2025 no se identificó soportes para validar lo reportado por el proceso responsable. No obstante, se revisó el SharePoint de Planeación Estratégica donde se identificaron las carpetas con evidencias cargadas para el seguimiento con corte al IV trimestre del 2024. </t>
  </si>
  <si>
    <t xml:space="preserve">AUDITORÍA AL PROCESO DE GESTIÓN TECNOLÓGICA E INNOVACIÓN, CON ÉNFASIS EN EL MODELO DE SEGURIDAD Y PRIVACIDAD DE LA INFORMACIÓN – MSPI </t>
  </si>
  <si>
    <r>
      <t xml:space="preserve">TEMA: Competencia, toma de conciencia y comunicación
</t>
    </r>
    <r>
      <rPr>
        <sz val="10"/>
        <rFont val="Arial Narrow"/>
        <family val="2"/>
      </rPr>
      <t>Revisada la información recibida el día 4 y 27 de junio de 2024 por la Unidad de Talento Humano y la Subgerencia Comercial y de Operaciones, respectivamente, y analizados los resultados de la encuesta de percepción enviada a todos los colaboradores de la entidad el día 11 de junio de 2024 se evidencian las siguientes debilidades: 
1.	No se ha involucrado al 100% de los funcionarios de la entidad en la implementación del MSPI, esto se concluye dado que solo 14 trabajadores oficiales diligenciaron la encuesta 
2.	Falta concientización de los colaboradores en cuanto al MSPI tal y como se evidencia en la Tabla No. No. 4
3.	No se ha realizado por parte de la Subgerencia Comercial y de Operaciones la identificación de necesidades de comunicaciones internas y externas relacionadas con la seguridad y privacidad de la información.
Lo anterior conlleva al incumplimiento del numeral 7.4.2 Competencia, toma de conciencia y comunicación del Documento Marco – Modelo de Seguridad y Privacidad de la Información</t>
    </r>
  </si>
  <si>
    <t xml:space="preserve">Falta se sensibilización sobre la importancia de participar en los temas de Seguridad d ela Información </t>
  </si>
  <si>
    <t xml:space="preserve">Se realizará sensibilización sobre la importancia de la participación en estos temas, con el apoyo de la alta gerencia. Incluyendo a a la Subgerencia Comercial y de Operaciones. </t>
  </si>
  <si>
    <t xml:space="preserve">Actas de reunión realizada con compromisos. </t>
  </si>
  <si>
    <t xml:space="preserve"> Unidad de Talento Humano y Oficina de Gestión Tecnológica e Innovación, Subgerencia Comercial y de Operaciones.</t>
  </si>
  <si>
    <t>De acuerdo con lo establecido se incluyó la capacitación  "Seguridad de la información" en el PIC 2025 , la cual se encuentra programada para el mes de mayo de 2025</t>
  </si>
  <si>
    <t>La acción de mejora se encuentra incumplida; revisada la carpeta compartida de planes de mejoramiento el 11/04/2025 se identificó el Plan Institucional de capacitación formulado para el 2025 donde se incluye una capacitación en temas de seguridad de la información. 
No obstante, el soporte no es equivalente a la acción de mejora formulada "Se realizará sensibilización sobre la importancia de la participación en estos temas, con el apoyo de la alta gerencia. Incluyendo a a la Subgerencia Comercial y de Operaciones" cuyo engregable era "Actas de reunión realizada con compromisos"</t>
  </si>
  <si>
    <t>De la verificación realizada al Manual de Funciones del cargo de Jefe de la Unidad Financiera y Contable, respecto de la entrega del manual incluido en la Resolución No. 85 de 2021,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Los verbos utilizados en algunas de las funciones, como "proponer", "liquidar", "rendir", "promover" y "decretar", no se encuentran dentro de la guía del Departamento Administrativo del Servicio Civil Distrital. Además, los verbos "custodiar" y "participar" están relacionados con un cargo de nivel asistencial, es decir, pertenecen a otros niveles.
• Requerimiento de Calidad: Las funciones 1, 3, 4, 7, 8, 10, 12, 13, 14, 15, 16, 17, 18, 19 y 20 no contienen condición o requerimiento de calidad.
• Evidencia de Realización de Funciones: No se logró obtener evidencia de la realización de las funciones 11, 12, 13, 14, 15, 16, 17 y 19.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</si>
  <si>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 xml:space="preserve">No se encontró evidencia que demuestre la entrega del Manual de Funciones al funcionario que funge como Jefe de la Unidad Financiera en la Lotería de Bogotá, a pesar de estar incluido en los procedimientos de inducción y reinducción y en el de Vinculación, no se encuentra evidencia de su entrega.  
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
</t>
  </si>
  <si>
    <t>Jefe Unidad de Talento humano</t>
  </si>
  <si>
    <t>De la verificación realizada al Manual de Funciones del cargo Profesional IV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Funciones:
• En las funciones No. 7 y 11, los verbos “presentar” y “participar” respectivamente están relacionados con un cargo de nivel asistencial.
• Las funciones 1, 3, 5, 6, 8, 10, 11 y 12 no contienen condición o requerimiento de calidad.
• No se logró obtener evidencia de la realización de la función 19 Competencias Comportamentales Comunes y por Nivel Jerárquico.
• El manual de funciones no contiene las competencias básicas de Aprendizaje Continuo, Orientación a Resultados, Orientación al Usuario y Ciudadano, y Adaptación al Cambio.
• El manual de funciones no contiene las competencias comportamentales por nivel jerárquico.</t>
  </si>
  <si>
    <t>En el Manual de Funciones de la entidad se encuentra desactualizado, ya que en el momento de su elaboración no se tuvo en cuenta la guía establecida por el DASCD ni el manual MIPG, con respecto a los atributos de conocimiento y competencias, razón por la cual en algunos casos no contienen condición o requerimiento de calidad, así como el nivel Jerárquico.</t>
  </si>
  <si>
    <t>De la verificación realizada al Manual de Funciones del cargo de Tesorera, respecto de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Ausencia de Soporte: No se encontró evidencia que demuestre la entrega del Manual de Funciones al funcionario que funge como Jefe de la Unidad Financiera en la Lotería de Bogotá.
• Propósito Principal: No se identificó el requerimiento de calidad en la redacción del propósito principal.
• Funciones:
o En las funciones No. 1, 8, 11, 13 y 19 los verbos “Cumplir”, “Ingresar”, “Custodiar “, “Presentar” y “Asistir” respectivamente están relacionados con un cargo de nivel asistencial.
o Los verbos “Manejar”, “Llevar”, “Expedir” y “Absolver” de las funciones números 4, 10, 15 y 18 respectivamente no se encuentran relacionados en la guía del Departamento Administrativo del Servicio Civil Distrital
o La función 19 no contiene requerimiento de calidad.</t>
  </si>
  <si>
    <t>HALLAZGO No. 7
De la verificación realizada al Manual de Funciones del cargo de Jefe de Oficina Gestión Tecnológica y de Innovación, respecto de la entrega del manual,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En cuanto al propósito principal: los verbos utilizados fueron cuatro (4) de los cuales: “Impulsar y Proponer” no están en la guía, y “Coordinar” es de nivel profesional. Es decir, el único verbo que corresponde al nivel directivo es “Gestionar”. 
•	En cuanto a las funciones:  los verbos utilizados en la redacción de las funciones atribuidas al cargo Jefe de Oficina Gestión Tecnológica y de Innovación, de las 21 funciones, 16 incluyen verbos que no cumplen con el nivel directivo, estas funciones son las No. 1, 3, 4, 5, 7, 8, 10, 12, 14, 15, 16, 17, 18, 19, 20 y 21. 
Este hallazgo fue socializado el día 21/08/2024 por medio de correo electrónico a los profesionales del área de Tecnologías de la Información y a la Jefe de la Unidad de Talento Humano. Con corte al  al 28 de agosto no se recibió respuesta para objetar o desvirtuar el mismo</t>
  </si>
  <si>
    <t xml:space="preserve">Falta de actualización de los manuales de funciones, de acuerdo con la normativa aplicable en la entidad. </t>
  </si>
  <si>
    <t>Actualización y aprobación del manual de funciones del cargo de Jefe de Oficina Gestión Tecnológica y de Innovación.</t>
  </si>
  <si>
    <t>Manual de funciones actualizado y aprobado.</t>
  </si>
  <si>
    <t>Unidad de Talento humano</t>
  </si>
  <si>
    <t>La acción de mejora se encuentra incumplida; revisado la carpeta compartida de planes de mejoramiento el 11/04/2025 se identificó cronograma propuesto por el profesional repsonsable para la actualización de los manuales de funciones de la entidad; el cual contiene actividades relacionadas que inician desde el mes de marzo y hasta julio. 
No obstante, y teniendo en cuenta que para realizar esta actividad se contrató un profesional a finales de marzo; el proceso no solicitó prórroga para cumplimiento de la acción.</t>
  </si>
  <si>
    <t xml:space="preserve">De la verificación realizada al Manual de Funciones del cargo Jefe de la Oficina Jurídica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jefe de la Oficina Jurídica, en las funciones 1, 2, 8, 9, 10, 12, 13, 15 y 16, corresponden a otros niveles y no al Directivo, solo cuatro (4) verbos (Fijar, Dirigir, Representar y administrar), están contemplados en la matriz para las funciones asignadas al jefe de Oficina Jurídica y existe un (1) verbo (constituir) que no está contemplado en la matriz de verbos 
• En cuanto a competencias comportamentales por nivel jerárquico: Incumple, teniendo en cuenta que las competencias comportamentales por nivel jerárquico diseñadas por el Decreto 815 de 2018, no son homogéneas con las asignadas en el Manual de funciones para el nivel Directivo en el cargo de jefe de la Oficina Jurídica 
</t>
  </si>
  <si>
    <t>Falta de claridad sobre los aspectos que deben incluirse en los manuales de funciones de la entidad.</t>
  </si>
  <si>
    <t>Actos administrativos de adopción de los manuales de funciones</t>
  </si>
  <si>
    <t>28/11/2024</t>
  </si>
  <si>
    <t>De la verificación realizada al Manual de Funciones del cargo de directora de Operación Producto y Comercialización, respecto de la entrega del manual incluido en la Resolución No. 228 de 2022, la estructura de redacción sobre el propósito principal, descripción de las funciones esenciales del empleo, conocimientos básicos o esenciales, competencias comportamentales comunes y por nivel jerárquico registradas en el manual de funciones frente al Decreto 815 de 2018, estudios registrados en el manual de funciones y experiencia, se evidenciaron las siguientes debilidades:
•	Funciones: Los verbos utilizados en algunas de las funciones, como “Diseñar”, “Desarrollar”, “Coordinar “, “analizar”, “Generar”, “Controlar”, “Asistir”, y “Adelantar” no se encuentran asociados al nivel jerárquico directivo dentro de la guía del Departamento Administrativo del Servicio Civil Distrital. 
•	Requerimiento de Calidad: Las funciones 2, 3, 7, 12, 13, 14, 22 y 24 no contienen condición o requerimiento de calidad.
•	Atributos de Conocimiento y Competencias: No se evidencian en el Manual atributos de conocimiento como MIPG (Modelo Integrado de Planeación y Gestión) y competencias básicas de Aprendizaje Continuo, Orientación a Resultados, Orientación al Usuario y Ciudadano y Adaptación al Cambio. Asimismo, no contiene competencias comportamentales por nivel jerárquico.</t>
  </si>
  <si>
    <t>AUDITORIA AL PROCESO DE GESTION DE COMUNICACIONES 2024</t>
  </si>
  <si>
    <t>GESTIÓN DE COMUNICACIONES</t>
  </si>
  <si>
    <t>De la verificación realizada al Manual de Funciones al cargo de Profesional IV del área de Comunicaciones y Mercadeo del proceso auditado, respecto de la estructura de redacción sobre el propósito principal, descripción de las funciones esenciales del empleo, conocimientos básicos o esenciales, competencias comportamentales comunes y por nivel jerárquico registradas en el manual de funciones frente a la guía y al decreto 815 de 2018, estudios registrados en el manual de funciones y experiencia, se evidenciaron las siguientes debilidades: 
• En cuanto a las funciones: Los verbos utilizados en la redacción de las funciones atribuidas al cargo de profesional IV del área de Comunicaciones y Mercadeo, en las funciones 5, 6 y 9 corresponden a otros niveles y no al Profesional, y existe un (1) verbo (proponer) que no está contemplado en la matriz de verbos de la Guía. 
• En cuanto a competencias comportamentales por nivel jerárquico contempladas en el Decreto 815 de 2018, éstas no se encuentran contempladas en el manual de funciones de la entidad para el cargo de Profesional IV. 
• Las funciones 9 y 10 no cuentan con condición.</t>
  </si>
  <si>
    <t>Actos administrativos de adopción del manual de funciones de trabajadores oficiales</t>
  </si>
  <si>
    <t>Actos administrativos de adopción del manuales de funciones de empleados públicos</t>
  </si>
  <si>
    <r>
      <rPr>
        <b/>
        <sz val="10"/>
        <rFont val="Arial Narrow"/>
        <family val="2"/>
      </rPr>
      <t xml:space="preserve">TEMA: DIRECTIVA 008 DE 2021 – MANUAL ESPECIFICO DE FUNCIONES Y COMPETENCIAS LABORALES DEL EMPLEO – REDACCIÓN DE FUNCIONES Y COMPETENCIAS COMPORTAMENTALES COMUNES Y POR NIVEL JERÁRQUICO.  </t>
    </r>
    <r>
      <rPr>
        <sz val="10"/>
        <rFont val="Arial Narrow"/>
        <family val="2"/>
      </rPr>
      <t xml:space="preserve">
HALLAZGO No.6
De la verificación realizada al Manual de Funciones del cargo de Jefe de Unidad de Apuestas y Control de juegos (Resolución interna nro. 50 de 2022 ), se identificó que el nivel del cargo es profesional y no directivo; situación que difiere inicialmente en los nombres del cargo y de nivel; es decir, se cita como jefe cuando en manual registra que es de nivel profesional. Por ello, las funciones enmarcadas en el manual podrían ser diferentes a la realidad de las actividades que se desarrollan desde dicho cargo. 
De otra parte, respecto de la estructura de redacción sobre el propósito, descripción de las funciones esenciales del empleo, competencias comportamentales comunes y por nivel jerárquico registradas en el manual de funciones frente al Decreto 815 de 2018, experiencia registrada en el manual de funciones y ejecución de las funciones, se evidenciaron las siguientes debilidades: 
• Frente al propósito principal: 
-. El verbo rector “Dirigir” es para el nivel Directivo y Asesor, no para nivel Profesional
-. No se identificó requerimiento de calidad en el propósito principal, ya que, la redacción “de acuerdo con los requerimientos institucionales” no cumple a cabalidad con lo señalado en la guía técnica; es decir, el mismo debe ir asociado al cumplimiento de alguna regulación por ejemplo "cumpliendo con la normatividad vigente"
• Para las 22 funciones asociadas al cargo: 
Ordenamiento gramatical
-. El 18% (4 de 22) funciones siguen parcialmente lo establecido en la guía técnica (funciones n°4, 7, 8 y 9); ya que, la condición contiene debilidades en su redacción.
-. 41% (9 de 22) funciones no siguen lo establecido en la guía (funciones n°5, 10, 12, 15, 16, 18, 19, 21 y 22); ya que, no cuentan con la condición en su redacción. 
Verbos rectores
-. 36% (8 de 22) de las funciones asignadas al jefe de Unidad cuentan con verbos en su redacción que no cumplen con el nivel profesional (funciones n°1, 2, 5, 8, 14, 19, 20 y 21)
-. 14% (3 de 22) de las funciones asignadas al jefe de Unidad cuentan con verbos en su redacción que no se encuentran definidos en la guía técnica (funciones n°15, 16 y 18)
• Frente a las competencias del cargo: 
-. El manual de funciones no contiene las competencias básicas de Aprendizaje continuo, Orientación a resultados, Orientación al usuario y ciudadano, y Adaptación al cambio. 
-. El manual de funciones no contiene las competencias comportamentales por nivel jerárquico. 
• Frente al requisito de experiencia, no se registra requerimientos asociados a experiencia como jefe de área y/o dependencia. 
• Frente a la ejecución y cumplimiento de las funciones asignadas por el jefe de Unidad, el 9% (2 de 22) funciones no son ejecutadas tal y como se redactaron; lo anterior, debido a debilidades en redacción de actividades que: 1) no corresponden totalmente a la Unidad y; 2) no corresponden a la realidad actual de la Unidad (funciones n°11, 12 y 17)
</t>
    </r>
  </si>
  <si>
    <t>Acto administrativo de adopción del manual de funciones</t>
  </si>
  <si>
    <r>
      <t xml:space="preserve">Lineamiento 4:
4.3 Evaluación de las actividades relacionadas con la permanencia del personal.
</t>
    </r>
    <r>
      <rPr>
        <sz val="10"/>
        <rFont val="Arial Narrow"/>
        <family val="2"/>
      </rPr>
      <t>-. Durante la vigencia no se identificó la realización del ejercicio de Inducción y Reinducción del personal de la entidad por parte de la Unidad de Talento Humano; lo anterior, ya que, se programó 3 veces durante el I semestre (17 mayo, 21 de mayo, 4 de junio) y se pospuso hasta el 3 de julio, fecha en la que no se realizó la actividad.</t>
    </r>
  </si>
  <si>
    <t>Teniendo en cuenta que se programaron 69 capacitaciones para realizar durante toda la vigencia de 2024, se considera que es un número elevado de actividades, lo que impidio la realización de la inducción, ya que requiere tiempo y recursos.</t>
  </si>
  <si>
    <t>Realizar las Inducción y Reinducción del personal durante el primer semestre de 2025</t>
  </si>
  <si>
    <t xml:space="preserve">Certificaciones Proceso de Inducción </t>
  </si>
  <si>
    <t>La indución y reinducción se realizará el segundo trimestre de 2025</t>
  </si>
  <si>
    <t xml:space="preserve">La acción de mejora se encuentra en ejecución; revisado la carpeta compartida de planes de mejoramiento el 11/04/2025 no se identificaron soportes de conformidad con lo reportado por el proceso responsable. Por tanto, se recomienda ejeutar las actividades correspondientes dentro del plazo programado. </t>
  </si>
  <si>
    <r>
      <t xml:space="preserve">Lineamiento 4:
4.5 Evaluación de las actividades relacionadas con el retiro del personal.
</t>
    </r>
    <r>
      <rPr>
        <sz val="10"/>
        <rFont val="Arial Narrow"/>
        <family val="2"/>
      </rPr>
      <t>-. Consultado el SharePoint de Planeación Estratégica en los relacionado con el diligenciamiento y reporte del Formato FRO332-356 Banco de Lecciones Aprendidas durante el II semestre, se identifica información relacionada únicamente de la OCI (agosto y octubre)
Si bien, el formato está diseñado para registrar los aspectos positivos y negativos identificados en el desarrollo de las actividades de cada proceso, que pueden evidenciarse o no en cada bimestre; la mayoría de procesos no diligenció el formato ni una sola vez (a excepción de la Gerencia General, Oficina Oficial de Cumplimiento, Área de Comunicaciones y mercadeo), incumpliendo con el objetivo para el cual fue creado el formato de conformidad con el procedimiento PRO320-374 Gestión del Conocimiento-Lecciones aprendidas versión de octubre del 2023.
-. Frente a las 10 personas retiradas durante el II semestre del 2024, no se identificó diligenciamiento del formato FRO332-356 Banco de Lecciones Aprendidas; en el entendido de documentar las buenas prácticas y/o debilidades identificadas por cada servidor en el desarrollo de sus actividades, con el fin de establecer la memoria institucional, retención del conocimiento y tomar los cursos de acción correspondientes para la mejora continua.</t>
    </r>
  </si>
  <si>
    <t>Se cuenta con los procedimientos pero  el diligenciamiento del formato Lecciones aprendidas no es de carácter obligatorio para los servidores públicos</t>
  </si>
  <si>
    <t>Actualizar y socializar los procedimientos;  Desvinculación del Personal y Gestión del Conocimiento Lecciones Aprendidas para garantizar que el conocimiento adquirido por el servidor permanezca en la entidad.</t>
  </si>
  <si>
    <t>Procedimiento Actualizado y socializado</t>
  </si>
  <si>
    <t xml:space="preserve">La Unidad de Talento Humano incluyó en el formato de notificación de aceptación de renuncia la entrega del diligenciamiento de la matriz de Lecciones aprendidas, el procedimiento se actualizará el segundo trimestre de 2025  </t>
  </si>
  <si>
    <t xml:space="preserve">La acción de mejora se encuentra en ejecución; revisado la carpeta compartida de planes de mejoramiento el 11/04/2025 se identificó memorando n°3-2025-.456 del 07/03/2025 con el cual el proceso responsable solicitó a la servidora que se retiraría de la entidad por jubilicación, el diligenciamiento de Lecciones aprendidas. 
Por tanto, es importante que el proceso almacene adecuadamente los formatos diligenciados por los servidores que se retiren de la entidad. Así mismo, actualizar y socializar el procedimiento asociados, registrando esta nueva actividad.  </t>
  </si>
  <si>
    <r>
      <t>Lineamiento 12: 
12.2 El diseño de controles se evalúa frente a la gestión del riesgo.</t>
    </r>
    <r>
      <rPr>
        <sz val="10"/>
        <rFont val="Arial Narrow"/>
        <family val="2"/>
      </rPr>
      <t xml:space="preserve">.
</t>
    </r>
    <r>
      <rPr>
        <b/>
        <sz val="10"/>
        <rFont val="Arial Narrow"/>
        <family val="2"/>
      </rPr>
      <t xml:space="preserve">
</t>
    </r>
    <r>
      <rPr>
        <sz val="10"/>
        <rFont val="Arial Narrow"/>
        <family val="2"/>
      </rPr>
      <t>-. Verificados los informes de seguimiento bimestral realizados por la Oficina Asesora de Planeación en el II semestre (2 informes, corte a junio y agosto del 2024) se verificó la ejecución de los controles de cada proceso, donde se identificó que, si bien la mayoría de los controles son ejecutados correctamente lo que ha evitado materializaciones de riesgos, los siguientes procesos no reportaron soportes de ejecución de controles:
•	Unidad de Talento Humano (2 controles de 2 riesgos transversales)
•	Unidad Financiera y Contable (1 control)</t>
    </r>
  </si>
  <si>
    <t xml:space="preserve">Realizar el reporte trimestre de evidencias de los riesgos transversales por parte de la Unidad de Talento Humano, identificando los aspectos cualitativos del  control </t>
  </si>
  <si>
    <t>Durante el  primer trimestre se realiza el reporte de evidencias de los riesgos transversales por parte de la Unidad de Talento Humano conforme a los lineamientos de la Oficina Asesora de Planeación.</t>
  </si>
  <si>
    <t xml:space="preserve">La acción de mejora se encuentra en ejecución; revisado la carpeta compartida de planes de mejoramiento el 11/04/2025 no se identificaron soportes para validar lo reportado por el proceso responsable. Por tanto, se recomienda cargar las evidencias en las carpetas correspondientes, ya que, estos permiten verificar el avance y/o cumplimiento de las actividades dentro del plazo programado. </t>
  </si>
  <si>
    <t xml:space="preserve">Realizar el reporte trimestre de evidencias de los riesgos de corrupción  por parte de la Unidad de Talento Humano, identificando los aspectos cualitativos del  control </t>
  </si>
  <si>
    <t>Durante el  primer trimestre se realiza el reporte de evidencias de los riesgos de corrupción  por parte de la Unidad de Talento Humano conforme a los lineamientos de la Oficina Asesora de Planeación.</t>
  </si>
  <si>
    <t xml:space="preserve">Realizar el reporte trimestre de evidencias de los riesgos por parte de la Unidad de Talento Humano, identificando los aspectos cualitativos del  control </t>
  </si>
  <si>
    <t>Durante el primer trimestre se realiza el reporte de evidencias de los riesgos de corrupción  por parte de la Unidad de Talento Humano conforme a los lineamientos de la Oficina Asesora de Planeación.</t>
  </si>
  <si>
    <t xml:space="preserve">No se ejecutaron las actividades por los cambios de personal de OPS  en el área de SST  y ausencia de personal para la actualización de perfiles  y manuales de funciones de acuerdo con la estructura y normativa </t>
  </si>
  <si>
    <t>Realizar seguimiento periodico a los planes de mejoramiento a cargo de la Unidad de Talento Humano para garantizar su cumplimiento 
Realizar la contratación de un profesional que dentro de sus obligaciones contemple exclusivamente  la actualización de perfiles y manuales de funciones, el cual deberá elaborar un plan de trabajo detallado para su seguimiento mensual.</t>
  </si>
  <si>
    <t>Formato de seguimiento
Seguimiento al Plan de Trabajo</t>
  </si>
  <si>
    <t>La acción de mejora se encuentra en ejecución; revisado la carpeta compartida de planes de mejoramiento el 11/04/2025 se identificó cronograma propuesto por el profesional repsonsable para la actualización de los manuales de funciones de la entidad; el cual contiene actividades relacionadas que inician desde el mes de marzo y hasta julio. 
De acuerdo con lo anterior, es importante identificar el soporte de aprobación del cronograma por parte del jefe de Unidad; teniendo en cuenta que hay actividades que iniciaron desde el mes de marzo. Así mismo, garantizar la ejecución de las actividades programadas en cada uno de los plazos establecidos a fin de evitar retrasos y/o posibles incumplimientos.
De otra parte, el proceso realizó reporte de planes de mejoramiento con corte al I trimestre del 2025 el 08/04/2025.</t>
  </si>
  <si>
    <r>
      <rPr>
        <b/>
        <i/>
        <sz val="10"/>
        <color theme="1"/>
        <rFont val="Arial Narrow"/>
        <family val="2"/>
      </rPr>
      <t>La persona que presta servicio verifica que la información transmitida a la ciudadanía se comprenda</t>
    </r>
    <r>
      <rPr>
        <sz val="10"/>
        <color theme="1"/>
        <rFont val="Arial Narrow"/>
        <family val="2"/>
      </rPr>
      <t xml:space="preserve">
</t>
    </r>
    <r>
      <rPr>
        <u/>
        <sz val="10"/>
        <color theme="1"/>
        <rFont val="Arial Narrow"/>
        <family val="2"/>
      </rPr>
      <t>Observación</t>
    </r>
    <r>
      <rPr>
        <sz val="10"/>
        <color theme="1"/>
        <rFont val="Arial Narrow"/>
        <family val="2"/>
      </rPr>
      <t>: La funcionaria Lilia Sevillano no realiza la pregunta, si todo fue comprendido</t>
    </r>
  </si>
  <si>
    <t xml:space="preserve">Comunicar, mediante oficio o correo electrónico emitido por la Unidad de Talento Humano, a la funcionaria o quien brinde atención telefónica en la oficina de Atención al Cliente, la importancia e indicación de verificar con la ciudadanía atendida telefónicamente si la información brindada fue comprendida   </t>
  </si>
  <si>
    <t>Oficio o correo electrónico con la indicación</t>
  </si>
  <si>
    <t>Martha Liliana Durán Cortés (Jefe (a) Unidad de Talento Humano)</t>
  </si>
  <si>
    <t>Esta actividad se encuentra programada para el mes de abril de 2025</t>
  </si>
  <si>
    <t>La acción de mejora se encuentra en ejecución; revisado la carpta compartidad de planes de mejoramiento el 11/04/2025 no se identificaron soportes de ejecución de la acción; lo anterior, de conformidad con lo reportado por parte del proceso responsable. No obstante, se recomienda ejecutar las actividades antes de finalizar el plazo establecido a fin de evitar retrasos y/o posibles incumplimientos.</t>
  </si>
  <si>
    <r>
      <rPr>
        <b/>
        <i/>
        <sz val="10"/>
        <color theme="1"/>
        <rFont val="Arial Narrow"/>
        <family val="2"/>
      </rPr>
      <t>Al finalizar la llamada la entidad cuenta con la opción de evaluar el servicio</t>
    </r>
    <r>
      <rPr>
        <sz val="10"/>
        <color theme="1"/>
        <rFont val="Arial Narrow"/>
        <family val="2"/>
      </rPr>
      <t xml:space="preserve">
</t>
    </r>
    <r>
      <rPr>
        <u/>
        <sz val="10"/>
        <color theme="1"/>
        <rFont val="Arial Narrow"/>
        <family val="2"/>
      </rPr>
      <t>Observación</t>
    </r>
    <r>
      <rPr>
        <sz val="10"/>
        <color theme="1"/>
        <rFont val="Arial Narrow"/>
        <family val="2"/>
      </rPr>
      <t>: No se realiza encuesta de satisfacción al finalizar la llamada</t>
    </r>
  </si>
  <si>
    <t xml:space="preserve">Comunicar, mediante oficio o correo electrónico emitido por la Unidad de Talento Humano, a los servidores que tienen contacto telefónico con la ciudadanía (Atención al Cliente, Dirección de Operación de Producto y Comercialización, Unidad de Apuestas y Control de juegos y Oficial de Cumplimiento), la importancia y lineamiento de remitir a los clientes y ciudadanía, antes de finalizar la llamada, a la encuesta de satisfacción telefónica con la que cuenta la entidad en el IVR, para lo cual se socializará el protocolo o instructivo que contiene dicho lineamiento    </t>
  </si>
  <si>
    <t>Auditoría al Sistema de Gestión de Seguridad y Salud en el Trabajo-SG-SST 2023</t>
  </si>
  <si>
    <t>GS-SST</t>
  </si>
  <si>
    <t>No se evidencia la inducción del SG SST de los Contratistas: Héctor Alexander Martínez, Kelly Vanesa Morales, Natalia Isabel Russi, Wilson Algecira Carrillo , incumpliendo el Numeral 1.2.2 de la Resolución 0312 de 2019 Todos los trabajadores, independientemente de su forma de vinculación y/o contratación y de manera previa al inicio de sus labores, reciben capacitación, inducción y reinducción en aspectos generales y específicos de las actividades por realizar que incluya entre otros, la identificación de peligros y control de los riesgos en su trabajo, y la prevención de accidentes de trabajo y enfermedades laborales. Asimismo, se proporcionan las capacitaciones en Seguridad y Salud en el Trabajo de acuerdo con las necesidades identificadas. ““</t>
  </si>
  <si>
    <t>Se realiza capacitación sobre  Inducción y Reinducción en Sistema de Gestión de Seguridad y Salud en el Trabajo SG-SST, se cita a todo el personal incluyendo los contratistas, sin embargo los contratisas no asisten a la misma.</t>
  </si>
  <si>
    <t>Realizar la inducción y reinducción a todo el personal incluyendo los contratistas y solicitar evidencia de la asistencia.</t>
  </si>
  <si>
    <t xml:space="preserve">Formato de asistencia y de evaluación de aprendizaje 
</t>
  </si>
  <si>
    <t>Profesional SST</t>
  </si>
  <si>
    <t>La induccion y reinduccion se programó para su ejecución en el segundo trimestre de 2025  segun plan de trabajo de la Unidad de TALENTO HUMANO.</t>
  </si>
  <si>
    <t xml:space="preserve">La acción de mejora se encuentra en ejecución; mediante memorando n°3-2025-454 del 06/03/2024 el proceso solicitó prórroga para cumplir la acción al 06/09/2025, la cual fue aprobada por la OCI mediante memorando n°3-2025-509 del 14/03/2025.  </t>
  </si>
  <si>
    <t>No se evidencia procedimiento , incumpliendo el numeral 2.9.1 de la Resolución 0312 de 2019: “La empresa estableció un procedimiento para la identificación y evaluación de las especificaciones en Seguridad y Salud en el Trabajo, de las compras y adquisición de productos y servicios, como por ejemplo los elementos de protección personal.</t>
  </si>
  <si>
    <t>Se cuenta con procedimiento con el procedimiento PRO320-377-2 ADQUISICIONES DE BIENES Y SERVICIOS
 LOTERÍA DE BOGOTÁ, sin embargo este no cuenta con parámetros específicos para SST</t>
  </si>
  <si>
    <t>Revisar y actualizar (si corresponde) los 3 formatos registrados en el PRO320-377-2 ADQUISICIONES DE BIENES Y SERVICIOS LOTERÍA DE BOGOTÁ</t>
  </si>
  <si>
    <t>Formatos revisados y actualizados (si corresponde)</t>
  </si>
  <si>
    <t>Se solicito asesoria a la ARL SURA en el mes de marzo de 2025 para la revision de los documentos SG-SST para meses de junio y julio de 2025</t>
  </si>
  <si>
    <t>La acción de mejora se encuentra en ejecución; mediante memorando n°3-2025-454 del 06/03/2024 el proceso solicitó reformulación de la acción y prórroga para cumplir la acción al 06/09/2025, la cual fue aprobada por la OCI mediante  memorando n°3-2025-509 del 14/03/2025.  
Lo anterior, ya que, el procedimiento PRO320-377-2 ADQUISICIONES DE BIENES Y SERVICIOS LOTERÍA DE BOGOTÁ cumple con normatividad vigente según revisión realizada por ARL SURA y el profesional SST.</t>
  </si>
  <si>
    <t>No se evidencia documento, incumpliendo el numeral 2.10.1 de la Resolución 0312 de 2019.</t>
  </si>
  <si>
    <t>No hay manual de  evaluación y selección de proveedores y contratistas, no se ha reaizado debido a que en los procesos de contratación no se había contado con este aspecto desde los años anteriores.</t>
  </si>
  <si>
    <t>Revisar y actualizar (si corresponde) el formato de evaluación y selección de proveedores y contratistas</t>
  </si>
  <si>
    <t>Formato de evaluación y selección de proveedores y contratistas actualizado (si corresponde)</t>
  </si>
  <si>
    <t>Se solicito asesoria a la ARL SURA en el mes de marzo de 2025 para la revision de los documentos  SG-SST  para meses de junio y julio de 2025</t>
  </si>
  <si>
    <t>La acción de mejora se encuentra en ejecución; mediante memorando n°3-2025-454 del 06/03/2024 el proceso solicitó reformulación de la acción y prórroga para cumplir la acción al 06/09/2025, la cual fue aprobada por la OCI mediante memorando n°3-2025-509 del 4/03/2025. 
Lo anterior, ya que, el procedimiento PRO320-377-2 ADQUISICIONES DE BIENES Y SERVICIOS LOTERÍA DE BOGOTÁ cumple con normatividad vigente según revisión realizada por ARL SURA y el profesional SST.</t>
  </si>
  <si>
    <t>No se evidencia programa de reubicacion y readaptacion laboral. No se evidencia entrega y recibido de recomendaciónes y restricciones medicas de la trabajadora a realización de sus funciones. Asimismo, y de ser necesario, se adecua el puesto de trabajo, se reubica al trabajador o realiza la readaptación laboral.</t>
  </si>
  <si>
    <t>No se cuenta con  programa de reubicación y readaptación laboral.
No hay  formato de carta  para entrega y recibido de recomendaciónes y restricciones medicas</t>
  </si>
  <si>
    <t xml:space="preserve">Adoptar el programa de reubicación y readaptación laboral al interior de la entidad.
Solicitar al proveedor la constancia de entrega del informe de las evaluaciones medicas ocupacionales de recomendaciones </t>
  </si>
  <si>
    <t xml:space="preserve">Programa de reubicación y readaptación adoptado
Constancias entrega de aptitud laboral a los trabajadores </t>
  </si>
  <si>
    <t xml:space="preserve">La acción de mejora se encuentra en ejecución; mediante memorando n°3-2025-454 del 06/03/2024 el proceso solicitó reformulación de la acción y prórroga para cumplir la acción al 06/09/2025, la cual fue aprobada por la OCI mediante memorando n°3-2025-509 del 4/03/2025. 
Lo anterior, ya que, el programa de reubicación y readaptación laboral cumple con la normatividad vigente según asesoría y revisión realizada por ARL SURA y el profesional SST; así mismo, el informe de recomendaciones entregado por el proveedor es de caracter reservado. </t>
  </si>
  <si>
    <t>No se evidencia procedimiento para Inspecciones a instalaciones, maquinaria o equipos, incumpliendo el numeral 4.2.4 de la Resolución 0312 de 2019: "Se realizan inspecciones sistemáticas a las instalaciones, maquinaria o equipos, incluidos los relacionados con la prevención y atención de emergencias; con la participación del Comité Paritario o Vigía de Seguridad y Salud en el Trabajo.".</t>
  </si>
  <si>
    <t>No se cuenta con el procedimiento porque no se había evaluado en años anteriores este aspecto, puesto que no se había realizado auditoria al sistema.</t>
  </si>
  <si>
    <t>Revisar y actualizar los formatos para inspección de equipos e instalaciones de la entidad.</t>
  </si>
  <si>
    <t>Formatos revisados
y actualizados a las necesidades de la
empresa</t>
  </si>
  <si>
    <t xml:space="preserve">La acción de mejora se encuentra en ejecución; mediante memorando n°3-2025-454 del 06/03/2024 el proceso solicitó reformulación de la acción y prórroga para cumplir la acción al 06/09/2025, la cual fue aprobada por la OCI mediante memorando n°3-2025-509 del 4/03/2025. 
Lo anterior, ya que, el hallazgo no concuerda con lo contenido en la Resolución 312 de 2019 que solicita un formato especifíco que cumplan con los 21 criterios que exije la citada norma. </t>
  </si>
  <si>
    <t>No se evidencia procedimiento para mantenimiento preventivo y/o correctivo en las instalaciones, equipos y máquinas, incumpliendo el numeral 4.2.5 de la Resolución 0312 de 2019: Se realiza el mantenimiento periódico de las instalaciones, equipos y herramientas, de acuerdo con los informes de las inspecciones o reportes de condiciones inseguras.</t>
  </si>
  <si>
    <t>Realizar el Inventario de equipos y maquinaria, para correcta aplicación
de los formatos vigentes.</t>
  </si>
  <si>
    <t>Inventario de equipos y maquinaria elaborado</t>
  </si>
  <si>
    <t>Realizar el Inventario de equipos y maquinaria en el mes de julio 2025</t>
  </si>
  <si>
    <t xml:space="preserve">No se evidencia señalizacion de emergencia en la sede administrativa (planos que identifiquen areas y salidas de emergencia, no se evidencian extintores). Se evidencia plan de prevención, preparación y respuesta ante emergencias de la sede administrativa y del archivo. No se evidencia divulgacion a contratistas, incumpliendo el numeral 5.1.1. de la Resolución 0312 de 2019: "Se tiene un plan de prevención, preparación y respuesta ante emergencias que identifica las amenazas, evalúa y analiza la vulnerabilidad, incluye planos de las instalaciones que identifican áreas y salidas de emergencia, así como la señalización debida, simulacros como mínimo una vez al año y este es divulgado. </t>
  </si>
  <si>
    <t>No se contaba con la señalización completa, debido a que se había mandado a hacer y en el momento de la auditoría no se contaba con ella.</t>
  </si>
  <si>
    <t xml:space="preserve">Solicitar inspección de la señalización emergencias ubicada en los diferentes puntos de la sede administrativa de la Lotería de Bogotá; con el fin de identificar si cumple con los requisitos de la norma y ajustar en caso de ser necesario. </t>
  </si>
  <si>
    <t>Constancia inspección y ajustes (si corresponden)</t>
  </si>
  <si>
    <t>Inspeccion con el apoyo de la ARL SURA para el mes de mayo 2025</t>
  </si>
  <si>
    <t xml:space="preserve">La acción de mejora se encuentra en ejecución; mediante memorando n°3-2025-454 del 06/03/2024 el proceso solicitó reformulación de la acción y prórroga para cumplir la acción al 06/09/2025, la cual fue aprobada por la OCI mediante memorando n°3-2025-509 del 4/03/2025. 
Lo anterior, ya que, el proceso ajustó la señalización y revisó el programa de emergencias para el cual no se identificó cambios sustantivos asociados con la señalización. </t>
  </si>
  <si>
    <t>No se evidencia programa de auditoria anual.</t>
  </si>
  <si>
    <t>No se tiene programa debido a que no se habia realizado auditorías previasy no se contaba con este requerimiento.</t>
  </si>
  <si>
    <t>Realizar programa de auditoría,llevarlo a comité de gestión y desempeño para su aprobación.
Realizar la socialización y publicación.</t>
  </si>
  <si>
    <t xml:space="preserve">Programa aprobado
Soporte de socialización y publicación. </t>
  </si>
  <si>
    <t>Se tiene planeado la auditoria para el mes de mayo 2025.</t>
  </si>
  <si>
    <t>Origen externo</t>
  </si>
  <si>
    <t>Auditoría Externa SGAS Grupo Élite Organizacional 2024</t>
  </si>
  <si>
    <t>OBS. Adicional a ello, generar una metodología que permita el abordaje de las estrategias del análisis DOFA y seguimiento a la eficacia de las mismas, así como la identificación de aspectos que surjan como resultado del análisis de contexto, a partir de los efectos del cambio climático.
La auditora evidencia contexto institucional Cód. FRO103-643-1, con actualización Octubre 2023, a través de metodología DOFA, la cual se trabaja desde el interior de cada proceso. Se toma como muestra el análisis DOFA del proceso SGAS, en los cuales se han evidenciado debilidades tales como, falta de maduración en el sistema, lo que dificulta la identificación de su correcto funcionamiento, falta de recursos para el proceso y amenazas tales como, contratación de socios de negocio que estén inmersos en escándalos de corrupción; fortalezas tales como, mejoras en la imágen reputacional, ganeración de canales de denuncia, apoyo de la alcaldía mayor y retroalimentación de socios de negocio. Para el abordaje de los elementos del análisis DOFA, se evidencia la definición de estrategias tales como, plan de comunicaciones, certificación ISO 37001. 
La auditora sugiere inlcuir los temas de cambio climático en el contexto institucional, teniendo en cuenta la enmienda del citado tema. Adicionalmente, sugiere abordar las estrategias de análisis DAFO y el seguimiento a la eficacia de las mismas.</t>
  </si>
  <si>
    <t>Si bien en el contexto institucional de la entidad se identifica en la DOFA la sección para el proceso del Sistema de Gestión Antisoborno (SGAS), no se especifican los temas de cámbio climático, ya que el contexto se realizó en el mes de noviembre del año 2023 y la publicación de la enmienda por parte de las ISO en febrero del año 2024. 
Adicionalmente, en el contexto institucional de la entidad se identifica en la DOFA la sección para el proceso del Sistema de Gestión Antisoborno (SGAS), no se especifica en cada uno de los procesos de la entidad</t>
  </si>
  <si>
    <t xml:space="preserve">Incorporar las estrategias formuladas en el marco del análisis de contexto al plan de acción operativo, con el fin de que se realice seguimiento al cumplimiento de estas, por parte de la Oficina Asesora de Planeación.
</t>
  </si>
  <si>
    <t>Plan de acción operativo de la entidad vigencia 2025 actualizado y aprobado por el CIGYD</t>
  </si>
  <si>
    <t>Oficial de Cumplimiento con apoyo del Jefe de la Oficina Asesora de Planeación</t>
  </si>
  <si>
    <t>En el mes de enero se realizaron dos comites CIGYD en los cuales se aprobaron los planes operativos de la entidad. Se adjuntan las actas debidamente suscritas de estos dos comites, con las cuales se daría cierre a este plan de mejoramiento.</t>
  </si>
  <si>
    <t>Plan de acción operativo de la entidad vigencia 2025 debidamente actualizado y aprobado por el CIGYD del 29 y 30 de enero de 2025</t>
  </si>
  <si>
    <t>La acción de mejora se cierra; "La acción de mejora se da por cerrada, con fundamento en las actas número 1 y 2, debidamente firmadas por el Comité Institucional de Gestión y Desempeño. En la sesión 1 se realizó la presentación inicial de los planes institucionales, otorgando un espacio para su lectura y análisis. En la sesión 2 se recibieron solicitudes de ajuste por parte de la Oficina Jurídica, el Oficial de Cumplimiento y la Unidad de Talento Humano, las cuales fueron atendidas de manera inmediata. Posteriormente, los planes ajustados fueron aprobados por unanimidad."</t>
  </si>
  <si>
    <t xml:space="preserve">Yeison Martinez </t>
  </si>
  <si>
    <t>Da la revisión sobre el reporte de saldos de los sorteos 2701 al 2735 extraídos del módulo comercial y de acuerdo la Tabla No. 18 se identifican las siguientes debilidades:
• Se evidencian saldos a favor de Lotería por 14.6 millones de 6 distribuidores de sorteos anteriores al 2701 (3 de agosto de 2023) que al 6 de junio de 2024 no se han saldado.
• El distribuidor con NIT 899.999.270 corresponde al código LDBOG “Lotería de Bogotá” presenta un saldo de 112.3 millones, saldo que es anterior al sorteo 2701 (3 de agosto de 2023), situación que evidencia fallas en la administración de esta cartera por cuando aun siendo la misma Lotería no tiene a paz y salvo sus cuentas.
• Se evidencian diferencias entre el Módulo comercial y el Sistema Contable SICOF debido a que en el módulo comercial se refleja un saldo por 27.1 millones de pesos a favor del distribuidor con identificación 98.575.371 (ver tabla 19) y en cuenta contable de SICOF numero 13170303 denominada “distribuidores en cobro jurídico” existe un saldo a favor de la Lotería por $14.3 de millones presentando una diferencia neta de $41.4 millones.
• Excluyendo las dos inconsistencias presentadas de LDBOG por 112 millones y el distribuidor 98.575.371 incluido en el punto anterior, se observan 89 millones de saldo a favor de los distribuidores, de los cuales 17 distribuidores con 42.6 millones a favor no tienen movimientos de compensación en sorteos posteriores hasta el sorteo 2735 (ver tabla 19).</t>
  </si>
  <si>
    <t>Valores pendientes de pago por parte de los distribuidores relacionados con faltantes en premios, promocionales o consignaciones</t>
  </si>
  <si>
    <t>realizar revisión de los saldos con antigüedad superior a un año, solicitar el pago a los distribuidores y abonarlos a la cartera respectiva para que al 31 de diciembre no hayan distribuidores con saldos por cobrar mayor a dos meses</t>
  </si>
  <si>
    <t>Memorando SIGA informando el saldo de los distribuidores con corte al 31 de diciembre de 2024, el cual no debe superar dos meses desde la fecha de juego.</t>
  </si>
  <si>
    <t>Jefe Unidad Financiera y Contable</t>
  </si>
  <si>
    <t>Se realizo y radico memorando con los saldos a los distribuidores a corte a 31-12-2024</t>
  </si>
  <si>
    <t>La acción de mejora se encuentra cumplida parcialmente,  se recibe certificación con los saldos de los distribuidores con corte a diciembre de 2024, se solicitan los reportes que dan cuenta de los saldos presentados para verificar la efectividad del plan realizado.</t>
  </si>
  <si>
    <t>Yeison Martinez</t>
  </si>
  <si>
    <t>CUMPLIDA PARCIALMENTE</t>
  </si>
  <si>
    <t>De la revisión normativa sobre las nomas asociadas al proceso de Gestión Financiera y Contable y Gestión de recaudo se evidencio la desactualización de la Resolución interna 018 de 2023, la Resolución 212 de la CGN, los Decretos 777 y 452 de 2019 de la Alcaldía de Bogotá D.C. y el Acuerdo 572 de 2020 del Consejo Nacional de Juegos de Suerte y Azar de igual forma no se evidencia la inclusión del el Decreto 192 de 2021 de la Alcaldía Mayor de Bogotá, D.C. Lo anterior incumple el Procedimiento de normograma, Políticas de operación del proceso, numeral 3 “El normograma se actualizará cada tres (3) meses”.</t>
  </si>
  <si>
    <t>Desactualización del normograma específico del área Financiera y contable</t>
  </si>
  <si>
    <t>Identificar normas aplicables al proceso y solicitar su inclusión en el normograma con corte al 30 de noviembre de 2024.</t>
  </si>
  <si>
    <t>Normograma actualizado</t>
  </si>
  <si>
    <t>No se presenta normatividad del tema adicional a la registrada en el normograma</t>
  </si>
  <si>
    <r>
      <t xml:space="preserve">La acción de mejora se cumplio; mediante correo electrónico del 03/03/2025 el proceso responsable remitió normograma actualizado, con las siguientes normas: 
</t>
    </r>
    <r>
      <rPr>
        <b/>
        <sz val="10"/>
        <color theme="1"/>
        <rFont val="Arial Narrow"/>
        <family val="2"/>
      </rPr>
      <t xml:space="preserve">Inclusión: </t>
    </r>
    <r>
      <rPr>
        <sz val="10"/>
        <color theme="1"/>
        <rFont val="Arial Narrow"/>
        <family val="2"/>
      </rPr>
      <t xml:space="preserve">
-. Acuerdo 572 del Consejo Nacional de Juegos de Suerte y Azar (fila 104)
-. Decreto 192 de la Alcaldía Mayor de Bogotá (fila 380)
-. Resolución 430 de la Contaduría General de la Nación (fila 381)
-. Decreto 62 de la Alcaldía Mayor de Bogotá (fila 382)
</t>
    </r>
  </si>
  <si>
    <t>Revisada la información enviada el día 28/07/2023 por la Unidad de Apuestas, se evidenciaron debilidades en el cumplimiento de lineamientos asociados con cronogramas y que están contenidos en un manual y dos procedimientos del proceso auditado; así:
•	Debilidad en el MANUAL DE FISCALIZACIÓN, SUPERVISIÓN, E INSPECCION AL CONTRATO DE CONCESIÓN DEL JUEGO DE APUESTAS PERMANENTES O CHANCE: se evidenció que la dependencia no elaboró, ni la subgerencia general aprobó el cronograma anual de visitas de Fiscalización, Supervisión e Inspección al contrato de concesión de apuestas permanentes, el cual debe incluir las fechas trimestrales de las 4 visitas de fiscalización y supervisión a la sede administrativa del concesionario. Esta situación incumple el numeral 2 de dicho manual.
•	Debilidad en el procedimiento PRO420-194-10 CONTROL Y SEGUIMIENTO AL JUEGO DE APUESTAS PERMANENTES O CHANCE: Se evidenció la inexistencia de un cronograma anual de visitas. Esta situación incumple la política de operación nro. 4 del procedimiento.
•	Debilidad en el procedimiento PRO420-529-1- FISCALIZACIÓN, SUPERVISIÓN E INSPECCION DEL JUEGO DE APUESTAS EN VISITAS ADMINISTRATIVAS: se identificó la falta de evidencia que sustente que los cronogramas mensuales de visitas fueran presentados ante el comité y Junta Directiva. Esta situación incumple la actividad 3 del procedimiento.</t>
  </si>
  <si>
    <t xml:space="preserve">El manual de fiscalizacion, supervision e inspeccion esta desactualizado y el tiempo de las actividades se manejaban de manera diferente, por lo tanto las visitas no programaron de acuerdo a lo que establecia dicho manual. 
El personal desconocia el manual, no se realizo retroalimentacion por parte de la persona que estaba en ese cargo  
Nota. Una vez reviada la descripcion del hallazgo se encontro que el procedimiento que hace referencia a los cronogramas es el de fiscalizacion </t>
  </si>
  <si>
    <t xml:space="preserve">Actualizacion del manual e fiscalizacion, supervision e inspeccion de acuerdo a las nuevas necesidades del proceso de fiscalizacion 
Actaulizacion de los tiempos de realizacion de las actividades
Socializacion del manual 
Aprobacion del manual
Creacion del repositorio en el One drive en la carpeta de apuestas donde se incluyen los cronogramas de las visitas de fiscalizacion a puntos de venta.
Socializacion mensual del cronograma de visitas a puntos de venta  </t>
  </si>
  <si>
    <t xml:space="preserve">1. Manual de fiscalizacion, supervision e inspeccion actualizado, socializado, codificado y publicado en la pagina de la Loterìa 
2. Repositorio en la carpeta de la Unidad de Apuestas  </t>
  </si>
  <si>
    <t>Unidad de Apuestas y Control de Juegos</t>
  </si>
  <si>
    <t xml:space="preserve">La acción de mejora se encuentra incumplida; revisado el SharePoint de planes de mejoramiento el 10/04/2025 no se identificó reporte ni cargue de evidencias para verificar que el Manual se actualizó, socializó y publico en el botón de Transparencia de la entidad. </t>
  </si>
  <si>
    <t>Revisados los soportes relacionados con la visita de fiscalización adelantada al concesionario por profesionales de la Unidad de Apuestas el día 24 de mayo de 2023 se evidencia que el 75.6 % de los aspectos a validar no fueron objeto de verificación (31 de 41), por otra parte no se elaboró informe final de la visita y el acta de cierre no cuenta con hora de culminación y no está firmada; lo anterior evidencia incumplimiento de los numerales 4.1, 4.2 y 5 del MANUAL DE FISCALIZACIÓN, SUPERVISIÓN, E INSPECCION AL CONTRATO DE CONCESIÓN DEL JUEGO DE APUESTAS PERMANENTES O CHANCE.</t>
  </si>
  <si>
    <t xml:space="preserve">El manual de fiscalizacion, supervision e inspeccion desactualizado.
 Desconocimiento del contenido del manual por parte del personal sobre la entrega del informe de la visita trimestral y del diligenciamiento adecuado del acta de cierre.  </t>
  </si>
  <si>
    <t xml:space="preserve">Actualizacion del manual de fiscalizacion, supervision e inspeccion de acuerdo a las nuevas necesidades del proceso de fiscalizacion
Actualizacion de los items a solicitar durante las vistas trimestrales al concesionario, Socializacion del manual de fiscalizacion 
aprobacion del  del manual de fiscalizacion en comite
Publicacion del manual en los medios dispuestos por la Loteria 
Socializacion de los entregables de las visitas con el equipo de Unidad de Apuestas  
 </t>
  </si>
  <si>
    <t xml:space="preserve">1. Manual de fiscalizacion, supervision e inspeccion actualizado, socializado y publicado en los medios dispuestos por la Loterìa 
2. Actas de inicio y de cirre debidamente diligenciadas </t>
  </si>
  <si>
    <r>
      <rPr>
        <b/>
        <sz val="10"/>
        <color rgb="FF000000"/>
        <rFont val="Arial Narrow"/>
      </rPr>
      <t xml:space="preserve">TEMA: DEFICIENCIAS ESTRUCTURALES – CARACTERIZACIÓN DE LOS PROCEDIMIENTOS ASOCIADOS AL PROCESO DE EJSA-APUESTAS
</t>
    </r>
    <r>
      <rPr>
        <sz val="10"/>
        <color rgb="FF000000"/>
        <rFont val="Arial Narrow"/>
      </rPr>
      <t xml:space="preserve">
HALLAZGO No.1
De la verificación realizada a la caracterización y estructuración de los 3 procedimientos asociados al Proceso de Explotación de Juegos de Suerte y Azar en su modalidad de apuestas permanentes consultados en el botón de transparencia de la entidad el 10/10/2024, se identificaron las siguientes debilidades: 
• Frente a la estructura: para el 100% (3) de los procedimientos, se identificaron deficiencias relacionadas con: 
o Errores de redacción en las actividades (actividades n°5 y 12 del procedimiento PRO420-193-13 Facturación y Despacho de Formularios del Juego de Apuestas Permanentes o Chance y actividad n°3 del PRO420-541 Identificación para trabajadores oficiales, contratistas, colocadores y demás personal que requiera la entidad)
o Lo registrado en el procedimiento, no da cuenta de cómo se realizan las actividades actualmente por parte de los responsables (actividades n°2, 16 y 17 del procedimiento PRO420-193-13 Facturación y Despacho de Formularios del Juego de Apuestas Permanentes o Chance)
o Versión preliminar del procedimiento, por ende, se identifican ajustes sin realizar (actividades n°5 y 12 del procedimiento PRO420-193-13 Facturación y Despacho de Formularios del Juego de Apuestas Permanentes o Chance)
o Inadecuada identificación de responsables para ejecutar las actividades del procedimiento (procedimiento PRO420-541 Identificación para trabajadores oficiales, contratistas, colocadores y demás personal que requiera la entidad) 
</t>
    </r>
  </si>
  <si>
    <t>- Desconocimiento por parte de la Unidad de Apuestas y Control de Juegos sobre las novedades en los procedimientos.
- Modernización constante en los procesos y procedimientos.</t>
  </si>
  <si>
    <t>Actualizar el procedimiento PRO420-193 correspondiente a la Unidad de Apuestas y Control de Juegos.</t>
  </si>
  <si>
    <t>Procedimiento actualizado y aprobado</t>
  </si>
  <si>
    <t>Equipo Unidad de Apuestas y Control de Juegos</t>
  </si>
  <si>
    <t>Se solicitó la actualización en la página del procedimiento PRO420-193-13</t>
  </si>
  <si>
    <t>La acción de mejora se encuentra en ejecución; revisado el SharePoint de planes de mejoramiento el 10/04/2025 se identificó la versión n°13 del procedimiento  FACTURACION Y DESPACHO DE FORMULARIOS DELJUEGO DE APUESTAS PERMANENTES O CHANCE. No obstante, esta versión es del 23 de agosto del 2023.
Por ende, se identifica que no fue actualizado con el fin de subsanar las debilidades identificadas en el marco de la auditoría.
Así mismo, se revisó el botón de transparencia el mismo día identificando la versión preliminar del procedimiento; la cual originó el hallazgo citado.</t>
  </si>
  <si>
    <t>ATENCIÓN</t>
  </si>
  <si>
    <r>
      <rPr>
        <b/>
        <sz val="10"/>
        <color rgb="FF000000"/>
        <rFont val="Arial Narrow"/>
      </rPr>
      <t xml:space="preserve">TEMA: DEBILIDADES EN LA EJECUCIÓN DEL CONTRATO N°55 DEL 2022 SUSCRITO EN MARCO DE LA GESTIÓN DE FORMULARIOS DEL JUEGO DE APUESTAS PERMANENTES O CHANCE
</t>
    </r>
    <r>
      <rPr>
        <sz val="10"/>
        <color rgb="FF000000"/>
        <rFont val="Arial Narrow"/>
      </rPr>
      <t xml:space="preserve">HALLAZGO No.2
Verificado el cumplimiento de las 5 obligaciones generales y 5 específicas durante el periodo de alcance, registradas en el Contrato N°55 del 2022 suscrito con la firma impresora y seleccionadas previamente mediante prueba aleatoria; se evidenciaron debilidades en la documentación de soportes que evidencian su cumplimiento, por cuanto se identificó:  
• Diferencias entre los soportes registrados en el formato FRO330-535-1 y los aportados por el proceso en el marco de la auditoría, para las obligaciones Generales n°14 y 15, y especificas N°7, 14 y 20.
• Anexo de soportes que no dan cumplimiento efectivo de las obligaciones del contrato, para las obligaciones Generales n°14 y 15, y especificas N°14 y 20.
• Anexo de soportes de ejecución de otros meses que no corresponden al mes facturado; registrados en el formato FRO330-535-1 y los aportados por el proceso en el marco de la auditoría para las obligación General n°15, y especificas N°7 y 13.
• No anexo de soportes en el marco de la auditoría, de ejecución de las obligación general n°15, y específicas n°14 y 20.
• Anexo de soportes incompletos en el marco de la auditoría, para la obligación general n°9.
Para ver el detalle de lo anteriormente señalado, revisar lo señalado en color rojo en las columnas de ejecución por mes de las Tablas No. 15 a 21 del presente informe.
</t>
    </r>
  </si>
  <si>
    <t>- Debilidades en el personal encargado de realizar el informe debido a la complejidad del mismo.</t>
  </si>
  <si>
    <t>Consolidar mensualmente los documentos que soportan el cumplimiento de cada una de las obligaciones, de conformidad con lo registrado en el informe.</t>
  </si>
  <si>
    <t>Soportes físicos (expediente del contrato físico y digital)</t>
  </si>
  <si>
    <t>A la fecha se cuentan con los soportes de las olbigaciones generales 14 y 15, especificas 7, 14 y 20.
Así mismo, se ajustó la redacción del seguimiento y los entregables de los informes para que coincidan con los documentos soporte.
Se sugiere solicitar una muestra aleatoría de algún mes posterior a la auditoria con el objetivo de corroborar el cumplimiento.</t>
  </si>
  <si>
    <t xml:space="preserve">La acción de mejora se cierra; de la revisión en físico al expediente contractual del contrato el 15/04/2025 se identificó mejora en el registro de seguimiento en el formato FRO330-535-1 frente a las evidencias aportadas por el proveedor para el cumplimiento de cada una de las obligaciones.
Por tanto, se recomienda al proceso continuar con el adecuado registro de cumplimiento de las obligaciones del contrato en función con los soportes entregados por el proveedor. </t>
  </si>
  <si>
    <r>
      <rPr>
        <b/>
        <sz val="10"/>
        <color rgb="FF000000"/>
        <rFont val="Arial Narrow"/>
      </rPr>
      <t xml:space="preserve">TEMA: DEBILIDADES EN LA EJECUCIÓN DEL CONTRATO N°55 DEL 2022 SUSCRITO EN MARCO DE LA GESTIÓN DE FORMULARIOS DEL JUEGO DE APUESTAS PERMANENTES O CHANCE
</t>
    </r>
    <r>
      <rPr>
        <sz val="10"/>
        <color rgb="FF000000"/>
        <rFont val="Arial Narrow"/>
      </rPr>
      <t xml:space="preserve">
HALLAZGO No 3. 
Verificado el cumplimiento de las 3 condiciones y requerimientos durante el periodo de alcance, registradas en el Anexo Técnico n°1 del Contrato n°55 del 2022, seleccionadas previamente mediante prueba aleatoria; se evidenciaron las siguientes debilidades para 2 de las 3: 
• Cumplimiento parcial de la condición y requerimiento n°9: 
-. Por parte de la firma impresora, debido a: 1) entrega de equipos posterior al plazo establecido en el anexo y; 2) relación de entrega de 3 de los 5 equipos requeridos por la entidad (ver Tabla No 22. Revisión Condiciones y requerimientos técnicos seleccionados del Contrato N°55 del 2022, fila 1, columna “Observaciones”)
• Cumplimiento parcial de la condición y requerimiento n°10: 
-. Por parte del proceso, debido a que se identificó ausencia de soportes de la documentación de la gestión de los 3 perfiles requeridos desde el inicio del contrato; esto es, acreditación, selección y cambio de personal durante el 15/09/2022 al 30/09/2024 (ver Tabla No 22. Revisión Condiciones y requerimientos técnicos seleccionados del Contrato N°55 del 2022, fila 1, 3 y 4, columna “Observaciones”)
-. Por parte de la entidad, debido a que los perfiles “Profesional en el Área de Sistema 1” y “Profesional en el Área de Sistema 2” fueron asignados como apoyo a la Oficina de Gestión de Tecnologías e Innovación; lo anterior, debido a falta de personal en la Oficina (ver Tabla No 22. Revisión Condiciones y requerimientos técnicos seleccionados del Contrato N°55 del 2022, fila 2 y 3, columna “Ubicación”)
Aun cuando el fin de los perfiles era: 1) prestar servicio de mantenimiento y soporte a la plataforma de trazabilidad de formularios y; 2) realizar actividades relacionadas con la Unidad de Apuestas y Control de juegos; respectivamente.
</t>
    </r>
  </si>
  <si>
    <t>- Debilidades en secretaría general para la asignación de los/las supervisores/as del contrato No. 55.</t>
  </si>
  <si>
    <t xml:space="preserve">Realizar seguimiento trimestral a los aspectos objeto del hallazgo referente al Anexo Técnico del Contrato. </t>
  </si>
  <si>
    <t>Cuadro de seguimiento</t>
  </si>
  <si>
    <t xml:space="preserve">La acción de mejora se encuentra en ejecución; revisado el SharePoint de planes de mejoramiento el 10/04/2025 no se identificó reporte ni cargue de evidencias para verificar el avance realizado por el proceso responsable; por tanto, se recomienda adelantar las actividades correspondientes antes de finalizar el plazo establecido, es decir, al 30 de abril del 2025. </t>
  </si>
  <si>
    <r>
      <t xml:space="preserve">TEMA: DEBILIDADES EN LA EJECUCIÓN DEL CONTRATO N°55 DEL 2022 SUSCRITO EN MARCO DE LA GESTIÓN DE FORMULARIOS DEL JUEGO DE APUESTAS PERMANENTES O CHANCE
</t>
    </r>
    <r>
      <rPr>
        <sz val="10"/>
        <rFont val="Arial Narrow"/>
        <family val="2"/>
      </rPr>
      <t xml:space="preserve">HALLAZGO No 4. 
Verificado el cargue de la documentación correspondiente a la ejecución contractual del Contrato N°55 del 2022 en la plataforma SECOP II, según consulta realizada el día 20/10/2024 en dicha plataforma; se evidenciaron debilidades en la supervisión del cumplimiento de la obligación general n°9 del contrato, por cuanto:  
• El valor registrado por la firma impresora para la Factura E010 1519054 del 15/02/2024 ($   103.349.992,50), no corresponden con la aportada al proceso (Factura rollos tipo térmico $109.349.992.50)
• Para el 61% (Id° pago del 37 al 52 en el SECOP II) de las facturas correspondientes a los meses de febrero a septiembre del 2024, se registra el estado “Enviado por el proveedor” en vez de “Pagado”
• No se identificó el cargue del 100% de formatos FRO330-183-5 Informe de seguimiento, control y reevaluación de proveedores y contratistas realizados por el supervisor durante el periodo de alcance. 
</t>
    </r>
  </si>
  <si>
    <t xml:space="preserve">Falta de capacitación al supervisor del contrato sobre la plataforma SECOP II.
</t>
  </si>
  <si>
    <t>Cargar mensualmente a la plataforma SECOP II el formato diligenciado FRO330-183-5 Informe de seguimiento, control y reevaluación de proveedores y contratistas.</t>
  </si>
  <si>
    <t>Formato actualizado</t>
  </si>
  <si>
    <t>Jefe (a) Unidad de Apuestas y Control de Juegos</t>
  </si>
  <si>
    <t>A la fecha se han cargado los informes de seguimiento al contrato No. 55 de 2022 (Formato FRO330-183-5) en la plataforma SECOP II.</t>
  </si>
  <si>
    <t xml:space="preserve">La acción de mejora se cierra; revisado el SharePoint de planes de mejoramiento el 10/04/2025 se identificó pantallazos del cargue de los formatos FRO330-183-5 INFORME DE SEGUIMIENTO, CONTROL Y REEVALUACIÓN DE PROVEEDORES Y CONTRATISTAS. Así mismo, se revisió en SECOP II, donde se identificó el cargue de 29 informes (periodo 01/09/2022 a 28/02/2025)  firmados por el supervisor del contrato. </t>
  </si>
  <si>
    <r>
      <rPr>
        <b/>
        <sz val="10"/>
        <color rgb="FF000000"/>
        <rFont val="Arial Narrow"/>
      </rPr>
      <t xml:space="preserve">TEMA: DEBILIDADES EN LA EJECUCIÓN DEL CONTRATO N°55 DEL 2022 SUSCRITO EN MARCO DE LA GESTIÓN DE FORMULARIOS DEL JUEGO DE APUESTAS PERMANENTES O CHANCE
</t>
    </r>
    <r>
      <rPr>
        <sz val="10"/>
        <color rgb="FF000000"/>
        <rFont val="Arial Narrow"/>
      </rPr>
      <t xml:space="preserve">HALLAZGO No 4. 
Verificado el cargue de la documentación correspondiente a la ejecución contractual del Contrato N°55 del 2022 en la plataforma SECOP II, según consulta realizada el día 20/10/2024 en dicha plataforma; se evidenciaron debilidades en la supervisión del cumplimiento de la obligación general n°9 del contrato, por cuanto:  
• El valor registrado por la firma impresora para la Factura E010 1519054 del 15/02/2024 ($   103.349.992,50), no corresponden con la aportada al proceso (Factura rollos tipo térmico $109.349.992.50)
• Para el 61% (Id° pago del 37 al 52 en el SECOP II) de las facturas correspondientes a los meses de febrero a septiembre del 2024, se registra el estado “Enviado por el proveedor” en vez de “Pagado”
• No se identificó el cargue del 100% de formatos FRO330-183-5 Informe de seguimiento, control y reevaluación de proveedores y contratistas realizados por el supervisor durante el periodo de alcance. 
</t>
    </r>
  </si>
  <si>
    <t>Debilidades en el contratista para el registro de información en el SECOP II</t>
  </si>
  <si>
    <t>Solicitar mediante comunicación a la firma impresora la revisión de las facturas cargadas al SECOP II que correspondan al mes ejecutado.</t>
  </si>
  <si>
    <t>Comunicaciòn enviada</t>
  </si>
  <si>
    <t>A corte de enero de 2025, se encuentra actualizado el estado de las facturas en la plataforma SECOP II y así mismo se realizó la corrección del valor de la factura en el periodo del hallazgo.</t>
  </si>
  <si>
    <t xml:space="preserve">La acción de mejora se cierra; revisado el SharePoint de planes de mejoramiento el 10/04/2025 se idenntificó soporte del estado en SECOP II de las 62 facturas cargadas por el proveedor (Pagado).
Respecto de la Factura E010 1519054 del 15/02/2024 para la cual se identificó errores en el valor se evidenció el ajuste en el valor cobrado (Factura rollos tipo térmico $109.349.992.50, antes $103.349.992,50)
Se recomienda al proceso continuar con la revisión de la información cargada por el proveedor en el SECOP II, así como del estado de las facturas. </t>
  </si>
  <si>
    <r>
      <rPr>
        <b/>
        <sz val="10"/>
        <color rgb="FF000000"/>
        <rFont val="Arial Narrow"/>
      </rPr>
      <t xml:space="preserve">TEMA: DEBILIDADES EN LA IMPLEMENTACIÓN DE LA POLÍTICA DE SIMPLIFICACIÓN, RACIONALIZACIÓN Y ESTANDARIZACIÓN DE TRÁMITES DE LA 3RA. DIMENSIÓN: GESTIÓN CON VALORES PARA RESULTADOS DEL MANUAL INTEGRADO DE PLANEACIÓN Y GESTIÓN-MIPG, VERSIÓN 5 DEL 2023
</t>
    </r>
    <r>
      <rPr>
        <sz val="10"/>
        <color rgb="FF000000"/>
        <rFont val="Arial Narrow"/>
      </rPr>
      <t xml:space="preserve">
HALLAZGO No.5
De la verificación a la actualización trimestral de los datos de operación de los 5 tramites del proceso registrados en el SUIT, lo anterior, en cumplimiento a lo señalado en la 3.3.2 Política de Simplificación, Racionalización y Estandarización de trámites de 3ra. Dimensión: Gestión con valores para resultados del Manual del Modelo Integrado de Planeación y Gestión-MIPG versión 5 del 2023; se identificó inoportunidad en el registro de información por parte del proceso con corte a abril y agosto del 2024, objeto del alcance de la auditoría. 
Lo anterior, teniendo en cuenta que la actualización se realizó el 18/10/2024, mismo día en que fueron solicitadas las credenciales a la Oficina Asesora de Planeación para acceso al sistema por parte del proceso auditado. 
Así entonces, si bien se identifica la actualización, se ratifica la inoportunidad en la actualización de información por parte del proceso; y, por consiguiente, en el marco de la mejora continua se debe formular el plan de acción correspondiente a fin de evitar que la situación anteriormente citada se repita.
</t>
    </r>
  </si>
  <si>
    <t>Falta de capacitación al personas de la Unidad de Apuestas sobre la plataforma SUIT y la información que allí se almacena.</t>
  </si>
  <si>
    <t>Realizar la actualización de la información con periodicidad trimestral en la plataforma SUIT.</t>
  </si>
  <si>
    <t>Pantallazo de la actualización del SUIT.</t>
  </si>
  <si>
    <t>A corte de diciembre de 2024, la plataforma SUIT se encuentra actualizada. 
Para el primer trimestre de 20205, se continua en proceso de actualización.</t>
  </si>
  <si>
    <t xml:space="preserve">La acción de mejora se cierra; revisado el SharePoint de planes de mejoramiento el 10/04/2025 se identificó pantallazos de actualización de los de los datos de operación de los 5 tramites del proceso registrados en el SUIT para el último trimestre del 2024.
Por tanto, se recomienda al proceso continuar con el reporte oportuno de la información dentro de los primeros días del mes siguiente al trimetre vencido. </t>
  </si>
  <si>
    <r>
      <rPr>
        <b/>
        <sz val="10"/>
        <color rgb="FF000000"/>
        <rFont val="Arial Narrow"/>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color rgb="FF000000"/>
        <rFont val="Arial Narrow"/>
      </rPr>
      <t>HALLAZGO No. 8
De la revisión efectuada al expediente físico contractual n°55 del 2022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cargados en la plataforma SECOP II:
• El 100% de los formatos | Informe de seguimiento, control y reevaluación de proveedores y contratistas no fueron cargados por parte del supervisor del contrato.
-. Inadecuada supervisión contractual:
• En el 100% de los formatos FRO330-183-5 Informe de seguimiento, control y reevaluación de proveedores y contratista no se menciona explícitamente el seguimiento a los riesgos; no obstante, se registra “N/A” los ítems del numeral 3.1. Análisis materialización y mitigación del riesgo.
• Teniendo en cuenta que durante la vigencia del 2023 se identificó debilidades con la asignación de los diferentes supervisores, los formatos FRO330-183-5 de los meses septiembre a diciembre del 2023 y enero del 2024 no fueron firmados por el supervisor inicialmente designado en la vigencia 2022.
Es decir, fueron firmados por los supervisores asignados en septiembre, octubre y diciembre del 2023; para los cuales no se identificó comunicación oficial de asignación a la supervisión.
• El 23% de los seguimientos realizados por el supervisor en el formato FRO330-183-5 fueron dos meses después al mes ejecutado (diciembre del 2023, abril y agosto del 2024); ver celda resaltadas en color amarillo de la Tabla No 27. Seguimiento mensual realizado por el supervisor del contrato n°55 del 2022.</t>
    </r>
  </si>
  <si>
    <t>Formato publicado Secop II</t>
  </si>
  <si>
    <t>A la fecha se han cargado los formatos FRO330-183-5 en su totalidad en la plataforma SECOP II a corte del mes de enero 2025.</t>
  </si>
  <si>
    <r>
      <rPr>
        <b/>
        <sz val="10"/>
        <color rgb="FF000000"/>
        <rFont val="Arial Narrow"/>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color rgb="FF000000"/>
        <rFont val="Arial Narrow"/>
      </rPr>
      <t xml:space="preserve">HALLAZGO No. 8
De la revisión efectuada al expediente físico contractual n°55 del 2022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cargados en la plataforma SECOP II: 
• El 100% de los formatos FRO330-183-5 Informe de seguimiento, control y reevaluación de proveedores y contratistas no fueron cargados por parte del supervisor del contrato.
-. Inadecuada supervisión contractual:
• En el 100% de los formatos FRO330-183-5 Informe de seguimiento, control y reevaluación de proveedores y contratista no se menciona explícitamente el seguimiento a los riesgos; no obstante, se registra “N/A” los ítems del numeral 3.1. Análisis materialización y mitigación del riesgo.
• Teniendo en cuenta que durante la vigencia del 2023 se identificó debilidades con la asignación de los diferentes supervisores, los formatos FRO330-183-5 de los meses septiembre a diciembre del 2023 y enero del 2024 no fueron firmados por el supervisor inicialmente designado en la vigencia 2022. 
Es decir, fueron firmados por los supervisores asignados en septiembre, octubre y diciembre del 2023; para los cuales no se identificó comunicación oficial de asignación a la supervisión. 
• El 23% de los seguimientos realizados por el supervisor en el formato FRO330-183-5 fueron dos meses después al mes ejecutado (diciembre del 2023, abril y agosto del 2024); ver celda resaltadas en color amarillo de la Tabla No 27. Seguimiento mensual realizado por el supervisor del contrato n°55 del 2022.
</t>
    </r>
  </si>
  <si>
    <t xml:space="preserve">Falta de seguimiento al expediente fìsico del contrato </t>
  </si>
  <si>
    <t>Revisión periódica del expediente fìsico y digital del contrato.</t>
  </si>
  <si>
    <t>Expediente conforme resolución 069 de 2021</t>
  </si>
  <si>
    <t>A la fecha el expediente físico se encuentra organizado al día.</t>
  </si>
  <si>
    <t>La acción de mejora se cierra; revisado el SharePoint de planes de mejoramiento el 10/04/2025 se identificó pantallazos del cargue de los formatos FRO330-183-5 INFORME DE SEGUIMIENTO, CONTROL Y REEVALUACIÓN DE PROVEEDORES Y CONTRATISTAS. Así mismo, se revisió en SECOP II, donde se identificó el cargue de 29 informes (periodo 01/09/2022 a 28/02/2025)  firmados por el supervisor del contrato.
Por tanto, se recomienda al proceso continuar con el seguimiento a riesgos contractuales del contrato, cargue de los formatos de supervisión, documentos de actualización de póliza, modificaciones al contrato, supervisiones, etc, en el expediente digital (SECOP II)</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</si>
  <si>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rFont val="Arial Narrow"/>
        <family val="2"/>
      </rPr>
      <t xml:space="preserve">HALLAZGO No. 8
De la revisión efectuada al expediente físico contractual n°55 del 2022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cargados en la plataforma SECOP II: 
• El 100% de los formatos FRO330-183-5 Informe de seguimiento, control y reevaluación de proveedores y contratistas no fueron cargados por parte del supervisor del contrato.
-. Inadecuada supervisión contractual:
• En el 100% de los formatos FRO330-183-5 Informe de seguimiento, control y reevaluación de proveedores y contratista no se menciona explícitamente el seguimiento a los riesgos; no obstante, se registra “N/A” los ítems del numeral 3.1. Análisis materialización y mitigación del riesgo.
• Teniendo en cuenta que durante la vigencia del 2023 se identificó debilidades con la asignación de los diferentes supervisores, los formatos FRO330-183-5 de los meses septiembre a diciembre del 2023 y enero del 2024 no fueron firmados por el supervisor inicialmente designado en la vigencia 2022. 
Es decir, fueron firmados por los supervisores asignados en septiembre, octubre y diciembre del 2023; para los cuales no se identificó comunicación oficial de asignación a la supervisión. 
• El 23% de los seguimientos realizados por el supervisor en el formato FRO330-183-5 fueron dos meses después al mes ejecutado (diciembre del 2023, abril y agosto del 2024); ver celda resaltadas en color amarillo de la Tabla No 27. Seguimiento mensual realizado por el supervisor del contrato n°55 del 2022.
</t>
    </r>
  </si>
  <si>
    <t>Falta de conocimiento para la realización del seguimiento a los riesgos contractuales.</t>
  </si>
  <si>
    <t>Realizar una descripción detallada al seguimiento a los riesgos una vez sean materializados, en caso contrario se dejará constancia en el campo de observaciones.</t>
  </si>
  <si>
    <t>Formato FRO330-183 seguimiento a Riesgos.</t>
  </si>
  <si>
    <t>Posterior a la auditoria, se empezó a registrar en el formato FRO330-183-5 los riesgos (Si se materializaron en el periodo de seguimiento) y la respectiva observación.</t>
  </si>
  <si>
    <t xml:space="preserve">La acción de mejora se encuentra en ejecución; revisado el SharePoint de planes de mejoramiento el 10/04/2025 se idenntificó formato FRO330-183-5 INFORME DE SEGUIMIENTO, CONTROL Y REEVALUACIÓN DE PROVEEDORES Y CONTRATISTAS del periodo 01 al 28 de febrero del 2025, en el cual se rgistró detalladamente lo relacionado con el seguimiento a riesgos (descrpción materialización riesgo de impresión de formularios y ejecución de controles)
Por tanto, se recomienda al proceso continuar con el registro del seguimiento a riesgos contractuales del este y demás contratos de los cuales es supervisor el jefe de Unidad. </t>
  </si>
  <si>
    <r>
      <rPr>
        <b/>
        <sz val="10"/>
        <color rgb="FF000000"/>
        <rFont val="Arial Narrow"/>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color rgb="FF000000"/>
        <rFont val="Arial Narrow"/>
      </rPr>
      <t xml:space="preserve">
HALLAZGO No. 9
</t>
    </r>
    <r>
      <rPr>
        <b/>
        <sz val="10"/>
        <color rgb="FF000000"/>
        <rFont val="Arial Narrow"/>
      </rPr>
      <t xml:space="preserve">
</t>
    </r>
    <r>
      <rPr>
        <sz val="10"/>
        <color rgb="FF000000"/>
        <rFont val="Arial Narrow"/>
      </rPr>
      <t xml:space="preserve">De la revisión efectuada al expediente físico contractual n°82 del 2023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y/o inconsistencias de los documentos que reposan en el expediente físico:
• El 75% de los formatos FRO330-535-1 Informe de actividades – supervisor contratista se encuentran en el expediente físico contractual; pendiente los informes de los meses de septiembre y octubre del 2023. 
-. Inadecuada supervisión contractual:
• De la verificación en SECOP II el 24/10/2024 la factura n°6295 de mayo del 2024 cargada por el proveedor se encuentra en estado “Aceptada”; pendiente cambiar estado a “Pagada”.
• En los 8 formatos FRO330-535-1 Informe de avance de actividades - supervisor contratista del periodo comprendido entre septiembre del 2023 y abril del 2024 no se registraron tareas o actividades que dieran cumplimiento de la obligación específica n°4. 
• En el formato de seguimiento FRO330-183-5 de noviembre del 2023 realizado por el supervisor, no se registró el periodo completo de ejecución por parte del proveedor; lo anterior, teniendo en cuenta que este inicio ejecución de actividades desde el 19/09/2023 y, por tanto, en el formato n°1 FRO330-183-5, debió registrarse desde la citada fecha y hasta el 30/11/2023; y no desde el 01 de noviembre.
• En el 100% de los formatos FRO330-183-5 Informe de seguimiento, control y reevaluación de proveedores y contratista no se menciona explícitamente el seguimiento a los riesgos; no obstante, se registra “NO” los ítems del numeral 3.1. Análisis materialización y mitigación del riesgo.
• Teniendo en cuenta que durante la vigencia del 2023 se identificó debilidades con la asignación de los diferentes supervisores, los 3 formatos FRO330-183-5 no fueron firmados por el supervisor inicialmente designado. 
Es decir, fueron firmados por los supervisores asignados octubre y diciembre del 2023; para los cuales no se identificó comunicación oficial de asignación a la supervisión. </t>
    </r>
  </si>
  <si>
    <t>Incompletitud de documentos en el expediente del contrato.</t>
  </si>
  <si>
    <t>Anexar al expediente físico los informes de actividades de los meses de septiembre y octubre de 2023.</t>
  </si>
  <si>
    <t>Pantallazo de los dos informes cargados en el Secop II.</t>
  </si>
  <si>
    <t>A la fecha se encuentran cargados los informes en la plataforma SECOP II</t>
  </si>
  <si>
    <t xml:space="preserve">La acción de mejora se cierra; revisado el SharePoint de planes de mejoramiento el 10/04/2025 se identificó pantallazos del cargue de los formatos FRO330-183-5 INFORME DE SEGUIMIENTO, CONTROL Y REEVALUACIÓN DE PROVEEDORES Y CONTRATISTAS de septiembre y octubre. Así mismo, el expediente físico se encuentra debidamente rganizado y actualizado. </t>
  </si>
  <si>
    <t>Inacuado registro de la fecha de inicio de la ejecución del contrato.</t>
  </si>
  <si>
    <t>Para contratos vigentes y próximos a suscribir se tendrá en cuenta la fecha de inicio de ejecución del contrato señalada en la plataforma Secop II.</t>
  </si>
  <si>
    <t>Formato FRO330-183 diligenciado de acuerda a la fecha de inicio y finalización conforme al contrato electrónico Secop II.</t>
  </si>
  <si>
    <t>Preventiva,</t>
  </si>
  <si>
    <t xml:space="preserve">La acción de mejora se encuentra incumplida; revisado el SharePoint de planes de mejoramiento el 10/04/2025 no se identificó reporte ni soportes para verificar el cumplimiento de la acción por parte del proceso responsable. </t>
  </si>
  <si>
    <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rFont val="Arial Narrow"/>
        <family val="2"/>
      </rPr>
      <t xml:space="preserve">HALLAZGO No. 10
De la revisión efectuada al expediente físico contractual n°20 del 2024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que reposan en el expediente físico:
• Teniendo en cuenta que el contratista termino anticipadamente el contrato, no se identificó la notificación del supervisor para gestión del acta de terminación y la liquidación del contrato por parte de la Secretaría General; y, por ende, ninguno de los documentos citados. 
-. Inadecuada supervisión contractual:
• El 100% de los formatos FRO330-535-1 Informe de actividades – supervisor contratista fueron cargados por el contratista en el submódulo “Facturas del contrato” junto con la cuenta de cobro y el certificado de pago de seguridad social; en vez de en el “Documento de ejecución del contrato” del SECOP II; periodo comprendido entre el 10/04/2024 y el 30/08/2024.
• En los formatos FRO330-535-1 Informe de avance de actividades - supervisor contratista del periodo comprendido entre abril y agosto del 2024 no se registraron tareas o actividades para todas las obligaciones del contrato. 
En consecuencia, revisado los formatos, se encontró que las obligaciones específicas N°3, 4, 5, 7, 9, 10, 12, 13 y 14 no se cumplieron; lo anterior, en función del reporte registrado en los 5 formatos FRO330-535-1.
• El 40% de los formatos FRO330-183-5 Informe de seguimiento, control y reevaluación de proveedores y contratistas (julio y agosto del 2024) no fueron cargados por parte del supervisor del contrato en el submódulo “Documento de ejecución del contrato” del SECOP II; sino por parte de la Secretaría General el 27/11/2024. 
• En el 100% de los formatos FRO330-183-5 Informe de seguimiento, control y reevaluación de proveedores y contratista no se menciona explícitamente el seguimiento a los riesgos; no obstante, se registra “NO” los ítems del numeral 3.1. Análisis materialización y mitigación del riesgo.
• No se identificó el acta de terminación del contrato; lo anterior, teniendo en cuenta que no se identificó la notificación del supervisor para gestión del acta de terminación y la liquidación del contrato por parte de la Secretaría General; y, por ende, ninguno de los documentos citados. </t>
    </r>
    <r>
      <rPr>
        <b/>
        <sz val="10"/>
        <rFont val="Arial Narrow"/>
        <family val="2"/>
      </rPr>
      <t xml:space="preserve">
</t>
    </r>
  </si>
  <si>
    <t xml:space="preserve"> Falta actividad asociada a la documentación de la gestión realizada por el supervisor frente a la terminanción anticipada por el contratista (cargue en Secop II de la documentación pertinente y anexo en el expediente físico)</t>
  </si>
  <si>
    <t>Realizar acta de liquidación o documento de cierre de cuentas del contrato No. 20 de 2024 conforme al artículo 37 del Manual de Contratación.</t>
  </si>
  <si>
    <t>Acta de liquidación firmada o documento de cierre de cuentas y publicada en el Secop II</t>
  </si>
  <si>
    <t>A la fecha se ha solicitado asesoria del área directiva para validar el proceso a seguir, se espera la subsanación del hallazgo para el segundo trimestre de 2025.</t>
  </si>
  <si>
    <t xml:space="preserve">La acción de mejora se encuentra incumplida; revisado el SharePoint de planes de mejoramiento el 10/04/2025 no se identificaron soportes para verificar el cumplimiento de la acción y/o el seguimiento reportado por el proceso responsable. </t>
  </si>
  <si>
    <r>
      <rPr>
        <b/>
        <sz val="10"/>
        <color rgb="FF000000"/>
        <rFont val="Arial Narrow"/>
      </rPr>
      <t xml:space="preserve">TEMA: DEBILIDADES EN EL CUMPLIMIENTO DE ALGUNAS ACTIVIDADES ESTABLECIDAS EN LAS RESOLUCIONES 223 DE 2022 “POR MEDIO DE LA CUAL SE ADOPTA EL MANUAL DE CONTRATACIÓN DE LA LOTERÍA DE BOGOTÁ” Y 069 DE 2021 "POR MEDIO DE LA CUAL SE ADOPTA LOS LINEAMIENTOS PARA EJERCER LA SUPERVISIÓN E INTERVENTORÍA A LOS CONTRATOS CELEBRADOS POR LA LOTERÍA DE BOGOTÁ”
</t>
    </r>
    <r>
      <rPr>
        <sz val="10"/>
        <color rgb="FF000000"/>
        <rFont val="Arial Narrow"/>
      </rPr>
      <t xml:space="preserve">HALLAZGO No. 10
De la revisión efectuada al expediente físico contractual n°20 del 2024 y consulta realizada en el portal SECOP II, se evidenciaron debilidades en el cumplimiento de los requisitos de la etapa precontractual y contractual, debido a la incompletitud de los documentos que reposan en el expediente (físico y en SECOP II) e inadecuada supervisión contractual. A continuación, el detalle de las debilidades identificadas:  
-. Incompletitud de los documentos que reposan en el expediente físico:
• Teniendo en cuenta que el contratista termino anticipadamente el contrato, no se identificó la notificación del supervisor para gestión del acta de terminación y la liquidación del contrato por parte de la Secretaría General; y, por ende, ninguno de los documentos citados. 
-. Inadecuada supervisión contractual:
• El 100% de los formatos FRO330-535-1 Informe de actividades – supervisor contratista fueron cargados por el contratista en el submódulo “Facturas del contrato” junto con la cuenta de cobro y el certificado de pago de seguridad social; en vez de en el “Documento de ejecución del contrato” del SECOP II; periodo comprendido entre el 10/04/2024 y el 30/08/2024.
• En los formatos FRO330-535-1 Informe de avance de actividades - supervisor contratista del periodo comprendido entre abril y agosto del 2024 no se registraron tareas o actividades para todas las obligaciones del contrato. 
En consecuencia, revisado los formatos, se encontró que las obligaciones específicas N°3, 4, 5, 7, 9, 10, 12, 13 y 14 no se cumplieron; lo anterior, en función del reporte registrado en los 5 formatos FRO330-535-1.
• El 40% de los formatos FRO330-183-5 Informe de seguimiento, control y reevaluación de proveedores y contratistas (julio y agosto del 2024) no fueron cargados por parte del supervisor del contrato en el submódulo “Documento de ejecución del contrato” del SECOP II; sino por parte de la Secretaría General el 27/11/2024. 
• En el 100% de los formatos FRO330-183-5 Informe de seguimiento, control y reevaluación de proveedores y contratista no se menciona explícitamente el seguimiento a los riesgos; no obstante, se registra “NO” los ítems del numeral 3.1. Análisis materialización y mitigación del riesgo.
• No se identificó el acta de terminación del contrato; lo anterior, teniendo en cuenta que no se identificó la notificación del supervisor para gestión del acta de terminación y la liquidación del contrato por parte de la Secretaría General; y, por ende, ninguno de los documentos citados. 
</t>
    </r>
  </si>
  <si>
    <t xml:space="preserve">Falta actividad asociada con el ajuste de la documentación cargada en el SECOP II por parte del contratista; ubicación inadecuada de la información. </t>
  </si>
  <si>
    <t>Cargar la documentación de los informes de actividades en la subcarpeta documentos de ejecución del contrato del Secop II</t>
  </si>
  <si>
    <t>Informes publicados documentos de ejecución del contrato del Secop II</t>
  </si>
  <si>
    <t>La acción de mejora se cierra; revisado el SharePoint de planes de mejoramiento el 10/04/2025 se idenntificó soporte de carga de los informes de actividades e informes de supervisión en el submodulo de ejecución del contrato para el periodo abril a agosto del 2024.</t>
  </si>
  <si>
    <r>
      <rPr>
        <b/>
        <sz val="10"/>
        <color rgb="FF000000"/>
        <rFont val="Arial Narrow"/>
      </rPr>
      <t xml:space="preserve">TEMA: MATRIZ DE RIESGOS DEL PROCESO EXPOLTACIÓN DE JUEGOS DE SUERTE Y AZAR EN SU MODALIDAD DE APUESTAS 
</t>
    </r>
    <r>
      <rPr>
        <sz val="10"/>
        <color rgb="FF000000"/>
        <rFont val="Arial Narrow"/>
      </rPr>
      <t xml:space="preserve">HALLAZGO No. 11
Producto de la evaluación de los riesgos RG-01, RG-03, RG-06, RG-07, RG-08, RG-09, RPDP-02 y RDPD-03, y sus respectivos controles, registrados en las matrices de riesgos v3 y v4 del 2023, v1 y v2 del 2024 vigentes durante el periodo de alcance de la matriz de riesgos, se identificaron debilidades asociadas a la correcta redacción de riesgos y controles, y efectividad en la ejecución de controles. 
A continuación, el detalle de las debilidades identificadas: 
• Redacción de riesgos: el riesgo “RG-05” registrado en la matriz de riesgos de la entidad versión 2 del 2024, no contiene la causa raíz.
• Diseño de controles: el control del riesgo “RPDP-02” registrado en la matriz de riesgos de la entidad versión 2 del 2024, no cumple con el adecuado diseño de controles, por cuanto presenta debilidades en la redacción de la desviación del control.
• Efectividad de los controles: debilidades por cuanto:
o V y VI bimestre del 2023: No se logró verificar la efectividad de los controles ejecutados, por cuanto no se obtuvo acceso a las evidencias por fallo con el enlace registrado por el proceso en los reportes realizados en el SharePoint de Planeación Estratégica. 
Lo anterior, debido a que estas eran consolidadas en el espacio de almacenamiento (OneDrive) del correo personal del profesional Inhouse de la firma impresora, el cual, en la actualidad ya no desempeña actividades en la entidad. 
o I a IV bimestre del 2024:
-. No ejecución de controles del II al IV bimestre: 1 del “RG-01”, 1 del “RPDP-02” y 1 del “RPDP-03”
-. Para los controles de los riesgos “RG-01”, “RPDP-02” y “RPDP-03” (1 cada riesgo), en el I bimestre no se adjuntó la evidencia que soportará la ejecución reportada por el proceso. 
-. Para el control No 2 del riesgo “RG-07”, en el I bimestre se registró 2 visitas a la bodega de la firma impresora, no obstante, falto el cargue del acta de visita del 20/02/2024.
</t>
    </r>
  </si>
  <si>
    <t>Desconocimiento en los lineamientos en la actualización de los riesgos.</t>
  </si>
  <si>
    <t>Actualizar matriz de riesgos de conformidad con los análisis realizados por el proceso frente a sus riesgos y controles.</t>
  </si>
  <si>
    <t>Matriz actualizada.</t>
  </si>
  <si>
    <t>Debido a que la ejecución del control dependerá de si se requiere o no, no se efectuará el control toda vez que no se presenta una acción o escenario que propenda la ejecución de dicho control.</t>
  </si>
  <si>
    <t xml:space="preserve">La acción de mejora se encuentra incumplida; revisado el SharePoint de planes de mejoramiento el 10/04/2025 no se identificaron soportes para verificar el cumplimiento de la acción.
De otra parte, lo reportado por el proceso no corresponde con la acción formulada la cual encaminaba a la actualización de la matriz de riesgos del proceso. </t>
  </si>
  <si>
    <t>Debilidades en el reporte de  las evidencias en el repositorio de acceso al personal de la Unidad.</t>
  </si>
  <si>
    <t>Verificar que el enlace que conduce al repositorio de la información tenga los accesos o permisos al personal designado.</t>
  </si>
  <si>
    <t>Acceso validado</t>
  </si>
  <si>
    <t>La información reposa en los archivos de la Unidad de Apuestas y Control de Juegos, cada que se requiera se brindará acceso al personal. Esto debido a que allí puede reposar información sensible y para ello se evita la duplicidad de esta información en otros repositorios.</t>
  </si>
  <si>
    <t xml:space="preserve">La acción de mejora se encuentra incumplida; revisado el SharePoint de planes de mejoramiento el 10/04/2025 no se identificaron soportes para verificar el cumplimiento de la acción.
De otra parte, lo reportado por el proceso no corresponde con la acción formulada la cual encaminaba a garantizar que los soportes cargados en el marco del reporte de seguimiento a la matriz de riesgos del proceso se consolidaran en una herramienta a la cual se pudiera tener acceso para verificación. </t>
  </si>
  <si>
    <t>Informe Alcaldía de Bogotá-PQRS</t>
  </si>
  <si>
    <t>Peticiones Vencidas en el Sistema</t>
  </si>
  <si>
    <t>1. Socializar, desde la oficina de Atención al Cliente, de manera trimestral, a través de correo electrónico a todos los colaboradores de la entidad, dentro de los cuales están los jefes de las áreas que son usuarios en el Sistema Bogotá Te Escucha y los usuarios administradores en la entidad de dicho sistema, el Manual para la Gestión de Peticiones Ciudadanas y las Modalidades de las peticiones y tiempos de ley para dar respuesta a las mismas.</t>
  </si>
  <si>
    <t>Correos trimestrales de socialización</t>
  </si>
  <si>
    <t>Preventiva</t>
  </si>
  <si>
    <t>Sandra Milena Trujillo Vargas - Profesional III Atención al Cliente</t>
  </si>
  <si>
    <t>El 8 de enero de 2025, desde la oficina de Atención al Cliente se socializó, mediante correo electrónico institucional, a todos los colaboradores de la entidad, dentro de los cuales están los jefes de las áreas que son usuarios en el Sistema Bogotá Te Escucha y el usuario administrador en la entidad de dicho sistema, el Manual para la Gestión de Peticiones Ciudadanas y las Modalidades de las peticiones y tiempos de ley para dar respuesta a las mismas.</t>
  </si>
  <si>
    <t xml:space="preserve">La acción de mejora se encuentra en ejecución; revisado el SharePoint de Planes de mejoramiento el 10/04/2025 se identificaron los siguientes soportes: 
-. Soportes de los correos de socialización del Manual de Gestión de PQRS y las modalidades y tiempos oportunos para respuesta de PQRS; del 08/01/2025
</t>
  </si>
  <si>
    <t>2. Realizar de manera semestral, desde la oficina de Atención al Cliente, capacitación virtual a todos los colaboradores de la entidad, dentro de los cuales están los responsables de responder PQRS, sobre puntos relevantes a tener en cuenta dentro del Manual de Gestión de Peticiones Ciudadanas. Adicionalmente, informar sobre las implicaciones y/o consecuencias que genera la no atención oportuna de PQRS.</t>
  </si>
  <si>
    <t xml:space="preserve">Evidencia capacitaciones virtuales semestrales (listado de asistencia y material capacitación) </t>
  </si>
  <si>
    <t>La acción de mejora propuesta está en término para ejecutar</t>
  </si>
  <si>
    <t xml:space="preserve">La acción de mejora se encuentra en ejecución; revisado el SharePoint de Planes de mejoramiento el 10/04/2025 no se identificaron soportes. No obstante, de lo reportado por el proceso las actividades se encuentran pendiente de gestionar. 
</t>
  </si>
  <si>
    <t>3. Enviar, desde la oficina de Atención al Cliente, de manera semanal, a través de correo electrónico a los jefes de áreas que tienen peticiones próximas a vencer con copia al gerente, el reporte del estado de las PQRS que tienen pendientes por tramitar incluyendo las alertas de los tiempos y fechas preventivas y de vencimiento para la atención de cada PQRS.</t>
  </si>
  <si>
    <t>Correos electrónicos semanales de envío de estado de PQRS</t>
  </si>
  <si>
    <t>Semanalmente se enviaron desde la oficina de Atención al Cliente, a través de correo electrónico a los jefes de áreas que tenían peticiones próximas a vencer, los correos con el reporte del estado de las PQRS que tenían pendientes por tramitar incluyendo las alertas de los tiempos y fechas preventivas y de vencimiento para la atención de cada PQRS. 
* Para el primer trimestre de 2025 se remitieron dichos correos los días: 7, 13, 20 y 27 de enero / 3, 10, 17 y 24 de febrero y 3, 10, 17, 25 y 31 de marzo</t>
  </si>
  <si>
    <t>La acción de mejora se cierra; revisado el SharePoint de Planes de mejoramiento el 10/04/2025 se identificaron los siguientes soportes:
-. Soportes de los correos de socialización en el trimestre de las PQRS a vencer a cargo de la Dirección de Operación de productos y comercialización, Oficina Gestión de Tecnologías e Innovación, Unidad de Apuestas y control de juegos, Secretaría General y Unidad de Talento Humano; 17 en enero, 18 en febrero y 19 en marzo.
Los cuales han sido copiados a la Gerencia General para su conocimiento.
Así entonces, si bien la acción de mejora tiene fecha de cumplimiento al 31/12/2025; los correos que se envían desde el área son de manera semanal durante los meses del año; lo que ha evitado que durante el I trimestre no se haya materializado el riesgo asociado con la inoportunidad de respuesta a las PQRS</t>
  </si>
  <si>
    <t>4. Presentar trimestralmente por parte de la oficina de Atención al Cliente, el monitoreo y seguimiento, en sesiones del Comité Institucional de Gestión y Desempeño, sobre el estado de PQRS y las alertas emitidas a los jefes de áreas que son usuarios en el Sistema Bogotá Te Escucha</t>
  </si>
  <si>
    <t>Actas de las sesiones del CIGYD cuando se presente el seguimiento por parte de la Oficina de Atención al Cliente</t>
  </si>
  <si>
    <t>En las sesiones del Comité Institucional de Gestión y Desempeño CIGYD del 30 de enero, 19 de febrero y 31 de marzo de 2025 se hizo la presentación del Monitoreo y seguimiento sobre el estado de PQRS y las alertas para la atención oportuna de PQRS emitidas a los jefes de áreas que son usuarios en el Sistema Bogotá Te Escucha, así como recomendaciones en la gestión y atención de PQRS, tipologías de PQRS y términos de ley para dar respuesta, implicaciones legales que conlleva la desatención o no atención oportuna de las PQRS</t>
  </si>
  <si>
    <t xml:space="preserve">La acción de mejora se encuentra en ejecución; revisado el SharePoint de Planes de mejoramiento el 10/04/2025 se identificaron soportes: 
-. Correso de socialización del seguimiento realizado en las sesiones del CIGD, de fecha 30 de enero, 19 d efebrero y 31 de marzo. 
-. Presentación Powr Point con el detalle de las PQRS a vencer pendientes de gestionar por cada proceso responsable; socializados en las seesiones del comité realizadas en el I trimestre. 
-. Correos de socialización del seguimiento realizado en las sesiones del CIGD, de fecha 30 de enero, 19 d efebrero y 31 de marzo. </t>
  </si>
  <si>
    <t>5. Remitir, desde la oficina de Atención al Cliente, de manera trimestral a través del Sistema Integrado de Gestión Documental - SIGA  a los jefes de las áreas que son usuarios en el Sistema Bogotá Te Escucha, oficio o memorando interno recalcando las responsabilidades y recomendaciones generales sobre la importancia de la atención y gestión oportuna a las PQRS recibidas y que les son asignadas a través del Sistema Bogotá Te Escucha.</t>
  </si>
  <si>
    <t>Oficios o memorandos internos trimestrales</t>
  </si>
  <si>
    <t>Para el primer trimestre de 2025, se remitió el 9 de enero de 2025, desde la oficina de Atención al Cliente, a través del Sistema Integrado de Gestión Documental - SIGA,  a los jefes de las áreas que son usuarios en el Sistema Bogotá Te Escucha, el oficio o memorando interno con radicado 3-2025-34 recalcando las responsabilidades y recomendaciones generales sobre la importancia de la atención y gestión oportuna a las PQRS recibidas y que les son asignadas a través del Sistema Bogotá Te Escucha</t>
  </si>
  <si>
    <t xml:space="preserve">La acción de mejora se encuentra en ejecución; revisado el SharePoint de Planes de mejoramiento el 21/01/2025 se identificaron los siguientes soportes: 
-. Memorando n°3-2025-34 del 09/01/2025 con el cual se socializó a los líderes y/o responsables de procesos las recomendaciones para responder oportunamente las PQRS asignadas. </t>
  </si>
  <si>
    <r>
      <rPr>
        <b/>
        <i/>
        <sz val="12"/>
        <color theme="1"/>
        <rFont val="Arial Narrow"/>
        <family val="2"/>
      </rPr>
      <t xml:space="preserve">¿El punto cuenta mecanismos de verificación que permitan establecer que se puede iniciar la prestación del servicio? </t>
    </r>
    <r>
      <rPr>
        <sz val="12"/>
        <color theme="1"/>
        <rFont val="Arial Narrow"/>
        <family val="2"/>
      </rPr>
      <t xml:space="preserve">
</t>
    </r>
    <r>
      <rPr>
        <u/>
        <sz val="12"/>
        <color theme="1"/>
        <rFont val="Arial Narrow"/>
        <family val="2"/>
      </rPr>
      <t>Observación</t>
    </r>
    <r>
      <rPr>
        <sz val="12"/>
        <color theme="1"/>
        <rFont val="Arial Narrow"/>
        <family val="2"/>
      </rPr>
      <t>: No cuenta con sistema de verificación al iniciar la jornada laboral</t>
    </r>
  </si>
  <si>
    <t xml:space="preserve">Llevar un registro con el check list de los elementos básicos para iniciar la prestación del servicio y compartir en línea mediante SharePoint dicho archivo con la oficina de Gestión Tecnológica y la Unidad de Recursos Físicos cuando se evidencie indisponibilidad de alguna herramienta </t>
  </si>
  <si>
    <t>Archivo de verificación compartido en SharePoint</t>
  </si>
  <si>
    <t xml:space="preserve"> Sandra Milena Trujillo Vargas (Profesional III Atención al Cliente) / Martha Liliana Durán Cortés (Jefe Unidad de Recursos Físicos) / Yohana Pineda Afanador (Jefe Oficina de Gestión Tecnológica e Innovación)</t>
  </si>
  <si>
    <t xml:space="preserve">Para el primer trimestre de 2025, se creó el 12 de marzo de 2025, en el One Drive, un archivo denominado "Registro check list elementos básicos para la prestación del servicio" el cual está compartido con la jefe de la Oficina de Gestión Tecnológica e Innovación y la jefe de la Unidad de Recursos Físicos, dicho archivo se alimenta diariamente por parte de la profesional de la oficina de Atención al Cliente.
De otra parte, se creó una encuesta en formato Forms, denominada "Check List elementos básicos para la prestación del servicio" la cual fue compartida el 1 de abril de 2025 con  la jefe de la Oficina de Gestión Tecnológica e Innovación, dos ingenieros de dicha oficina y con la jefe de la Unidad de Recursos Físicos, dicha encuesta se alimenta diariamente, desde el 1 de abril de 2025, por parte de la profesional de la oficina de Atención al Cliente.  </t>
  </si>
  <si>
    <t>La acción de mejora se encuentra en ejecución; revisado el SharePoint de planes de mejoramiento el 10/04/2025 se identificaron los siguientes soportes: 
-. Documento Excel Registro Check List elementos básicos para prestación del servicio, el cual es diligenciado por la profesional del área de atención y servicio al cliente desde el 12/03/2025; donde hasta el 07/04/2025 no se han presentado novedades con el correcto funcionamiento de los elementos y/o equipos que se manejan el el área. 
-. Pantallazo del SharePoint, con el cual fue compartido la herramienta con las jefes de la Unidad de Talento Humano y la Oficina Gestión de Tecnologías e Innovación. 
-. Formulario forms Diligenciamiento formulario FORMS Check List elementos básicos para la prestación del servicio creado y diligenciado por la profesional del área de atención y servicio al cliente.</t>
  </si>
  <si>
    <r>
      <rPr>
        <b/>
        <sz val="10"/>
        <color rgb="FF000000"/>
        <rFont val="Arial Narrow"/>
      </rPr>
      <t xml:space="preserve">1.2 Tema: Diagnostico MSPI 
</t>
    </r>
    <r>
      <rPr>
        <sz val="10"/>
        <color rgb="FF000000"/>
        <rFont val="Arial Narrow"/>
      </rPr>
      <t xml:space="preserve">
Revisado el documento de autodiagnóstico presentado el día 14/05/2024 por el grupo auditado se identificaron las siguientes debilidades: 
• Se evidencia que el mismo no cumple con los mínimos requeridos tal y cómo se describe en la tabla No.1 donde se observa que campos relevantes como responsable, evidencia y brecha no fueron diligenciados. 
• Se evidencia que no es posible establecer si este documento es el inicial, lo anterior dado que en el contenido al parecer se evalúan los criterios en la vigencia 2020 (antes de la expedición del MSPI) pero en la fecha de elaboración registra julio de 2023, dato que tampoco es consistente pues en la hoja denominada Portada, solo están datos de la vigencia 2020
Esta situación permite concluir que se incumple lo establecido en el No. 6 Diagnostico del documento maestro Modelo de Seguridad y Privacidad de la Información expedido en la vigencia 2021 por Mintic.  </t>
    </r>
  </si>
  <si>
    <t>No se tuvo en cuenta la totalidad de los campos a diligenciar, debido de asignación de diferentes actividades que requirieron la total atención del personal a cargo del diligenciamiento. Además de falta de seguimiento sobre su diligenciamiento.</t>
  </si>
  <si>
    <t xml:space="preserve">Incluir en el Plan de Seguridad de la Información de la vigencia 2025 una actividad relacionada con realizar seguimientos semestrales al autodiagnóstico del MSPI
Incluir en el manual del SGSI, el seguimiento semestral para todas las vigencias, que se deberá hacer al autodiagnóstico del MSPI. 
</t>
  </si>
  <si>
    <t xml:space="preserve">Acta de aprobación del Plan de Seguridad de la Información 
Plan de Seguridad de la Información 2025 publicado 
Manual de SGSI ajustado. </t>
  </si>
  <si>
    <t>Jefe Oficina de Gestión Tecnológica e Innovación</t>
  </si>
  <si>
    <t>Esta actividad fue validada en el trimestre anterior y se generó el cierre respectivo</t>
  </si>
  <si>
    <t xml:space="preserve">La acción de mejora se cierra; mediante memorando n°3-2025-461 del 07/03/2025 el proceso reportó: 
-. Acta del CIGD de fecha 29/01/2025 donde se aprobó  el Plan de Seguridad y Privacidad de la información. 
-. Acta del CIGD de fecha 30/01/2025 donde se aprobó el Manual de Gestión de Seguridad de la Información.
De acuerdo con lo anterior, se revisó la públicación del plan de seguridad y privacidad de la información formulado para el 2025, encontrando errores en la publicación por parte de la mesa de servicio; situación que fue informada a la jefe del proceso el 11/03/2025 para corregir la publicación. </t>
  </si>
  <si>
    <t xml:space="preserve">Manuela Hernández J. </t>
  </si>
  <si>
    <r>
      <rPr>
        <b/>
        <sz val="10"/>
        <color rgb="FF000000"/>
        <rFont val="Arial Narrow"/>
      </rPr>
      <t xml:space="preserve">1.2 TEMA: Competencia, toma de conciencia y comunicación
</t>
    </r>
    <r>
      <rPr>
        <sz val="10"/>
        <color rgb="FF000000"/>
        <rFont val="Arial Narrow"/>
      </rPr>
      <t xml:space="preserve">
Revisada la información recibida el día 4 y 27 de junio de 2024 por la Unidad de Talento Humano y la Subgerencia Comercial y de Operaciones, respectivamente, y analizados los resultados de la encuesta de percepción enviada a todos los colaboradores de la entidad el día 11 de junio de 2024 se evidencian las siguientes debilidades: 
1. No se ha involucrado al 100% de los funcionarios de la entidad en la implementación del MSPI, esto se concluye dado que solo 14 trabajadores oficiales diligenciaron la encuesta 
2. Falta concientización de los colaboradores en cuanto al MSPI tal y como se evidencia en la Tabla No. No. 4
3. No se ha realizado por parte de la Subgerencia Comercial y de Operaciones la identificación de necesidades de comunicaciones internas y externas relacionadas con la seguridad y privacidad de la información.
Lo anterior conlleva al incumplimiento del numeral 7.4.2 Competencia, toma de conciencia y comunicación del Documento Marco – Modelo de Seguridad y Privacidad de la Información</t>
    </r>
  </si>
  <si>
    <t xml:space="preserve">Falta de recursos para contar con campañas y estrategias  de comunicación relacionadas con la seguridad de la información. </t>
  </si>
  <si>
    <t>Elaborar mensualmente una (1) pieza comunicativa para generar Tips de sensibilización y buenas practicas en Seguridad de la información</t>
  </si>
  <si>
    <t xml:space="preserve">Material para sensibilización sobre temas relacionados con Seguridad de la Información - Soporte de publicación </t>
  </si>
  <si>
    <t>Oficina de Gestión Tecnológica e Innovación</t>
  </si>
  <si>
    <t xml:space="preserve">Se diseñan diferentes piezas de material (Piezas gráficas y Presentaciones) para realizar sensibilización sobre temas relacionados con Seguridad de la Información, y con el aval de Comunicaciones. Así mismo, se diseñaron piezas para los meses de abril y mayo, para continuar con la actividad, así ya no esté en el marco del plan de mejoramiento.  </t>
  </si>
  <si>
    <r>
      <rPr>
        <b/>
        <sz val="10"/>
        <color rgb="FF000000"/>
        <rFont val="Arial Narrow"/>
      </rPr>
      <t xml:space="preserve">Cerrada:
</t>
    </r>
    <r>
      <rPr>
        <sz val="10"/>
        <color rgb="FF000000"/>
        <rFont val="Arial Narrow"/>
      </rPr>
      <t>El día 07/04/2025 en la carpeta compartida definida por la OCI, se eviencia el sopórte de las 6 piezas comunicativas definidas para la sensibilización del MSPI entre todos los colaboradores de la entidad.</t>
    </r>
  </si>
  <si>
    <t>Luz Dary Amaya</t>
  </si>
  <si>
    <r>
      <rPr>
        <b/>
        <sz val="10"/>
        <color rgb="FF000000"/>
        <rFont val="Arial Narrow"/>
      </rPr>
      <t xml:space="preserve">2.1 TEMA: Roles y Responsabilidades 
</t>
    </r>
    <r>
      <rPr>
        <sz val="10"/>
        <color rgb="FF000000"/>
        <rFont val="Arial Narrow"/>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</si>
  <si>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No se completó  la definición de roles para el MSPI, debido a la asignación de diferentes actividades que requirieron la total atención del personal a cargo de la actividad.</t>
  </si>
  <si>
    <t xml:space="preserve">
Incluir en manual del SGSI,  el detalle de los roles y responsabilidades del MSPI, aclarando especificamente los de la Oficina Asesora Jurídica, la Unidad de Talento Humano, la Oficina de Comunicaciones y la Oficina de Control Interno  
Presentar al CIGD el documento para aprobación
Socializar el documento del Manual del SGSI de la Información ajustado con los líderes de proceso con roles y responsabilidades en el modelo </t>
  </si>
  <si>
    <t xml:space="preserve">Acta del CIGD con la aprobación de los roles del MSPI 
Documento de Manual aprobado. 
Soporte de socialización con los líderes de proceso </t>
  </si>
  <si>
    <t xml:space="preserve">Se construyó el manual de SGSI desde cero y se incluyó el apartado de roles y responsabilidades. Así mismo, en el marco del comité institucional se socializó a todos los lideres su implementación, y en este mismo espacio se generó su aprobación.
En las nuevas capacitaciones que se realizarán en 2025, se incluirá temas transversales del manual y de las políticas de Seguridad y Privacidad de la información. 
  </t>
  </si>
  <si>
    <r>
      <rPr>
        <sz val="10"/>
        <color rgb="FF000000"/>
        <rFont val="Arial Narrow"/>
      </rPr>
      <t xml:space="preserve">Acción </t>
    </r>
    <r>
      <rPr>
        <b/>
        <sz val="10"/>
        <color rgb="FF000000"/>
        <rFont val="Arial Narrow"/>
      </rPr>
      <t xml:space="preserve">Cerrada 
</t>
    </r>
    <r>
      <rPr>
        <sz val="10"/>
        <color rgb="FF000000"/>
        <rFont val="Arial Narrow"/>
      </rPr>
      <t xml:space="preserve">
El día 10/04/2025 se revisaron los soportes entregados como cumplimiento de la acción: Manual aprobado MANUAL DE GESTIÓN DE LA SEGURIDAD DE LA INFORMACIÓN (SGSI) del 24/12/2024, la socialización se realiza en el marco del Comité de Gestión y Desempeño el dia 29/01/2025 y se evidencia acta firmada del 29/01/2025. </t>
    </r>
  </si>
  <si>
    <r>
      <rPr>
        <b/>
        <sz val="10"/>
        <color rgb="FF000000"/>
        <rFont val="Arial Narrow"/>
      </rPr>
      <t xml:space="preserve">2.2 TEMA: Roles y Responsabilidades 
</t>
    </r>
    <r>
      <rPr>
        <sz val="10"/>
        <color rgb="FF000000"/>
        <rFont val="Arial Narrow"/>
      </rPr>
      <t xml:space="preserve">
Revisado el documento MANUAL DE POLÍTICAS COMPLEMENTARIAS DE SEGURIDAD DE LA INFORMACIÓN versión 4 del año 2023 se identificaron las siguientes debilidades: 
• Se evidencia que no se han definido de manera específica los Roles y Responsabilidades del MSPI para el responsable de Seguridad de la Información, el Comité Institucional de Gestión y Desempeño Institucional, la Oficina Asesora Jurídica, la Unidad de Talento Humano y la Oficina de Control Interno. lo anterior denota incumplimiento del numeral 7.2.3 Roles y responsabilidades del documento maestro Modelo de Seguridad y Privacidad de la Información expedido en la vigencia 2021
• Se evidencia que no se ha expedido el acto administrativo de nombramiento de un profesional que dependa de un área estratégica, que no sea la Oficina de Tecnologías de la Información, que deberá ser incluida como miembro del Comité de Gestión institucional con voz y voto y en el Comité de Coordinación Institucional de Control Interno con voz; lo anterior denota incumplimiento del numeral 7.2.3 Roles y responsabilidades del documento maestro Modelo de Seguridad y Privacidad de la Información expedido en la vigencia 2021</t>
    </r>
  </si>
  <si>
    <t xml:space="preserve">Dentro de la planta de la entidad, no existe un perfil que tenga la formación y experiencia apropiada para ejercer el rol de Oficial de Seguridad de la Información. Por lo anterior se tiene en cuenta lo establecido en el numeral 3 del articulo 32 de la ley 80 de 1993, y el artículo 2.8.4.4.5 del crero 1068 de 2015 que señala que " Los contratos de prestación de servicios con personas naturales o jurídicas, solo se podrán celebrar cuando no exista personal de planta con capacidad para realizar las actividades que se contratarán".  
</t>
  </si>
  <si>
    <t xml:space="preserve">Elaborar informe ejecutivo con contexto sobre la situación actual del MSPI y especificamente sobre el incumplimiento normativo relacionado con el nombramiento de un Oficial de Seguridad de la Información
Realizar mesa de trabajo con la Alta Dirección y la Jefe de la Unidad de Talento Humano para socializar el documento y definir plan de acción para eliminar la causa raíz del incumplimiento
Hacer seguimiento cuatrimestral por medio de mesas de trabajo para conocer el estado de las acciones formuladas 
</t>
  </si>
  <si>
    <t>Informe Ejecutivo 
Acta o soporte de aciones definidas en mesa de trabajo con la alta dirección 
Soporte de seguimientos cuatrimestrales al plan de acción definido</t>
  </si>
  <si>
    <t xml:space="preserve">
Jefe de la Unidad de Talento Humano (con el apoyo del Oficial de Seguridad de la Información) y Jefe Oficina de Gestión Tecnológica e Innovación</t>
  </si>
  <si>
    <t xml:space="preserve">Esta acción se encuentra aún en el tiempo de ejecución. Sin embargo, desde la Oficina de Gestión Tecnológica e Innovación, se estableció que en el momento se puede contar con el rol con un contrato de prestación de servicios y se realizó un contrato de este tipo, para parte de la vigencia 2025. </t>
  </si>
  <si>
    <r>
      <rPr>
        <sz val="10"/>
        <color rgb="FF000000"/>
        <rFont val="Arial Narrow"/>
      </rPr>
      <t xml:space="preserve">
Acción </t>
    </r>
    <r>
      <rPr>
        <b/>
        <sz val="10"/>
        <color rgb="FF000000"/>
        <rFont val="Arial Narrow"/>
      </rPr>
      <t xml:space="preserve">En ejecución
</t>
    </r>
    <r>
      <rPr>
        <sz val="10"/>
        <color rgb="FF000000"/>
        <rFont val="Arial Narrow"/>
      </rPr>
      <t xml:space="preserve">La dependencia no reporta avance, la acción está en términos </t>
    </r>
  </si>
  <si>
    <r>
      <rPr>
        <b/>
        <sz val="10"/>
        <color theme="1"/>
        <rFont val="Arial Narrow"/>
        <family val="2"/>
      </rPr>
      <t>3.1 TEMA: Identificación de activos de información e infraestructura crítica y Valoración y tratamiento de los riesgos de seguridad de la información</t>
    </r>
    <r>
      <rPr>
        <sz val="10"/>
        <color theme="1"/>
        <rFont val="Arial Narrow"/>
        <family val="2"/>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</si>
  <si>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Falta de priorización sobre las actividades relacionadas con levantamiento de Activos de Información.  </t>
  </si>
  <si>
    <t>En el informe de actividades mensual del profesional encargado para el levantamiento de Activos de Información, priorizar las actividades relacionadas con la identificación de activos de información. (3)
Culminar la identificación de activos de los procesos que hacen falta, especificamente los identificados en la auditoría: Gestión de Comunicaciones, Gestión de Recaudo, Control, Inspección y Fiscalización, Gestión Financiera y Contable, Gestión Documental, Control Interno Disciplinario y Protección de Datos Personales y Gestión del Talento Humano (8)</t>
  </si>
  <si>
    <t xml:space="preserve">
Inventarios de Activos de información. 
Informe mensual de actividades con temas relacionados sobre el avance de la identificación de activos de Información. </t>
  </si>
  <si>
    <t>La acción de mejora se cierra; mediante memorando n°3-2025-461 del 07/03/2025 el proceso repotó los activos de información de los procesos de Gestión de Recaudo, Gestión Documental y Gestión del Talento Humano. 
Así entonces, se realizaron 8 inventarios de activos de información y 3 informes de actividades de 3 meses (octubre, noviembre y diciembre</t>
  </si>
  <si>
    <r>
      <rPr>
        <b/>
        <sz val="10"/>
        <color rgb="FF000000"/>
        <rFont val="Arial Narrow"/>
      </rPr>
      <t xml:space="preserve">3.2 TEMA: Identificación de activos de información e infraestructura crítica y Valoración y tratamiento de los riesgos de seguridad de la información
</t>
    </r>
    <r>
      <rPr>
        <sz val="10"/>
        <color rgb="FF000000"/>
        <rFont val="Arial Narrow"/>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</si>
  <si>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No terminación de levantamiento de activos de información. </t>
  </si>
  <si>
    <t>Terminado el ejercicio de activos de información, adelantar análisis y establecimiento de riesgos de SI.</t>
  </si>
  <si>
    <t xml:space="preserve">Matriz de riesgos de Seguridad de la Información </t>
  </si>
  <si>
    <t xml:space="preserve">
Esta acción se encuentra aún en el tiempo de ejecución. Luego de terminar con el consolidado de activos de información, y teniendo en cuenta que estos son la base para la identificación de los riesgos de seguridad de la Información. Se comienza con la construcción de la matriz de riesgos, en el tiempo establecido.
</t>
  </si>
  <si>
    <r>
      <rPr>
        <sz val="10"/>
        <color rgb="FF000000"/>
        <rFont val="Arial Narrow"/>
      </rPr>
      <t xml:space="preserve">Acción </t>
    </r>
    <r>
      <rPr>
        <b/>
        <sz val="10"/>
        <color rgb="FF000000"/>
        <rFont val="Arial Narrow"/>
      </rPr>
      <t xml:space="preserve">En ejecución 
</t>
    </r>
    <r>
      <rPr>
        <sz val="10"/>
        <color rgb="FF000000"/>
        <rFont val="Arial Narrow"/>
      </rPr>
      <t xml:space="preserve">
La dependencia reportó un avance del 30% justificandolo en los activos de información, no obstante, el indicador es claro y preciso, y solo se puede reportar avance si existe una Matriz de Riesgos de Seguridad de la Información. Revisado el SHAREPOINT no se evidencia ningún soporte, por lo anterior se cambia en avance a cero. 
</t>
    </r>
  </si>
  <si>
    <r>
      <rPr>
        <b/>
        <sz val="10"/>
        <color rgb="FF000000"/>
        <rFont val="Arial Narrow"/>
      </rPr>
      <t xml:space="preserve">3.3 TEMA: Identificación de activos de información e infraestructura crítica y Valoración y tratamiento de los riesgos de seguridad de la información
</t>
    </r>
    <r>
      <rPr>
        <sz val="10"/>
        <color rgb="FF000000"/>
        <rFont val="Arial Narrow"/>
      </rPr>
      <t xml:space="preserve">
Revisada la información recibida por parte de la Oficina de Tecnologías de la Información el día 20/05/2024 que corresponde al formato de Inventario de Activos de Información de 10 de los 17 procesos que tiene la entidad, y analizada la Política de Administración de Riesgo de la entidad publicada en la página web a la fecha (19/07/2024) y teniendo en cuenta la información recibida en la mesa de trabajo realizada con los profesionales de la Oficina de Tecnologías de la Información el día 21/05/2024, se identificaron las siguientes debilidades: 
• Se evidencia que para el 41% de los procesos (Gestión de Comunicaciones, Gestión de Recaudo, Control, Inspección y Fiscalización, Gestión Financiera y Contable, Gestión Documental, Control Interno Disciplinario y Protección de Datos Personales), no se cuenta con Inventario de Activos de Información; esto incumple lo establecido en el numeral 7.3.1 Identificación de activos de información e infraestructura critica del documento maestro Modelo de Seguridad y Privacidad de la Información expedido en la vigencia 2021 por Mintic. 
• El inventario del proceso Gestión del Talento Humano solo cuenta con 1 activo de información definido. Situación que no es consistente con las diferentes funciones que ejecuta la unidad y de las cuales se podrían identificar como activos de información tales como nómina, situaciones administrativas del personal de planta, actividades de capacitación y bienestar, temas de seguridad y salud en el trabajo, entre otros. 
• Se evidencia que la política de administración de riesgos de la entidad no tiene establecidos los lineamientos específicos para la identificación y tratamiento de riesgos de seguridad de la información.
• Se evidencia que la entidad no ha aplicado el tratamiento de riesgos de la seguridad de la información
Lo anterior incumple los numerales 7.3.1 Identificación de activos de información e infraestructura critica, 7.3.2 Valoración de los riesgos de seguridad de la información y 7.3.3 Plan de tratamiento de los riesgos de seguridad de la información del documento maestro Modelo de Seguridad y Privacidad de la Información expedido en la vigencia 2021 por Mintic.   </t>
    </r>
  </si>
  <si>
    <t xml:space="preserve">Ajustar la política de administración de riesgos de la entidad,  para establecer los lineamientos específicos para la identificación y tratamiento de riesgos de seguridad de la información.
Presentar a aprobación al CICII
Publicar en la página web de la entidad </t>
  </si>
  <si>
    <t xml:space="preserve">política de administración de riesgos de la entidad ajustada 
Acta de CICCI
Link de publicación </t>
  </si>
  <si>
    <t>Jefe Oficina de Gestión Tecnológica e Innovación.</t>
  </si>
  <si>
    <t>Se realiza el ajuste respectivo sobre la política de administración de riesgos, articulando los riesgos de seguridad, se realiza aprobación lel 31 de octubre de 2024 y se publica en el portal web de la Lotería.</t>
  </si>
  <si>
    <r>
      <rPr>
        <b/>
        <sz val="10"/>
        <color rgb="FF000000"/>
        <rFont val="Arial Narrow"/>
      </rPr>
      <t xml:space="preserve">Cerrada:
</t>
    </r>
    <r>
      <rPr>
        <sz val="10"/>
        <color rgb="FF000000"/>
        <rFont val="Arial Narrow"/>
      </rPr>
      <t>El día 07/04/2025 se verifican los soportes de cumplimiento de la acción y se evidencia que la política fué aprobada en CICCI del día 31/10/2025 y publicada la versión actualziada en la página web Link: https://loteriadebogota.com/wp-content/uploads/Politica-de-Administracion-del-Riesgo-13-11-2024.pdf</t>
    </r>
  </si>
  <si>
    <r>
      <rPr>
        <b/>
        <sz val="10"/>
        <color rgb="FF000000"/>
        <rFont val="Arial Narrow"/>
      </rPr>
      <t xml:space="preserve">TEMA: Competencia, toma de conciencia y comunicación
</t>
    </r>
    <r>
      <rPr>
        <sz val="10"/>
        <color rgb="FF000000"/>
        <rFont val="Arial Narrow"/>
      </rPr>
      <t>Revisada la información recibida el día 4 y 27 de junio de 2024 por la Unidad de Talento Humano y la Subgerencia Comercial y de Operaciones, respectivamente, y analizados los resultados de la encuesta de percepción enviada a todos los colaboradores de la entidad el día 11 de junio de 2024 se evidencian las siguientes debilidades: 
1.	No se ha involucrado al 100% de los funcionarios de la entidad en la implementación del MSPI, esto se concluye dado que solo 14 trabajadores oficiales diligenciaron la encuesta 
2.	Falta concientización de los colaboradores en cuanto al MSPI tal y como se evidencia en la Tabla No. No. 4
3.	No se ha realizado por parte de la Subgerencia Comercial y de Operaciones la identificación de necesidades de comunicaciones internas y externas relacionadas con la seguridad y privacidad de la información.
Lo anterior conlleva al incumplimiento del numeral 7.4.2 Competencia, toma de conciencia y comunicación del Documento Marco – Modelo de Seguridad y Privacidad de la Información</t>
    </r>
  </si>
  <si>
    <t xml:space="preserve">Falta se sensibilización sobre la importancia de participar en los temas de Seguridad de la Información </t>
  </si>
  <si>
    <t xml:space="preserve">Se realiza sensibilización sobre la importancia de la participación en estos temas, incluyendo a la Gerencia general, a la Subgerencia Comercial y de Operaciones y también se dio alcance adicional con Unidad de Talento humano.  </t>
  </si>
  <si>
    <r>
      <rPr>
        <b/>
        <sz val="10"/>
        <color rgb="FF000000"/>
        <rFont val="Arial Narrow"/>
      </rPr>
      <t xml:space="preserve">Cerrada:
</t>
    </r>
    <r>
      <rPr>
        <sz val="10"/>
        <color rgb="FF000000"/>
        <rFont val="Arial Narrow"/>
      </rPr>
      <t>El día 07/04/2025 Se verifican el soporte de actas de socialiación los días 19 y 28 de marzo de 2025 a la Gerencia, Dirección de Operaciones, Recursos Físicos y Talemto Humano en temas asociados al MSPI.</t>
    </r>
  </si>
  <si>
    <t xml:space="preserve">HALLAZGO N°1
Revisada la información recibida de la Oficina de Tecnologías de la Información los días 30/07/2024 y 15/08/2024 como soporte al cumplimiento de las políticas de operación y actividades del procedimiento Administración de usuarios, se evidencian las siguientes debilidades: 
•	En dos (2) casos tomados como muestra de personas en retiro temporal, se evidencia que no está registrada la información en el Formulario Administración de Usuarios y tampoco en el archivo Reporte GLPI, por lo tanto, se incumplen las políticas de operación 2 y 8 y la actividad No. 1.
•	Se evidencia que de los cinco (5) usuarios revisados que ya no laboran en la entidad, dos (2) de ellos aún se encuentran en estado activo en el Directorio Activo, por lo que no se cumple a cabalidad la política de operación No. 5
•	Las credenciales enviadas a los usuarios por medio de correo electrónico no están cifradas tal y como lo define la política de operación No. 10 y la actividad No. 12. 
•	En un (1) caso de las diez (10) solicitudes de creación o actualización de usuarios revisadas, la solicitud no fue realizada por la persona autorizada, incumpliendo la actividad No. 2  
•	En tres (3) de las diez (10) solicitudes de creación o actualización de usuarios revisadas, se evidencia que no fueron tramitadas ni asignadas en la herramienta GLPI, incumpliendo la actividad No. 3
•	Se evidencia que en tres (3) casos tomados como muestra no se realiza el registro de la solución brindada en la mesa de servicio, y en seis (6) casos el registro presenta debilidades, incumpliendo la actividad No. 13
•	No se realiza la actividad de monitoreo trimestralmente como lo define la actividad 14 de procedimiento, tampoco se hace la validación de todos los usuarios dado que se evidencia que el correo para depuración no se envió a Gerencia General, Secretaría General, Oficina de Control Interno Disciplinario.
•	No se realiza una depuración adecuada, esto dado que el día 30/07/2024 al revisar la validación en Office 365 de las personas que tienen acceso como rol de administradores globales se evidenció la siguiente inconsistencia: El señor Juan Pablo Beltran tiene licencia y ya no trabaja en la entidad, lo que conlleva al incumplimiento de la actividad No. 14
Lo anterior incumple lo definido en el procedimiento Administración de usuarios- PRO340-241-11, en las políticas de operación No. 2, 8, 5 y 10, y las actividades No. 1, 2, 3, 12, 13 y 14. 
Este hallazgo fue socializado por medio de correo electrónico enviado al jefe de la Oficina de Tecnologías de la Información el día 15/08/2024. Con corte al 28 de agosto no se recibió respuesta para objetar o desvirtuar el mismo.
</t>
  </si>
  <si>
    <t xml:space="preserve">Falta de rigurosidad en la aplicación del procedimiento de administración de usuarios  y en el resgistro del formulario de administración de usuarios y en el reporte de GLPI. 
</t>
  </si>
  <si>
    <t xml:space="preserve">Realizar seguimiento periódico al cumplimiento de lo establecido en el  procedimiento de administración de usuarios (PRO340-241-10), por medio de reportes generados de forma trimestral (2), sobre el cumplimiento del procedimiento. Estos reportes son generados por el (las ) personas asignadas por la Oficina de gestión tecnológica e innovación, y presentados a la (e) Jefe de esta oficina 
</t>
  </si>
  <si>
    <t xml:space="preserve">Reportes trimestrales presentados por el profesional de tecnología asignado por la jefe de TI 
</t>
  </si>
  <si>
    <t>OGTI</t>
  </si>
  <si>
    <t xml:space="preserve">Se cuenta con un formulario para que sea diligenciado por el Jefe del área, donde deben diligenciar los campos requeridos para el tema de administración de usuarios, y se deja la evidencia del formulario con sus respectivos informes trimestrales.
</t>
  </si>
  <si>
    <r>
      <rPr>
        <sz val="10"/>
        <color rgb="FF000000"/>
        <rFont val="Arial Narrow"/>
      </rPr>
      <t xml:space="preserve">Acción </t>
    </r>
    <r>
      <rPr>
        <b/>
        <sz val="10"/>
        <color rgb="FF000000"/>
        <rFont val="Arial Narrow"/>
      </rPr>
      <t xml:space="preserve">Cerrada 
</t>
    </r>
    <r>
      <rPr>
        <sz val="10"/>
        <color rgb="FF000000"/>
        <rFont val="Arial Narrow"/>
      </rPr>
      <t xml:space="preserve">
El día 10/04/2025 se revisaron los soportes entregados como cumplimiento de la acción: 
- Dos reportes trimestrales 
- Acta de validación de cumplimiento del procedimiento con fecha 05/12/2024
Por lo anterior y dado que la acción programada se cumplió se procede al cierre del Hallazgo </t>
    </r>
  </si>
  <si>
    <t xml:space="preserve">
Adelantar mesa de trabajo para realizar análisis sobre el procedimiento (PRO340-241-10), con el fin de establecer si es necesario actualizarlo o decidir sobre su viabilidad.  
</t>
  </si>
  <si>
    <t xml:space="preserve">
Acta de reunión, en donde se evaluará y si el procedimiento es viable o si se debe actualizar. 
</t>
  </si>
  <si>
    <t xml:space="preserve"> 01/11/2024</t>
  </si>
  <si>
    <t>Se lleva a cabo  Revisión del procedimiento PRO340-241-10 Se realiza una revisión detallada del procedimiento actual,   ajustando el formato  de registro de usuarios y la depuración de cuentas,  se continua con el seguimiento estricto.se adjunta acta .</t>
  </si>
  <si>
    <t>HALLAZGO N°1
Revisada la información recibida de la Oficina de Tecnologías de la Información los días 30/07/2024 y 15/08/2024 como soporte al cumplimiento de las políticas de operación y actividades del procedimiento Administración de usuarios, se evidencian las siguientes debilidades: 
•	En dos (2) casos tomados como muestra de personas en retiro temporal, se evidencia que no está registrada la información en el Formulario Administración de Usuarios y tampoco en el archivo Reporte GLPI, por lo tanto, se incumplen las políticas de operación 2 y 8 y la actividad No. 1.
•	Se evidencia que de los cinco (5) usuarios revisados que ya no laboran en la entidad, dos (2) de ellos aún se encuentran en estado activo en el Directorio Activo, por lo que no se cumple a cabalidad la política de operación No. 5
•	Las credenciales enviadas a los usuarios por medio de correo electrónico no están cifradas tal y como lo define la política de operación No. 10 y la actividad No. 12. 
•	En un (1) caso de las diez (10) solicitudes de creación o actualización de usuarios revisadas, la solicitud no fue realizada por la persona autorizada, incumpliendo la actividad No. 2  
•	En tres (3) de las diez (10) solicitudes de creación o actualización de usuarios revisadas, se evidencia que no fueron tramitadas ni asignadas en la herramienta GLPI, incumpliendo la actividad No. 3
•	Se evidencia que en tres (3) casos tomados como muestra no se realiza el registro de la solución brindada en la mesa de servicio, y en seis (6) casos el registro presenta debilidades, incumpliendo la actividad No. 13
•	No se realiza la actividad de monitoreo trimestralmente como lo define la actividad 14 de procedimiento, tampoco se hace la validación de todos los usuarios dado que se evidencia que el correo para depuración no se envió a Gerencia General, Secretaría General, Oficina de Control Interno Disciplinario.
•	No se realiza una depuración adecuada, esto dado que el día 30/07/2024 al revisar la validación en Office 365 de las personas que tienen acceso como rol de administradores globales se evidenció la siguiente inconsistencia: El señor Juan Pablo Beltran tiene licencia y ya no trabaja en la entidad, lo que conlleva al incumplimiento de la actividad No. 14
Lo anterior incumple lo definido en el procedimiento Administración de usuarios- PRO340-241-11, en las políticas de operación No. 2, 8, 5 y 10, y las actividades No. 1, 2, 3, 12, 13 y 14. 
Este hallazgo fue socializado por medio de correo electrónico enviado al jefe de la Oficina de Tecnologías de la Información el día 15/08/2024. Con corte al 28 de agosto no se recibió respuesta para objetar o desvirtuar el mismo.</t>
  </si>
  <si>
    <t xml:space="preserve">Falta de validación de usuarios activos en el directorio activo y licencias asignadas en office 365.
Falta de reporte por parte de las áreas a las que pertenecen los usuarios que salen de la entidad. 
</t>
  </si>
  <si>
    <t xml:space="preserve">Realizar validación periódica de la asignación de los usuarios en directorio activo y en Office 365 (validación realizada por la la OGTI) , por medio de verificación de reportes  trimestrales de usuarios vigentes y usuarios activos, los cuales son suministrados por la Unidad de Talento Humano y la Secretaría General 
</t>
  </si>
  <si>
    <t xml:space="preserve">Reportes trimestrales  de usuarios activos versus reporte de usuarios vigentes. (2)
</t>
  </si>
  <si>
    <t xml:space="preserve">OGTI 
Unidad de Talento Humano 
Secretaría General </t>
  </si>
  <si>
    <t>se realizaron reportes trimestrales .  ver adjuntos</t>
  </si>
  <si>
    <t xml:space="preserve">
Sensibilizar a los funcionarios o líderes de área que pueda ser supervisor de contratos de prestación de servicios, y a la Unidad de Talento Humano sobre la importancia de reportar la salida de usuarios (sensibilización que realizará la OGTI). 
</t>
  </si>
  <si>
    <t xml:space="preserve">
Lista de asistencia /correo electrónico con la sensibilización realizada.  </t>
  </si>
  <si>
    <t xml:space="preserve">OGTI 
</t>
  </si>
  <si>
    <t>Se adjuntan los correos electrónicos como evidencia, del cumplimiento de la Acción.</t>
  </si>
  <si>
    <r>
      <rPr>
        <sz val="10"/>
        <color rgb="FF000000"/>
        <rFont val="Arial Narrow"/>
      </rPr>
      <t xml:space="preserve">Acción </t>
    </r>
    <r>
      <rPr>
        <b/>
        <sz val="10"/>
        <color rgb="FF000000"/>
        <rFont val="Arial Narrow"/>
      </rPr>
      <t xml:space="preserve">En ejecución - Vencida
</t>
    </r>
    <r>
      <rPr>
        <sz val="10"/>
        <color rgb="FF000000"/>
        <rFont val="Arial Narrow"/>
      </rPr>
      <t xml:space="preserve">
La dependencia reportó para la acción un avance del 100% la cual no es consistente con la información entregada como soporte, por lo tanto se ajusta el reporte de la acción a cero (0%). Lo anterior dado que la acción formulada es: 
</t>
    </r>
    <r>
      <rPr>
        <i/>
        <sz val="10"/>
        <color rgb="FF000000"/>
        <rFont val="Arial Narrow"/>
      </rPr>
      <t xml:space="preserve">Sensibilizar a los funcionarios o líderes de área que pueda ser supervisor de contratos de prestación de servicios, y a la Unidad de Talento Humano sobre la importancia de reportar la salida de usuarios (sensibilización que realizará la OGTI). 
</t>
    </r>
    <r>
      <rPr>
        <sz val="10"/>
        <color rgb="FF000000"/>
        <rFont val="Arial Narrow"/>
      </rPr>
      <t xml:space="preserve">Y el soporte es un correo dirigido a la jefe de talento Humano con un listado de personas que ya no laboran en la entidad, no es una sensibilización </t>
    </r>
  </si>
  <si>
    <t xml:space="preserve">HALLAZGO N°2
Revisada la información recibida de la Oficina de Tecnologías de la Información el día 30/07/2024 y 15/08/2024 en mesas de trabajo presencial, como soporte al cumplimiento de las políticas de operación y actividades del procedimiento Gestión de Copias de seguridad, se evidencian las siguientes debilidades: 
•	La actividad relacionada con la notificación (envío de un correo cuando se termina la copia de seguridad), no se está ejecutando. Lo que conlleva al incumplimiento de la política de operación No. 6.
•	No se ha realizado de manera permanente el registro del archivo de control de copias de seguridad, esto dado que al revisar el archivo de control copias de seguridad, se evidencia que las fechas de la columna G (Envío) para el mes de mayo solamente se registra envío los días viernes 3 y 10 de mayo; no hay registros en la planilla de control a partir de esa fecha.
•	No es posible establecer el contenido de cada cinta, esto dado que el rótulo permite su ubicación en la librería de backups pero no se evidencia el contenido tal y como lo indica la política de operación No. 1 y actividad 5.
•	La Política de Operación No. 4 relacionada con realizar pruebas trimestrales de verificación de recuperación y calidad de la información, no se está realizando.
•	Las copias no son administradas por el líder del área de sistemas como lo indica la actividad 6 en la segunda parte.
Lo anterior incumple lo definido en el procedimiento Gestión de Copias de Seguridad- PRO202-211-10 del 12/10/2023, en las políticas de operación No. 1, 4 y 6, y las actividades No. 4 y 5. 
Este hallazgo fue socializado por medio de correo electrónico enviado al jefe de la Oficina de Tecnologías de la Información el día 15/08/2024. Con corte al 28 de agosto no se recibió respuesta para objetar o desvirtuar el mismo.
</t>
  </si>
  <si>
    <t xml:space="preserve">Falta de rigurosidad en la aplicación del procedimiento de copias de seguridad. </t>
  </si>
  <si>
    <t xml:space="preserve">Realizar seguimiento periódico al cumplimiento de lo establecido en el  procedimiento de copias de seguridad (PRO202-211-10), por medio de reportes generados de forma trimestral, sobre el cumplimiento del procedimiento. Estos reportes son generados por el (las ) personas asignadas por la Oficina de gestión tecnológica e innovación, y presentados a la (e) Jefe de esta oficina 
</t>
  </si>
  <si>
    <t xml:space="preserve">Reportes trimestrales  (2) sobre el cumplimiento del procedimiento (PRO202-211-10).
</t>
  </si>
  <si>
    <t xml:space="preserve"> 01/10/2025</t>
  </si>
  <si>
    <t>Se realiza el seguimiento periodico guardadndo copia de las notfficaciones año 2025, se adjunta evidencia de copias realizadas</t>
  </si>
  <si>
    <r>
      <rPr>
        <sz val="10"/>
        <color rgb="FF000000"/>
        <rFont val="Arial Narrow"/>
      </rPr>
      <t xml:space="preserve">Acción </t>
    </r>
    <r>
      <rPr>
        <b/>
        <sz val="10"/>
        <color rgb="FF000000"/>
        <rFont val="Arial Narrow"/>
      </rPr>
      <t xml:space="preserve">En ejecución
</t>
    </r>
    <r>
      <rPr>
        <sz val="10"/>
        <color rgb="FF000000"/>
        <rFont val="Arial Narrow"/>
      </rPr>
      <t xml:space="preserve">
La dependencia reporta cumplimiento del 100%, no obstante, teniendo en cuenta que no hay ningún soporte de cumplimiento de la acción que es: 
</t>
    </r>
    <r>
      <rPr>
        <i/>
        <sz val="10"/>
        <color rgb="FF000000"/>
        <rFont val="Arial Narrow"/>
      </rPr>
      <t xml:space="preserve">Reportes trimestrales  (2) sobre el cumplimiento del procedimiento (PRO202-211-10).
</t>
    </r>
    <r>
      <rPr>
        <sz val="10"/>
        <color rgb="FF000000"/>
        <rFont val="Arial Narrow"/>
      </rPr>
      <t xml:space="preserve">
Se cambia a cero (0%). No es posible aprobar el reporte. El día 10/04/2025 se verifica que el soporte registrado es un acta del día 29/01/2025 donde se analiza el procedimiento (PRO202-211-10) y se define que no necesita cambios, pero este soporte es de otra acción </t>
    </r>
  </si>
  <si>
    <t xml:space="preserve">
Adelantar mesa de trabajo para realizar análisis sobre el procedimiento (PRO202-211-10), con el fin de establecer si es necesario actualizarlo o decidir sobre su viabilidad.  </t>
  </si>
  <si>
    <t xml:space="preserve">
Acta de reunión, sobre decisión o no de actualizar el procedimiento (PRO202-211-10). </t>
  </si>
  <si>
    <t xml:space="preserve">Se realizó y se adjunta el acta. </t>
  </si>
  <si>
    <r>
      <rPr>
        <sz val="10"/>
        <color rgb="FF000000"/>
        <rFont val="Arial Narrow"/>
      </rPr>
      <t xml:space="preserve">Acción </t>
    </r>
    <r>
      <rPr>
        <b/>
        <sz val="10"/>
        <color rgb="FF000000"/>
        <rFont val="Arial Narrow"/>
      </rPr>
      <t xml:space="preserve">Cerrada
</t>
    </r>
    <r>
      <rPr>
        <sz val="10"/>
        <color rgb="FF000000"/>
        <rFont val="Arial Narrow"/>
      </rPr>
      <t xml:space="preserve">
El día 10/04/2025 se verifica el soporte de la acción que corresponde a un acta del día 29/01/2025 donde se analiza el procedimiento (PRO202-211-10) y se define que no necesita cambios </t>
    </r>
  </si>
  <si>
    <t>HALLAZGO No. 4
De la verificación del cumplimiento de las actividades del procedimiento Gestión de Cambios realizado el día 30/07/2024, se evidencian las siguientes debilidades: 
•	En el espacio definido para los formatos del Sistema de Gestión, no reposan los formatos de Solicitud de Cambio y Minutograma, identificados en el procedimiento. Link: http://129.9.200.99/loteria/index.php/formatos-s-g-c, lo que ocasiona el incumplimiento de la actividad 1 del procedimiento.
•	Para los casos No. 2020000253, 2024000408, 2024000123, 2020001193, 2024001152,
2024000049, se evidencia que en el requerimiento colocado en la mesa de servicio el usuario solicita cambios en un activo de información como página web, equipo de computo y Sistema de Información Comercial, sin que se hubiesen ejecutado los cambios aplicando el procedimiento de Gestión de Cambios; es decir ejecutando las actividades 1 y 2 del procedimiento, las que desprendan dependiendo la clasificación del cambio. 
Este hallazgo fue socializado a los profesionales de la Oficina de Tecnologías de la Información por medio de correo electrónico del día 21/08/2024. Con corte al 28 de agosto no se recibió respuesta para objetar o desvirtuar el mismo</t>
  </si>
  <si>
    <t xml:space="preserve">Falta de rigurosidad en la aplicación del procedimiento de gestión de cambios.
Falta de claridad en qué casos se debe aplicar o no el procedimiento de Gestión de cambios de TI- PRO340-472-2 </t>
  </si>
  <si>
    <t xml:space="preserve">Evaluar la viabilidad de estandarizar y publicar los formatos de solicitud de cambio y minutograma en el espacio asignado.
</t>
  </si>
  <si>
    <t xml:space="preserve">Acta de reunión, sobre decisión a tomar respecto a la viabilidad sobre estos formatos. En caso de continuar, se deben publicar en la intranet. 
</t>
  </si>
  <si>
    <t>Se realizó acta de reunión dejando evidencia de lo requerido y lo proyectado a realizar</t>
  </si>
  <si>
    <r>
      <rPr>
        <b/>
        <sz val="10"/>
        <color rgb="FF000000"/>
        <rFont val="Arial Narrow"/>
      </rPr>
      <t xml:space="preserve">Cerrado: 
</t>
    </r>
    <r>
      <rPr>
        <sz val="10"/>
        <color rgb="FF000000"/>
        <rFont val="Arial Narrow"/>
      </rPr>
      <t xml:space="preserve">
El día 07/04/2025 se revisa el soporte de cumplimiento de la acción que consiste en un acta del día 20/03/2025 donde se definieron los pasos y responsabilidad en los cambios gestionados en TI </t>
    </r>
  </si>
  <si>
    <t xml:space="preserve">Realizar seguimiento periódico al cumplimiento de lo establecido en el  procedimiento Gestión de Cambios  PRO340-472-2 , por medio de reportes generados de forma trimestral (2), sobre el cumplimiento del procedimiento. Estos reportes son generados por el (las ) personas asignadas por la Oficina de gestión tecnológica e innovación, y presentados a la (e) Jefe de esta oficina  . 
</t>
  </si>
  <si>
    <t xml:space="preserve">
Reportes trimestrales (2) sobre el cumplimiento del procedimiento  PRO340-472-2.
.</t>
  </si>
  <si>
    <t>Se realiza acta de reunion evidencia de toma trimestral-se adjunta evidencia</t>
  </si>
  <si>
    <r>
      <rPr>
        <sz val="10"/>
        <color rgb="FF000000"/>
        <rFont val="Arial Narrow"/>
      </rPr>
      <t xml:space="preserve">Acción </t>
    </r>
    <r>
      <rPr>
        <b/>
        <sz val="10"/>
        <color rgb="FF000000"/>
        <rFont val="Arial Narrow"/>
      </rPr>
      <t xml:space="preserve">En ejecución
</t>
    </r>
    <r>
      <rPr>
        <sz val="10"/>
        <color rgb="FF000000"/>
        <rFont val="Arial Narrow"/>
      </rPr>
      <t xml:space="preserve">
La dependencia reporta cumplimiento del 50%, no obstante, teniendo en cuenta que no hay ningún soporte de cumplimiento de la acción que es: 
Reportes trimestrales (2) sobre el cumplimiento del procedimiento  PRO340-472-2.
Se cambia a cero (0%). No es posible aprobar el reporte. </t>
    </r>
  </si>
  <si>
    <t xml:space="preserve">Adelantar mesa de trabajo para realizar análisis sobre el procedimiento  PRO340-472-2 , con el fin de establecer si es necesario actualizarlo o decidir sobre su viabilidad.  
</t>
  </si>
  <si>
    <t xml:space="preserve">
Acta de reunión con la validación del procedimiento  PRO340-472-2 </t>
  </si>
  <si>
    <t>HALLAZGO No. 5
Revisada la información recibida de la Oficina de Tecnologías de la Información el día 24/07/2024 y 23/08/2024 como soporte al cumplimiento de las políticas de operación y actividades del procedimiento Mesa de servicio y Atención a Usuarios, se evidencian las siguientes debilidades
•	Teniendo en cuenta las tipologías definidas en el documento en PDF denominado Catalogo de Servicios se tomó una muestra de 33 tipos de servicios los cuales se dividen en dos categorías que son incidencias y requerimientos, tal y como se describe en la tabla No, 11. Del análisis se concluye que para el caso de las incidencias, de los 21 tipos revisados, 9 no cumplen el tiempo promedio de atención, y para el caso de los 12 tipos de requerimiento se evidencia que 7 no cumplen el tiempo promedio de atención, lo que ocasiona incumplimiento en la política de operación No. 2.
•	No se tiene definida la periodicidad ni se generan los reportes que permitan analizar el cumplimiento de los casos registrados en la mesa de servicio, lo que incumple con la política de operación No. 4
•	La entidad no cuenta con administrador de GLPI, esto dado que la persona que adelanta la actividad en este momento no está vinculada con la Lotería de Bogotá y el contrato entregado como soporte, no incluye ninguna obligación contractual asociada a la actividad, lo que incumple con la actividad No. 2
•	Se evidencia que en 20 casos de los 915 cerrados en la vigencia 2024, no se documentó la solución en la herramienta GLPI, lo que incumple con la actividad No. 4
•	No es posible establecer la eficiencia de la mesa de servicio, dado que no se cuenta con los resultados consolidados de las evaluaciones realizadas por los usuarios sobre los casos reportados en la mesa de servicio, lo que incumple con la política de operación No. 2
Lo anterior incumple lo definido en el Procedimiento Mesa de servicio y Atención a Usuarios - PRO340-387-3, en las políticas de operación No. 2 y 4 y las actividades No. 2, 4 y 13.
Este hallazgo fue socializado por medio de correo electrónico enviado a la jefe de la Oficina de Tecnologías de la Información el día 23/08/2024. Con corte al 28 de agosto no se recibió respuesta para objetar o desvirtuar el mismo.</t>
  </si>
  <si>
    <t xml:space="preserve">.
Falta de seguimiento documentado periodico (mensual), sobre el estado de los casos. 
</t>
  </si>
  <si>
    <t xml:space="preserve">Realizar seguimiento periódico de forma mensual  y documentado, sobre el estado de los tickets registrados en la mesa de servicio. 
</t>
  </si>
  <si>
    <t xml:space="preserve">Correo electronico  mensual de seguimiento (6 )
</t>
  </si>
  <si>
    <t>Se generan los reportes desde la mesa de servicio y se hace seguimiento por medio de la herramienta  y se hace seguimiento a través de la mesa de servicio.</t>
  </si>
  <si>
    <r>
      <rPr>
        <sz val="10"/>
        <color rgb="FF000000"/>
        <rFont val="Arial Narrow"/>
      </rPr>
      <t xml:space="preserve">Acción </t>
    </r>
    <r>
      <rPr>
        <b/>
        <sz val="10"/>
        <color rgb="FF000000"/>
        <rFont val="Arial Narrow"/>
      </rPr>
      <t xml:space="preserve">En Ejecución 
</t>
    </r>
    <r>
      <rPr>
        <sz val="10"/>
        <color rgb="FF000000"/>
        <rFont val="Arial Narrow"/>
      </rPr>
      <t xml:space="preserve">
La dependencia registró un avance del 83%, no obstante, dado que la acción es: </t>
    </r>
    <r>
      <rPr>
        <i/>
        <sz val="10"/>
        <color rgb="FF000000"/>
        <rFont val="Arial Narrow"/>
      </rPr>
      <t xml:space="preserve">Realizar seguimiento periódico de forma mensual  y documentado, sobre el estado de los tickets registrados en la mesa de servicio. </t>
    </r>
    <r>
      <rPr>
        <sz val="10"/>
        <color rgb="FF000000"/>
        <rFont val="Arial Narrow"/>
      </rPr>
      <t xml:space="preserve">Se evidencia que los soportes entregados son 21 de febrero y 25 de marzo de 2025, es decir 2  lo que equivale al 33%. 
</t>
    </r>
    <r>
      <rPr>
        <i/>
        <sz val="10"/>
        <color rgb="FF000000"/>
        <rFont val="Arial Narrow"/>
      </rPr>
      <t xml:space="preserve">
</t>
    </r>
    <r>
      <rPr>
        <sz val="10"/>
        <color rgb="FF000000"/>
        <rFont val="Arial Narrow"/>
      </rPr>
      <t xml:space="preserve">
</t>
    </r>
  </si>
  <si>
    <t xml:space="preserve">. 
Revisión del catalogo de servicios con el fin de actualizarlo. 
</t>
  </si>
  <si>
    <t>Catalogo Actualizado. Y aprobado por la Jefe de OGTI y el Comité Institucional de Gestión y Desempeño.</t>
  </si>
  <si>
    <t xml:space="preserve">Se actualiza el catalogo de servicios y se pasa para aprobación. </t>
  </si>
  <si>
    <r>
      <rPr>
        <sz val="10"/>
        <color rgb="FF000000"/>
        <rFont val="Arial Narrow"/>
      </rPr>
      <t xml:space="preserve">Acción </t>
    </r>
    <r>
      <rPr>
        <b/>
        <sz val="10"/>
        <color rgb="FF000000"/>
        <rFont val="Arial Narrow"/>
      </rPr>
      <t xml:space="preserve">En ejecución 
</t>
    </r>
    <r>
      <rPr>
        <sz val="10"/>
        <color rgb="FF000000"/>
        <rFont val="Arial Narrow"/>
      </rPr>
      <t xml:space="preserve">
La dependencia reportó el 100% pero la acción es: Catalogo Actualizado. Y aprobado por la Jefe de OGTI y el Comité Institucional de Gestión y Desempeño.
Se evidencia documento sin aprobar de Catalogo, por lo que se cambio a 50% de avance. </t>
    </r>
  </si>
  <si>
    <t xml:space="preserve">
Adelantar mesa de trabajo para realizar análisis sobre el procedimiento  Mesa de Servicio  PRO340-387-3, con el fin de establecer si es necesario actualizarlo o decidir sobre su viabilidad.  </t>
  </si>
  <si>
    <t xml:space="preserve">
Acta de reunión, sobre decisión o no de actualizar el procedimiento  Mesa de servicio  PRO340-387-3
</t>
  </si>
  <si>
    <t>Se actualiza formato PRO 340-387-3</t>
  </si>
  <si>
    <r>
      <rPr>
        <sz val="10"/>
        <color rgb="FF000000"/>
        <rFont val="Arial Narrow"/>
      </rPr>
      <t>Acción</t>
    </r>
    <r>
      <rPr>
        <b/>
        <sz val="10"/>
        <color rgb="FF000000"/>
        <rFont val="Arial Narrow"/>
      </rPr>
      <t xml:space="preserve"> En ejecución 
</t>
    </r>
    <r>
      <rPr>
        <sz val="10"/>
        <color rgb="FF000000"/>
        <rFont val="Arial Narrow"/>
      </rPr>
      <t xml:space="preserve">
Revisada la información y el reporte de avance se evidencian las siguientes situaciones: 
1. El acta del día 30/01/2025 tiene una conclusión que cita: No es necesario hacer actualización del procedimiento 
2. El reporte de avance Columna R dice: Se actualiza formato PRO 340-387-3
3. No hay acta de Comité donde se evidencie la aprobación de la modificación del procedimiento 
Por lo anterior, pese a que la dependencia reportó el 100% se cambia a 50% hasta que se aclarén los soportes y si hay cambio de procedimiento se anexe el acta de aprobación del ajuste. </t>
    </r>
  </si>
  <si>
    <t>.
Falta de  rigurosidad en la implementación de los registros que hacen parte del procedimiento, como es el caso de la documentación de los cierres de 20 casos</t>
  </si>
  <si>
    <t xml:space="preserve">
Presentar mensualmente (por 6 meses)  un informe a la Jefe de la OGTI con el cierre de los casos asignados, por parte de los profesionales que le sean asignados tickets por la mesa de servicio.  </t>
  </si>
  <si>
    <t xml:space="preserve">Informe mensual  por profesional al cual  se le asigna el ticket de la mesa de servicio. Y aprobado por la jefe de la OGTI. </t>
  </si>
  <si>
    <t>Se generan los reportes desde la mesa de servicio y se hace seguimiento por medio de la herramienta 6 y se hace seguimiento a través de la mesa de servicio.</t>
  </si>
  <si>
    <r>
      <rPr>
        <sz val="10"/>
        <color rgb="FF000000"/>
        <rFont val="Arial Narrow"/>
      </rPr>
      <t xml:space="preserve">Acción </t>
    </r>
    <r>
      <rPr>
        <b/>
        <sz val="10"/>
        <color rgb="FF000000"/>
        <rFont val="Arial Narrow"/>
      </rPr>
      <t xml:space="preserve">En Ejecución 
</t>
    </r>
    <r>
      <rPr>
        <sz val="10"/>
        <color rgb="FF000000"/>
        <rFont val="Arial Narrow"/>
      </rPr>
      <t xml:space="preserve">
La dependencia registró un avance del 83%, no obstante, dado que la acción es: </t>
    </r>
    <r>
      <rPr>
        <i/>
        <sz val="10"/>
        <color rgb="FF000000"/>
        <rFont val="Arial Narrow"/>
      </rPr>
      <t xml:space="preserve">Realizar seguimiento periódico de forma mensual  y documentado, sobre el estado de los tickets registrados en la mesa de servicio. </t>
    </r>
    <r>
      <rPr>
        <sz val="10"/>
        <color rgb="FF000000"/>
        <rFont val="Arial Narrow"/>
      </rPr>
      <t xml:space="preserve">Se evidencia que no hay soportes de los mencionados informes, por lo tanto se cambia a cero 0%
</t>
    </r>
  </si>
  <si>
    <t xml:space="preserve">No se cuenta con las herramientas pagas para hacer las encuentas.
Desactualización del procedimiento, conforme los recursos dispoinibles. 
</t>
  </si>
  <si>
    <t xml:space="preserve">Actualizar el procedimiento de mesa de servicio PRO340-387-3, ajustando la periodicidad de las evaluaciones  realizadas por los usuarios, y quedará de forma trimestral y general, incluyendo el análisis sobre las herramientas a usar o la forma de hacerlo según los recursos de la entidad. 
</t>
  </si>
  <si>
    <t xml:space="preserve">Procedimiento actualizado, aprobado y socializado, en Comité de Gestión y Desempeño.  </t>
  </si>
  <si>
    <t>Procedimiento actualizado</t>
  </si>
  <si>
    <t xml:space="preserve">HALLAZGO No. 6
Revisada la información recibida de la Oficina de Tecnologías de la Información el día 24/07/2024 como soporte al cumplimiento de las políticas de operación y actividades del procedimiento Adquisición de recursos tecnológicos, se evidencian las siguientes debilidades:
•	No se envió el memorando a las dependencias solicitando diligenciar el formato de necesidades de recursos tecnológicos y el link definido para recopilar la información sobre las necesidades de mejora y/o adquisición de recursos tecnológicos solo fue diligenciado por tres dependencias. 
•	No se cuenta con el soporte de las actividades 2 y 3 del procedimiento que hacen referencia a la evaluación y consolidación de los requerimientos tecnológicos de las áreas y su posterior presentación en comité de contratación. Por lo tanto, no se logra comprobar el cumplimiento de las actividades mencionadas. 
Lo anterior incumpliendo las actividades 1, 2 y 3 y la política de operación No. 3 del procedimiento Adquisición de recursos tecnológicos- PRO340-594-3 del 12/10/2023.
Este hallazgo fue socializado el día 26/08/2024 a la Jefe de la Oficina de Tecnologías de la Información y a los profesionales del área de contratos. Con corte al 28 de agosto no se recibió respuesta para objetar o desvirtuar el mismo
</t>
  </si>
  <si>
    <t xml:space="preserve">Falta de rigurosidad en la aplicación del procedimiento. </t>
  </si>
  <si>
    <t xml:space="preserve">
Adelantar mesa de trabajo para realizar análisis sobre el procedimiento PRO340-594-3, con el fin de establecer si es necesario actualizarlo o decidir sobre su viabilidad. 
Presentar al comité de Gestión y desemepeño para la aprobación respectiva. (solo en caso de ser actualizado, y segun lo definido en la mesa de trabajo )</t>
  </si>
  <si>
    <t xml:space="preserve">
Acta de reunión, sobre decisión a tomar respecto al procedimiento PRO340-594-3
Acta de reunión del Comité de gestión y desempeño con el tema mencionado, (según lo definido en la mesa de trabajo)</t>
  </si>
  <si>
    <t xml:space="preserve">La acción de mejora se cierra; mediante memorando n°3-2025-461 del 07/03/2025 el proceso reportó: 
-. Acta del CIGD de fecha 30/01/2025 donde se aprobó la eliminación del procedimiento PRO340-594-3 Adquisición de recursos tecnológicos; por unanimidad de los miembros del comité. </t>
  </si>
  <si>
    <t>Hallazgo No. 9
Se realizó la evaluación de los riesgos RSI-01, RPDP-10 y RPDP-11 tomando como fuente el mapa de riesgos 2024 Versión 1 Consultado en el link https://loteriadebogota.com/gestion-riesgos/ el día 22/07/2024; asimismo se analizan los soportes y verificaciones en sitio realizadas el día 30/07/2024, evidenciando las siguientes debilidades: 
•	La identificación del riesgo RSI-01 no es adecuada, dado que la subcausa No. 2 no está tratada en el control definido, tal y como se observa en detalle en la tabla No. 19
•	El diseño del control del riesgo RSI-01 no es adecuado, dado que el propósito del control no incluye un verbo rector asociado a la verificación o validación de una acción, tal y como se observa en detalle en la tabla No. 20
•	Los controles asociados a los riesgos RSI-01, RPDP-10 y RPDP-11 no se están ejecutando de la manera como fueron diseñados, no se cuenta con el soporte documental adecuado, tal y como se observa en detalle en la tabla No. 21
Lo anterior incumple lo definido en la Política de Administración de Riesgos de la entidad versión 2024. 
Este hallazgo fue socializado con los profesionales de la Oficina de Tecnologías de la Información el día 21/08/2024. Con corte al 28 de agosto no se recibió respuesta para objetar o desvirtuar el mismo</t>
  </si>
  <si>
    <t xml:space="preserve">Falta de claridad al aplicar la metodología para identificar riesgos y controles. </t>
  </si>
  <si>
    <t xml:space="preserve">Revisar y ajustar la matriz de riesgos del proceso.
</t>
  </si>
  <si>
    <t xml:space="preserve">Matriz de riesgos del proceso y documentación asociada actualizada.
</t>
  </si>
  <si>
    <t xml:space="preserve">Se realizó revisión de la matriz de riesgos del proceso, y se actualizo, lo anterior con base en las indicaciones dadas por la Oficina de Planeación. 
La matriz de riesgos actualizada se puede consultar en el repositorio dispuesto por la Oficina de Planeación, sin embargo, se descargó una copia y se coloca en el espacio dispuesto para el seguimiento del plan de mejoramiento. 
</t>
  </si>
  <si>
    <r>
      <rPr>
        <sz val="10"/>
        <color rgb="FF000000"/>
        <rFont val="Arial Narrow"/>
      </rPr>
      <t xml:space="preserve">Acción </t>
    </r>
    <r>
      <rPr>
        <b/>
        <sz val="10"/>
        <color rgb="FF000000"/>
        <rFont val="Arial Narrow"/>
      </rPr>
      <t xml:space="preserve">Cerrada
</t>
    </r>
    <r>
      <rPr>
        <sz val="10"/>
        <color rgb="FF000000"/>
        <rFont val="Arial Narrow"/>
      </rPr>
      <t xml:space="preserve">
Se evidencia Matriz de Riesgos ajustada, la valoración de el diseño y ejecución de controles se realizará en el marco de una próxima auditoría </t>
    </r>
  </si>
  <si>
    <t xml:space="preserve">HALLAZGO No. 8
Revisada la información precontractual y contractual del Contrato No. 9 de 2024 suscrito con la empresa ADA SAS, se evidencian las siguientes debilidades: 
•	El Estudio Previo no contempla aspectos organizacionales, tal y como lo indica el Artículo 16. de la Resolución 223 de 2022 - Manual de contratación
•	Los soportes de los informes de ejecución de los meses de marzo, abril, mayo y junio de 2024 presentan inconsistencias y falta de rigurosidad en la descripción de las actividades realizadas para cumplir con las obligaciones específicas, tal y como se detalla en las tablas No. 14, 15, 16 y 17 del presente informe.
•	Los anexos de los informes de ejecución de los meses de marzo, abril, mayo y junio no reposan en el expediente físico del contrato. 
Lo anterior ocasiona incumplimiento a las Resolución 223 de 2022 artículo 16 del Manual de Contratación y literal j) de actividades generales, literal a) de 2. Seguimiento Administrativo y literal a) de 3. Seguimiento Técnico de la Resolución 069 de 2021. 
El hallazgo se socializa con la Oficina de Tecnologías de la Información por medio de correo electrónico el día 23/08/2024. Con corte al 28 de agosto no se recibió respuesta para objetar o desvirtuar el mismo
</t>
  </si>
  <si>
    <t>Falta de socialización sobre la aplicación del manual de supervisión.</t>
  </si>
  <si>
    <t xml:space="preserve">
Realizar mesas de trabajo con el proveedor mensual (4) para realizar la revision de las obligaciones contractuales.
</t>
  </si>
  <si>
    <t xml:space="preserve">
Actas de reunión de las mesas de trabajo realizadas. </t>
  </si>
  <si>
    <t xml:space="preserve">OGTI 
</t>
  </si>
  <si>
    <t>Se realizó reunión con ADA y se levanto acta</t>
  </si>
  <si>
    <r>
      <rPr>
        <sz val="10"/>
        <color rgb="FF000000"/>
        <rFont val="Arial Narrow"/>
      </rPr>
      <t xml:space="preserve">Acción </t>
    </r>
    <r>
      <rPr>
        <b/>
        <sz val="10"/>
        <color rgb="FF000000"/>
        <rFont val="Arial Narrow"/>
      </rPr>
      <t xml:space="preserve">en Ejecución - Vencida
</t>
    </r>
    <r>
      <rPr>
        <sz val="10"/>
        <color rgb="FF000000"/>
        <rFont val="Arial Narrow"/>
      </rPr>
      <t xml:space="preserve">
La dependencia reportó el 25% el cual soporta en un acta de reunión con ADA del día 07/02/2025, no obstante el objetivo de la reunión no esta asociado a la actividad definida que es: </t>
    </r>
    <r>
      <rPr>
        <i/>
        <sz val="10"/>
        <color rgb="FF000000"/>
        <rFont val="Arial Narrow"/>
      </rPr>
      <t xml:space="preserve">Realizar mesas de trabajo con el proveedor mensual (4) para realizar la revision de las obligaciones contractuales.
</t>
    </r>
    <r>
      <rPr>
        <sz val="10"/>
        <color rgb="FF000000"/>
        <rFont val="Arial Narrow"/>
      </rPr>
      <t xml:space="preserve">
Por lo tanto el avance se ajusta a cero 0% </t>
    </r>
  </si>
  <si>
    <t>AUDITORÍA AL PROCESO DE GESTIÓN DE LAS TECNOLOGÍAS Y LA INFORMACIÓN – ACCESIBILIDAD WEB 2024</t>
  </si>
  <si>
    <t>Tema: Lenguaje de marcado bien utilizado
El día 16/09/2024 se ingresa la URL de la página web de la Lotería de Bogotá https://loteriadebogota.com/, al Validador automático de código del W3C y se evidencia que dicha herramienta genera 17 errores; es decir, que el lenguaje de marcado no ha sido bien utilizado en estos casos, por lo anterior se incumple lo establecido en el Anexo 1 de la Resolución MinTIC 1519 del 2020 - Directrices de Accesibilidad Web, literal CC11. Lenguaje de marcado bien utilizado.</t>
  </si>
  <si>
    <t>Desatención y falta de control para implementar los lineamientos de Accesibilidad Web</t>
  </si>
  <si>
    <t xml:space="preserve">La Oficina de Gestión Tecnológica e Innovación establecerá un instructivo con  lineamientos de periodicidad de revisión y máximo de errores permitidos en el validador W3C de acuerdo a las Directrices de Accesibilidad Web, literal CC11. Lenguaje de marcado bien utilizado.
</t>
  </si>
  <si>
    <t xml:space="preserve">Instructivo con lineamientos de marcado bien utilizado 
Acta de aprobación del Comité de Gestión y Desempeño </t>
  </si>
  <si>
    <t>Se carga en el repositorio el contrato del nuevo web master encargado de validar y mejorar las condiciones de accesibildad del portal comercial, el cual se encuentra vinculado a partir de marzo de 2025.
Se carga en el repositorio instructivo elaborado sobre manejo de accesibilidad para el portal web, el cual será actualziado en la media que se detecten nuevas oporrtunidades de mejora.
Se anexa acta de sesion en la que se presenta a comite el instructivo de accesibilidad.</t>
  </si>
  <si>
    <r>
      <rPr>
        <sz val="10"/>
        <color rgb="FF000000"/>
        <rFont val="Arial Narrow"/>
      </rPr>
      <t xml:space="preserve">Acción </t>
    </r>
    <r>
      <rPr>
        <b/>
        <sz val="10"/>
        <color rgb="FF000000"/>
        <rFont val="Arial Narrow"/>
      </rPr>
      <t xml:space="preserve">Cerrada 
</t>
    </r>
    <r>
      <rPr>
        <sz val="10"/>
        <color rgb="FF000000"/>
        <rFont val="Arial Narrow"/>
      </rPr>
      <t xml:space="preserve">
Se verifica el cumplimiento de las acciones. Los soportes presentados corresponden a la actividad programada: Instructivo de lenguaje de marcado aprobado por el Comité de Gestión y Desempeño del día 31/03/2025 a la fecha está sin firmas. </t>
    </r>
  </si>
  <si>
    <t>La Oficina de Gestión Tecnológica e Innovación realizara la revisión y corrección de código HTML del Portal Comercial Lotería de Bogotá, generado por el CMS WordPress, usando el validador W3C.</t>
  </si>
  <si>
    <t>Informe del Validador W3C</t>
  </si>
  <si>
    <t>Se carga en el repositorio el contrato del nuevo web master encargado de validar y mejorar las condiciones de accesibildad del portal comercial, el cual se encuentra vinculado a partir de marzo de 2025.
Se carga en el repositorio plan de trabajo establecido para la planeación, desarrollo, pruebas y paso a producción de los ajsutes requeridos para solventar los hallazgos reportados por el validador W3C, posterior a estos ajsutes se generara informe con comprobación.</t>
  </si>
  <si>
    <r>
      <rPr>
        <sz val="10"/>
        <color rgb="FF000000"/>
        <rFont val="Arial Narrow"/>
      </rPr>
      <t xml:space="preserve">Acción En </t>
    </r>
    <r>
      <rPr>
        <b/>
        <sz val="10"/>
        <color rgb="FF000000"/>
        <rFont val="Arial Narrow"/>
      </rPr>
      <t xml:space="preserve">Ejecución 
</t>
    </r>
    <r>
      <rPr>
        <sz val="10"/>
        <color rgb="FF000000"/>
        <rFont val="Arial Narrow"/>
      </rPr>
      <t xml:space="preserve">
La dependencia reporta un avance del 100%, no obstante no hay ningún soporte de la actividad que es: Un (1) Informe del Validador W3C. Se evidencia que en el texto de avance se mencionan actividades diferentes a las programadas para este item. 
Por lo anterior se cambia el avance a cero (0%) </t>
    </r>
  </si>
  <si>
    <t>Tema: Advertencias bien ubicadas
El día 16/09/2024 se verifica que la página de la entidad cuente con advertencias bien ubicadas, para ello, se ingresó al formulario ubicado en el link: https://loteriadebogota.com/formulario-antisoborno/ y se evidenció que la alerta de advertencia sobre el tipo de archivos que pueden subirse como anexo no está bien ubicada, dado que se genera posterior al envío de formulario y no antes de cargar el documento. Esto incumple lo establecido en el Anexo 1 de la Resolución MinTIC 1519 del 2020 - Directrices de Accesibilidad Web, literal CC15. Advertencias bien ubicadas.</t>
  </si>
  <si>
    <t xml:space="preserve">La Oficina de Gestión Tecnológica e Innovación realizaran revisión y corrección de formularios publicados en el Portal Comercial Lotería de Bogotá. </t>
  </si>
  <si>
    <t>Reporte de formularios corregidos sobre advertencias bien ubicadas</t>
  </si>
  <si>
    <t>Se remite contrato de nuevo web master encargado de validar y mejorar las condiciones de accesibildad del portal comercial.
Se carga en el repositorio plan de trabajo establecido para la planeación, desarrollo, pruebas y paso a producción que incluye los ajustes requeridos para reubicar los mensajes de advertencia de tipo de archivo permitido en los formularios del portal, teniendo en cuenta la fecha de terminacion que es el 30 de junio.</t>
  </si>
  <si>
    <r>
      <rPr>
        <sz val="10"/>
        <color rgb="FF000000"/>
        <rFont val="Arial Narrow"/>
      </rPr>
      <t xml:space="preserve">Acción En </t>
    </r>
    <r>
      <rPr>
        <b/>
        <sz val="10"/>
        <color rgb="FF000000"/>
        <rFont val="Arial Narrow"/>
      </rPr>
      <t xml:space="preserve">Ejecución 
</t>
    </r>
    <r>
      <rPr>
        <sz val="10"/>
        <color rgb="FF000000"/>
        <rFont val="Arial Narrow"/>
      </rPr>
      <t xml:space="preserve">
La dependencia reporta un avance del 100%, no obstante no hay ningún soporte de la actividad que es: Un (1) Reporte de formularios corregidos sobre advertencias bien ubicadas. Se evidencia que en el texto de avance se mencionan actividades diferentes a las programadas para este item. 
Por lo anterior se cambia el avance a cero (0%) </t>
    </r>
  </si>
  <si>
    <t>Tema: Foco visible al navegar con tabulación
El día 17/09/2024 se verifica que la página de la entidad contara con foco visible al navegar con tabulación y se evidencia que presenta debilidades en las siguientes partes: 
•	Posterior al módulo de juego legal se dan varios TAB y se queda en la ruta: qué son juegos promocionales y las rifas pero no se ve el foco
•	Antes de que el foco llegue a la primera Noticia, se dan 3 TAB y no se ve el FOCO
•	El foco NO está en Compra tu billete pese a que la ruta ubica está indicando esa sección 
•	No se ve el FOCO en el lugar que la ruta indica: obtén una oportunidad para ganar raspa y gana
Por lo anterior se incumple lo establecido en el Anexo 1 de la Resolución MinTIC 1519 del 2020 - Directrices de Accesibilidad Web, literal CC17. Foco visible al navegar con tabulación.</t>
  </si>
  <si>
    <t xml:space="preserve">La Oficina de Gestión Tecnológica e Innovación realizaran revisión y corrección de la navegación mediante tecla Tabulación el cual debe mostrar el foco visible, publicado en el Portal Comercial Lotería de Bogotá. 
</t>
  </si>
  <si>
    <t xml:space="preserve">Reporte de ajustes realizados sobre foco visible al navegar con tabulación </t>
  </si>
  <si>
    <t>Se carga en el repositorio el contrato del nuevo web master encargado de validar y mejorar las condiciones de accesibildad del portal comercial, el cual se encuentra vinculado a partir de marzo de 2025.
Se carga en el repositorio plan de trabajo establecido para la planeación, desarrollo, pruebas y paso a producción que incluye los ajustes requeridos para alinear el foco visible al navegar usando la tecla de tabulación, teniendo en cuenta la fecha de terminacion que es el 30 de junio.</t>
  </si>
  <si>
    <r>
      <rPr>
        <sz val="10"/>
        <color rgb="FF000000"/>
        <rFont val="Arial Narrow"/>
      </rPr>
      <t xml:space="preserve">Acción En </t>
    </r>
    <r>
      <rPr>
        <b/>
        <sz val="10"/>
        <color rgb="FF000000"/>
        <rFont val="Arial Narrow"/>
      </rPr>
      <t xml:space="preserve">Ejecución 
</t>
    </r>
    <r>
      <rPr>
        <sz val="10"/>
        <color rgb="FF000000"/>
        <rFont val="Arial Narrow"/>
      </rPr>
      <t xml:space="preserve">
La dependencia reporta un avance del 40%, no obstante no hay ningún soporte de la actividad que es: Un (1) Reporte de ajustes realizados sobre foco visible al navegar con tabulación . Se evidencia que en el texto de avance se mencionan actividades diferentes a las programadas para este item. 
Por lo anterior se cambia el avance a cero (0%) </t>
    </r>
  </si>
  <si>
    <t xml:space="preserve">Tema: Manejable por teclado
El día 23/09/2024 se consulta la página web de la entidad, link: https://loteriadebogota.com/; se evidencia que, si bien es posible acceder por teclado a la interfaz de Mi Perfil, después de ingresar no continúan las acciones por teclado, sino que se debe usar el mouse, dado que el teclado sigue avanzando con TAB pero por fuera de la interfaz. Esta situación incumple lo establecido en el Anexo 1 de la Resolución MinTIC 1519 del 2020 - Directrices de Accesibilidad Web, literal. CC32. Manejable por teclado. </t>
  </si>
  <si>
    <t xml:space="preserve">La Oficina de Gestión Tecnológica e Innovación realizara la separación de páginas para autenticación y registro de usuarios, evitando usar ventanas flotantes, la cual incumple criterios de accesibilidad, publicado en el Portal Comercial Lotería de Bogotá. 
</t>
  </si>
  <si>
    <t>Reporte de ajustes realizados sobre manejo por teclado</t>
  </si>
  <si>
    <t>Se carga en el repositorio el contrato del nuevo web master encargado de validar y mejorar las condiciones de accesibildad del portal comercial, el cual se encuentra vinculado a partir de marzo de 2025.
Se anexa plan de trabajo establecido para la planeación, desarrollo, pruebas y paso a producción que incluye los ajustes requeridos para garatizar que dentro del modulo de gestión de Mi Perfil sea posible la interacción con las funcionalidades por medio del teclado y no solamente con el Mouse, teniendo en cuenta la fecha de terminacion que es el 30 de junio.</t>
  </si>
  <si>
    <r>
      <rPr>
        <sz val="10"/>
        <color rgb="FF000000"/>
        <rFont val="Arial Narrow"/>
      </rPr>
      <t xml:space="preserve">Acción En </t>
    </r>
    <r>
      <rPr>
        <b/>
        <sz val="10"/>
        <color rgb="FF000000"/>
        <rFont val="Arial Narrow"/>
      </rPr>
      <t xml:space="preserve">Ejecución 
</t>
    </r>
    <r>
      <rPr>
        <sz val="10"/>
        <color rgb="FF000000"/>
        <rFont val="Arial Narrow"/>
      </rPr>
      <t xml:space="preserve">
La dependencia reporta un avance del 100%, no obstante no hay ningún soporte de la actividad que es: Un (1) Reporte de ajustes realizados sobre manejo por teclado. Se evidencia que en el texto de avance se mencionan actividades diferentes a las programadas para este item. 
Por lo anterior se cambia el avance a cero (0%) </t>
    </r>
  </si>
  <si>
    <t>Tema: Alternativa texto para elementos no textuales
El día 11/09/2024 se consulta la página web de la entidad y se evidencia que el 31% de las imágenes revisadas y relacionadas en la tabla No. 2 (28 de 90), no cuentan con texto alternativo o el texto no corresponde con la imagen. Esto incumple lo establecido en el Anexo 1 de la Resolución MinTIC 1519 del 2020 - Directrices de Accesibilidad Web, literal CC1. Alternativa texto para elementos no textuales.</t>
  </si>
  <si>
    <t>La Oficina de Gestión Tecnológica e Innovación realizará la ajustes del codigo fuente que mitigue las omisiones de usuario (texto alternativo).</t>
  </si>
  <si>
    <t>Reporte de ajustes realizados en código fuente</t>
  </si>
  <si>
    <t>Se carga en el repositorio el contrato del nuevo web master encargado de validar y mejorar las condiciones de accesibildad del portal comercial, el cual se encuentra vinculado a partir de marzo de 2025.
Se anexa plan de trabajo establecido para la planeación, desarrollo, pruebas y paso a producción que incluye los ajustes requeridos para garatizar que el 100% de las imagenes publicadas en el portal cuenten con un texto alternativo que la describa correctamente, teniendo en cuenta la fecha de terminacion que es el 30 de abril.</t>
  </si>
  <si>
    <r>
      <rPr>
        <sz val="10"/>
        <color rgb="FF000000"/>
        <rFont val="Arial Narrow"/>
      </rPr>
      <t xml:space="preserve">Acción En </t>
    </r>
    <r>
      <rPr>
        <b/>
        <sz val="10"/>
        <color rgb="FF000000"/>
        <rFont val="Arial Narrow"/>
      </rPr>
      <t xml:space="preserve">Ejecución 
</t>
    </r>
    <r>
      <rPr>
        <sz val="10"/>
        <color rgb="FF000000"/>
        <rFont val="Arial Narrow"/>
      </rPr>
      <t xml:space="preserve">
La dependencia reporta un avance del 100%, no obstante no hay ningún soporte de la actividad que es: Un (1) Reporte de ajustes realizados en código fuente. Se evidencia que en el texto de avance se mencionan actividades diferentes a las programadas para este item. 
Por lo anterior se cambia el avance a cero (0%) </t>
    </r>
  </si>
  <si>
    <t>La Oficina de Gestión Tecnológica e Innovación ajustara permisos de acceso a modificacion de texto alternativo de las imagenes.al Area de Comunicaciones y Mercadeo.</t>
  </si>
  <si>
    <t>Reporte de ajustes realizados sobre permisos para ajustes en texto alternativo</t>
  </si>
  <si>
    <t>Se carga en el repositorio el contrato del nuevo web master encargado de validar y mejorar las condiciones de accesibildad del portal comercial, el cual se encuentra vinculado a partir de marzo de 2025.
Se anexan imagenes de evidencia de asignación de permisos de edicion que permiten a Gestor de contenido la asignación de texto alternativo a las imagenes mediante el modulo de administración de medios de Weordpress</t>
  </si>
  <si>
    <r>
      <rPr>
        <sz val="10"/>
        <color rgb="FF000000"/>
        <rFont val="Arial Narrow"/>
      </rPr>
      <t xml:space="preserve">Acción En </t>
    </r>
    <r>
      <rPr>
        <b/>
        <sz val="10"/>
        <color rgb="FF000000"/>
        <rFont val="Arial Narrow"/>
      </rPr>
      <t xml:space="preserve">Ejecución - Vencida
</t>
    </r>
    <r>
      <rPr>
        <sz val="10"/>
        <color rgb="FF000000"/>
        <rFont val="Arial Narrow"/>
      </rPr>
      <t xml:space="preserve">
La dependencia reporta un avance del 100%, no obstante no hay ningún soporte de la actividad que es: Un (1) Reporte de ajustes realizados sobre permisos para ajustes en texto alternativo. Se evidencia que en el texto de avance se mencionan actividades diferentes a las programadas para este item. 
Por lo anterior se cambia el avance a cero (0%) </t>
    </r>
  </si>
  <si>
    <t>Tema: Identificación coherente
El día 12/09/2024 se consulta la página web de la entidad y se evidencia que en los elementos relacionados en la Tabla No. 3, se presenta incoherencia en la identificación de elementos de la página web que están en distintos lugares pero que llevan al mismo sitio; por lo anterior, se incumple lo establecido en el Anexo 1 de la Resolución MinTIC 1519 del 2020 - Directrices de Accesibilidad Web, literal CC7. Identificación coherente.</t>
  </si>
  <si>
    <t>La Oficina de Gestión Tecnológica e Innovación realizarán corrección de texto de links a partir del reporte entregado por  Area de Comunicaciones y Mercadeo .</t>
  </si>
  <si>
    <t>Reporte de los textos de los enlaces corregidos del portal Web.</t>
  </si>
  <si>
    <t>Se carga en el repositorio el contrato del nuevo web master encargado de validar y mejorar las condiciones de accesibildad del portal comercial, el cual se encuentra vinculado a partir de marzo de 2025.
Se anexa plan de trabajo establecido para la planeación, desarrollo, pruebas y paso a producción que incluye los ajustes requeridos para garatizar que el 100% de los links del portal sean direccionados correctamente, teniendo en cuenta la fecha de terminacion que es el 30 de noviembre.</t>
  </si>
  <si>
    <r>
      <rPr>
        <sz val="10"/>
        <color rgb="FF000000"/>
        <rFont val="Arial Narrow"/>
      </rPr>
      <t xml:space="preserve">Acción En </t>
    </r>
    <r>
      <rPr>
        <b/>
        <sz val="10"/>
        <color rgb="FF000000"/>
        <rFont val="Arial Narrow"/>
      </rPr>
      <t xml:space="preserve">Ejecución 
</t>
    </r>
    <r>
      <rPr>
        <sz val="10"/>
        <color rgb="FF000000"/>
        <rFont val="Arial Narrow"/>
      </rPr>
      <t xml:space="preserve">
La dependencia reporta un avance del 100%, no obstante no hay ningún soporte de la actividad que es: Un (1) Reporte de los textos de los enlaces corregidos del portal Web. Se evidencia que en el texto de avance se mencionan actividades diferentes a las programadas para este item. 
Por lo anterior se cambia el avance a cero (0%) </t>
    </r>
  </si>
  <si>
    <t xml:space="preserve">Producto de la revisión de los archivos soportes de la ejecución del contrato 22 de 2024 con INNGUIA COMPANY S.A.S., referente a de actualización del sistema misional de la Lotería. subidos a la plataforma SECOP II al 15 de octubre de 2024 se identificaron debilidades en los documentos soporte cargados a esta plataforma, los cuales se nombran a continuación:
•	Se evidenció inoportunidad en el cargue de los archivos soportes de la ejecución del contrato, esto debido a que en SECOP II no se encuentran las cuentas de cobro, soportes de pago de aportes sociales ni los informes de seguimiento y control diligenciados por el supervisor del contrato, debido a ello no se encuentra certeza de la ejecución del contrato.
•	Para el informe de actividades del mes de junio de 2024 el contratista en la Obligación especifica 4 relacionado con la actualización del módulo de lectura de premios, informa que “se estiman 6 Horas para probar la lectura de premios, toda vez que requiere área de Juegos y Financiera”, no obstante, el mismo no menciona si se realizaron las pruebas y cuál fue el resultado de estas. Por tanto, esto se relaciona a que con corte al 26 noviembre de 2024 se presentan fallas en la lectura de premios del sorteo extraordinario 010 del 19 de octubre de 2024; situación que impide el cargue de los demás premios de sorteos ordinarios, debido a que la lectura se debe hacer por el 100% de los premios radicados. </t>
  </si>
  <si>
    <t>Falla procedimental en cuanto a puntos de control y verificación de las actividades realizadas</t>
  </si>
  <si>
    <t>La Oficina de Gestión Tecnológica e Innovación realizará un reporte con el pantallazo del cargue del informe 4 con la evidencia del resultado de las pruebas mencionadas en el hallazgo, en la plataforma SECOP II, se anexará al informe el acta de aceptacion funcional.</t>
  </si>
  <si>
    <t xml:space="preserve">La Oficina de Gestión Tecnológica e Innovación realizara un reporte con el pantallazo del cargue de informe en la plataforma SECOP II, 
</t>
  </si>
  <si>
    <t>Se realizó seguimiento y se adjunta  pantallazo</t>
  </si>
  <si>
    <r>
      <rPr>
        <sz val="10"/>
        <color rgb="FF000000"/>
        <rFont val="Arial Narrow"/>
      </rPr>
      <t xml:space="preserve">Acción </t>
    </r>
    <r>
      <rPr>
        <b/>
        <sz val="10"/>
        <color rgb="FF000000"/>
        <rFont val="Arial Narrow"/>
      </rPr>
      <t xml:space="preserve">Cerrada
</t>
    </r>
    <r>
      <rPr>
        <sz val="10"/>
        <color rgb="FF000000"/>
        <rFont val="Arial Narrow"/>
      </rPr>
      <t xml:space="preserve">
Se eviedncia el soporte de la actividad que es: Reporte con el pantallazo del cargue del informe 4 con la evidencia del resultado de las pruebas mencionadas en el hallazgo, en la plataforma SECOP II, y acta de aceptacion funcional.</t>
    </r>
  </si>
  <si>
    <t>se anexará al informe el acta de aceptacion funcional.</t>
  </si>
  <si>
    <t>se realizó informe , se adjunta acta</t>
  </si>
  <si>
    <r>
      <rPr>
        <b/>
        <i/>
        <sz val="10"/>
        <color theme="1"/>
        <rFont val="Arial Narrow"/>
        <family val="2"/>
      </rPr>
      <t>La Entidad incorpora videos en lenguaje de señas y/o close caption</t>
    </r>
    <r>
      <rPr>
        <sz val="10"/>
        <color theme="1"/>
        <rFont val="Arial Narrow"/>
        <family val="2"/>
      </rPr>
      <t xml:space="preserve">
</t>
    </r>
    <r>
      <rPr>
        <u/>
        <sz val="10"/>
        <color theme="1"/>
        <rFont val="Arial Narrow"/>
        <family val="2"/>
      </rPr>
      <t>Observación</t>
    </r>
    <r>
      <rPr>
        <sz val="10"/>
        <color theme="1"/>
        <rFont val="Arial Narrow"/>
        <family val="2"/>
      </rPr>
      <t>: No cuenta con lenguaje de señas y/o close caption</t>
    </r>
  </si>
  <si>
    <t>Realizar un estudio técnico y de viabilidad para determinar la factibilidad de implementar o adquirir de manera colaborativa a cero costo para incluir videos en lenguaje de señas y/o close caption, actividad que se realizará con el equipo interno de la entidad</t>
  </si>
  <si>
    <t>Estudio técnico y de viabilidad</t>
  </si>
  <si>
    <t>Yohana Pineda Afanador (Jefe Oficina de Gestión Tecnológica e Innovación)</t>
  </si>
  <si>
    <t>Se esta realizando esta actividad</t>
  </si>
  <si>
    <r>
      <rPr>
        <sz val="10"/>
        <color rgb="FF000000"/>
        <rFont val="Arial Narrow"/>
      </rPr>
      <t xml:space="preserve">Acción en </t>
    </r>
    <r>
      <rPr>
        <b/>
        <sz val="10"/>
        <color rgb="FF000000"/>
        <rFont val="Arial Narrow"/>
      </rPr>
      <t xml:space="preserve">Ejecucición 
</t>
    </r>
    <r>
      <rPr>
        <sz val="10"/>
        <color rgb="FF000000"/>
        <rFont val="Arial Narrow"/>
      </rPr>
      <t xml:space="preserve">
La dependencia reporta 100% pero no hay ningún soporte, por lo tanto se ajusta a cero (0%)</t>
    </r>
  </si>
  <si>
    <r>
      <rPr>
        <b/>
        <i/>
        <sz val="10"/>
        <color theme="1"/>
        <rFont val="Arial Narrow"/>
        <family val="2"/>
      </rPr>
      <t>La entidad dispone de videollamada</t>
    </r>
    <r>
      <rPr>
        <sz val="10"/>
        <color theme="1"/>
        <rFont val="Arial Narrow"/>
        <family val="2"/>
      </rPr>
      <t xml:space="preserve">
</t>
    </r>
    <r>
      <rPr>
        <u/>
        <sz val="10"/>
        <color theme="1"/>
        <rFont val="Arial Narrow"/>
        <family val="2"/>
      </rPr>
      <t>Observación</t>
    </r>
    <r>
      <rPr>
        <sz val="10"/>
        <color theme="1"/>
        <rFont val="Arial Narrow"/>
        <family val="2"/>
      </rPr>
      <t>: No dispone de un ícono o acceso para iniciar una videollamada</t>
    </r>
  </si>
  <si>
    <t>Realizar un estudio técnico y de viabilidad proporcional al número de ciudadanos que se atienden mensualmente y a las realidades y demandas del servicio para determinar costo - beneficio y viabilidad o no de esta herramienta, actividad que se realizará con el equipo interno de la entidad</t>
  </si>
  <si>
    <r>
      <rPr>
        <b/>
        <i/>
        <sz val="10"/>
        <color theme="1"/>
        <rFont val="Arial Narrow"/>
        <family val="2"/>
      </rPr>
      <t xml:space="preserve">¿La entidad dispone de atención por Chat? </t>
    </r>
    <r>
      <rPr>
        <sz val="10"/>
        <color theme="1"/>
        <rFont val="Arial Narrow"/>
        <family val="2"/>
      </rPr>
      <t xml:space="preserve">
</t>
    </r>
    <r>
      <rPr>
        <u/>
        <sz val="10"/>
        <color theme="1"/>
        <rFont val="Arial Narrow"/>
        <family val="2"/>
      </rPr>
      <t>Observación</t>
    </r>
    <r>
      <rPr>
        <sz val="10"/>
        <color theme="1"/>
        <rFont val="Arial Narrow"/>
        <family val="2"/>
      </rPr>
      <t>: La entidad no cuenta con atención Chat y/o Videollamada</t>
    </r>
  </si>
  <si>
    <t>Realizar un estudio técnico y de viabilidad proporcional al número de ciudadanos que se atienden mensualmente y a las realidades y demandas del servicio para determinar costo - beneficio y viabilidad o no del Chat y/o videollamada, actividad que se realizará con el equipo interno de la entidad</t>
  </si>
  <si>
    <t>El Area de Comunicaciones y Mercadeo realizara corrección de los textos alternativos de las imágenes publicadas en el Portal Comercial Lotería de Bogotá de acuerdo a los accesos otorgados por el webmaster, para las nuevas imagenes el administrador de contenidos las cargara directamente con estos textos alternativos.</t>
  </si>
  <si>
    <t>Reporte del 100% de las imágenes corregidas del portal Web.</t>
  </si>
  <si>
    <t xml:space="preserve"> Comunicaciones y Mercadeo</t>
  </si>
  <si>
    <t>Se realizó el ajuste de las imágenes que no contaban con textos descriptivos relacionados en el informe de auditoría. Actualmente se está avanzando en la revisión de la totalidad de las imágenes del sitio web, para garantizar que el 100% de las imágenes cuente con textos descriptivos.</t>
  </si>
  <si>
    <r>
      <rPr>
        <b/>
        <sz val="14"/>
        <color rgb="FF000000"/>
        <rFont val="Arial Narrow"/>
      </rPr>
      <t xml:space="preserve">
</t>
    </r>
    <r>
      <rPr>
        <sz val="14"/>
        <color rgb="FF000000"/>
        <rFont val="Arial Narrow"/>
      </rPr>
      <t>Acción en</t>
    </r>
    <r>
      <rPr>
        <b/>
        <sz val="14"/>
        <color rgb="FF000000"/>
        <rFont val="Arial Narrow"/>
      </rPr>
      <t xml:space="preserve"> Ejecución 
</t>
    </r>
    <r>
      <rPr>
        <sz val="14"/>
        <color rgb="FF000000"/>
        <rFont val="Arial Narrow"/>
      </rPr>
      <t xml:space="preserve">El día 07/04/2025 se verifica el reporte entregado por la dependencia donde se evidencia que se agregaron los textos alternativos faltantes. El avance es consistente con la actividad y meta programada </t>
    </r>
  </si>
  <si>
    <t xml:space="preserve">Luz Dary Amaya </t>
  </si>
  <si>
    <t>El Area de Comunicaciones y Mercadeo realizarán la revisión la identificación de elementos de la página web que están en distintos lugares pero que llevan al mismo sitio</t>
  </si>
  <si>
    <t>Reporte de los textos de los links por corregir del portal Web.</t>
  </si>
  <si>
    <t>Se realizó la actualización de las rutas de acceso de los links revisados en el informe de auditoría</t>
  </si>
  <si>
    <r>
      <rPr>
        <b/>
        <sz val="14"/>
        <color rgb="FF000000"/>
        <rFont val="Arial Narrow"/>
      </rPr>
      <t xml:space="preserve">
</t>
    </r>
    <r>
      <rPr>
        <sz val="14"/>
        <color rgb="FF000000"/>
        <rFont val="Arial Narrow"/>
      </rPr>
      <t xml:space="preserve">
Acción en </t>
    </r>
    <r>
      <rPr>
        <b/>
        <sz val="14"/>
        <color rgb="FF000000"/>
        <rFont val="Arial Narrow"/>
      </rPr>
      <t xml:space="preserve">Ejecución 
</t>
    </r>
    <r>
      <rPr>
        <sz val="14"/>
        <color rgb="FF000000"/>
        <rFont val="Arial Narrow"/>
      </rPr>
      <t xml:space="preserve">El día 07/04/2025 se verifica el reporte entregado por la dependencia donde se evidencia que se ajustaron los links que fueron reportados en el informe de auditoría. No obstante la acción debe incluir la revisión y ajuste de todos los links que presenten inconsistencia, esto dado que los del informe son una muestra . El avance es consistente con la actividad y meta programada </t>
    </r>
  </si>
  <si>
    <t>Tema: Enlaces adecuados
El día 19/09/2024 se consulta la página web de la entidad, link: https://loteriadebogota.com/; se evidencia que los siguientes enlaces no son adecuados: 
1.	11/09/2024 1.14 Información sobre decisiones que puede afectar al público, lleva al plan de premios 
2.	12/09/2024 Transparencia 5.5.1 Normatividad Pago de premios, lleva a página de Inicio 
3.	12/09/2024 Transparencia 5.4.2 Normatividad rifas, lleva a página de Inicio 
4.	19/09/2024 Ícono inferior BILLUYO Transforma tu suerte, lleva a página de Inicio
5.	19/09/2024 Link https://modulojuegolegal.loteriadebogota.com/cursos/juego-responsable-en-la-industria-de-juegos-de-suerte-y-azar/ , Botón Inscríbete en el Curso no lleva a ninguna parte 
6.	19/09/2024 Link https://loteriadebogota.com/normatividad-3/, Anexo 1 y 2, lleva a la nota “Se ha denegado el acceso a loteriadebogota.com”
7.	19/09/2024 Link https://loteriadebogota.com/edit-account/, no lleva a ninguna parte 
8.	19/09/2024, en el mapa del sitio están los link: Información adicional, Información de interés; en el link de información de interés al ingresar esta el link Información adicional
9.	19/09/2024, en el mapa dl sitio está el link: Informes Históricos y en el siguiente renglón el link Informes históricos
10.	19/09/2024 En el en el mapa del sitio está el link Informes Vigencia Actual, están los informes de la vigencia 2020 y 2021
11.	19/09/2024 En el en el mapa del sitio está el link Instructivo Autoliquidación el cual ingresa a un instructivo denominado Actualización Caché 
12.	19/09/2024 En el en el mapa del sitio está el link Mapas y Cartas descriptivas de los procesos, lleva a la página de inicio 
13.	19/09/2024 En el en el mapa del sitio está el link Otros Informes – Vigencia actual, están informes de la vigencia 2020 y 2021
14.	19/09/2024, en el mapa dl sitio está el link: Plan de premios y en el siguiente renglón el link Plan de premios, lo mismo sucede con planes de mejoramiento interno, planes estratégicos, 
15.	19/09/2024, en el mapa dl sitio están los Transparencia, TRANSPARENCIA Y ACCESO A LA INFORMACIÓN PÚBLICA y TRANSPARENCIA_ACCESO
Por lo anterior, se incumple lo establecido en el Anexo 1 de la Resolución MinTIC 1519 del 2020 - Directrices de Accesibilidad Web, literal. CC26. Enlaces adecuados</t>
  </si>
  <si>
    <t>El area de Comunicaciones y Mercadeo realizara la revisión y corrección de los enlaces asi como de los títulos, de acuerdo con la directriz enviada por el area dueña de la información de la respectiva pagina.</t>
  </si>
  <si>
    <t>Reporte del 100% de los titulos de los enlaces corregidos del portal Web.</t>
  </si>
  <si>
    <t>Se solicitó al área de planeación la estructura de la página web, para identificar con relación al informe de auditoría la ruta correcta a la que debe direcccionar cada uno de los links reportados.</t>
  </si>
  <si>
    <r>
      <rPr>
        <sz val="14"/>
        <color rgb="FF000000"/>
        <rFont val="Arial Narrow"/>
      </rPr>
      <t xml:space="preserve">Acción en </t>
    </r>
    <r>
      <rPr>
        <b/>
        <sz val="14"/>
        <color rgb="FF000000"/>
        <rFont val="Arial Narrow"/>
      </rPr>
      <t xml:space="preserve">Ejecución 
</t>
    </r>
    <r>
      <rPr>
        <sz val="14"/>
        <color rgb="FF000000"/>
        <rFont val="Arial Narrow"/>
      </rPr>
      <t>El día 09/04/2025 se revisan los soportes evidenciando que a la fecha no hay avance de la actividad. Se recomienda gestionar con celeridad la actividad dado que está próxima a su vencimiento</t>
    </r>
  </si>
  <si>
    <t>Tema: Documento y página organizado por secciones
El día 16/09/2024 se consulta la página web de la entidad y se evidencia que en los elementos relacionados en la Tabla No. 4, se presenta títulos y regiones que no llevan nombres claros o no son acordes con el contenido o propósito de la sección, asimismo se evidencia que el Título de Contáctanos y Contáctenos genera confusión, por lo anterior se incumple lo establecido en el Anexo 1 de la Resolución MinTIC 1519 del 2020 - Directrices de Accesibilidad Web, literal CC8. Todo documento y página organizado en secciones y CC23. Utilice textos adecuados en títulos, páginas y secciones.</t>
  </si>
  <si>
    <t>El area de Comunicaciones y Mercadeo implementara los ajustes en los titulos de acuerdo a la estructura definida de la pagina web por la oficina asesora de planeación.</t>
  </si>
  <si>
    <r>
      <t>Informe de implementación de ajustes.</t>
    </r>
    <r>
      <rPr>
        <b/>
        <sz val="14"/>
        <color rgb="FFFF0000"/>
        <rFont val="Arial Narrow"/>
        <family val="2"/>
      </rPr>
      <t xml:space="preserve">
</t>
    </r>
    <r>
      <rPr>
        <sz val="14"/>
        <rFont val="Arial Narrow"/>
        <family val="2"/>
      </rPr>
      <t xml:space="preserve">
</t>
    </r>
  </si>
  <si>
    <t>Se realizó la solicitud al área de planeación para identificar la ruta de acceso a las declaraciones de renta, así mismo se solicitó al área de sistemas ajustar el nombre de la caja de texto "Contáctenos"</t>
  </si>
  <si>
    <r>
      <rPr>
        <sz val="14"/>
        <color rgb="FF000000"/>
        <rFont val="Arial Narrow"/>
      </rPr>
      <t xml:space="preserve">Acción en </t>
    </r>
    <r>
      <rPr>
        <b/>
        <sz val="14"/>
        <color rgb="FF000000"/>
        <rFont val="Arial Narrow"/>
      </rPr>
      <t xml:space="preserve">Ejecución 
</t>
    </r>
    <r>
      <rPr>
        <sz val="14"/>
        <color rgb="FF000000"/>
        <rFont val="Arial Narrow"/>
      </rPr>
      <t xml:space="preserve">
El soporte corresponde  a un correo enviado a Planeación el 4 de abril de 2025, se evidencia la gestión para ajustar los títulos reportados en el informe de auditoría al área de sistemas, ya que son ajustes de código, así mismo se realizará revisión del 100% de los títulos de la página, a fin de que todos sean acorde al tema que hacen referencia</t>
    </r>
    <r>
      <rPr>
        <sz val="14"/>
        <color rgb="FFFF0000"/>
        <rFont val="Arial Narrow"/>
      </rPr>
      <t>.</t>
    </r>
  </si>
  <si>
    <t>Tema: Documentos de procesador de textos, hoja de cálculo, documentos en PDF, documentos y plantillas para presentaciones  
El día 1 y 2 de octubre de 2024 se consulta la página web de la entidad, link: https://loteriadebogota.com/; se toma como muestra dos (2) documentos publicados en formato Procesador de Texto (Word), dos (2) documentos publicados en hoja de cálculo, tres (3) documentos publicados en formato PDF y un (1) documento en formato de presentación, se evidencia que no se realiza un adecuado uso de los aspectos relacionados en los criterios definidos tal y como se puede observar en las tablas No. 5, 6, 7 y 8; por lo anterior se incumple lo establecido en los numerales 3.1, 3.2, 3.3, y 3.4. del Anexo 1 de la Resolución MinTIC 1519 del 2020 - Directrices de Accesibilidad Web</t>
  </si>
  <si>
    <t xml:space="preserve"> 
El area de Comunicaciones y Mercadeo realizara campaña de divulgacion del Instructivo aprobado aprobado por el comité institucional de gestión y desempeño.</t>
  </si>
  <si>
    <t>Campaña de divulgacion del Instructivo</t>
  </si>
  <si>
    <t>Durante el primer trimestre del año, se inició la construcción del instructivo con los criterios específicos para la publicación en página web, el cual se enviara en el segundo semestre al comite de gestión institucional para su aprobación y posterior socialización con todas las areas de la entidad.</t>
  </si>
  <si>
    <r>
      <rPr>
        <sz val="14"/>
        <color rgb="FF000000"/>
        <rFont val="Arial Narrow"/>
      </rPr>
      <t xml:space="preserve">Acción en </t>
    </r>
    <r>
      <rPr>
        <b/>
        <sz val="14"/>
        <color rgb="FF000000"/>
        <rFont val="Arial Narrow"/>
      </rPr>
      <t xml:space="preserve">Ejecución 
</t>
    </r>
    <r>
      <rPr>
        <sz val="14"/>
        <color rgb="FF000000"/>
        <rFont val="Arial Narrow"/>
      </rPr>
      <t xml:space="preserve">
La depenencia no reporta avance para el periodo </t>
    </r>
  </si>
  <si>
    <t>Informe de Evluación Indpendiente al Sistema de Control Interno-I semestre 2024</t>
  </si>
  <si>
    <r>
      <rPr>
        <b/>
        <sz val="10"/>
        <color rgb="FF000000"/>
        <rFont val="Arial Narrow"/>
        <family val="2"/>
      </rPr>
      <t xml:space="preserve">Lineamiento 10.2
I semestre 2024:
</t>
    </r>
    <r>
      <rPr>
        <sz val="10"/>
        <color rgb="FF000000"/>
        <rFont val="Arial Narrow"/>
        <family val="2"/>
      </rPr>
      <t xml:space="preserve">
Se recomienda a los líderes y/o responsables de procesos comunicar oportunamente a la Alta Dirección las situaciones donde no es posible segregar adecuadamente funciones (insuficiencia de personal); con el fin de que se tomen las acciones correctivas adecuadas para el cumplimiento de las actividades del proceso. </t>
    </r>
  </si>
  <si>
    <t xml:space="preserve">Comunicar a la Alta Dirección en el marco de reuniones directivas y/o comités programados, las debilidades identificadas relacionadas con el personal de apoyo de la Oficina. </t>
  </si>
  <si>
    <t>Ofiicna Jurídica</t>
  </si>
  <si>
    <t>Como le informé a Manuela en correo electrónico, la información a la ASlta Dirección ha sido de manera constante, tanto en los Comités Directivos, el Comité de Conciliación, el comité de Contratación, como en reuniones personales, como en comunicaciones como la Radicada bajo el No. 3-2025-609</t>
  </si>
  <si>
    <t xml:space="preserve">La acción de mejora se cierra; mediante correo electrónico del 11/03/2025 el proceso informó que en la actualidad el proceso no cuenta con personal de apoyo para el desarrollo de las actividades; situación que fue comunicada en varias ocasiones en los diferentes comités directivos realizados en la vigencia 2024. </t>
  </si>
  <si>
    <r>
      <rPr>
        <b/>
        <sz val="10"/>
        <color rgb="FF000000"/>
        <rFont val="Arial Narrow"/>
        <family val="2"/>
      </rPr>
      <t xml:space="preserve">Lineamiento 17.8 
I semestre 2024: 
</t>
    </r>
    <r>
      <rPr>
        <sz val="10"/>
        <color rgb="FF000000"/>
        <rFont val="Arial Narrow"/>
        <family val="2"/>
      </rPr>
      <t xml:space="preserve">Se recomienda a los líderes y/o responsables de procesos, en especial a los recurrentes (Unidad de Recursos Físicos, Unidad de Talento Humano y Oficina Gestión TIC) implementar procesos de autoevaluación periódica para identificar cumplimiento oportuno de las acciones formuladas en cada uno de los planes a su cargo. </t>
    </r>
  </si>
  <si>
    <t>Realizar seguimiento bimestral a las acciones preventivas como consecuencia de las auditorías internas y de entes externos.</t>
  </si>
  <si>
    <t xml:space="preserve">La acción de mejora se cierra; mediante correo electrónico del 11/03/2025 el proceso realizó seguimiento a las acciones de mejora abiertas. 
Lo anterior, consultando a la OCI las acciones a realizar para dar cumplimiento a estas. 
</t>
  </si>
  <si>
    <t>TEMA: PROCEDIMIENTO GESTIÓN JUDICIAL PRO103-231-11
HALLAZGO No. 1
De 83  procesos reportados por la Oficina Jurídica y de acuerdo con muestra aleatoria se realizó consulta el 26/09/2024 en SIPROJWEB de 33  procesos para identificar la actualización de las actuaciones procesales. De esta consulta, se evidenció que los procesos Nos. 2019-00153, 2021-50400, 2018-00514 y 2022-00225, no se encontraron registrados en el SIPROJWEB.</t>
  </si>
  <si>
    <t>Ausencia de un sistema de seguimiento eficiente que 
permitan la verificación del cumplimiento de las obligaciones contraídas por los abogados externos 
contratados por la entidad, asociadas con el registro y actualización de los procesos judiciales en el 
SIPRJWEB</t>
  </si>
  <si>
    <t>Modificación del Procedimiento de Gestión Judicial (Pro103-231-11) a efectos de clarificar: 
(1) Que los procesos judiciales solo pueden reportarse a SiprojWeb una vez se haya emitido auto admisorio de la demanda. Los proceso penales solo pueden reportarse a SiprojWeb una vez el Fiscal fije noticia criminal 
(2) Que en razón de lo anterior se llevará una base de datos interna con los procesos que aún no cuebntan con auto admisorio o noticia criminal (es decir, establezca los presuntos hechos delictivos) 
(3) Que en los procesos penales el Código Único de Investigación CUI es distinto al ID que arroja SirpojWeb, razón por la cual deben manejarse los dos números para cada proceso penal, en el control interno de la Lotería.                                                                                                                                                   Lo anterior porque (i) los procesos penales 201800514 y 202200225 identificado por la OCI como no reportados a SiprojWeb no cuenta aún con noticia criminal y por ende no puede ser incluidos, aún, en SirpojWeb y (ii) el proceso 2021500400 que la OCI identifica como no reportado en SiprojWeb, en dicha plataforma aparece como ID824699</t>
  </si>
  <si>
    <t xml:space="preserve">Procedimiento aprobado y socializado </t>
  </si>
  <si>
    <t xml:space="preserve">Jefe Oficina juridica </t>
  </si>
  <si>
    <t>30/05/2025</t>
  </si>
  <si>
    <r>
      <rPr>
        <b/>
        <sz val="10"/>
        <color rgb="FF000000"/>
        <rFont val="Arial Narrow"/>
      </rPr>
      <t>En ejecución</t>
    </r>
    <r>
      <rPr>
        <sz val="10"/>
        <color rgb="FF000000"/>
        <rFont val="Arial Narrow"/>
      </rPr>
      <t xml:space="preserve"> sin reporte de avance
El día 07/04/2025 por medio de correo electrónico la dependencia informa que no reporta avance pero que cumpliran con las fechas de las acciones definidas.</t>
    </r>
  </si>
  <si>
    <t xml:space="preserve">TEMA: PROCEDIMIENTO COBRO COACTIVO PRO-103-229-8
HALLAZGO No. 4
Revisadas las carpetas de los procesos que se ventilan bajo el procedimiento de Jurisdicción Coactiva en la entidad, como son: PCC003-2019, PCC001-2019, PPC005-2021, PPC07-202, procesos que datan de los años 2014, 2015 y 2021, se evidenció, que:
• Presentan falencias por cuanto las notificaciones de los actos administrativos, no se efectuaron dentro de los términos establecidos en el Código de Procedimiento Administrativo y de lo Contencioso Administrativo.
• Asimismo, si bien en estos procesos coactivos ya se profirieron los actos administrativos de MANDAMIENTO DE PAGO, a la fecha no se han ordenado los embargos y secuestros de bienes y aún se encuentran solicitando información sobre bienes existentes cuya titularidad ostenten los deudores. 
No obstante, desde la Oficina Jurídica se informó como parte de la socialización de esta debilidad, que existen avances en 3 de los 6 casos expuestos en la tabla anterior; así:
o En relación con el proceso PCC-001-2019 solo hasta 2024 se obtuvo respuesta positiva de una entidad bancaria que nos permitirá embargar.
o En relación con el proceso PCC-008-2022 existían dudas sobre la propiedad de los vehículos, de forma tal que se realizó nuevamente el estudio para verificar la propiedad y proceder al embargo, sin incurrir en el riesgo de causar perjuicio a terceros de buena fe.
o En relación con el proceso de Representaciones Nancy Ltda. Es importante poner de manifiesto que el título ejecutivo se constituye con pagaré, el cual debe ser reclamado mediante acción ejecutiva, no coactiva. Adicionalmente, para evitar gastos y costas procesales en contra de la Lotería, para iniciar la acción ejecutiva debemos tener certeza de la existencia de bienes embargable que sean fuente de pago y, lastimosamente, no hemos recibido respuestas positivas en la investigación de bienes.
Sin embargo, de acuerdo con la debilidad identificada y lo informado por la Oficina Jurídica, la OCI considera que es evidente que estos procesos no han tenido el impulso procesal que se requiere para la recuperación de los dineros que se reclaman, por el tiempo que ha transcurrido desde el momento en que se profirió el mandamiento de pago.
Adicionalmente, en los procesos coactivos PCC008-2022 y REPRESENTACIONES NANCY LTDA (sin número), aún no se han proferido los mandamientos de pago.
Responsable de liderar formulación de Plan de Mejoramiento: Oficina Jurídica.
</t>
  </si>
  <si>
    <t>Falta de planificación y seguimiento para el desarrollo de los procedimientos internos y cumplimiento 
de la normatividad que rige esta materia. 
- Cambios permanentes en el personal asignado para la realización de dichas tareas. 
- Falta de monitoreo por parte de la jefatura. 
- Ausencia de impulso procesal que se requiere de acuerdo con la normatividad vigente y aplicable 
a estos procesos</t>
  </si>
  <si>
    <r>
      <rPr>
        <sz val="10"/>
        <color rgb="FF000000"/>
        <rFont val="Arial Narrow"/>
        <family val="2"/>
      </rPr>
      <t>Modifficación al proceso de Gestión Judicial (</t>
    </r>
    <r>
      <rPr>
        <sz val="10"/>
        <color rgb="FFFF0000"/>
        <rFont val="Arial Narrow"/>
        <family val="2"/>
      </rPr>
      <t>PRO103</t>
    </r>
    <r>
      <rPr>
        <sz val="10"/>
        <color rgb="FF000000"/>
        <rFont val="Arial Narrow"/>
        <family val="2"/>
      </rPr>
      <t>-103-229-8) a efectos de indicar los lineamientos para dar inicio a los procesos de cobro coactivo, toda vez que la investigación de bienes debe realizarse con anterioridad a la decisión de iniciar el proceso (incluir en la etapa de procedibilidad) Determinar la unidad de la Lotería que estaría a cargo de este nuevo paso (Jurídica o Financiera)</t>
    </r>
  </si>
  <si>
    <t xml:space="preserve">Jefe oficina juridica.- abogado externo de rep judicial </t>
  </si>
  <si>
    <t xml:space="preserve">TEMA: PROCEDIMIENTO PRIMERA ETAPA JUZGAMIENTO JUICIO ORDINARIO PRO108-581-1 Y PRIMERA ETAPA JUZGAMIENTO JUICIO VERBAL PRO108-582-1
HALLAZGO No. 6 
Efectuado el análisis y seguimiento por parte de la OCI, se identificó que de los tres (3) expedientes suministrados por la Oficina Jurídica, en un proceso se incumple el procedimiento PRIMERA ETAPA JUZGAMIENTO JUICIO ORDINARIO PRO108-581, Ley 1952 de 2019, Ley 2094 de 2021, así:  
- Proceso con RAD 2022-014, la entidad, mediante auto de fecha 26 de junio de 2024, en etapa de juzgamiento y atendiendo lo dispuesto en el artículo 225 A. Fijación del juzgamiento a seguir, resolvió tramitar la investigación mediante el juicio ordinario previsto en los artículos 225B AL 225G de la ley 1952 de 2019.
Analizadas las piezas procesales, contenidas en el expediente se encontró que dicho auto no fue puesto en conocimiento del sujeto disciplinable, tan solo existe un proyecto de la citación para notificación personal, incumpliendo así lo dispuesto en el artículo 129 de la ley 1952 de 2019, modificado por el artículo 24 de la Ley 2094 de 2021, el cual quedará así: “Las decisiones de sustanciación que no tengan una forma especial de notificación prevista en este código se comunicarán a los sujetos procesales por el medio más eficaz, de lo cual el secretario dejará constancia en el expediente. (…)”. E Incumple igualmente el No. 5 del Procedimiento PRIMERA ETAPA JUZGAMIENTO JUICIO ORDINARIO PRO108-581-1. “Elaborar y remitir los oficios de notificaciones y comunicaciones según lo ordenado en el auto de solicitud de pruebas y descargos”.
</t>
  </si>
  <si>
    <t>Falta de controles en el seguimiento a las notificaciones y comunicaciones que se libran dentro del 
desarrollo de los procesos disciplinarios</t>
  </si>
  <si>
    <r>
      <rPr>
        <sz val="10"/>
        <color rgb="FF000000"/>
        <rFont val="Arial Narrow"/>
        <family val="2"/>
      </rPr>
      <t xml:space="preserve">Teniendo en cuenta que el Código General Disciplinario </t>
    </r>
    <r>
      <rPr>
        <u/>
        <sz val="10"/>
        <color rgb="FF000000"/>
        <rFont val="Arial Narrow"/>
        <family val="2"/>
      </rPr>
      <t>no</t>
    </r>
    <r>
      <rPr>
        <sz val="10"/>
        <color rgb="FF000000"/>
        <rFont val="Arial Narrow"/>
        <family val="2"/>
      </rPr>
      <t xml:space="preserve"> establece plazo para notificar ni el inicio de la etpa de juzgamiento, ni la elección del tipo de proceso que se aplicará endicha etapa, los expertos en derecho disciplinario coinciden en señalar que la etapa de juzgamientodebe iniciarse ANTES de que prescriba la acción disciplinaria. En consecuencia se especificará dentro del procesos restectivos (PRO108-581-1 y PRO108-582-1) que la la notificación del inicio de la etapa de juzgamiento, así como la notificación de la escogencia del tipo de proceso que se aplicará, deberá realizarse ANTES de que prescriba la acción disciplinaria. También se especificará que una vez realizadas las notificaciones anteriores, las personas implicadas tienen todas las garantías para imponer los recursos a los que haya lugar, dando estricto cumplimiento al debido proceso.</t>
    </r>
  </si>
  <si>
    <t>Procedimiento modificado, aprobado y socializado</t>
  </si>
  <si>
    <t>Jefe de la Oficina Jurídica</t>
  </si>
  <si>
    <t xml:space="preserve">TEMA: EVALUACIÓN DE LA GESTIÓN DE LOS SIGUIENTES RIESGOS Y CONTROLES (DISEÑO Y EJECUCIÓN) DE LA MATRIZ DE RIESGOS VERSIÓN 1 DE 2024: RG31, RG32 Y RG33.
HALLAZGO No. 7
Se realizó la evaluación de los riesgos RG31, RG32 Y RG33 tomando como fuente el mapa de riesgos 2024 Versión 1 Consultado en el link https://loteriadebogota.com/gestion-riesgos/ el día 25/09/2024; asimismo se analizan los soportes aportados por la Oficina Jurídica, para verificar la efectividad de los controles y se identificaron las siguientes debilidades: 
• Las causas raíz de los tres riesgos no están descritas
• En la mayoría de los controles asociados a los tres riesgos no se expresa cual es el propósito. Como si lo está en el control 2 del riesgo RG32 que señala “(…) con el fin que se realicen las asesorías en el manejo del sistema y para solucionar el inconveniente presentado (…)”
• En los controles 1 y 3 del riesgo RG31 no se identifica cómo se realiza la verificación o seguimiento.
• En el control 2 del riesgo RG32 no se identifica la desviación del control
• En el control 2 del riesgo RG33 no cumple con los criterios del control (responsable, acción y complemento)
• De acuerdo con los soportes entregados se deduce que el primer control del riesgo RG31 no se ejecuta como fue diseñado, teniendo en cuenta que este riesgo se materializó.
• El segundo control del riesgo RG31, el primer control del RG32 y el primer control del RG33, no se aplica como fue diseñado, por cuanto no se está haciendo por parte del jefe de la Oficina Jurídica, un seguimiento exhaustivo a los estados de los procesos del SIPROJWEB, toda vez que se evidencia desactualización de procesos en el SIPROJWEB. 
• El tercer control del Riesgo RG31, no se aplica como fue diseñado, toda vez que no se está haciendo un monitoreo adecuado a las obligaciones de los apoderados de la entidad, toda vez que se evidencia desactualización de procesos en el SIPROJWEB.
</t>
  </si>
  <si>
    <t>Desconocimiento de la normatividad aplicable a la entidad relacionada con la redacción y 
diseño de controles. 
 Desconocimiento de la Política de Administración del riesgo vigente en la entidad, a fin de dar 
cumplimiento efectivo a los lineamientos señalados.</t>
  </si>
  <si>
    <t>Ajuste en la redacción de los riesgos, sieguiendo la metodología establecida por el DAFP y la Politica de Administración del riesgo de la Loteria</t>
  </si>
  <si>
    <t>Matriz modificada, aprobada y socializada</t>
  </si>
  <si>
    <t>Jefe Oficina Juridica</t>
  </si>
  <si>
    <r>
      <rPr>
        <b/>
        <sz val="10"/>
        <color rgb="FF000000"/>
        <rFont val="Arial Narrow"/>
      </rPr>
      <t xml:space="preserve">TEMA: Partes Interesadas del MSPI
</t>
    </r>
    <r>
      <rPr>
        <sz val="10"/>
        <color rgb="FF000000"/>
        <rFont val="Arial Narrow"/>
      </rPr>
      <t xml:space="preserve">
Revisado el documento denominado Caracterización de Usuarios y Partes Interesadas, recibido el día 22/05/2024 por parte de la Oficina de Planeación, se evidencia que incumple lo establecido en el numeral 7.1.2. Necesidades y expectativas de los interesados del documento maestro Modelo de Seguridad y Privacidad de la Información expedido en la vigencia 2021 por Mintic, dado que en el mismo no se identifican expresamente las partes internas y externas que pueden influir directamente en la seguridad y privacidad de la información, así como tampoco se determinan los requisitos legales, reglamentarios y contractuales de dichas partes. </t>
    </r>
  </si>
  <si>
    <t>Debido a la concentración en otras actividades, no se alcanzó a contar con el documento completo, incluyendo al MSPI.</t>
  </si>
  <si>
    <t xml:space="preserve">Se ajustará el documento teniendo en cuenta  los indicado en el numeral 7.1.2. Necesidades y expectativas de los interesados del documento maestro Modelo de Seguridad y Privacidad de la Información expedido en la vigencia 2021 por Mintic. </t>
  </si>
  <si>
    <t>Documento socializado de Caracterización de Usuarios y Partes Interesadas ajustado.</t>
  </si>
  <si>
    <t xml:space="preserve">Jefe de  Oficina Asesora de Planeación y Jefe Oficina de Gestión Tecnológica e Innovación </t>
  </si>
  <si>
    <r>
      <rPr>
        <sz val="10"/>
        <color rgb="FF000000"/>
        <rFont val="Arial Narrow"/>
      </rPr>
      <t xml:space="preserve">Acción En </t>
    </r>
    <r>
      <rPr>
        <b/>
        <sz val="10"/>
        <color rgb="FF000000"/>
        <rFont val="Arial Narrow"/>
      </rPr>
      <t xml:space="preserve">ejecución Vencida
</t>
    </r>
    <r>
      <rPr>
        <sz val="10"/>
        <color rgb="FF000000"/>
        <rFont val="Arial Narrow"/>
      </rPr>
      <t xml:space="preserve">
La dependencia no reportó seguimiento. Se enviaron 2 correos de alerta y 2 mensajes de texto alertando de la situación. </t>
    </r>
  </si>
  <si>
    <r>
      <rPr>
        <b/>
        <sz val="10"/>
        <color rgb="FF000000"/>
        <rFont val="Arial Narrow"/>
      </rPr>
      <t xml:space="preserve">TEMA: Funciones del Comité Institucional de Gestión y Desempeño frente al MSPI
</t>
    </r>
    <r>
      <rPr>
        <sz val="10"/>
        <color rgb="FF000000"/>
        <rFont val="Arial Narrow"/>
      </rPr>
      <t xml:space="preserve">
Revisada la información recibida el día 27/05/2024 por parte de la Oficina de Planeación en relación con las resoluciones de creación y modificación de la conformación del Comité Institucional de Gestión y Desempeño, y analizada la resolución vigente No. 107 de 2023 “Por la cual se integra y se adopta el reglamento de funcionamiento del Comité Institucional de Gestión y Desempeño de la Lotería de Bogotá”, se evidencia que en el artículo 5° Funciones, no se incorporan las funciones relacionadas con seguridad y privacidad de la información, lo que conlleva al incumplimiento de los numerales 7.2.1 Liderazgo y Compromiso y 7.2.2 Política de seguridad y privacidad de la información del documento maestro Modelo de Seguridad y Privacidad de la Información expedido en la vigencia 2021 por Mintic.
</t>
    </r>
  </si>
  <si>
    <t>Debido a la concentración en otras actividades, no había incorporado las funciones relacionadas con Seguridad de la Información en el  Comité Institucional de Gestión y Desempeño de la Lotería de Bogotá.</t>
  </si>
  <si>
    <t xml:space="preserve">Se realizará el ajuste a las funciones del comité institucional de gestón y desempeño, adicionando la función de "Asegurar la implementación y desarrollo de las políticas de gestión y directrices en materia de seguridad digital y de la información"
</t>
  </si>
  <si>
    <t>Resolución emitida por la Gerencia General</t>
  </si>
  <si>
    <t xml:space="preserve">Jefe de Oficina Asesora de Planeación. </t>
  </si>
  <si>
    <t>30/02/2025</t>
  </si>
  <si>
    <t xml:space="preserve">La Oficina Asesora de Planeación junto con  la Oficina de Comunicaciones y Mercadeo realizarán mesas de trabajo para revisar la estructura de la pagina web y definir claramente las secciones y sus respectivos titulos.
En estas mesas de trabajo se revisarán cada una de las secciones y los documentos que contienen en la página web de la entidad con el fin de establecer cuales de estos elementos o documentos requieren realizar ajustes de acuerdo con lo dispuesto en la Resolución del MinTic 1519 de 2020, para proceder a informarles a cada uno de los procesos para que apliquen los ajustes a que haya lugar
</t>
  </si>
  <si>
    <t>Actas de las mesas de trabajo donde se realice la identificación de los elementos que no cumplen con los requerimientos técnicos de la Resolución 1519 de 2020</t>
  </si>
  <si>
    <t xml:space="preserve">Oficina Asesora de Planeación. </t>
  </si>
  <si>
    <r>
      <rPr>
        <sz val="10"/>
        <color rgb="FF000000"/>
        <rFont val="Arial Narrow"/>
      </rPr>
      <t xml:space="preserve">Acción </t>
    </r>
    <r>
      <rPr>
        <b/>
        <sz val="10"/>
        <color rgb="FF000000"/>
        <rFont val="Arial Narrow"/>
      </rPr>
      <t xml:space="preserve">En ejecución 
</t>
    </r>
    <r>
      <rPr>
        <sz val="10"/>
        <color rgb="FF000000"/>
        <rFont val="Arial Narrow"/>
      </rPr>
      <t xml:space="preserve">
La dependencia no reportó seguimiento. Se enviaron 2 correos de alerta y 2 mensajes de texto alertando de la situación. </t>
    </r>
  </si>
  <si>
    <t>La Oficina Asesora de Planeación con apoyo del area de Comunicaciones y Mercadeo diseñara un Instructivo con los criterios definidos en el Anexo 1 de la Resolución 1519 de 2020 del  MinTic para que cada area implemente las directrices de accesibilidad web en el momento de generar documentos que se publiquen en la página web, dicho documento una vez sea aprobado por el comite de gestión institucional sera socializado a todos los colaboradores de la entidad, y se realizara capacitación semestral para que esten vigentes los conocimientos.</t>
  </si>
  <si>
    <t>Instructivo con lineamientos para publicación de documentos texto, hoja de calculo, documentos PDF y plantillas de presentación 
Acta de aprobación por el comité institucional de gestión y desempeño</t>
  </si>
  <si>
    <t>Producto de la evaluación realizada sobre los reportes de materialización de riesgo, se evidenció 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 y aunque en respuesta al informe preliminar fue allegado el reporte ajustado como soporte de la acción correctiva, el hecho es que no se presentó una acción preventiva por cuanto existe un procedimiento que no se cumplió.</t>
  </si>
  <si>
    <t>Debilidad en el diligenciamiento del reporte de materialización de riesgos por hurto de billetería del 31 de octubre de 2023 y 14 de marzo de 2024, debido a que en el formato FRO310-457-1 - Reporte Evento Riesgo en la casilla de “Descripción del evento de riesgos” no se reporta como sucedieron los hechos con los cuales se materializo el riesgo de hurto, en su lugar se transcribió el control asociado al riesgo de la matriz de riesgos</t>
  </si>
  <si>
    <t>La oficina asesora de planeación en su rol de segunda línea de defensa y en cumplimiento de la actividad No 4 del procedimiento PRO310-456-2 reporte y manejo de eventos de riesgo materializados, realizará las respectivas revisiones, verificaciones y ajustes de la información reportada por el proceso correspondiente ante la materalización de alguno de los riesgos identificados y no identificados en la matriz de riesgos de la entidad.</t>
  </si>
  <si>
    <t xml:space="preserve"> Reporte Evento Riesgo revisado, verificado y ajustado a travez del Formato FRO310-457-1
</t>
  </si>
  <si>
    <t>Durante la revisión de las carpetas contractuales de una muestra de 12 distribuidores, se identificaron debilidades relacionadas con el diligenciamiento de los formularios de vinculación de personas naturales y jurídicas, relacionadas con la identificación de los responsables de la revisión y verificación de estos formularios. A continuación, se detallan las principales deficiencias encontradas:
•	5 formularios no tienen la identificación, ni firma de la persona quien diligencia el formato.
•	6 formularios no tienen firma de la declaración juramentada de origen de fondos.
•	11 formularios no tienen identificación del funcionario quien valida los datos en ellas.
Lo anterior INCUMPLE el procedimiento PRO105-522-2 conocimiento de contrapartes, aplicación de debida diligencia y debida diligencia ampliada, Actividad No. 2 El supervisor del contrato debe revisar y verificar que el Formulario de Vinculación de Persona Natural y/o Persona Jurídica se encuentre debidamente diligenciado</t>
  </si>
  <si>
    <t xml:space="preserve">Desconocimiento por parte de los distribuidores y personal a cargo de recibir la documentación sobre el debido diligenciamiento de los formatos de persona natura y juridica. </t>
  </si>
  <si>
    <t xml:space="preserve">1, Socializar con los distribuidores el correcto funcionamiento de los formatos de persona natural y juridica enviando el instructivo. </t>
  </si>
  <si>
    <t>Correo electronico a los Distribuidores socializando el instructivo</t>
  </si>
  <si>
    <t xml:space="preserve">Director de Operación de Producto y Comercialización / Oficial de cumplimiento </t>
  </si>
  <si>
    <t xml:space="preserve">La Dirección de Operación de Producto y Comercialización, mediante correos dirigidos a los distribuidores  le socializó a estos el correcto funcionamiento de los formatos de persona natural y juridica de los mismos, mediante el envio de los formatos requeridos e instructivo. </t>
  </si>
  <si>
    <t>La acción de mejora se encuentra en ejecución. Como evidencia del avance, se identificaron instructivos de diligenciamiento; sin embargo, estos corresponden al formato FRO410-59-4 'Solicitud de Inscripción en el Registro de Distribuidores de la Lotería de Bogotá'. Por tal motivo, se realiza retroalimentación al proceso correspondiente para que suministre el instructivo adecuado.</t>
  </si>
  <si>
    <t xml:space="preserve">2. Socializar con la persona encargada de la recepción de los documentos de los distribuidores el correcto diligenciamiento de los formatos de persona natura y juridica con el fin de que pueda realizar la validación de los mismos. </t>
  </si>
  <si>
    <t>Correo de asignacion de actividaddes y registro de socialización</t>
  </si>
  <si>
    <t xml:space="preserve">Mediante correo electrónico, la Dirección de Operación de Producto y Comercialización, socializó a la persona encargada de la recepción de los documentos de los distribuidores el correcto diligenciamiento de los formatos de persona natura y juridica con el fin de que pueda realizar la validación de los mismos. </t>
  </si>
  <si>
    <t>La acción de mejora se encuentra incumplida. Como evidencia , se identificó el correo de asignacion a la trabajadora Sandra Alarcon sin embargo los instructivos adjuntos  corresponden al formato FRO410-59-4 'Solicitud de Inscripción en el Registro de Distribuidores de la Lotería de Bogotá'. y no a los formatos de vinculacion de personas naturales y juridicas FRO330-533-4  Por tal motivo, se realiza retroalimentación al proceso correspondiente para que suministre el instructivo adecuado.</t>
  </si>
  <si>
    <t>En revisión del cumplimiento de los topes de cupos asignados por el Comité de Cupos, y el porcentaje mínimo del 20% de ventas sobre la billetería despachada por parte de los distribuidores, se evidenciaron en 16 sorteos las siguientes debilidades:
•	Se identificó en una muestra de 16 sorteos que 43 distribuidores sobrepasaron el cupo asignado para los sorteos especiales 2747 y 2755. Situación dada debido a que se espera que cada distribuidor aumente sus ventas por ser sorteos especiales, no obstante, esta actividad no está documentada.
•	Se evidencio que la Distribuidora de Loterías el Zipa Ltda. supero en 10% el cupo asignado por el comité de cupos en el sorteo 2748, situación dada debido a que le fue asignada la billetería impresa retenida del distribuidor ROZZO con el fin de no destruir billetería, no obstante, esta actividad no se encuentra documentada.
•	Se identificaron que en promedio el 13% de los distribuidores tiene ventas inferiores al 15% de la billetería asignada, de acuerdo con lo indagado con la Directora del proceso no se han disminuido los cupos debido a que se espera el repunte en ventas durante el último trimestre, no obstante, esta actividad no esta documentada.</t>
  </si>
  <si>
    <t xml:space="preserve">El procedimiento relacionado con el despacho de la billetería no contempla la cantidad de billetes que se deben imprimir en sorteos especiales (redistribuidos o extraordinarios), para los sorteos especiales se imprimen billetes adicionales a los de los ordinarios toda vez que se realizan actividades estrategicas adicionales para aumentar las ventas de estos sorteos, por cuanto se requiere de mayor billetería disponible en el mercado.  
Por otra parte, si bien se ha evidenciado que existen algunos distribuidores con promedios de ventas inferiores al 13%, la cantidad de billetería a imprimir no se dismuyó esperando un aumento de ventas en la termporada de diciembre, se espera que estos distribuidores hayan aumentado su promedio de ventas. </t>
  </si>
  <si>
    <t xml:space="preserve">Ajustar el procedimiento PRO410-199-11 ASIGNACIÓN Y DISTRIBUCIÓN DE BILLETERIA  para inlcuir lo relacionado con el despacho de billeteria de los sorteos especiales que requieran la impresión de billeteria adicional.  </t>
  </si>
  <si>
    <t xml:space="preserve">Procedimiento PRO410-199-11 ASIGNACIÓN Y DISTRIBUCIÓN DE BILLETERIA   Actualizado y aprobado por Comité de Gestión y Desempeño) 
</t>
  </si>
  <si>
    <t xml:space="preserve">Director de Operación de Producto y Comercialización </t>
  </si>
  <si>
    <t xml:space="preserve">Mediante correo electrónico dirigido a la Oficima de Planeación Estrategica, la Dirección de Operación de Producto y Comercialización, solicito ajustar el procedimiento PRO410-199-11 ASIGNACIÓN Y DISTRIBUCIÓN DE BILLETERIA  para inlcuir lo relacionado con el despacho de billeteria de los sorteos especiales que requieran la impresión de billeteria adicional.  </t>
  </si>
  <si>
    <t>"La acción de mejora se encuentra en ejecución. Como evidencia del avance, se cuenta con un correo en el que se solicita a la Oficina Asesora de Planeacion la modificación del Procedimiento PRO41-199-11, específicamente el ajuste de la actividad 17, con el fin de incluir la distribución de billetería adicional en los sorteos especiales.</t>
  </si>
  <si>
    <t xml:space="preserve">Realizar el seguimiento de las ventas de los distribuidores y realizar reunión con los distribuidores que presenten una venta inferior al 20% y establecer estrategias comerciales para el aumento de las mismas, en caso en que no se realice el aumento de las ventas llevar a comité de cupos los casos para realizar una disminución del mismo. </t>
  </si>
  <si>
    <t xml:space="preserve">
Acta de reunión con distribuidores 
Acta de comité de cupos con la socializacion de los resultados o medidas para disminuir los cupos.</t>
  </si>
  <si>
    <t xml:space="preserve">Se hizo seguimiento al comportamiento de las ventas de los distribuidores, para determinar cual de ellos presentava ventas inferior al 20%, para establecer estrategias comerciales para el aumento de las mismas; sin embargo y dado el cierre del año 2024, el comportamiento de las ventas fue superior al 20%, por lo tanto no hubo necesidad de hacer reuniones con los distribuidores ni hubo necesidad de realizar comités de cupos paar solicitar  una disminución de estos. </t>
  </si>
  <si>
    <t xml:space="preserve">La accion de mejora se encuentra en ejecucion, se aporto evidencia del seguimiento de las ventas de distribuidores por sorteo a travez de imágenes de correos enviados por un contratista, no obstante se solicita el envio de los informes consolidados en los cuales se pueda identificar que todos los distribuidores estan cumpliendo con las venttas minimas </t>
  </si>
  <si>
    <t xml:space="preserve">
En indagación acerca de la realización de los simulacros de puesta en marcha del plan de contingencia de la lotería de Bogota, se confirmó por parte de la Directora del proceso auditado que no se han realizado los simulacros semestrales sobre este plan. Lo anterior INCUMPLE el procedimiento PRO 410-204-16 REALIZACIÓN SORTEO LOTERÍA, Políticas de Operación, Numeral 4 "Plan de contingencia: Se debe contar con un plan de contingencia a la realización del sorteo, el cual contempla todos los aspectos que se puedan presentar por parte del canal de televisión, de la Lotería de Bogotá y de los delegados del sorteo. Se deben realizar dos simulacros al año".</t>
  </si>
  <si>
    <t>Falta de solcialización del procedimiento con las áreas involucradas en el mismo (TI, Recursos Fisicos, Subgerencia)
Falta de información sobre el paso a paso para realizar un simulacro</t>
  </si>
  <si>
    <t>1, Socializar con las áreas involucradas el Plan de Contingencia PLA410-567-2</t>
  </si>
  <si>
    <t>Memorando o acta de Socialización del plan de contingencia PLA410-567-2</t>
  </si>
  <si>
    <t>Director de Operación de Producto</t>
  </si>
  <si>
    <t>Se realizo la socialización del plan de contingencias con todas las áreas involucradas del Plan de Contingencia,  así como con todos los funcionarios y contratistas de la entidad</t>
  </si>
  <si>
    <t>La acción de mejora se encuentra cumplida. Se presentó evidencia de la asistencia a la capacitación sobre el nuevo plan de premios y el plan de contingencia, en la cual participaron 29 funcionarios. Asimismo, se recibió evidencia de la socialización del plan mediante correo electrónico del 6 de marzo de 2025. Adicionalmente, se aportó la solicitud de ejecución de un simulacro, realizada por un funcionario de la Dirección de Operaciones al Jefe de la Oficina de Planeación, Seguridad y Salud en el Trabajo</t>
  </si>
  <si>
    <t xml:space="preserve">2, Solicitar a las áreas involucradas por parte de área de Seguridad y Salud en el trabajo una capacitación o guía sobre la ejecución de un simulacro. </t>
  </si>
  <si>
    <t>Acta o memorando con la Socilización de la manera en que debe planearse un simulacro.</t>
  </si>
  <si>
    <t>Dado que en el proceso de socialización del Plan de Contingencias, se identificó acciones de mejora del mismo; la Gerencia General, solicito a la Dirección de Operación de Producto y Comercialización ajustar dicho Plan, para una vez ajustado solicitar a las áreas involucradas por parte de área de Seguridad y Salud en el trabajo una capacitación o guía sobre la ejecución de un simulacro, sobre la aplicación del Plan de Contingencias de la Lotería de Bogotá; así mismo y de forma simultanea al ajuste de dicho plan, se solicitó al área de Seguridad y Salud en el trabajo dicha  capacitación para el mes de abril del 2025.</t>
  </si>
  <si>
    <t>La acción de mejora se encuentra en ejecucion. Se presentó evidencia de la asistencia a la capacitación sobre el nuevo plan de premios y el plan de contingencia, en la cual participaron 29 funcionarios. Asimismo, se recibió evidencia de la socialización del plan mediante correo electrónico del 6 de marzo de 2025. Adicionalmente, se aportó la solicitud de ejecución de un simulacro, realizada por un funcionario de la Dirección de Operaciones al Jefe de la Oficina de Planeación, Seguridad y Salud en el Trabajo</t>
  </si>
  <si>
    <t xml:space="preserve">3, Efectuar el simulacro del Plan de contingencia PLA410-567-2 relacionado en la Políticas de Operación, Numeral 4 "del procedimiento  PRO 410-204-16 REALIZACIÓN SORTEO LOTERÍA, </t>
  </si>
  <si>
    <t xml:space="preserve"> Informe de simulacro. del Plan de contingencia PLA410-567-2</t>
  </si>
  <si>
    <t>La acción de mejora se encuentra en ejecucion . Se presentó evidencia de la asistencia a la capacitación sobre el nuevo plan de premios y el plan de contingencia, en la cual participaron 29 funcionarios. Asimismo, se recibió evidencia de la socialización del plan mediante correo electrónico del 6 de marzo de 2025. Adicionalmente, se aportó la solicitud de ejecución de un simulacro, realizada por un funcionario de la Dirección de Operaciones al Jefe de la Oficina de Planeación, Seguridad y Salud en el Trabajo</t>
  </si>
  <si>
    <t xml:space="preserve">
Producto de la revisión realizada el 2 de octubre de 2024 sobre los archivos subidos a la plataforma SECOP II del contrato 065 de 2022 con Cadena S.A., se identificó inoportunidad en el cargue de los archivos soportes de la ejecución del contrato de impresión, dicha debilidad fue identificada en 17 informes de actividades del proveedor y 17 informes de seguimiento y control del supervisor del contrato.
Lo anterior INCUMPLE:
El Decreto 1082 de 2015 Sector Administrativo de Planeación Nacional , artículo 2.2.1.1.1.7.1. “Publicidad en el SECOP. La Entidad Estatal está obligada a publicar en el SECOP los Documentos del Proceso y los actos administrativos del Proceso de Contratación, dentro de los tres (3) días siguientes a su expedición, y Resolución Interna No. 069 de 2021   Artículo 9. Funciones de la supervisión o interventoría Seguimiento administrativo, literal a) Revisar que el expediente electrónico y físico del contrato esté completo, sea actualizado constantemente y cumpla con la normativa aplicable. Y literal e) Dejar constancia escrita de las actuaciones ejecutadas en el cumplimiento de la función de vigilancia y custodiar adecuadamente el archivo documental que de ellas se genere, realizando las publicaciones pertinentes en el Sistema Electrónico de Contratación Pública “Secop” II cuando sea el caso.” Negrilla fuera de texto.</t>
  </si>
  <si>
    <t xml:space="preserve">1, Falta de seguimiento al SECOP </t>
  </si>
  <si>
    <t xml:space="preserve">1, Realizar seguimiento al SECOP con el fin de cargar los informes en los términos establecidos
</t>
  </si>
  <si>
    <t>1, Seguimiento realizado por la Dirección 
2. Cargar los documentos faltantes del contrato</t>
  </si>
  <si>
    <t>Se realizó seguimiento al SECOP con el fin de cargar los informes en los términos establecidos, así como los documentos soporte</t>
  </si>
  <si>
    <t>La acción de mejora se encuentra en ejecución. Se presentó evidencia de la asignación, por parte del Director de Operaciones encargado, a un funcionario de la Dirección de Operaciones para la revisión de la plataforma. No obstante, se requiere el aporte de evidencia o confirmación que permita verificar la actualización de los documentos en el SECOP</t>
  </si>
  <si>
    <t xml:space="preserve">2, Falta de apoyo a la supervisión. </t>
  </si>
  <si>
    <t xml:space="preserve">2, Capacitación a un colaborador de la dirección para que apoye con la revisión de los documentos faltantes. </t>
  </si>
  <si>
    <t xml:space="preserve">1 Soporte de capacitación </t>
  </si>
  <si>
    <t xml:space="preserve">Se capacitacitó a un colaborador de la dirección para que apoye con la revisión de los documentos punlicados den el SECOP. </t>
  </si>
  <si>
    <t>La acción de mejora se encuentra en ejecución. Se presentó evidencia de la asignación, por parte del Director de Operaciones encargado, a un funcionario de la Dirección de Operaciones para la revisión de la plataforma. Sin embargo, respecto al proceso de capacitación del funcionario designado, es necesario aportar evidencia que demuestre la apropiación de los conocimientos adquiridos, ya que la sola presentación de la guía del SECOP no garantiza que el funcionario haya comprendido y asimilado adecuadamente la información</t>
  </si>
  <si>
    <t>En revisión del evento de riesgo materializado referente al despacho de billetería al distribuidor de código ROZZO, se identificaron las siguientes debilidades: 
•	La Unidad Financiera y Contable no realizó la solicitud de retención de billetería a la Dirección de Operación de producto y Comercialización, desde el 02 de mayo (sorteo 2740), dado que el distribuidor no efectúo el pago de la billetería vendida del sorteo anterior; sino fue hasta el 30 de mayo 2024 (sorteo 2744) que dicha unidad retuvo al distribuidor; es decir, 5 sorteos después de lo regulado en el reglamento de distribuidores y con valor total de $24.9 millones de pesos. Esta situación contraviene el control 1 del riesgo RC-03 y el Artículo Vigésimo primero del reglamento de distribuidores.
•	La Dirección de Operación de Producto y Comercialización no realizó la retención de la Billetería desde el 25 de abril (sorteo 2739), toda vez que la póliza del distribuidor (60-45-101004653) venció a partir del 20 de abril de 2024. Esta situación contraviene la actividad 35 del procedimiento PRO410-342-7 y el control 2 del riesgo RC-03.</t>
  </si>
  <si>
    <t xml:space="preserve">Se presenta falta de asignción de responsabilidad de un colaborador de la dirección para la comunicación de las pólizas vencidas al área financiera para retención. </t>
  </si>
  <si>
    <t xml:space="preserve">1, Asignar la actividad de comunicación de las pólizas vencidas a un colaborador de la Dirección de Operación </t>
  </si>
  <si>
    <t xml:space="preserve">1, Asignación de la responsabilidad por medio de correo electronico o memorando </t>
  </si>
  <si>
    <t xml:space="preserve">Mediante correo electrónico, se recordo la asignación de la actividad de comunicación de las pólizas vencidas a un colaborador de la Dirección de Operación, actividad esta que se ha venido cumpliendo de forma ininterrumpida desde el año 2024. </t>
  </si>
  <si>
    <t>La acción de mejora se encuentra parcialmente cumplida. Se recibió evidencia relacionada con el seguimiento a la actualización de las pólizas; sin embargo, no se aporta correo u otro medio que informe o ratifique formalmente la asignación de la responsabilidad de realizar dicho seguimiento de manera mensual.</t>
  </si>
  <si>
    <t>EL responsable asignado mensualmente realizará correo electronico informando al supervisor del contrato de distribucion acerca de las novedades del mes y el seguimeinto realizado.</t>
  </si>
  <si>
    <t xml:space="preserve">3 Correos de seguimiento mensual </t>
  </si>
  <si>
    <t xml:space="preserve">EL responsable asignado mensualmente realizará correo electronico informando al supervisor del contrato de distribucion acerca de las novedades de las polizas de los distribuidorres y hace seguimiento del mismo, especialmente para determinar el despcho de billeteria o reternerlo en el caso de polizasa vencidas. </t>
  </si>
  <si>
    <t>"La acción de mejora se encuentraen ejecucion . Se recibió evidencia correspondiente al seguimiento de la actualización de las pólizas durante el primer mes. No obstante, la acción continúa en ejecución hasta tanto se aporte la evidencia de seguimiento correspondiente a un periodo de tres meses, conforme a lo establecido</t>
  </si>
  <si>
    <t>De la revisión normativa sobre una muestra de 30 nomas asociadas al proceso de Juegos de suerte y Azar – Loterías, se evidencio la desactualización de las siguientes normas:
•	Desactualización del Acuerdo 572 de 2021 Consejo Nacional de Juegos de Suerte y Azar modificado por el Acuerdo 710 de 2023, Por el cual se modifica el Acuerdo número 572 de 2021 el cual establece el reglamento para la operación del incentivo con cobro de premio inmediato de juegos de suerte y azar territoriales.
•	Desactualización del Acuerdo 400 de 2018 Consejo Nacional de Juegos de Suerte y Azar modificado por el Acuerdo 709 de 2023 mediante el cual se expiden los formularios de declaración, liquidación, pago y giro de los recursos del monopolio de juegos de suerte y azar.
Lo anterior INCUMPLE: el procedimiento de normograma Código:PRO103-389-2, Políticas de operación del proceso Numeral 3 “El normograma se actualizará cada tres (3) meses”.</t>
  </si>
  <si>
    <t>Se presenta falta de asignción de responsabilidad de un colaborador de la dirección para la actualización del normograma,</t>
  </si>
  <si>
    <t>1, Asignar la actividad de actualización de normogra,a a un colaborador de la Dirección de Operación</t>
  </si>
  <si>
    <t xml:space="preserve">1, Asignación de la responsabilidad 
</t>
  </si>
  <si>
    <t>Mediante correo electrónico se solicitó y asignó la actividad de actualización de normogra, a un colaborador de la Dirección de Operación</t>
  </si>
  <si>
    <t>"La acción de mejora se encuentra cerrada. Se evidencia la asignación de un funcionario responsable de llevar a cabo la actualización del normograma."</t>
  </si>
  <si>
    <t xml:space="preserve">2, Actualizar el normograma </t>
  </si>
  <si>
    <t xml:space="preserve">2, Normograma actualizado </t>
  </si>
  <si>
    <t xml:space="preserve">Se actualizó el normograma de la Dirección de Operación de Producto y Comercialización </t>
  </si>
  <si>
    <t>La accion de mejora se encuentra incumplida, se solicito el cambio de normatividad en el normograma el 8 de abril de 2025, no obstante el mismo no ha sido actualizado y publicado</t>
  </si>
  <si>
    <t>Producto de la selección de 6 PQRS asignadas a la Dirección de Operación de Producto y comercialización, se identificaron debilidades en el proceso de pago de premios a través de la página web de la lotería, y un comunicado con información errada. Estas debilidades se identifican a continuación:
•	Se evidenciaron atrasos en los pagos de premios solicitados por la página web de la Lotería en 4 casos sobre una selección de 6 PQRS (Ver tabla No. 13), en dichos casos no se está atendiendo oportunamente lo estipulado al momento de gestionar el cobro en donde se comunica en la página web qué “el pago puede tomar entre 8 a 10 días hábiles” , esto debido a que el pago se dio entre 14 y 15 dias hábiles. 
•	Se identificó en la solicitud con número de registro interno 929202024 del 18 de enero de 2024, en donde la respuesta dada al ganador por el cobro de su premio en primera instancia fue errada debido a que se le contesto el 18 de enero de 2024 que su pago seria efectuado máximo a la semana siguiente, pero nuevamente el 9 de febrero de 2024 y ante la nueva solicitud del ganador se le responde que su pago fue realizado el 30 de noviembre de 2023. 
•	No se evidenció respuesta a las recomendaciones referentes a los incumplimientos en los tiempos de pago de premios cobrados por medio de la página web de la lotería socializados en los informes internos mensuales de PQRS de enero a junio de 2024 elaborados por la Profesional III de la Oficina de Atención al Cliente.</t>
  </si>
  <si>
    <t>Los tiempos establecidos en la página web no correspondena los tiempos establecidos en el decreto Decreto 3034 de 2013 el cual establece que: " Artículo 14. Pago de premios.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</si>
  <si>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Actualizar la página web en lo relacionado con el tiempo establecido para el pago de premios de acuerdo con lo descrito en el  Artículo 14. Pago de premios.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</si>
  <si>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 xml:space="preserve">Actualización de la página web </t>
  </si>
  <si>
    <t>Se solicito a  la  Oficina de Gestión Informatica y Tecnologica la actualización de la página web en lo relacionado con el tiempo establecido para el pago de premios de acuerdo con lo descrito en el  Artículo 14. Pago de premios; dado que los operadores del juego de lotería tradicional o de billetes deberán pagar los premios obtenidos por los apostadores dentro de los treinta (30) días calendario siguientes a la presentación del documento de juego ganador, conforme lo señala el inciso 2° del artículo 12 de la Ley 1393 de 2010</t>
  </si>
  <si>
    <t>La acción de mejora se encuentra incumplida. Se recibió como evidencia una solicitud, con fecha del 8 de abril, relacionada con el cambio del aviso de pago de premios cobrados en la página web de la Lotería. No obstante, a la fecha de cierre del plan de mejora, dicho cambio no se ha realizado.</t>
  </si>
  <si>
    <t>Producto de la revisión sobre la matriz de riesgos del proceso de explotación de juegos de suerte y azar – Loterías, se evidencia debilidad en cuanto al atributo de periodicidad en el control diseñado para mitigar el riesgo RPDP-04. Esto debido a que no se especifica en qué momento la Oficina de Gestión Tecnológica debe solicitar la revisión de los perfiles o privilegios del sistema. 
Lo anterior incumple: 	
La Política de Administración de Riesgo Versión de junio de 2024 
Numeral 6, sobre la responsabilidad frente al riesgo, específicamente en las responsabilidades de la Primera Línea de Defensa, que incluyen:
•	Identificar y valorar los riesgos que pueden afectar los programas, proyectos, planes y procesos a su cargo, y actualizarlo cuando se requiera, con énfasis en la prevención del daño antijurídico.
•	Supervisar la ejecución de los controles aplicados por el equipo de trabajo en la gestión del día a día, detectar las deficiencias de los controles y determinar las acciones de mejora correspondientes.</t>
  </si>
  <si>
    <t>Falta de integración entre las áreas de TI y Dirección de Operación para la descripción del riesgo</t>
  </si>
  <si>
    <t>actualización de los riesgos compartidos entre TI y la Dirección de Operación  a travez de una mesa trabajo entre las dos áreas</t>
  </si>
  <si>
    <t xml:space="preserve">
Actualización de los riesgos que haya lugar. </t>
  </si>
  <si>
    <t>Director de Operación de Producto y Comercialización / Jefe TI</t>
  </si>
  <si>
    <t>Mediante correo electrónico se solicito la actualización de los riesgos compartidos entre TI y la Dirección de Operación, de igual forma se estableció una periodicidad semestral para la revisión de perfiles y/o privilegios de los usuarios del aplicativo de sisitemas de la Dirección de Operación de Producto y Comefrcialización, por parte de la Oficina de Gestión Informática y Tecnologica.</t>
  </si>
  <si>
    <t>"La acción de mejora se encuentra incumplida. Aunque mediante correo electrónico se solicitó la actualización de los riesgos compartidos entre el área de Tecnología de la Información y la Dirección de Operaciones —estableciendo una periodicidad semestral para la revisión de perfiles y/o privilegios de los usuarios del aplicativo de sistemas de la Dirección de Operación de Producto y Comercialización, por parte de la Oficina de Gestión Informática y Tecnológica—, el cambio en la matriz de riesgos no se ha realizado a la fecha."</t>
  </si>
  <si>
    <r>
      <rPr>
        <b/>
        <sz val="10"/>
        <color rgb="FF000000"/>
        <rFont val="Arial Narrow"/>
      </rPr>
      <t xml:space="preserve">TEMA: DEFICIENCIAS ESTRUCTURALES – CARACTERIZACIÓN DE LOS PROCEDIMIENTOS ASOCIADOS AL PROCESO DE EJSA-APUESTAS
</t>
    </r>
    <r>
      <rPr>
        <sz val="10"/>
        <color rgb="FF000000"/>
        <rFont val="Arial Narrow"/>
      </rPr>
      <t xml:space="preserve">
HALLAZGO No.1
De la verificación realizada a la caracterización y estructuración de los 3 procedimientos asociados al Proceso de Explotación de Juegos de Suerte y Azar en su modalidad de apuestas permanentes consultados en el botón de transparencia de la entidad el 10/10/2024, se identificaron las siguientes debilidades: 
• Frente a la estructura: para el 100% (3) de los procedimientos, se identificaron deficiencias relacionadas con: 
o Errores de redacción en las actividades (actividades n°5 y 12 del procedimiento PRO420-193-13 Facturación y Despacho de Formularios del Juego de Apuestas Permanentes o Chance y actividad n°3 del PRO420-541 Identificación para trabajadores oficiales, contratistas, colocadores y demás personal que requiera la entidad)
o Inadecuada identificación de responsables para ejecutar las actividades del procedimiento (procedimiento PRO420-541 Identificación para trabajadores oficiales, contratistas, colocadores y demás personal que requiera la entidad) 
• Frente a modificaciones y/o actualizaciones: a la fecha de consulta en el botón de transparencia de la entidad (04/10/2024 y 10/11/2024), no se identificó la versión 2 aprobada en el marco de la sesión ordinaria del Comité Institucional de Gestión y Desempeño del 18/09/2024, del procedimiento PRO420-541 Identificación para trabajadores oficiales, contratistas, colocadores y demás personal que requiera la entidad.
</t>
    </r>
  </si>
  <si>
    <t>Debilidades por parte del proceso en la revisión periódica de sus procedimientos, a fin de documentar la realidad de las actividades ejecutadas diariamente para consecución de los objetivos misionales de la entidad.</t>
  </si>
  <si>
    <t>Actualizar el responsable de las actividades 2, 3, 4, 5 y 6 del procedimiento PRO420-541</t>
  </si>
  <si>
    <t>Director de Operación de Producto y Comercialización</t>
  </si>
  <si>
    <t>En atención a su solicitud y en cumplimiento de la observación No. 657 emitida por la Oficina de Control Interno, me permito informar que se realizaron los ajustes correspondientes en el procedimiento PRO420-541-2, modificando el responsable de las actividades 2, 3, 4, 5 y 6. El Subgerente General fue reemplazado por el Director de la Dirección de Operación de Producto y Comercialización, tal como fue solicitado.
El procedimiento ha sido actualizado y recodificado en concordancia con estos cambios. La versión actualizada se remite para su conocimiento, sin embargo, su publicación se realizará una vez sea presentado y aprobado en el Comité de Gestión y Desempeño programado para el presente mes.</t>
  </si>
  <si>
    <t>la accion de mejora se encuentra incumplida a la fecha de corte 31/03/2025, no obstante en abril de 2024 la Direccion de Operaciones solicito la actualizacion de los responsables en las actividades de carnetización</t>
  </si>
  <si>
    <t>TABLA RESUMEN ESTADO PLANES DE MEJORAMIENTO</t>
  </si>
  <si>
    <t>ÁREA AFECTADA</t>
  </si>
  <si>
    <t>ORIGEN</t>
  </si>
  <si>
    <t>N° OBSERVACIONES</t>
  </si>
  <si>
    <t>N° OBSERVACIONES CERRADAS</t>
  </si>
  <si>
    <t>N° ACCIONES</t>
  </si>
  <si>
    <t>ACCIONES CERRADAS IV TRIMESTRE 2024</t>
  </si>
  <si>
    <t>ACCIONES CERRADAS I TRIMESTRE 2025</t>
  </si>
  <si>
    <t>ACCIONES INCUMPLIDAS</t>
  </si>
  <si>
    <t xml:space="preserve"> EN EJECUCIÓN</t>
  </si>
  <si>
    <t>SECRETARÍA GENERAL</t>
  </si>
  <si>
    <t>ÁREA ATENCIÓN Y SERVICIO AL CLIENTE</t>
  </si>
  <si>
    <t>ÁREA DE COMUNICACIONES Y MERCADEO</t>
  </si>
  <si>
    <t>UNIDAD DE BIENES Y SERVICIOS</t>
  </si>
  <si>
    <t>AUDITORÍA GESTIÓN DE BIENES Y SERVICIOS 2023</t>
  </si>
  <si>
    <t>AUDITORÍAS AL PROCESO DE ATENCIÓN Y SERVICIO AL CLIENTE 2024</t>
  </si>
  <si>
    <t>UNIDAD DE TALENTO HUMANO</t>
  </si>
  <si>
    <t>AUDITORÍA GESTIÓN JURÍDICA 2022</t>
  </si>
  <si>
    <t>AUDITORÍA GESTIÓ FINANCIERA Y CONTABLE 2022</t>
  </si>
  <si>
    <t>AUDITORÍA AL SISTEMA DE GESTIÓN DE SEGURIDAD Y SALUD EN EL TRABAJO SG-SST 2023</t>
  </si>
  <si>
    <t>OFICINA GESTIÓN TIC</t>
  </si>
  <si>
    <t>UNIDAD FINANCIERA Y CONTABLE</t>
  </si>
  <si>
    <t>OFICINA OFICIAL DE CUMPLIMIENTO</t>
  </si>
  <si>
    <t>UNIDAD DE APUESTAS Y CONTROL DE JUEGOS</t>
  </si>
  <si>
    <t>DIRECCIÓN DE OPERACIÓN DE PRODUCTO Y COMERCIALIZACIÓN</t>
  </si>
  <si>
    <t>OFICINA JURÍDICA</t>
  </si>
  <si>
    <t xml:space="preserve">OFICINA ASESORA DE PLANEACIÓN </t>
  </si>
  <si>
    <t>AUDITORÍA AL PROCESO DE GESTIÓN TECNOLÓGICA E INNOVACIÓN, CON ÉNFASIS EN EL MODELO DE SEGURIDAD Y PRIVACIDAD DE LA INFORMACIÓN – MSPI</t>
  </si>
  <si>
    <t>TOTAL</t>
  </si>
  <si>
    <t>ESTABLECIMIENTO ACCIONES DE MEJORA</t>
  </si>
  <si>
    <t>PRIMER SEGUIMIENTO  DE 2022</t>
  </si>
  <si>
    <t xml:space="preserve"> SEGUNDO SEGUIMIENTO DE 2022</t>
  </si>
  <si>
    <t xml:space="preserve"> TERCER SEGUIMIENTO DE 2022</t>
  </si>
  <si>
    <t xml:space="preserve"> CUARTO SEGUIMIENTO DE 2022</t>
  </si>
  <si>
    <t>CIERRES ACCION / HALLAZGO</t>
  </si>
  <si>
    <t>fecha de solicitud</t>
  </si>
  <si>
    <t>Fecha del hallazgo</t>
  </si>
  <si>
    <t>Código o capítulo</t>
  </si>
  <si>
    <t>ACCIÓN</t>
  </si>
  <si>
    <t>Área responsable de ejecución</t>
  </si>
  <si>
    <t>Líder área responsable de ejecución</t>
  </si>
  <si>
    <t>Fórmula del indicador</t>
  </si>
  <si>
    <t>Fecha de inicio</t>
  </si>
  <si>
    <t>Fecha terminación</t>
  </si>
  <si>
    <t>2. Fecha seguimiento</t>
  </si>
  <si>
    <t>2.Evidencias o soportes ejecución acción de mejora</t>
  </si>
  <si>
    <t>2.Actividades realizadas  a la fecha</t>
  </si>
  <si>
    <t>2.Resultado del indicador</t>
  </si>
  <si>
    <t>2. 25% avance en ejecución de la meta</t>
  </si>
  <si>
    <t>2.Alerta</t>
  </si>
  <si>
    <t>2.Analisis - Seguimiento OCI4</t>
  </si>
  <si>
    <t>2.Auditor que realizó el seguimiento</t>
  </si>
  <si>
    <t>3.Fecha seguimiento</t>
  </si>
  <si>
    <t>3.Evidencias o soportes ejecución acción de mejora</t>
  </si>
  <si>
    <t>3.Actividades realizadas  a la fecha</t>
  </si>
  <si>
    <t>3.Resultado del indicador</t>
  </si>
  <si>
    <t>3. 50% avance en ejecución de la meta</t>
  </si>
  <si>
    <t>3.Alerta</t>
  </si>
  <si>
    <t>3.Analisis - Seguimiento OCI4</t>
  </si>
  <si>
    <t>3.Auditor que realizó el seguimiento</t>
  </si>
  <si>
    <t>4.Fecha seguimiento</t>
  </si>
  <si>
    <t>4.Evidencias o soportes ejecución acción de mejora</t>
  </si>
  <si>
    <t>4.Actividades realizadas  a la fecha</t>
  </si>
  <si>
    <t>4.Resultado del indicador</t>
  </si>
  <si>
    <t>4. 75% avance en ejecución de la meta</t>
  </si>
  <si>
    <t>4.Alerta</t>
  </si>
  <si>
    <t>4.Analisis - Seguimiento OCI4</t>
  </si>
  <si>
    <t>4.Auditor que realizó el seguimiento</t>
  </si>
  <si>
    <t>4. 100% avance en ejecución de la meta</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</si>
  <si>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</si>
  <si>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</si>
  <si>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</si>
  <si>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</si>
  <si>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</si>
  <si>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</si>
  <si>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</si>
  <si>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</si>
  <si>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</si>
  <si>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</si>
  <si>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</si>
  <si>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</si>
  <si>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</si>
  <si>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</si>
  <si>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</si>
  <si>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</si>
  <si>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</si>
  <si>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</si>
  <si>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</si>
  <si>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</si>
  <si>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</si>
  <si>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</si>
  <si>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</si>
  <si>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t>AUDITORIA AL PROCESO DE GESTIÓN DE COMUNICACIONES 2022</t>
  </si>
  <si>
    <t>PLANEACIÓN ESTRATÉGICA Y DE NEGOCIOS</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</si>
  <si>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</si>
  <si>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</si>
  <si>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</si>
  <si>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</si>
  <si>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</si>
  <si>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</si>
  <si>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t>Oficina de Planeación Estratégica y de Negocios</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</si>
  <si>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</si>
  <si>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</si>
  <si>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</si>
  <si>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</si>
  <si>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</si>
  <si>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</si>
  <si>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</si>
  <si>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</si>
  <si>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</si>
  <si>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</si>
  <si>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</si>
  <si>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</si>
  <si>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</si>
  <si>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</si>
  <si>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</si>
  <si>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</si>
  <si>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</si>
  <si>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</si>
  <si>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</si>
  <si>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</si>
  <si>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</si>
  <si>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</si>
  <si>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</si>
  <si>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</si>
  <si>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</si>
  <si>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</si>
  <si>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</si>
  <si>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</si>
  <si>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</si>
  <si>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</si>
  <si>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</si>
  <si>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</si>
  <si>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</si>
  <si>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</si>
  <si>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</si>
  <si>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</si>
  <si>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</si>
  <si>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</si>
  <si>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</si>
  <si>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</si>
  <si>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</si>
  <si>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</si>
  <si>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</si>
  <si>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3.Detalle del avance de la acción de mejora</t>
  </si>
  <si>
    <t>(No. actividades realizadas de las indicadas en la columna L).</t>
  </si>
  <si>
    <t xml:space="preserve">AUDITORIA ESPECIAL DE SEGUIMIENTO A PRESENTACIÓN DE INFORMES A ENTES DE CONTROL EXTERNO </t>
  </si>
  <si>
    <t xml:space="preserve">Observación 2. Inconsistencias en la información contenida en la Matriz de Comunicaciones de la entidad frente a las respuestas obtenidas por 17 de los 24 entes externos, como parte de la circularización realizada por la OCI.  </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</si>
  <si>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</si>
  <si>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</si>
  <si>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</si>
  <si>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</si>
  <si>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</si>
  <si>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</si>
  <si>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</si>
  <si>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</si>
  <si>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Manuela Hernández J</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</si>
  <si>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</si>
  <si>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</si>
  <si>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</si>
  <si>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</si>
  <si>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</si>
  <si>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</si>
  <si>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</si>
  <si>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</si>
  <si>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</si>
  <si>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</si>
  <si>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</si>
  <si>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</si>
  <si>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</si>
  <si>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</si>
  <si>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</si>
  <si>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ABIERTO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</si>
</sst>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d/mm/yyyy;@"/>
    <numFmt numFmtId="166" formatCode="dd/mm/yyyy;@"/>
  </numFmts>
  <fonts count="93"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u/>
      <sz val="7.35"/>
      <color theme="10"/>
      <name val="Calibri"/>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b/>
      <sz val="8"/>
      <color theme="1"/>
      <name val="Arial Narrow"/>
      <family val="2"/>
    </font>
    <font>
      <sz val="8"/>
      <color theme="1"/>
      <name val="Arial Narrow"/>
      <family val="2"/>
    </font>
    <font>
      <b/>
      <sz val="11"/>
      <color rgb="FFFF0000"/>
      <name val="Arial Narrow"/>
      <family val="2"/>
    </font>
    <font>
      <b/>
      <sz val="11"/>
      <name val="Arial Narrow"/>
      <family val="2"/>
    </font>
    <font>
      <sz val="11"/>
      <name val="Arial Narrow"/>
      <family val="2"/>
    </font>
    <font>
      <b/>
      <sz val="10"/>
      <name val="Arial Narrow"/>
      <family val="2"/>
    </font>
    <font>
      <sz val="10"/>
      <name val="Arial Narrow"/>
      <family val="2"/>
    </font>
    <font>
      <sz val="10"/>
      <color theme="0"/>
      <name val="Arial Narrow"/>
      <family val="2"/>
    </font>
    <font>
      <b/>
      <sz val="10"/>
      <color rgb="FF000000"/>
      <name val="Arial Narrow"/>
      <family val="2"/>
    </font>
    <font>
      <sz val="10"/>
      <color rgb="FF000000"/>
      <name val="Arial Narrow"/>
      <family val="2"/>
    </font>
    <font>
      <sz val="10"/>
      <color rgb="FFFF0000"/>
      <name val="Arial Narrow"/>
      <family val="2"/>
    </font>
    <font>
      <b/>
      <sz val="9"/>
      <color indexed="81"/>
      <name val="Tahoma"/>
      <family val="2"/>
    </font>
    <font>
      <sz val="9"/>
      <color indexed="81"/>
      <name val="Tahoma"/>
      <family val="2"/>
    </font>
    <font>
      <sz val="10"/>
      <color indexed="8"/>
      <name val="Arial Narrow"/>
      <family val="2"/>
    </font>
    <font>
      <b/>
      <u/>
      <sz val="10"/>
      <name val="Arial Narrow"/>
      <family val="2"/>
    </font>
    <font>
      <sz val="8"/>
      <color rgb="FFFF0000"/>
      <name val="Arial"/>
      <family val="2"/>
    </font>
    <font>
      <b/>
      <sz val="8"/>
      <color rgb="FF323232"/>
      <name val="Arial"/>
      <family val="2"/>
    </font>
    <font>
      <b/>
      <sz val="9"/>
      <color theme="0"/>
      <name val="Arial"/>
      <family val="2"/>
    </font>
    <font>
      <b/>
      <sz val="11"/>
      <color theme="0"/>
      <name val="Arial"/>
      <family val="2"/>
    </font>
    <font>
      <sz val="11"/>
      <color theme="0"/>
      <name val="Arial"/>
      <family val="2"/>
    </font>
    <font>
      <sz val="11"/>
      <color theme="1"/>
      <name val="Arial"/>
      <family val="2"/>
    </font>
    <font>
      <b/>
      <sz val="11"/>
      <color theme="1"/>
      <name val="Arial"/>
      <family val="2"/>
    </font>
    <font>
      <u/>
      <sz val="10"/>
      <color rgb="FF000000"/>
      <name val="Arial Narrow"/>
      <family val="2"/>
    </font>
    <font>
      <b/>
      <i/>
      <sz val="12"/>
      <color theme="1"/>
      <name val="Arial Narrow"/>
      <family val="2"/>
    </font>
    <font>
      <u/>
      <sz val="12"/>
      <color theme="1"/>
      <name val="Arial Narrow"/>
      <family val="2"/>
    </font>
    <font>
      <b/>
      <i/>
      <sz val="10"/>
      <color theme="1"/>
      <name val="Arial Narrow"/>
      <family val="2"/>
    </font>
    <font>
      <u/>
      <sz val="10"/>
      <color theme="1"/>
      <name val="Arial Narrow"/>
      <family val="2"/>
    </font>
    <font>
      <sz val="10"/>
      <color theme="1"/>
      <name val="Arial"/>
      <family val="2"/>
    </font>
    <font>
      <b/>
      <sz val="8"/>
      <color rgb="FFFF0000"/>
      <name val="Arial Narrow"/>
    </font>
    <font>
      <sz val="8"/>
      <color rgb="FFFF0000"/>
      <name val="Arial Narrow"/>
    </font>
    <font>
      <b/>
      <sz val="10"/>
      <color rgb="FF000000"/>
      <name val="Arial Narrow"/>
    </font>
    <font>
      <sz val="10"/>
      <color rgb="FF000000"/>
      <name val="Arial Narrow"/>
    </font>
    <font>
      <b/>
      <sz val="14"/>
      <color rgb="FFFF0000"/>
      <name val="Arial Narrow"/>
      <family val="2"/>
    </font>
    <font>
      <sz val="14"/>
      <name val="Arial Narrow"/>
      <family val="2"/>
    </font>
    <font>
      <sz val="14"/>
      <color theme="1"/>
      <name val="Arial Narrow"/>
      <family val="2"/>
    </font>
    <font>
      <b/>
      <sz val="14"/>
      <color theme="1"/>
      <name val="Arial Narrow"/>
      <family val="2"/>
    </font>
    <font>
      <sz val="14"/>
      <color indexed="8"/>
      <name val="Arial Narrow"/>
      <family val="2"/>
    </font>
    <font>
      <sz val="14"/>
      <color rgb="FF000000"/>
      <name val="Arial"/>
      <family val="2"/>
    </font>
    <font>
      <sz val="14"/>
      <color theme="0"/>
      <name val="Arial Narrow"/>
      <family val="2"/>
    </font>
    <font>
      <sz val="14"/>
      <color rgb="FF000000"/>
      <name val="Arial Narrow"/>
      <charset val="1"/>
    </font>
    <font>
      <b/>
      <sz val="14"/>
      <color rgb="FF000000"/>
      <name val="Arial Narrow"/>
    </font>
    <font>
      <sz val="14"/>
      <color rgb="FF000000"/>
      <name val="Arial Narrow"/>
    </font>
    <font>
      <sz val="14"/>
      <color rgb="FFFF0000"/>
      <name val="Arial Narrow"/>
    </font>
    <font>
      <sz val="14"/>
      <color theme="1"/>
      <name val="Arial Narrow"/>
    </font>
    <font>
      <sz val="10"/>
      <color theme="1"/>
      <name val="Arial Narrow"/>
    </font>
    <font>
      <sz val="10"/>
      <name val="Arial Narrow"/>
    </font>
    <font>
      <b/>
      <sz val="10"/>
      <color theme="1"/>
      <name val="Arial"/>
    </font>
    <font>
      <b/>
      <sz val="10"/>
      <name val="Arial"/>
    </font>
    <font>
      <sz val="10"/>
      <color theme="1"/>
      <name val="Arial"/>
    </font>
    <font>
      <b/>
      <sz val="10"/>
      <color rgb="FF000000"/>
      <name val="Arial"/>
    </font>
    <font>
      <sz val="10"/>
      <color rgb="FF000000"/>
      <name val="Arial"/>
    </font>
    <font>
      <sz val="10"/>
      <name val="Arial"/>
    </font>
    <font>
      <sz val="11"/>
      <color theme="1"/>
      <name val="Arial"/>
    </font>
    <font>
      <sz val="10"/>
      <color theme="0"/>
      <name val="Arial"/>
    </font>
    <font>
      <sz val="10"/>
      <color rgb="FF0000FF"/>
      <name val="Arial Narrow"/>
    </font>
    <font>
      <sz val="10"/>
      <color rgb="FF000000"/>
      <name val="Arial Narrow"/>
      <charset val="1"/>
    </font>
    <font>
      <i/>
      <sz val="10"/>
      <color rgb="FF000000"/>
      <name val="Arial Narrow"/>
    </font>
  </fonts>
  <fills count="29">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rgb="FF000000"/>
      </patternFill>
    </fill>
    <fill>
      <patternFill patternType="solid">
        <fgColor theme="4"/>
        <bgColor indexed="64"/>
      </patternFill>
    </fill>
    <fill>
      <patternFill patternType="solid">
        <fgColor theme="9" tint="0.39997558519241921"/>
        <bgColor indexed="64"/>
      </patternFill>
    </fill>
    <fill>
      <patternFill patternType="solid">
        <fgColor rgb="FF5B9BD5"/>
        <bgColor indexed="64"/>
      </patternFill>
    </fill>
    <fill>
      <patternFill patternType="solid">
        <fgColor rgb="FF54823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theme="9" tint="0.59999389629810485"/>
        <bgColor indexed="64"/>
      </patternFill>
    </fill>
    <fill>
      <patternFill patternType="solid">
        <fgColor rgb="FFFFC000"/>
        <bgColor indexed="64"/>
      </patternFill>
    </fill>
    <fill>
      <patternFill patternType="solid">
        <fgColor rgb="FFFFFF00"/>
        <bgColor rgb="FF000000"/>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bottom style="thin">
        <color rgb="FF000000"/>
      </bottom>
      <diagonal/>
    </border>
    <border>
      <left/>
      <right style="thin">
        <color indexed="64"/>
      </right>
      <top/>
      <bottom/>
      <diagonal/>
    </border>
  </borders>
  <cellStyleXfs count="14">
    <xf numFmtId="0" fontId="0" fillId="0" borderId="0"/>
    <xf numFmtId="9" fontId="1" fillId="0" borderId="0" applyFont="0" applyFill="0" applyBorder="0" applyAlignment="0" applyProtection="0"/>
    <xf numFmtId="0" fontId="2" fillId="0" borderId="0"/>
    <xf numFmtId="0" fontId="3" fillId="0" borderId="0"/>
    <xf numFmtId="0" fontId="7" fillId="0" borderId="0" applyNumberFormat="0" applyFill="0" applyBorder="0" applyAlignment="0" applyProtection="0">
      <alignment vertical="top"/>
      <protection locked="0"/>
    </xf>
    <xf numFmtId="0" fontId="1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735">
    <xf numFmtId="0" fontId="0" fillId="0" borderId="0" xfId="0"/>
    <xf numFmtId="0" fontId="9" fillId="11" borderId="0" xfId="0" applyFont="1" applyFill="1" applyAlignment="1" applyProtection="1">
      <alignment horizontal="center" vertical="center" wrapText="1"/>
      <protection locked="0"/>
    </xf>
    <xf numFmtId="0" fontId="9"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9"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9" fillId="14" borderId="1" xfId="1" applyFont="1" applyFill="1" applyBorder="1" applyAlignment="1" applyProtection="1">
      <alignment horizontal="center" vertical="center" wrapText="1"/>
      <protection locked="0"/>
    </xf>
    <xf numFmtId="0" fontId="9" fillId="0" borderId="1" xfId="0" applyFont="1" applyBorder="1" applyAlignment="1">
      <alignment vertical="top" wrapText="1"/>
    </xf>
    <xf numFmtId="0" fontId="9" fillId="0" borderId="1" xfId="0" applyFont="1" applyBorder="1" applyAlignment="1">
      <alignment vertical="center" wrapText="1"/>
    </xf>
    <xf numFmtId="0" fontId="8" fillId="3" borderId="0" xfId="0" applyFont="1" applyFill="1" applyAlignment="1" applyProtection="1">
      <alignment horizontal="center" vertical="top" wrapText="1"/>
      <protection locked="0"/>
    </xf>
    <xf numFmtId="0" fontId="9" fillId="12" borderId="0" xfId="0" applyFont="1" applyFill="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9"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9" fillId="0" borderId="0" xfId="0" applyFont="1" applyAlignment="1">
      <alignment horizontal="center" vertical="center" wrapText="1"/>
    </xf>
    <xf numFmtId="14" fontId="9" fillId="0" borderId="0" xfId="0" applyNumberFormat="1" applyFont="1" applyAlignment="1" applyProtection="1">
      <alignment horizontal="center" vertical="center" wrapText="1"/>
      <protection locked="0"/>
    </xf>
    <xf numFmtId="0" fontId="9" fillId="14"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wrapText="1"/>
      <protection locked="0"/>
    </xf>
    <xf numFmtId="0" fontId="15"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center" vertical="top" wrapText="1"/>
    </xf>
    <xf numFmtId="9" fontId="9" fillId="0" borderId="0" xfId="1" applyFont="1" applyFill="1" applyBorder="1" applyAlignment="1" applyProtection="1">
      <alignment horizontal="center" vertical="center"/>
      <protection locked="0"/>
    </xf>
    <xf numFmtId="14" fontId="9" fillId="0" borderId="0" xfId="0" applyNumberFormat="1" applyFont="1" applyAlignment="1">
      <alignment horizontal="center" vertical="center"/>
    </xf>
    <xf numFmtId="14" fontId="13"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0" fillId="0" borderId="0" xfId="2" applyFont="1" applyAlignment="1">
      <alignment horizontal="center" vertical="center" wrapText="1"/>
    </xf>
    <xf numFmtId="14" fontId="10" fillId="0" borderId="0" xfId="2" applyNumberFormat="1" applyFont="1" applyAlignment="1">
      <alignment horizontal="center" vertical="center" wrapText="1"/>
    </xf>
    <xf numFmtId="14" fontId="10" fillId="0" borderId="0" xfId="0" applyNumberFormat="1" applyFont="1" applyAlignment="1">
      <alignment horizontal="center" vertical="center"/>
    </xf>
    <xf numFmtId="0" fontId="16" fillId="0" borderId="0" xfId="0" applyFont="1" applyAlignment="1">
      <alignment horizontal="center" vertical="center" wrapText="1"/>
    </xf>
    <xf numFmtId="0" fontId="10" fillId="0" borderId="0" xfId="2" applyFont="1" applyAlignment="1">
      <alignment horizontal="center" vertical="top" wrapText="1"/>
    </xf>
    <xf numFmtId="14" fontId="10"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10" fillId="0" borderId="0" xfId="4" applyFont="1" applyFill="1" applyBorder="1" applyAlignment="1" applyProtection="1">
      <alignment horizontal="center" vertical="center" wrapText="1"/>
    </xf>
    <xf numFmtId="0" fontId="12" fillId="0" borderId="0" xfId="0" applyFon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9" fontId="9" fillId="0" borderId="0" xfId="0" applyNumberFormat="1" applyFont="1" applyAlignment="1">
      <alignment horizontal="center" vertical="center" wrapText="1"/>
    </xf>
    <xf numFmtId="0" fontId="13" fillId="0" borderId="0" xfId="0" applyFont="1" applyAlignment="1">
      <alignment horizontal="center" vertical="center" wrapText="1"/>
    </xf>
    <xf numFmtId="0" fontId="10" fillId="0" borderId="0" xfId="0" applyFont="1" applyAlignment="1" applyProtection="1">
      <alignment horizontal="center" vertical="top" wrapText="1"/>
      <protection locked="0"/>
    </xf>
    <xf numFmtId="9" fontId="9" fillId="0" borderId="0" xfId="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4" fontId="10" fillId="0" borderId="0" xfId="0" applyNumberFormat="1" applyFont="1" applyAlignment="1" applyProtection="1">
      <alignment horizontal="center" vertical="center" wrapText="1"/>
      <protection locked="0"/>
    </xf>
    <xf numFmtId="9" fontId="9" fillId="0" borderId="0" xfId="0" applyNumberFormat="1" applyFont="1" applyAlignment="1" applyProtection="1">
      <alignment horizontal="center" vertical="center" wrapText="1"/>
      <protection locked="0"/>
    </xf>
    <xf numFmtId="14" fontId="13" fillId="0" borderId="0" xfId="0" applyNumberFormat="1" applyFont="1" applyAlignment="1" applyProtection="1">
      <alignment horizontal="center" vertical="center" wrapText="1"/>
      <protection locked="0"/>
    </xf>
    <xf numFmtId="0" fontId="10" fillId="0" borderId="0" xfId="0" applyFont="1" applyAlignment="1" applyProtection="1">
      <alignment horizontal="left" vertical="top" wrapText="1"/>
      <protection locked="0"/>
    </xf>
    <xf numFmtId="0" fontId="9" fillId="0" borderId="0" xfId="5" applyFont="1" applyAlignment="1">
      <alignment horizontal="center" vertical="center" wrapText="1"/>
    </xf>
    <xf numFmtId="0" fontId="9" fillId="0" borderId="0" xfId="0" applyFont="1" applyAlignment="1" applyProtection="1">
      <alignment horizontal="center" vertical="top" wrapText="1" shrinkToFit="1"/>
      <protection locked="0"/>
    </xf>
    <xf numFmtId="14" fontId="10"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lignment horizontal="center" vertical="top" wrapText="1"/>
    </xf>
    <xf numFmtId="0" fontId="17" fillId="0" borderId="0" xfId="0" applyFont="1" applyAlignment="1">
      <alignment horizontal="center" vertical="top" wrapText="1"/>
    </xf>
    <xf numFmtId="0" fontId="9"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8" fillId="0" borderId="0" xfId="0" applyFont="1" applyAlignment="1">
      <alignment vertical="center" wrapText="1"/>
    </xf>
    <xf numFmtId="0" fontId="19" fillId="0" borderId="1" xfId="0" applyFont="1" applyBorder="1" applyAlignment="1" applyProtection="1">
      <alignment horizontal="center" vertical="center" wrapText="1"/>
      <protection locked="0"/>
    </xf>
    <xf numFmtId="14" fontId="13"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9" fillId="0" borderId="1" xfId="0" applyFont="1" applyBorder="1" applyAlignment="1">
      <alignment wrapText="1"/>
    </xf>
    <xf numFmtId="9" fontId="5" fillId="0" borderId="1" xfId="1" applyFont="1" applyBorder="1" applyAlignment="1" applyProtection="1">
      <alignment horizontal="center" vertical="center"/>
      <protection locked="0"/>
    </xf>
    <xf numFmtId="0" fontId="9" fillId="0" borderId="0" xfId="0" applyFont="1"/>
    <xf numFmtId="0" fontId="19" fillId="0" borderId="1"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19" fillId="0" borderId="1" xfId="0" applyFont="1" applyBorder="1" applyAlignment="1" applyProtection="1">
      <alignment horizontal="center" vertical="top" wrapText="1"/>
      <protection locked="0"/>
    </xf>
    <xf numFmtId="14" fontId="13"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8" fillId="0" borderId="0" xfId="0" applyFont="1" applyAlignment="1">
      <alignment horizontal="justify" vertical="top" wrapText="1"/>
    </xf>
    <xf numFmtId="14" fontId="5" fillId="0" borderId="0" xfId="0" applyNumberFormat="1" applyFont="1" applyAlignment="1">
      <alignment horizontal="center" vertical="center" wrapText="1"/>
    </xf>
    <xf numFmtId="0" fontId="24" fillId="0" borderId="0" xfId="0" applyFont="1" applyAlignment="1">
      <alignment horizontal="justify" vertical="top" wrapText="1"/>
    </xf>
    <xf numFmtId="0" fontId="26"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xf numFmtId="0" fontId="29" fillId="0" borderId="0" xfId="0" applyFont="1" applyAlignment="1" applyProtection="1">
      <alignment horizontal="center" vertical="top" wrapText="1"/>
      <protection locked="0"/>
    </xf>
    <xf numFmtId="0" fontId="30" fillId="0" borderId="0" xfId="0" applyFont="1"/>
    <xf numFmtId="0" fontId="32" fillId="0" borderId="0" xfId="0" applyFont="1" applyAlignment="1">
      <alignment vertical="top" wrapText="1"/>
    </xf>
    <xf numFmtId="0" fontId="28" fillId="2"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vertical="center" wrapText="1"/>
      <protection locked="0"/>
    </xf>
    <xf numFmtId="0" fontId="28" fillId="17" borderId="1"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protection locked="0"/>
    </xf>
    <xf numFmtId="0" fontId="29" fillId="0" borderId="1" xfId="0" applyFont="1" applyBorder="1"/>
    <xf numFmtId="0" fontId="30" fillId="0" borderId="8" xfId="0" applyFont="1" applyBorder="1"/>
    <xf numFmtId="0" fontId="30" fillId="0" borderId="14" xfId="0" applyFont="1" applyBorder="1"/>
    <xf numFmtId="0" fontId="30" fillId="0" borderId="7" xfId="0" applyFont="1" applyBorder="1"/>
    <xf numFmtId="0" fontId="30" fillId="0" borderId="9" xfId="0" applyFont="1" applyBorder="1"/>
    <xf numFmtId="0" fontId="30" fillId="0" borderId="15" xfId="0" applyFont="1" applyBorder="1"/>
    <xf numFmtId="0" fontId="30" fillId="0" borderId="8" xfId="0" applyFont="1" applyBorder="1" applyAlignment="1">
      <alignment horizontal="center"/>
    </xf>
    <xf numFmtId="0" fontId="30" fillId="0" borderId="0" xfId="0" applyFont="1" applyAlignment="1">
      <alignment horizontal="center"/>
    </xf>
    <xf numFmtId="0" fontId="30" fillId="0" borderId="14" xfId="0" applyFont="1" applyBorder="1" applyAlignment="1">
      <alignment horizontal="center"/>
    </xf>
    <xf numFmtId="0" fontId="34" fillId="0" borderId="8" xfId="0" applyFont="1" applyBorder="1"/>
    <xf numFmtId="0" fontId="35" fillId="0" borderId="8" xfId="0" applyFont="1" applyBorder="1"/>
    <xf numFmtId="0" fontId="34" fillId="0" borderId="0" xfId="0" applyFont="1"/>
    <xf numFmtId="0" fontId="35" fillId="6" borderId="1" xfId="0" applyFont="1" applyFill="1" applyBorder="1" applyAlignment="1">
      <alignment horizontal="center"/>
    </xf>
    <xf numFmtId="0" fontId="35" fillId="0" borderId="1" xfId="0" applyFont="1" applyBorder="1" applyAlignment="1" applyProtection="1">
      <alignment vertical="center" wrapText="1"/>
      <protection locked="0"/>
    </xf>
    <xf numFmtId="0" fontId="34" fillId="0" borderId="1" xfId="0" applyFont="1" applyBorder="1" applyAlignment="1" applyProtection="1">
      <alignment vertical="top" wrapText="1"/>
      <protection locked="0"/>
    </xf>
    <xf numFmtId="0" fontId="35"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35" fillId="0" borderId="0" xfId="0" applyFont="1"/>
    <xf numFmtId="0" fontId="31" fillId="0" borderId="18" xfId="0" applyFont="1" applyBorder="1" applyAlignment="1">
      <alignment vertical="center"/>
    </xf>
    <xf numFmtId="0" fontId="31" fillId="0" borderId="19" xfId="0" applyFont="1" applyBorder="1" applyAlignment="1">
      <alignment vertical="center"/>
    </xf>
    <xf numFmtId="0" fontId="36" fillId="0" borderId="17" xfId="0" applyFont="1" applyBorder="1" applyAlignment="1">
      <alignment horizontal="center" vertical="center"/>
    </xf>
    <xf numFmtId="0" fontId="38" fillId="0" borderId="0" xfId="0" applyFont="1" applyAlignment="1">
      <alignment horizontal="center"/>
    </xf>
    <xf numFmtId="0" fontId="34" fillId="0" borderId="0" xfId="0" applyFont="1" applyAlignment="1">
      <alignment horizontal="center"/>
    </xf>
    <xf numFmtId="0" fontId="34" fillId="0" borderId="0" xfId="0" applyFont="1" applyAlignment="1">
      <alignment horizontal="center" vertical="center"/>
    </xf>
    <xf numFmtId="9" fontId="34" fillId="0" borderId="0" xfId="1" applyFont="1" applyFill="1"/>
    <xf numFmtId="0" fontId="29" fillId="0" borderId="2" xfId="0" applyFont="1" applyBorder="1" applyAlignment="1" applyProtection="1">
      <alignment horizontal="center" vertical="center"/>
      <protection locked="0"/>
    </xf>
    <xf numFmtId="0" fontId="34" fillId="0" borderId="12" xfId="0" applyFont="1" applyBorder="1" applyAlignment="1">
      <alignment horizontal="left" vertical="center" wrapText="1"/>
    </xf>
    <xf numFmtId="0" fontId="34" fillId="0" borderId="1" xfId="0" applyFont="1" applyBorder="1" applyAlignment="1" applyProtection="1">
      <alignment horizontal="justify" vertical="center" wrapText="1"/>
      <protection locked="0"/>
    </xf>
    <xf numFmtId="0" fontId="39" fillId="0" borderId="1" xfId="0" applyFont="1" applyBorder="1" applyAlignment="1" applyProtection="1">
      <alignment horizontal="justify" vertical="center" wrapText="1"/>
      <protection locked="0"/>
    </xf>
    <xf numFmtId="0" fontId="40" fillId="0" borderId="1" xfId="0" applyFont="1" applyBorder="1" applyAlignment="1" applyProtection="1">
      <alignment horizontal="justify"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horizontal="justify" vertical="top" wrapText="1"/>
      <protection locked="0"/>
    </xf>
    <xf numFmtId="0" fontId="41" fillId="17" borderId="2" xfId="0" applyFont="1" applyFill="1" applyBorder="1" applyAlignment="1" applyProtection="1">
      <alignment horizontal="center" vertical="center" wrapText="1"/>
      <protection locked="0"/>
    </xf>
    <xf numFmtId="0" fontId="41" fillId="17" borderId="1" xfId="0" applyFont="1" applyFill="1" applyBorder="1" applyAlignment="1" applyProtection="1">
      <alignment horizontal="center" vertical="center" wrapText="1"/>
      <protection locked="0"/>
    </xf>
    <xf numFmtId="14" fontId="2" fillId="0" borderId="1" xfId="0" applyNumberFormat="1" applyFont="1" applyBorder="1" applyAlignment="1">
      <alignment horizontal="center" vertical="center" wrapText="1"/>
    </xf>
    <xf numFmtId="0" fontId="42" fillId="0" borderId="1" xfId="0" applyFont="1" applyBorder="1" applyAlignment="1" applyProtection="1">
      <alignment horizontal="center" vertical="center"/>
      <protection locked="0"/>
    </xf>
    <xf numFmtId="0" fontId="43" fillId="0" borderId="0" xfId="0" applyFont="1" applyAlignment="1" applyProtection="1">
      <alignment horizontal="center" vertical="center"/>
      <protection locked="0"/>
    </xf>
    <xf numFmtId="0" fontId="29" fillId="14" borderId="2"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wrapText="1"/>
      <protection locked="0"/>
    </xf>
    <xf numFmtId="0" fontId="29" fillId="16" borderId="1" xfId="0" applyFont="1" applyFill="1" applyBorder="1" applyAlignment="1" applyProtection="1">
      <alignment horizontal="center" vertical="center" wrapText="1"/>
      <protection locked="0"/>
    </xf>
    <xf numFmtId="0" fontId="29" fillId="0" borderId="2" xfId="0" applyFont="1" applyBorder="1" applyAlignment="1" applyProtection="1">
      <alignment horizontal="center" vertical="center" wrapText="1"/>
      <protection locked="0"/>
    </xf>
    <xf numFmtId="9" fontId="29" fillId="14" borderId="2" xfId="0" applyNumberFormat="1" applyFont="1" applyFill="1" applyBorder="1" applyAlignment="1" applyProtection="1">
      <alignment horizontal="center" vertical="center" wrapText="1"/>
      <protection locked="0"/>
    </xf>
    <xf numFmtId="14" fontId="42" fillId="14" borderId="1" xfId="2" applyNumberFormat="1" applyFont="1" applyFill="1" applyBorder="1" applyAlignment="1" applyProtection="1">
      <alignment horizontal="center" vertical="center" wrapText="1"/>
      <protection locked="0"/>
    </xf>
    <xf numFmtId="165" fontId="29" fillId="0" borderId="1" xfId="0" applyNumberFormat="1" applyFont="1" applyBorder="1" applyAlignment="1" applyProtection="1">
      <alignment horizontal="center" vertical="center" wrapText="1"/>
      <protection locked="0"/>
    </xf>
    <xf numFmtId="0" fontId="41" fillId="0" borderId="1" xfId="0" applyFont="1" applyBorder="1" applyAlignment="1">
      <alignment horizontal="left" vertical="center" wrapText="1"/>
    </xf>
    <xf numFmtId="0" fontId="29" fillId="14" borderId="1" xfId="0" applyFont="1" applyFill="1" applyBorder="1" applyAlignment="1" applyProtection="1">
      <alignment horizontal="center" vertical="center" wrapText="1"/>
      <protection locked="0"/>
    </xf>
    <xf numFmtId="0" fontId="29" fillId="16" borderId="2" xfId="0" applyFont="1" applyFill="1" applyBorder="1" applyAlignment="1" applyProtection="1">
      <alignment horizontal="center" vertical="center" wrapText="1"/>
      <protection locked="0"/>
    </xf>
    <xf numFmtId="0" fontId="29" fillId="14" borderId="21" xfId="0" applyFont="1" applyFill="1" applyBorder="1" applyAlignment="1" applyProtection="1">
      <alignment horizontal="center" vertical="center" wrapText="1"/>
      <protection locked="0"/>
    </xf>
    <xf numFmtId="0" fontId="45" fillId="0" borderId="22" xfId="0" applyFont="1" applyBorder="1" applyAlignment="1">
      <alignment vertical="top" wrapText="1"/>
    </xf>
    <xf numFmtId="0" fontId="45" fillId="0" borderId="21" xfId="0" applyFont="1" applyBorder="1" applyAlignment="1">
      <alignment horizontal="center" vertical="center" wrapText="1"/>
    </xf>
    <xf numFmtId="0" fontId="29" fillId="0" borderId="21" xfId="0" applyFont="1" applyBorder="1" applyAlignment="1" applyProtection="1">
      <alignment horizontal="center" vertical="center"/>
      <protection locked="0"/>
    </xf>
    <xf numFmtId="0" fontId="29" fillId="0" borderId="21" xfId="0" applyFont="1" applyBorder="1" applyAlignment="1" applyProtection="1">
      <alignment horizontal="center" vertical="center" wrapText="1"/>
      <protection locked="0"/>
    </xf>
    <xf numFmtId="14" fontId="42" fillId="0" borderId="21" xfId="0" applyNumberFormat="1" applyFont="1" applyBorder="1" applyAlignment="1">
      <alignment horizontal="center" vertical="center" wrapText="1"/>
    </xf>
    <xf numFmtId="0" fontId="42" fillId="0" borderId="1" xfId="0" applyFont="1" applyBorder="1" applyAlignment="1">
      <alignment horizontal="left" vertical="top" wrapText="1"/>
    </xf>
    <xf numFmtId="0" fontId="28" fillId="0" borderId="2"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29" fillId="0" borderId="2" xfId="0" applyFont="1" applyBorder="1"/>
    <xf numFmtId="0" fontId="29" fillId="0" borderId="1" xfId="0" applyFont="1" applyBorder="1" applyAlignment="1">
      <alignment horizontal="center" vertical="center"/>
    </xf>
    <xf numFmtId="2" fontId="29" fillId="0" borderId="2" xfId="0" applyNumberFormat="1" applyFont="1" applyBorder="1" applyAlignment="1" applyProtection="1">
      <alignment horizontal="center" vertical="center"/>
      <protection locked="0"/>
    </xf>
    <xf numFmtId="9" fontId="29" fillId="0" borderId="2" xfId="0" applyNumberFormat="1" applyFont="1" applyBorder="1" applyAlignment="1" applyProtection="1">
      <alignment horizontal="center" vertical="center"/>
      <protection locked="0"/>
    </xf>
    <xf numFmtId="0" fontId="29" fillId="14" borderId="26" xfId="0" applyFont="1" applyFill="1" applyBorder="1" applyAlignment="1" applyProtection="1">
      <alignment horizontal="center" vertical="center"/>
      <protection locked="0"/>
    </xf>
    <xf numFmtId="2" fontId="29" fillId="0" borderId="1" xfId="0" applyNumberFormat="1" applyFont="1" applyBorder="1" applyAlignment="1" applyProtection="1">
      <alignment horizontal="center" vertical="center"/>
      <protection locked="0"/>
    </xf>
    <xf numFmtId="9" fontId="29" fillId="0" borderId="1" xfId="0" applyNumberFormat="1" applyFont="1" applyBorder="1" applyAlignment="1" applyProtection="1">
      <alignment horizontal="center" vertical="center"/>
      <protection locked="0"/>
    </xf>
    <xf numFmtId="0" fontId="29" fillId="14" borderId="1" xfId="0" applyFont="1" applyFill="1" applyBorder="1" applyAlignment="1" applyProtection="1">
      <alignment horizontal="center" vertical="center"/>
      <protection locked="0"/>
    </xf>
    <xf numFmtId="0" fontId="42" fillId="0" borderId="27" xfId="0" applyFont="1" applyBorder="1" applyAlignment="1">
      <alignment horizontal="justify" vertical="top" wrapText="1"/>
    </xf>
    <xf numFmtId="0" fontId="42" fillId="0" borderId="3" xfId="0" applyFont="1" applyBorder="1" applyAlignment="1">
      <alignment horizontal="center" vertical="center" wrapText="1"/>
    </xf>
    <xf numFmtId="9" fontId="29" fillId="14" borderId="1" xfId="0" applyNumberFormat="1" applyFont="1" applyFill="1" applyBorder="1" applyAlignment="1" applyProtection="1">
      <alignment horizontal="center" vertical="center" wrapText="1"/>
      <protection locked="0"/>
    </xf>
    <xf numFmtId="165" fontId="42" fillId="0" borderId="1" xfId="0" applyNumberFormat="1" applyFont="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42" fillId="0" borderId="1" xfId="4" applyFont="1" applyFill="1" applyBorder="1" applyAlignment="1" applyProtection="1">
      <alignment horizontal="center" vertical="center" wrapText="1"/>
    </xf>
    <xf numFmtId="0" fontId="29" fillId="16" borderId="1" xfId="0" applyFont="1" applyFill="1" applyBorder="1" applyAlignment="1">
      <alignment horizontal="center" vertical="center" wrapText="1"/>
    </xf>
    <xf numFmtId="0" fontId="42" fillId="0" borderId="1" xfId="0" applyFont="1" applyBorder="1" applyAlignment="1">
      <alignment horizontal="justify" vertical="top" wrapText="1"/>
    </xf>
    <xf numFmtId="0" fontId="42" fillId="0" borderId="1" xfId="0" applyFont="1" applyBorder="1" applyAlignment="1">
      <alignment horizontal="center" vertical="center" wrapText="1"/>
    </xf>
    <xf numFmtId="0" fontId="29" fillId="0" borderId="1" xfId="0" applyFont="1" applyBorder="1" applyAlignment="1">
      <alignment horizontal="center" vertical="center" wrapText="1"/>
    </xf>
    <xf numFmtId="14" fontId="42" fillId="14" borderId="1" xfId="2" applyNumberFormat="1" applyFont="1" applyFill="1" applyBorder="1" applyAlignment="1">
      <alignment horizontal="center" vertical="center" wrapText="1"/>
    </xf>
    <xf numFmtId="14" fontId="45" fillId="14" borderId="1" xfId="2" applyNumberFormat="1" applyFont="1" applyFill="1" applyBorder="1" applyAlignment="1">
      <alignment horizontal="center" vertical="center" wrapText="1"/>
    </xf>
    <xf numFmtId="0" fontId="42" fillId="0" borderId="1" xfId="0" applyFont="1" applyBorder="1" applyAlignment="1">
      <alignment horizontal="left" vertical="center" wrapText="1"/>
    </xf>
    <xf numFmtId="165" fontId="29" fillId="0" borderId="1" xfId="0" applyNumberFormat="1" applyFont="1" applyBorder="1" applyAlignment="1" applyProtection="1">
      <alignment horizontal="center" vertical="center"/>
      <protection locked="0"/>
    </xf>
    <xf numFmtId="0" fontId="29" fillId="0" borderId="5" xfId="0" applyFont="1" applyBorder="1" applyAlignment="1" applyProtection="1">
      <alignment horizontal="center" vertical="center" wrapText="1"/>
      <protection locked="0"/>
    </xf>
    <xf numFmtId="0" fontId="29" fillId="16" borderId="1" xfId="0" applyFont="1" applyFill="1" applyBorder="1" applyAlignment="1" applyProtection="1">
      <alignment horizontal="center" vertical="center"/>
      <protection locked="0"/>
    </xf>
    <xf numFmtId="0" fontId="29" fillId="0" borderId="1" xfId="0" applyFont="1" applyBorder="1" applyAlignment="1" applyProtection="1">
      <alignment horizontal="left" vertical="center" wrapText="1"/>
      <protection locked="0"/>
    </xf>
    <xf numFmtId="0" fontId="29" fillId="0" borderId="1" xfId="0" applyFont="1" applyBorder="1" applyAlignment="1" applyProtection="1">
      <alignment horizontal="left" vertical="top" wrapText="1"/>
      <protection locked="0"/>
    </xf>
    <xf numFmtId="0" fontId="29" fillId="16" borderId="1" xfId="0" applyFont="1" applyFill="1" applyBorder="1" applyAlignment="1" applyProtection="1">
      <alignment horizontal="left" vertical="center" wrapText="1"/>
      <protection locked="0"/>
    </xf>
    <xf numFmtId="0" fontId="29" fillId="16" borderId="2" xfId="0" applyFont="1" applyFill="1" applyBorder="1" applyAlignment="1" applyProtection="1">
      <alignment horizontal="center" vertical="center"/>
      <protection locked="0"/>
    </xf>
    <xf numFmtId="0" fontId="29" fillId="0" borderId="2" xfId="0" applyFont="1" applyBorder="1" applyAlignment="1" applyProtection="1">
      <alignment horizontal="left" vertical="center" wrapText="1"/>
      <protection locked="0"/>
    </xf>
    <xf numFmtId="0" fontId="42" fillId="0" borderId="2" xfId="0" applyFont="1" applyBorder="1" applyAlignment="1">
      <alignment horizontal="center" vertical="center" wrapText="1"/>
    </xf>
    <xf numFmtId="165" fontId="42" fillId="0" borderId="2" xfId="0" applyNumberFormat="1" applyFont="1" applyBorder="1" applyAlignment="1">
      <alignment horizontal="center" vertical="center" wrapText="1"/>
    </xf>
    <xf numFmtId="14" fontId="42" fillId="0" borderId="1" xfId="0" applyNumberFormat="1" applyFont="1" applyBorder="1" applyAlignment="1">
      <alignment horizontal="center" vertical="center" wrapText="1"/>
    </xf>
    <xf numFmtId="0" fontId="29" fillId="14" borderId="1" xfId="0" applyFont="1" applyFill="1" applyBorder="1" applyAlignment="1">
      <alignment horizontal="center" vertical="center" wrapText="1"/>
    </xf>
    <xf numFmtId="0" fontId="42" fillId="16" borderId="1" xfId="4" applyFont="1" applyFill="1" applyBorder="1" applyAlignment="1" applyProtection="1">
      <alignment horizontal="center" vertical="center" wrapText="1"/>
    </xf>
    <xf numFmtId="0" fontId="42" fillId="0" borderId="1" xfId="2" applyFont="1" applyBorder="1" applyAlignment="1">
      <alignment vertical="top" wrapText="1"/>
    </xf>
    <xf numFmtId="0" fontId="42" fillId="0" borderId="1" xfId="2" applyFont="1" applyBorder="1" applyAlignment="1">
      <alignment vertical="center" wrapText="1"/>
    </xf>
    <xf numFmtId="0" fontId="49" fillId="0" borderId="1" xfId="0" applyFont="1" applyBorder="1" applyAlignment="1">
      <alignment horizontal="center" vertical="center"/>
    </xf>
    <xf numFmtId="0" fontId="42" fillId="0" borderId="1" xfId="2" applyFont="1" applyBorder="1" applyAlignment="1">
      <alignment horizontal="center" vertical="center" wrapText="1"/>
    </xf>
    <xf numFmtId="9" fontId="29" fillId="14" borderId="1" xfId="1" applyFont="1" applyFill="1" applyBorder="1" applyAlignment="1" applyProtection="1">
      <alignment horizontal="center" vertical="center"/>
      <protection locked="0"/>
    </xf>
    <xf numFmtId="14" fontId="42" fillId="16" borderId="1" xfId="2" applyNumberFormat="1" applyFont="1" applyFill="1" applyBorder="1" applyAlignment="1">
      <alignment horizontal="center" vertical="center" wrapText="1"/>
    </xf>
    <xf numFmtId="14" fontId="42" fillId="0" borderId="1" xfId="2" applyNumberFormat="1" applyFont="1" applyBorder="1" applyAlignment="1">
      <alignment horizontal="center" vertical="center" wrapText="1"/>
    </xf>
    <xf numFmtId="0" fontId="29" fillId="14" borderId="5" xfId="0" applyFont="1" applyFill="1" applyBorder="1" applyAlignment="1" applyProtection="1">
      <alignment horizontal="center" vertical="center" wrapText="1"/>
      <protection locked="0"/>
    </xf>
    <xf numFmtId="0" fontId="42" fillId="14" borderId="28" xfId="4" applyFont="1" applyFill="1" applyBorder="1" applyAlignment="1" applyProtection="1">
      <alignment horizontal="center" vertical="center" wrapText="1"/>
    </xf>
    <xf numFmtId="0" fontId="29" fillId="14" borderId="26" xfId="0" applyFont="1" applyFill="1" applyBorder="1" applyAlignment="1" applyProtection="1">
      <alignment horizontal="center" vertical="center" wrapText="1"/>
      <protection locked="0"/>
    </xf>
    <xf numFmtId="0" fontId="42" fillId="14" borderId="29" xfId="4" applyFont="1" applyFill="1" applyBorder="1" applyAlignment="1" applyProtection="1">
      <alignment horizontal="center" vertical="center" wrapText="1"/>
    </xf>
    <xf numFmtId="0" fontId="42" fillId="0" borderId="2" xfId="2" applyFont="1" applyBorder="1" applyAlignment="1">
      <alignment vertical="top" wrapText="1"/>
    </xf>
    <xf numFmtId="9" fontId="29" fillId="14" borderId="2" xfId="1" applyFont="1" applyFill="1" applyBorder="1" applyAlignment="1" applyProtection="1">
      <alignment horizontal="center" vertical="center"/>
      <protection locked="0"/>
    </xf>
    <xf numFmtId="14" fontId="42" fillId="14" borderId="2" xfId="2" applyNumberFormat="1" applyFont="1" applyFill="1" applyBorder="1" applyAlignment="1">
      <alignment horizontal="center" vertical="center" wrapText="1"/>
    </xf>
    <xf numFmtId="0" fontId="29" fillId="0" borderId="28"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protection locked="0"/>
    </xf>
    <xf numFmtId="0" fontId="42" fillId="0" borderId="4" xfId="0" applyFont="1" applyBorder="1" applyAlignment="1">
      <alignment horizontal="center" vertical="center" wrapText="1"/>
    </xf>
    <xf numFmtId="0" fontId="42" fillId="0" borderId="2" xfId="0" applyFont="1" applyBorder="1" applyAlignment="1">
      <alignment horizontal="left" vertical="center" wrapText="1"/>
    </xf>
    <xf numFmtId="14" fontId="42" fillId="0" borderId="2" xfId="0" applyNumberFormat="1" applyFont="1" applyBorder="1" applyAlignment="1">
      <alignment horizontal="center" vertical="center" wrapText="1"/>
    </xf>
    <xf numFmtId="0" fontId="29" fillId="16" borderId="21" xfId="0" applyFont="1" applyFill="1" applyBorder="1" applyAlignment="1" applyProtection="1">
      <alignment horizontal="center" vertical="center"/>
      <protection locked="0"/>
    </xf>
    <xf numFmtId="0" fontId="45" fillId="0" borderId="21" xfId="0" applyFont="1" applyBorder="1" applyAlignment="1" applyProtection="1">
      <alignment horizontal="left" vertical="top" wrapText="1"/>
      <protection locked="0"/>
    </xf>
    <xf numFmtId="0" fontId="29" fillId="0" borderId="21" xfId="0" applyFont="1" applyBorder="1" applyAlignment="1" applyProtection="1">
      <alignment horizontal="left" vertical="top" wrapText="1"/>
      <protection locked="0"/>
    </xf>
    <xf numFmtId="0" fontId="42" fillId="0" borderId="21" xfId="0" applyFont="1" applyBorder="1" applyAlignment="1">
      <alignment vertical="top" wrapText="1"/>
    </xf>
    <xf numFmtId="0" fontId="42" fillId="0" borderId="21" xfId="0" applyFont="1" applyBorder="1" applyAlignment="1">
      <alignment horizontal="center" vertical="center" wrapText="1"/>
    </xf>
    <xf numFmtId="9" fontId="29" fillId="14" borderId="21" xfId="0" applyNumberFormat="1" applyFont="1" applyFill="1" applyBorder="1" applyAlignment="1" applyProtection="1">
      <alignment horizontal="center" vertical="center" wrapText="1"/>
      <protection locked="0"/>
    </xf>
    <xf numFmtId="0" fontId="29" fillId="0" borderId="22" xfId="0" applyFont="1" applyBorder="1" applyAlignment="1" applyProtection="1">
      <alignment horizontal="center" vertical="center"/>
      <protection locked="0"/>
    </xf>
    <xf numFmtId="0" fontId="45" fillId="0" borderId="21" xfId="0" applyFont="1" applyBorder="1" applyAlignment="1">
      <alignment horizontal="left" vertical="top" wrapText="1"/>
    </xf>
    <xf numFmtId="0" fontId="41" fillId="0" borderId="21" xfId="0" applyFont="1" applyBorder="1" applyAlignment="1">
      <alignment horizontal="left" vertical="top" wrapText="1"/>
    </xf>
    <xf numFmtId="0" fontId="42" fillId="0" borderId="21" xfId="0" applyFont="1" applyBorder="1" applyAlignment="1">
      <alignment horizontal="left" vertical="top" wrapText="1"/>
    </xf>
    <xf numFmtId="0" fontId="45" fillId="0" borderId="21" xfId="0" applyFont="1" applyBorder="1" applyAlignment="1">
      <alignment horizontal="center" vertical="center" wrapText="1" indent="1"/>
    </xf>
    <xf numFmtId="0" fontId="41" fillId="0" borderId="21" xfId="0" applyFont="1" applyBorder="1" applyAlignment="1">
      <alignment vertical="top" wrapText="1"/>
    </xf>
    <xf numFmtId="0" fontId="42" fillId="18" borderId="21" xfId="0" applyFont="1" applyFill="1" applyBorder="1" applyAlignment="1">
      <alignment vertical="top" wrapText="1"/>
    </xf>
    <xf numFmtId="0" fontId="45" fillId="0" borderId="21" xfId="0" applyFont="1" applyBorder="1" applyAlignment="1">
      <alignment vertical="top" wrapText="1"/>
    </xf>
    <xf numFmtId="0" fontId="42" fillId="0" borderId="3" xfId="0" applyFont="1" applyBorder="1" applyAlignment="1">
      <alignment horizontal="left" vertical="center" wrapText="1"/>
    </xf>
    <xf numFmtId="9" fontId="29" fillId="14" borderId="5" xfId="0" applyNumberFormat="1" applyFont="1" applyFill="1" applyBorder="1" applyAlignment="1" applyProtection="1">
      <alignment horizontal="center" vertical="center" wrapText="1"/>
      <protection locked="0"/>
    </xf>
    <xf numFmtId="0" fontId="41" fillId="0" borderId="1" xfId="0" applyFont="1" applyBorder="1" applyAlignment="1">
      <alignment horizontal="center" vertical="center" wrapText="1"/>
    </xf>
    <xf numFmtId="14" fontId="42" fillId="14" borderId="1" xfId="0" applyNumberFormat="1" applyFont="1" applyFill="1" applyBorder="1" applyAlignment="1">
      <alignment horizontal="center" vertical="center" wrapText="1"/>
    </xf>
    <xf numFmtId="0" fontId="42" fillId="14" borderId="1" xfId="4" applyFont="1" applyFill="1" applyBorder="1" applyAlignment="1" applyProtection="1">
      <alignment horizontal="center" vertical="center" wrapText="1"/>
    </xf>
    <xf numFmtId="0" fontId="42" fillId="0" borderId="1" xfId="0" applyFont="1" applyBorder="1" applyAlignment="1">
      <alignment horizontal="justify" vertical="center" wrapText="1"/>
    </xf>
    <xf numFmtId="14" fontId="29" fillId="14" borderId="1" xfId="2" applyNumberFormat="1" applyFont="1" applyFill="1" applyBorder="1" applyAlignment="1" applyProtection="1">
      <alignment horizontal="center" vertical="center"/>
      <protection locked="0"/>
    </xf>
    <xf numFmtId="0" fontId="42" fillId="0" borderId="1" xfId="0" applyFont="1" applyBorder="1" applyAlignment="1">
      <alignment vertical="center" wrapText="1"/>
    </xf>
    <xf numFmtId="166" fontId="42" fillId="0" borderId="1" xfId="2" applyNumberFormat="1" applyFont="1" applyBorder="1" applyAlignment="1">
      <alignment horizontal="center" vertical="center" wrapText="1"/>
    </xf>
    <xf numFmtId="14" fontId="29" fillId="0" borderId="1" xfId="0" applyNumberFormat="1" applyFont="1" applyBorder="1" applyAlignment="1" applyProtection="1">
      <alignment horizontal="center" vertical="center"/>
      <protection locked="0"/>
    </xf>
    <xf numFmtId="0" fontId="52" fillId="19" borderId="2" xfId="0" applyFont="1" applyFill="1" applyBorder="1" applyAlignment="1">
      <alignment horizontal="center" vertical="center" wrapText="1" readingOrder="1"/>
    </xf>
    <xf numFmtId="0" fontId="52" fillId="19" borderId="1" xfId="0" applyFont="1" applyFill="1" applyBorder="1" applyAlignment="1">
      <alignment horizontal="center" vertical="center" wrapText="1" readingOrder="1"/>
    </xf>
    <xf numFmtId="0" fontId="20" fillId="19" borderId="1" xfId="0" applyFont="1" applyFill="1" applyBorder="1" applyAlignment="1">
      <alignment horizontal="center" vertical="center" wrapText="1"/>
    </xf>
    <xf numFmtId="0" fontId="20" fillId="20" borderId="1" xfId="0" applyFont="1" applyFill="1" applyBorder="1" applyAlignment="1">
      <alignment horizontal="center" vertical="center" wrapText="1"/>
    </xf>
    <xf numFmtId="0" fontId="52" fillId="22" borderId="1" xfId="0" applyFont="1" applyFill="1" applyBorder="1" applyAlignment="1">
      <alignment horizontal="center" vertical="center" wrapText="1" readingOrder="1"/>
    </xf>
    <xf numFmtId="0" fontId="52" fillId="15" borderId="1" xfId="0" applyFont="1" applyFill="1" applyBorder="1" applyAlignment="1">
      <alignment horizontal="center" vertical="center" wrapText="1" readingOrder="1"/>
    </xf>
    <xf numFmtId="0" fontId="52" fillId="16" borderId="1" xfId="0" applyFont="1" applyFill="1" applyBorder="1" applyAlignment="1">
      <alignment horizontal="center" vertical="center" wrapText="1" readingOrder="1"/>
    </xf>
    <xf numFmtId="0" fontId="19" fillId="23" borderId="28" xfId="0" applyFont="1" applyFill="1" applyBorder="1" applyAlignment="1">
      <alignment horizontal="center" vertical="center" wrapText="1" readingOrder="1"/>
    </xf>
    <xf numFmtId="0" fontId="21" fillId="24" borderId="5" xfId="0" applyFont="1" applyFill="1" applyBorder="1" applyAlignment="1">
      <alignment horizontal="center" vertical="center"/>
    </xf>
    <xf numFmtId="0" fontId="21" fillId="24" borderId="1" xfId="0" applyFont="1" applyFill="1" applyBorder="1" applyAlignment="1">
      <alignment horizontal="center" vertical="center"/>
    </xf>
    <xf numFmtId="0" fontId="21" fillId="24" borderId="28" xfId="0" applyFont="1" applyFill="1" applyBorder="1" applyAlignment="1">
      <alignment horizontal="center" vertical="center" wrapText="1" readingOrder="1"/>
    </xf>
    <xf numFmtId="0" fontId="21" fillId="24" borderId="1" xfId="0" applyFont="1" applyFill="1" applyBorder="1" applyAlignment="1">
      <alignment horizontal="center" vertical="center" wrapText="1" readingOrder="1"/>
    </xf>
    <xf numFmtId="0" fontId="51" fillId="24" borderId="1" xfId="0" applyFont="1" applyFill="1" applyBorder="1" applyAlignment="1">
      <alignment horizontal="center" vertical="center" wrapText="1" readingOrder="1"/>
    </xf>
    <xf numFmtId="0" fontId="21" fillId="24" borderId="1" xfId="0" applyFont="1" applyFill="1" applyBorder="1" applyAlignment="1">
      <alignment horizontal="center" vertical="center" wrapText="1"/>
    </xf>
    <xf numFmtId="0" fontId="19" fillId="23" borderId="1" xfId="0" applyFont="1" applyFill="1" applyBorder="1" applyAlignment="1">
      <alignment horizontal="center" vertical="center" wrapText="1" readingOrder="1"/>
    </xf>
    <xf numFmtId="0" fontId="22" fillId="23" borderId="1" xfId="0" applyFont="1" applyFill="1" applyBorder="1" applyAlignment="1">
      <alignment horizontal="center" vertical="center" wrapText="1" readingOrder="1"/>
    </xf>
    <xf numFmtId="0" fontId="51" fillId="24" borderId="1" xfId="0" applyFont="1" applyFill="1" applyBorder="1" applyAlignment="1">
      <alignment horizontal="center" vertical="center" wrapText="1"/>
    </xf>
    <xf numFmtId="0" fontId="54" fillId="25" borderId="31" xfId="0" applyFont="1" applyFill="1" applyBorder="1" applyAlignment="1">
      <alignment horizontal="center" vertical="center"/>
    </xf>
    <xf numFmtId="0" fontId="55" fillId="25" borderId="6" xfId="0" applyFont="1" applyFill="1" applyBorder="1" applyAlignment="1">
      <alignment horizontal="center" vertical="center"/>
    </xf>
    <xf numFmtId="0" fontId="55" fillId="25" borderId="32" xfId="0" applyFont="1" applyFill="1" applyBorder="1" applyAlignment="1">
      <alignment horizontal="center" vertical="center"/>
    </xf>
    <xf numFmtId="0" fontId="55" fillId="25" borderId="31" xfId="0" applyFont="1" applyFill="1" applyBorder="1" applyAlignment="1">
      <alignment horizontal="center" vertical="center"/>
    </xf>
    <xf numFmtId="0" fontId="5" fillId="0" borderId="0" xfId="0" applyFont="1" applyAlignment="1">
      <alignment horizontal="center"/>
    </xf>
    <xf numFmtId="0" fontId="56" fillId="0" borderId="0" xfId="0" applyFont="1" applyAlignment="1">
      <alignment horizontal="center" vertical="center"/>
    </xf>
    <xf numFmtId="10" fontId="57" fillId="0" borderId="1" xfId="1" applyNumberFormat="1" applyFont="1" applyBorder="1" applyAlignment="1">
      <alignment horizontal="center" vertical="center"/>
    </xf>
    <xf numFmtId="14" fontId="42" fillId="0" borderId="27" xfId="0" applyNumberFormat="1" applyFont="1" applyBorder="1" applyAlignment="1">
      <alignment horizontal="center" vertical="center" wrapText="1"/>
    </xf>
    <xf numFmtId="0" fontId="29" fillId="14" borderId="1" xfId="0" applyFont="1" applyFill="1" applyBorder="1" applyAlignment="1">
      <alignment horizontal="justify" vertical="top" wrapText="1"/>
    </xf>
    <xf numFmtId="0" fontId="42" fillId="14" borderId="1" xfId="0" applyFont="1" applyFill="1" applyBorder="1" applyAlignment="1">
      <alignment horizontal="justify" vertical="top" wrapText="1"/>
    </xf>
    <xf numFmtId="0" fontId="41" fillId="14" borderId="1" xfId="0" applyFont="1" applyFill="1" applyBorder="1" applyAlignment="1">
      <alignment horizontal="center" vertical="center" wrapText="1"/>
    </xf>
    <xf numFmtId="0" fontId="42" fillId="14" borderId="1" xfId="0" applyFont="1" applyFill="1" applyBorder="1" applyAlignment="1">
      <alignment horizontal="center" vertical="center" wrapText="1"/>
    </xf>
    <xf numFmtId="0" fontId="42" fillId="0" borderId="33" xfId="0" applyFont="1" applyBorder="1" applyAlignment="1">
      <alignment horizontal="center" vertical="center" wrapText="1"/>
    </xf>
    <xf numFmtId="0" fontId="29" fillId="0" borderId="33" xfId="0" applyFont="1" applyBorder="1" applyAlignment="1" applyProtection="1">
      <alignment horizontal="center" vertical="center"/>
      <protection locked="0"/>
    </xf>
    <xf numFmtId="0" fontId="41" fillId="0" borderId="1" xfId="0" applyFont="1" applyBorder="1" applyAlignment="1">
      <alignment vertical="top" wrapText="1"/>
    </xf>
    <xf numFmtId="166" fontId="42" fillId="0" borderId="1" xfId="0" applyNumberFormat="1" applyFont="1" applyBorder="1" applyAlignment="1">
      <alignment horizontal="center" vertical="center" wrapText="1"/>
    </xf>
    <xf numFmtId="166" fontId="29" fillId="0" borderId="1" xfId="0" applyNumberFormat="1" applyFont="1" applyBorder="1" applyAlignment="1" applyProtection="1">
      <alignment horizontal="center" vertical="center"/>
      <protection locked="0"/>
    </xf>
    <xf numFmtId="0" fontId="42" fillId="0" borderId="3" xfId="2" applyFont="1" applyBorder="1" applyAlignment="1">
      <alignment horizontal="justify" vertical="center" wrapText="1"/>
    </xf>
    <xf numFmtId="0" fontId="42" fillId="0" borderId="3" xfId="2" applyFont="1" applyBorder="1" applyAlignment="1">
      <alignment horizontal="center" vertical="center" wrapText="1"/>
    </xf>
    <xf numFmtId="0" fontId="42" fillId="0" borderId="2" xfId="2" applyFont="1" applyBorder="1" applyAlignment="1">
      <alignment vertical="center" wrapText="1"/>
    </xf>
    <xf numFmtId="0" fontId="42" fillId="0" borderId="1" xfId="2" applyFont="1" applyBorder="1" applyAlignment="1">
      <alignment horizontal="justify" vertical="center" wrapText="1"/>
    </xf>
    <xf numFmtId="0" fontId="29" fillId="0" borderId="2" xfId="0" applyFont="1" applyBorder="1" applyAlignment="1">
      <alignment horizontal="center" vertical="center"/>
    </xf>
    <xf numFmtId="0" fontId="41" fillId="0" borderId="3" xfId="0" applyFont="1" applyBorder="1" applyAlignment="1">
      <alignment horizontal="left" vertical="center" wrapText="1"/>
    </xf>
    <xf numFmtId="0" fontId="29" fillId="16" borderId="5" xfId="0" applyFont="1" applyFill="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14" fontId="29" fillId="0" borderId="2" xfId="0" applyNumberFormat="1" applyFont="1" applyBorder="1" applyAlignment="1">
      <alignment horizontal="center" vertical="center"/>
    </xf>
    <xf numFmtId="0" fontId="46" fillId="0" borderId="1" xfId="0" applyFont="1" applyBorder="1" applyAlignment="1" applyProtection="1">
      <alignment horizontal="left" vertical="center" wrapText="1"/>
      <protection locked="0"/>
    </xf>
    <xf numFmtId="14" fontId="42" fillId="15" borderId="1" xfId="0" applyNumberFormat="1" applyFont="1" applyFill="1" applyBorder="1" applyAlignment="1">
      <alignment horizontal="center" vertical="center" wrapText="1"/>
    </xf>
    <xf numFmtId="0" fontId="42" fillId="4" borderId="1" xfId="0" applyFont="1" applyFill="1" applyBorder="1" applyAlignment="1" applyProtection="1">
      <alignment horizontal="center" vertical="center"/>
      <protection locked="0"/>
    </xf>
    <xf numFmtId="14" fontId="29" fillId="0" borderId="1" xfId="0" applyNumberFormat="1" applyFont="1" applyBorder="1" applyAlignment="1">
      <alignment horizontal="center" vertical="center"/>
    </xf>
    <xf numFmtId="14" fontId="42" fillId="15" borderId="21" xfId="0" applyNumberFormat="1" applyFont="1" applyFill="1" applyBorder="1" applyAlignment="1">
      <alignment horizontal="center" vertical="center" wrapText="1"/>
    </xf>
    <xf numFmtId="0" fontId="42" fillId="0" borderId="2" xfId="2" applyFont="1" applyBorder="1" applyAlignment="1">
      <alignment horizontal="justify" vertical="center" wrapText="1"/>
    </xf>
    <xf numFmtId="0" fontId="42" fillId="0" borderId="2" xfId="2" applyFont="1" applyBorder="1" applyAlignment="1">
      <alignment horizontal="center" vertical="center" wrapText="1"/>
    </xf>
    <xf numFmtId="14" fontId="42" fillId="0" borderId="2" xfId="2" applyNumberFormat="1" applyFont="1" applyBorder="1" applyAlignment="1">
      <alignment horizontal="center" vertical="center" wrapText="1"/>
    </xf>
    <xf numFmtId="0" fontId="42" fillId="4" borderId="2" xfId="0" applyFont="1" applyFill="1" applyBorder="1" applyAlignment="1" applyProtection="1">
      <alignment horizontal="center" vertical="center"/>
      <protection locked="0"/>
    </xf>
    <xf numFmtId="0" fontId="42" fillId="0" borderId="1" xfId="2" applyFont="1" applyBorder="1" applyAlignment="1">
      <alignment horizontal="center" vertical="top" wrapText="1"/>
    </xf>
    <xf numFmtId="0" fontId="29" fillId="0" borderId="1" xfId="0" applyFont="1" applyBorder="1" applyAlignment="1">
      <alignment vertical="center" wrapText="1"/>
    </xf>
    <xf numFmtId="0" fontId="29" fillId="0" borderId="1" xfId="0" applyFont="1" applyBorder="1" applyAlignment="1">
      <alignment wrapText="1"/>
    </xf>
    <xf numFmtId="0" fontId="29" fillId="0" borderId="1" xfId="0" applyFont="1" applyBorder="1" applyAlignment="1">
      <alignment horizontal="left" vertical="center" wrapText="1"/>
    </xf>
    <xf numFmtId="0" fontId="29" fillId="0" borderId="2" xfId="0" applyFont="1" applyBorder="1" applyAlignment="1">
      <alignment horizontal="center" wrapText="1"/>
    </xf>
    <xf numFmtId="0" fontId="29" fillId="0" borderId="2" xfId="0" applyFont="1" applyBorder="1" applyAlignment="1">
      <alignment horizontal="center" vertical="center" wrapText="1"/>
    </xf>
    <xf numFmtId="0" fontId="42" fillId="0" borderId="35" xfId="0" applyFont="1" applyBorder="1" applyAlignment="1">
      <alignment horizontal="center" vertical="center" wrapText="1"/>
    </xf>
    <xf numFmtId="0" fontId="29" fillId="14" borderId="36" xfId="0" applyFont="1" applyFill="1" applyBorder="1" applyAlignment="1" applyProtection="1">
      <alignment horizontal="center" vertical="center"/>
      <protection locked="0"/>
    </xf>
    <xf numFmtId="2" fontId="29" fillId="0" borderId="21" xfId="0" applyNumberFormat="1" applyFont="1" applyBorder="1" applyAlignment="1" applyProtection="1">
      <alignment horizontal="center" vertical="center"/>
      <protection locked="0"/>
    </xf>
    <xf numFmtId="0" fontId="29" fillId="0" borderId="21" xfId="0" applyFont="1" applyBorder="1" applyAlignment="1">
      <alignment horizontal="center" vertical="center" wrapText="1"/>
    </xf>
    <xf numFmtId="165" fontId="42" fillId="0" borderId="21" xfId="0" applyNumberFormat="1" applyFont="1" applyBorder="1" applyAlignment="1">
      <alignment horizontal="center" vertical="center" wrapText="1"/>
    </xf>
    <xf numFmtId="0" fontId="42" fillId="0" borderId="11" xfId="0" applyFont="1" applyBorder="1" applyAlignment="1">
      <alignment horizontal="center" vertical="center" wrapText="1"/>
    </xf>
    <xf numFmtId="9" fontId="29" fillId="0" borderId="37" xfId="0" applyNumberFormat="1" applyFont="1" applyBorder="1" applyAlignment="1" applyProtection="1">
      <alignment horizontal="center" vertical="center"/>
      <protection locked="0"/>
    </xf>
    <xf numFmtId="9" fontId="29" fillId="14" borderId="26" xfId="0" applyNumberFormat="1" applyFont="1" applyFill="1" applyBorder="1" applyAlignment="1" applyProtection="1">
      <alignment horizontal="center" vertical="center" wrapText="1"/>
      <protection locked="0"/>
    </xf>
    <xf numFmtId="0" fontId="45" fillId="18" borderId="1" xfId="0" applyFont="1" applyFill="1" applyBorder="1" applyAlignment="1">
      <alignment horizontal="center" vertical="center" wrapText="1"/>
    </xf>
    <xf numFmtId="166" fontId="29" fillId="0" borderId="2" xfId="0" applyNumberFormat="1" applyFont="1" applyBorder="1" applyAlignment="1" applyProtection="1">
      <alignment horizontal="center" vertical="center"/>
      <protection locked="0"/>
    </xf>
    <xf numFmtId="0" fontId="45" fillId="0" borderId="1" xfId="0" applyFont="1" applyBorder="1" applyAlignment="1">
      <alignment horizontal="center" vertical="center" wrapText="1"/>
    </xf>
    <xf numFmtId="0" fontId="29" fillId="14" borderId="1" xfId="0" applyFont="1" applyFill="1" applyBorder="1" applyAlignment="1">
      <alignment horizontal="center" vertical="center"/>
    </xf>
    <xf numFmtId="0" fontId="52" fillId="21" borderId="1" xfId="0" applyFont="1" applyFill="1" applyBorder="1" applyAlignment="1">
      <alignment horizontal="center" vertical="center" wrapText="1" readingOrder="1"/>
    </xf>
    <xf numFmtId="0" fontId="28" fillId="0" borderId="2" xfId="0" applyFont="1" applyBorder="1" applyAlignment="1">
      <alignment horizontal="center" vertical="center" wrapText="1"/>
    </xf>
    <xf numFmtId="0" fontId="45" fillId="0" borderId="1" xfId="0" applyFont="1" applyBorder="1" applyAlignment="1">
      <alignment vertical="center" wrapText="1"/>
    </xf>
    <xf numFmtId="0" fontId="42" fillId="0" borderId="27" xfId="0" applyFont="1" applyBorder="1" applyAlignment="1">
      <alignment horizontal="center" vertical="center" wrapText="1"/>
    </xf>
    <xf numFmtId="0" fontId="42" fillId="14" borderId="3" xfId="0" applyFont="1" applyFill="1" applyBorder="1" applyAlignment="1">
      <alignment horizontal="center" vertical="center" wrapText="1"/>
    </xf>
    <xf numFmtId="14" fontId="42" fillId="14" borderId="2" xfId="2" applyNumberFormat="1" applyFont="1" applyFill="1" applyBorder="1" applyAlignment="1" applyProtection="1">
      <alignment horizontal="center" vertical="center" wrapText="1"/>
      <protection locked="0"/>
    </xf>
    <xf numFmtId="2" fontId="29" fillId="0" borderId="33" xfId="0" applyNumberFormat="1" applyFont="1" applyBorder="1" applyAlignment="1" applyProtection="1">
      <alignment horizontal="center" vertical="center"/>
      <protection locked="0"/>
    </xf>
    <xf numFmtId="9" fontId="29" fillId="0" borderId="33" xfId="0" applyNumberFormat="1" applyFont="1" applyBorder="1" applyAlignment="1" applyProtection="1">
      <alignment horizontal="center" vertical="center"/>
      <protection locked="0"/>
    </xf>
    <xf numFmtId="0" fontId="29" fillId="14" borderId="33" xfId="0" applyFont="1" applyFill="1" applyBorder="1" applyAlignment="1" applyProtection="1">
      <alignment horizontal="center" vertical="center"/>
      <protection locked="0"/>
    </xf>
    <xf numFmtId="0" fontId="29" fillId="0" borderId="33" xfId="0" applyFont="1" applyBorder="1" applyAlignment="1">
      <alignment horizontal="center" vertical="center" wrapText="1"/>
    </xf>
    <xf numFmtId="0" fontId="29" fillId="14" borderId="2" xfId="0" applyFont="1" applyFill="1" applyBorder="1" applyAlignment="1" applyProtection="1">
      <alignment horizontal="center" vertical="center"/>
      <protection locked="0"/>
    </xf>
    <xf numFmtId="0" fontId="42" fillId="0" borderId="4" xfId="2" applyFont="1" applyBorder="1" applyAlignment="1">
      <alignment horizontal="justify" vertical="center" wrapText="1"/>
    </xf>
    <xf numFmtId="0" fontId="42" fillId="0" borderId="4" xfId="2" applyFont="1" applyBorder="1" applyAlignment="1">
      <alignment horizontal="center" vertical="center" wrapText="1"/>
    </xf>
    <xf numFmtId="166" fontId="29" fillId="0" borderId="33" xfId="0" applyNumberFormat="1" applyFont="1" applyBorder="1" applyAlignment="1" applyProtection="1">
      <alignment horizontal="center" vertical="center"/>
      <protection locked="0"/>
    </xf>
    <xf numFmtId="0" fontId="28" fillId="2" borderId="2" xfId="0" applyFont="1" applyFill="1" applyBorder="1" applyAlignment="1" applyProtection="1">
      <alignment horizontal="center" vertical="center" wrapText="1"/>
      <protection locked="0"/>
    </xf>
    <xf numFmtId="0" fontId="28" fillId="3" borderId="2" xfId="0" applyFont="1" applyFill="1" applyBorder="1" applyAlignment="1" applyProtection="1">
      <alignment horizontal="center" vertical="center" wrapText="1"/>
      <protection locked="0"/>
    </xf>
    <xf numFmtId="0" fontId="28" fillId="3" borderId="2" xfId="0" applyFont="1" applyFill="1" applyBorder="1" applyAlignment="1" applyProtection="1">
      <alignment vertical="center" wrapText="1"/>
      <protection locked="0"/>
    </xf>
    <xf numFmtId="14" fontId="45" fillId="0" borderId="1" xfId="0" applyNumberFormat="1" applyFont="1" applyBorder="1" applyAlignment="1">
      <alignment horizontal="center" vertical="center"/>
    </xf>
    <xf numFmtId="0" fontId="49" fillId="14" borderId="1" xfId="0" applyFont="1" applyFill="1" applyBorder="1" applyAlignment="1">
      <alignment horizontal="center" vertical="center" wrapText="1"/>
    </xf>
    <xf numFmtId="0" fontId="42" fillId="0" borderId="28" xfId="0" applyFont="1" applyBorder="1" applyAlignment="1">
      <alignment horizontal="left" vertical="center" wrapText="1"/>
    </xf>
    <xf numFmtId="14" fontId="42" fillId="15" borderId="2" xfId="2" applyNumberFormat="1" applyFont="1" applyFill="1" applyBorder="1" applyAlignment="1" applyProtection="1">
      <alignment horizontal="center" vertical="center" wrapText="1"/>
      <protection locked="0"/>
    </xf>
    <xf numFmtId="14" fontId="29" fillId="15" borderId="1" xfId="0" applyNumberFormat="1" applyFont="1" applyFill="1" applyBorder="1" applyAlignment="1">
      <alignment horizontal="center" vertical="center" wrapText="1"/>
    </xf>
    <xf numFmtId="14" fontId="29" fillId="15" borderId="1" xfId="2" applyNumberFormat="1" applyFont="1" applyFill="1" applyBorder="1" applyAlignment="1" applyProtection="1">
      <alignment horizontal="center" vertical="center"/>
      <protection locked="0"/>
    </xf>
    <xf numFmtId="166" fontId="42" fillId="15" borderId="1" xfId="0" applyNumberFormat="1" applyFont="1" applyFill="1" applyBorder="1" applyAlignment="1">
      <alignment horizontal="center" vertical="center" wrapText="1"/>
    </xf>
    <xf numFmtId="14" fontId="42" fillId="15" borderId="1" xfId="2" applyNumberFormat="1" applyFont="1" applyFill="1" applyBorder="1" applyAlignment="1" applyProtection="1">
      <alignment horizontal="center" vertical="center" wrapText="1"/>
      <protection locked="0"/>
    </xf>
    <xf numFmtId="0" fontId="46" fillId="0" borderId="21" xfId="0" applyFont="1" applyBorder="1" applyAlignment="1">
      <alignment horizontal="left" vertical="center" wrapText="1"/>
    </xf>
    <xf numFmtId="0" fontId="46" fillId="0" borderId="21" xfId="0" applyFont="1" applyBorder="1" applyAlignment="1">
      <alignment horizontal="center" vertical="center" wrapText="1"/>
    </xf>
    <xf numFmtId="0" fontId="28" fillId="0" borderId="21" xfId="0" applyFont="1" applyBorder="1" applyAlignment="1" applyProtection="1">
      <alignment horizontal="center" vertical="center" wrapText="1"/>
      <protection locked="0"/>
    </xf>
    <xf numFmtId="0" fontId="28" fillId="14" borderId="2" xfId="0" applyFont="1" applyFill="1" applyBorder="1" applyAlignment="1">
      <alignment horizontal="center" vertical="center" wrapText="1"/>
    </xf>
    <xf numFmtId="0" fontId="29" fillId="0" borderId="2" xfId="0" applyFont="1" applyBorder="1" applyAlignment="1">
      <alignment horizontal="left" vertical="center" wrapText="1"/>
    </xf>
    <xf numFmtId="0" fontId="29" fillId="0" borderId="1" xfId="0" applyFont="1" applyBorder="1" applyAlignment="1" applyProtection="1">
      <alignment horizontal="center" vertical="top" wrapText="1"/>
      <protection locked="0"/>
    </xf>
    <xf numFmtId="0" fontId="42" fillId="14" borderId="2" xfId="4" applyFont="1" applyFill="1" applyBorder="1" applyAlignment="1" applyProtection="1">
      <alignment horizontal="center" vertical="center" wrapText="1"/>
    </xf>
    <xf numFmtId="0" fontId="45" fillId="0" borderId="34" xfId="0" applyFont="1" applyBorder="1" applyAlignment="1">
      <alignment horizontal="center" vertical="center" wrapText="1"/>
    </xf>
    <xf numFmtId="0" fontId="45" fillId="0" borderId="2" xfId="0" applyFont="1" applyBorder="1" applyAlignment="1">
      <alignment horizontal="center" vertical="center" wrapText="1"/>
    </xf>
    <xf numFmtId="14" fontId="29" fillId="0" borderId="2" xfId="0" applyNumberFormat="1" applyFont="1" applyBorder="1" applyAlignment="1" applyProtection="1">
      <alignment horizontal="center" vertical="center"/>
      <protection locked="0"/>
    </xf>
    <xf numFmtId="14" fontId="42" fillId="0" borderId="5" xfId="0" applyNumberFormat="1" applyFont="1" applyBorder="1" applyAlignment="1">
      <alignment horizontal="center" vertical="center" wrapText="1"/>
    </xf>
    <xf numFmtId="0" fontId="42" fillId="0" borderId="1" xfId="0" applyFont="1" applyBorder="1" applyAlignment="1">
      <alignment horizontal="center" vertical="center"/>
    </xf>
    <xf numFmtId="14" fontId="42" fillId="0" borderId="22" xfId="0" applyNumberFormat="1" applyFont="1" applyBorder="1" applyAlignment="1" applyProtection="1">
      <alignment horizontal="center" vertical="center"/>
      <protection locked="0"/>
    </xf>
    <xf numFmtId="0" fontId="29" fillId="0" borderId="28" xfId="0" applyFont="1" applyBorder="1" applyAlignment="1">
      <alignment horizontal="center" vertical="center"/>
    </xf>
    <xf numFmtId="0" fontId="29" fillId="0" borderId="0" xfId="0" applyFont="1" applyAlignment="1">
      <alignment vertical="center"/>
    </xf>
    <xf numFmtId="0" fontId="2" fillId="0" borderId="1" xfId="0" applyFont="1" applyBorder="1" applyAlignment="1">
      <alignment horizontal="center" vertical="center" wrapText="1"/>
    </xf>
    <xf numFmtId="0" fontId="2" fillId="0" borderId="28" xfId="0" applyFont="1" applyBorder="1" applyAlignment="1">
      <alignment horizontal="center" vertical="center" wrapText="1"/>
    </xf>
    <xf numFmtId="0" fontId="45" fillId="0" borderId="3" xfId="0" applyFont="1" applyBorder="1" applyAlignment="1">
      <alignment horizontal="center" vertical="center" wrapText="1"/>
    </xf>
    <xf numFmtId="0" fontId="45" fillId="0" borderId="3" xfId="0" applyFont="1" applyBorder="1" applyAlignment="1">
      <alignment vertical="center" wrapText="1"/>
    </xf>
    <xf numFmtId="0" fontId="29" fillId="0" borderId="0" xfId="0" applyFont="1" applyAlignment="1">
      <alignment vertical="top"/>
    </xf>
    <xf numFmtId="0" fontId="29" fillId="0" borderId="0" xfId="0" applyFont="1" applyAlignment="1">
      <alignment horizontal="center" vertical="center"/>
    </xf>
    <xf numFmtId="0" fontId="28" fillId="0" borderId="1" xfId="0" applyFont="1" applyBorder="1" applyAlignment="1">
      <alignment horizontal="center" vertical="center" wrapText="1"/>
    </xf>
    <xf numFmtId="0" fontId="42" fillId="0" borderId="2" xfId="0" applyFont="1" applyBorder="1" applyAlignment="1">
      <alignment horizontal="justify" vertical="top" wrapText="1"/>
    </xf>
    <xf numFmtId="0" fontId="29" fillId="0" borderId="26" xfId="0" applyFont="1" applyBorder="1"/>
    <xf numFmtId="0" fontId="28" fillId="20" borderId="1" xfId="0" applyFont="1" applyFill="1" applyBorder="1" applyAlignment="1" applyProtection="1">
      <alignment horizontal="center" vertical="center" wrapText="1"/>
      <protection locked="0"/>
    </xf>
    <xf numFmtId="0" fontId="41" fillId="0" borderId="1" xfId="0" applyFont="1" applyBorder="1" applyAlignment="1">
      <alignment horizontal="justify" vertical="top" wrapText="1"/>
    </xf>
    <xf numFmtId="0" fontId="42" fillId="4" borderId="33" xfId="0" applyFont="1" applyFill="1" applyBorder="1" applyAlignment="1" applyProtection="1">
      <alignment horizontal="center" vertical="center"/>
      <protection locked="0"/>
    </xf>
    <xf numFmtId="0" fontId="29" fillId="0" borderId="33" xfId="0" applyFont="1" applyBorder="1" applyAlignment="1">
      <alignment horizontal="center" vertical="center"/>
    </xf>
    <xf numFmtId="0" fontId="30" fillId="0" borderId="1" xfId="0" applyFont="1" applyBorder="1" applyAlignment="1">
      <alignment vertical="center" wrapText="1"/>
    </xf>
    <xf numFmtId="9" fontId="29" fillId="0" borderId="1" xfId="1" applyFont="1" applyFill="1" applyBorder="1" applyAlignment="1">
      <alignment horizontal="center" vertical="center"/>
    </xf>
    <xf numFmtId="9" fontId="42" fillId="0" borderId="3" xfId="0" applyNumberFormat="1" applyFont="1" applyBorder="1" applyAlignment="1">
      <alignment horizontal="center" vertical="center" wrapText="1"/>
    </xf>
    <xf numFmtId="0" fontId="63" fillId="0" borderId="28" xfId="0" applyFont="1" applyBorder="1" applyAlignment="1">
      <alignment horizontal="center" vertical="center" wrapText="1"/>
    </xf>
    <xf numFmtId="0" fontId="29" fillId="0" borderId="26" xfId="0" applyFont="1" applyBorder="1" applyAlignment="1" applyProtection="1">
      <alignment horizontal="center" vertical="center"/>
      <protection locked="0"/>
    </xf>
    <xf numFmtId="0" fontId="29" fillId="0" borderId="33" xfId="0" applyFont="1" applyBorder="1" applyAlignment="1">
      <alignment horizontal="left" vertical="center" wrapText="1"/>
    </xf>
    <xf numFmtId="2" fontId="29" fillId="0" borderId="35" xfId="0" applyNumberFormat="1" applyFont="1" applyBorder="1" applyAlignment="1" applyProtection="1">
      <alignment horizontal="center" vertical="center"/>
      <protection locked="0"/>
    </xf>
    <xf numFmtId="14" fontId="15" fillId="0" borderId="1" xfId="0" applyNumberFormat="1" applyFont="1" applyBorder="1" applyAlignment="1">
      <alignment horizontal="center" vertical="center" wrapText="1"/>
    </xf>
    <xf numFmtId="165" fontId="29" fillId="0" borderId="5" xfId="0" applyNumberFormat="1" applyFont="1" applyBorder="1" applyAlignment="1" applyProtection="1">
      <alignment horizontal="center" vertical="center" wrapText="1"/>
      <protection locked="0"/>
    </xf>
    <xf numFmtId="14" fontId="29" fillId="0" borderId="1" xfId="2" applyNumberFormat="1" applyFont="1" applyBorder="1" applyAlignment="1">
      <alignment horizontal="center" vertical="center" wrapText="1"/>
    </xf>
    <xf numFmtId="14" fontId="42" fillId="0" borderId="1" xfId="2" applyNumberFormat="1" applyFont="1" applyBorder="1" applyAlignment="1" applyProtection="1">
      <alignment horizontal="center" vertical="center" wrapText="1"/>
      <protection locked="0"/>
    </xf>
    <xf numFmtId="14" fontId="42" fillId="0" borderId="5" xfId="2" applyNumberFormat="1" applyFont="1" applyBorder="1" applyAlignment="1" applyProtection="1">
      <alignment horizontal="center" vertical="center" wrapText="1"/>
      <protection locked="0"/>
    </xf>
    <xf numFmtId="0" fontId="29" fillId="0" borderId="1" xfId="0" applyFont="1" applyBorder="1" applyAlignment="1">
      <alignment vertical="top" wrapText="1"/>
    </xf>
    <xf numFmtId="14" fontId="64" fillId="0" borderId="16" xfId="0" applyNumberFormat="1" applyFont="1" applyBorder="1" applyAlignment="1">
      <alignment horizontal="center" vertical="center"/>
    </xf>
    <xf numFmtId="0" fontId="45" fillId="0" borderId="1" xfId="2" applyFont="1" applyBorder="1" applyAlignment="1" applyProtection="1">
      <alignment vertical="center" wrapText="1"/>
      <protection locked="0"/>
    </xf>
    <xf numFmtId="0" fontId="45" fillId="0" borderId="2" xfId="2" applyFont="1" applyBorder="1" applyAlignment="1" applyProtection="1">
      <alignment vertical="center" wrapText="1"/>
      <protection locked="0"/>
    </xf>
    <xf numFmtId="0" fontId="66" fillId="0" borderId="1" xfId="0" applyFont="1" applyBorder="1" applyAlignment="1">
      <alignment horizontal="justify" vertical="top" wrapText="1"/>
    </xf>
    <xf numFmtId="0" fontId="67" fillId="0" borderId="1" xfId="0" applyFont="1" applyBorder="1" applyAlignment="1">
      <alignment horizontal="justify" vertical="top" wrapText="1"/>
    </xf>
    <xf numFmtId="14" fontId="42" fillId="15" borderId="2" xfId="0" applyNumberFormat="1" applyFont="1" applyFill="1" applyBorder="1" applyAlignment="1">
      <alignment horizontal="center" vertical="center" wrapText="1"/>
    </xf>
    <xf numFmtId="0" fontId="28" fillId="0" borderId="21" xfId="0" applyFont="1" applyBorder="1" applyAlignment="1" applyProtection="1">
      <alignment horizontal="center" vertical="center"/>
      <protection locked="0"/>
    </xf>
    <xf numFmtId="0" fontId="29" fillId="0" borderId="29"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70" fillId="14" borderId="1" xfId="0" applyFont="1" applyFill="1" applyBorder="1" applyAlignment="1" applyProtection="1">
      <alignment horizontal="center" vertical="center" wrapText="1"/>
      <protection locked="0"/>
    </xf>
    <xf numFmtId="0" fontId="69" fillId="14" borderId="1" xfId="4" applyFont="1" applyFill="1" applyBorder="1" applyAlignment="1" applyProtection="1">
      <alignment horizontal="center" vertical="center" wrapText="1"/>
    </xf>
    <xf numFmtId="0" fontId="70" fillId="16" borderId="1" xfId="0" applyFont="1" applyFill="1" applyBorder="1" applyAlignment="1" applyProtection="1">
      <alignment horizontal="center" vertical="center" wrapText="1"/>
      <protection locked="0"/>
    </xf>
    <xf numFmtId="0" fontId="69" fillId="0" borderId="1" xfId="0" applyFont="1" applyBorder="1" applyAlignment="1">
      <alignment horizontal="left" vertical="center" wrapText="1"/>
    </xf>
    <xf numFmtId="0" fontId="69" fillId="0" borderId="1" xfId="0" applyFont="1" applyBorder="1" applyAlignment="1">
      <alignment horizontal="center" vertical="center" wrapText="1"/>
    </xf>
    <xf numFmtId="0" fontId="70" fillId="0" borderId="1" xfId="0" applyFont="1" applyBorder="1" applyAlignment="1" applyProtection="1">
      <alignment horizontal="center" vertical="center"/>
      <protection locked="0"/>
    </xf>
    <xf numFmtId="0" fontId="72" fillId="0" borderId="1" xfId="0" applyFont="1" applyBorder="1" applyAlignment="1">
      <alignment horizontal="center" vertical="center" wrapText="1"/>
    </xf>
    <xf numFmtId="9" fontId="70" fillId="14" borderId="1" xfId="0" applyNumberFormat="1" applyFont="1" applyFill="1" applyBorder="1" applyAlignment="1" applyProtection="1">
      <alignment horizontal="center" vertical="center" wrapText="1"/>
      <protection locked="0"/>
    </xf>
    <xf numFmtId="14" fontId="69" fillId="14" borderId="1" xfId="0" applyNumberFormat="1" applyFont="1" applyFill="1" applyBorder="1" applyAlignment="1">
      <alignment horizontal="center" vertical="center" wrapText="1"/>
    </xf>
    <xf numFmtId="165" fontId="70" fillId="0" borderId="1" xfId="0" applyNumberFormat="1" applyFont="1" applyBorder="1" applyAlignment="1" applyProtection="1">
      <alignment horizontal="center" vertical="center" wrapText="1"/>
      <protection locked="0"/>
    </xf>
    <xf numFmtId="14" fontId="70" fillId="0" borderId="2" xfId="0" applyNumberFormat="1" applyFont="1" applyBorder="1" applyAlignment="1">
      <alignment horizontal="center" vertical="center"/>
    </xf>
    <xf numFmtId="0" fontId="70" fillId="0" borderId="1" xfId="0" applyFont="1" applyBorder="1" applyAlignment="1">
      <alignment horizontal="center" vertical="center" wrapText="1"/>
    </xf>
    <xf numFmtId="2" fontId="70" fillId="0" borderId="2" xfId="0" applyNumberFormat="1" applyFont="1" applyBorder="1" applyAlignment="1" applyProtection="1">
      <alignment horizontal="center" vertical="center"/>
      <protection locked="0"/>
    </xf>
    <xf numFmtId="0" fontId="70" fillId="14" borderId="26" xfId="0" applyFont="1" applyFill="1" applyBorder="1" applyAlignment="1" applyProtection="1">
      <alignment horizontal="center" vertical="center"/>
      <protection locked="0"/>
    </xf>
    <xf numFmtId="0" fontId="70" fillId="0" borderId="21" xfId="0" applyFont="1" applyBorder="1" applyAlignment="1">
      <alignment horizontal="center" vertical="center" wrapText="1"/>
    </xf>
    <xf numFmtId="0" fontId="69" fillId="4" borderId="1" xfId="0" applyFont="1" applyFill="1" applyBorder="1" applyAlignment="1" applyProtection="1">
      <alignment horizontal="center" vertical="center"/>
      <protection locked="0"/>
    </xf>
    <xf numFmtId="0" fontId="70" fillId="0" borderId="1" xfId="0" applyFont="1" applyBorder="1" applyAlignment="1">
      <alignment horizontal="center" vertical="center"/>
    </xf>
    <xf numFmtId="14" fontId="73" fillId="0" borderId="1" xfId="0" applyNumberFormat="1" applyFont="1" applyBorder="1" applyAlignment="1">
      <alignment horizontal="center" vertical="center" wrapText="1"/>
    </xf>
    <xf numFmtId="9" fontId="70" fillId="0" borderId="1" xfId="1" applyFont="1" applyFill="1" applyBorder="1" applyAlignment="1">
      <alignment horizontal="center" vertical="center"/>
    </xf>
    <xf numFmtId="0" fontId="69"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0" fillId="16" borderId="1" xfId="0" applyFont="1" applyFill="1" applyBorder="1" applyAlignment="1" applyProtection="1">
      <alignment horizontal="center" vertical="center"/>
      <protection locked="0"/>
    </xf>
    <xf numFmtId="0" fontId="70" fillId="0" borderId="2" xfId="0" applyFont="1" applyBorder="1" applyAlignment="1">
      <alignment horizontal="center" vertical="center"/>
    </xf>
    <xf numFmtId="0" fontId="70" fillId="0" borderId="5" xfId="0" applyFont="1" applyBorder="1" applyAlignment="1" applyProtection="1">
      <alignment horizontal="center" vertical="center"/>
      <protection locked="0"/>
    </xf>
    <xf numFmtId="14" fontId="70" fillId="0" borderId="1" xfId="0" applyNumberFormat="1" applyFont="1" applyBorder="1" applyAlignment="1">
      <alignment horizontal="center" vertical="center"/>
    </xf>
    <xf numFmtId="0" fontId="70" fillId="0" borderId="21" xfId="0" applyFont="1" applyBorder="1" applyAlignment="1">
      <alignment horizontal="center" vertical="center"/>
    </xf>
    <xf numFmtId="2" fontId="70" fillId="0" borderId="21" xfId="0" applyNumberFormat="1" applyFont="1" applyBorder="1" applyAlignment="1" applyProtection="1">
      <alignment horizontal="center" vertical="center"/>
      <protection locked="0"/>
    </xf>
    <xf numFmtId="0" fontId="70" fillId="14" borderId="21" xfId="0" applyFont="1" applyFill="1" applyBorder="1" applyAlignment="1" applyProtection="1">
      <alignment horizontal="center" vertical="center"/>
      <protection locked="0"/>
    </xf>
    <xf numFmtId="0" fontId="70" fillId="0" borderId="2" xfId="0" applyFont="1" applyBorder="1" applyAlignment="1">
      <alignment horizontal="center" vertical="center" wrapText="1"/>
    </xf>
    <xf numFmtId="0" fontId="70" fillId="0" borderId="25" xfId="0" applyFont="1" applyBorder="1" applyAlignment="1">
      <alignment horizontal="center" vertical="center" wrapText="1"/>
    </xf>
    <xf numFmtId="0" fontId="75" fillId="0" borderId="0" xfId="0" applyFont="1" applyAlignment="1">
      <alignment wrapText="1"/>
    </xf>
    <xf numFmtId="0" fontId="66" fillId="0" borderId="1" xfId="0" applyFont="1" applyBorder="1" applyAlignment="1">
      <alignment vertical="top" wrapText="1"/>
    </xf>
    <xf numFmtId="0" fontId="77" fillId="0" borderId="1" xfId="0" applyFont="1" applyBorder="1" applyAlignment="1">
      <alignment vertical="center" wrapText="1"/>
    </xf>
    <xf numFmtId="0" fontId="79" fillId="0" borderId="1" xfId="0" applyFont="1" applyBorder="1" applyAlignment="1">
      <alignment vertical="center" wrapText="1"/>
    </xf>
    <xf numFmtId="0" fontId="80" fillId="0" borderId="1" xfId="0" applyFont="1" applyBorder="1" applyAlignment="1">
      <alignment vertical="center" wrapText="1"/>
    </xf>
    <xf numFmtId="0" fontId="44" fillId="0" borderId="1" xfId="0" applyFont="1" applyBorder="1" applyAlignment="1">
      <alignment horizontal="justify" vertical="top" wrapText="1"/>
    </xf>
    <xf numFmtId="0" fontId="67" fillId="0" borderId="1" xfId="0" applyFont="1" applyBorder="1" applyAlignment="1">
      <alignment horizontal="left" vertical="center" wrapText="1"/>
    </xf>
    <xf numFmtId="0" fontId="67" fillId="0" borderId="3" xfId="0" applyFont="1" applyBorder="1" applyAlignment="1">
      <alignment vertical="top" wrapText="1"/>
    </xf>
    <xf numFmtId="9" fontId="29" fillId="16" borderId="1" xfId="0" applyNumberFormat="1" applyFont="1" applyFill="1" applyBorder="1" applyAlignment="1" applyProtection="1">
      <alignment horizontal="center" vertical="center"/>
      <protection locked="0"/>
    </xf>
    <xf numFmtId="0" fontId="29" fillId="0" borderId="21" xfId="0" applyFont="1" applyBorder="1" applyAlignment="1">
      <alignment horizontal="center" vertical="center"/>
    </xf>
    <xf numFmtId="0" fontId="29" fillId="27" borderId="1" xfId="0" applyFont="1" applyFill="1" applyBorder="1" applyAlignment="1" applyProtection="1">
      <alignment horizontal="left" vertical="center" wrapText="1"/>
      <protection locked="0"/>
    </xf>
    <xf numFmtId="0" fontId="29" fillId="27" borderId="2" xfId="0" applyFont="1" applyFill="1" applyBorder="1" applyAlignment="1" applyProtection="1">
      <alignment horizontal="left" vertical="center" wrapText="1"/>
      <protection locked="0"/>
    </xf>
    <xf numFmtId="9" fontId="80" fillId="0" borderId="1" xfId="0" applyNumberFormat="1" applyFont="1" applyBorder="1" applyAlignment="1" applyProtection="1">
      <alignment horizontal="center" vertical="center"/>
      <protection locked="0"/>
    </xf>
    <xf numFmtId="0" fontId="80" fillId="14" borderId="2" xfId="0" applyFont="1" applyFill="1" applyBorder="1" applyAlignment="1" applyProtection="1">
      <alignment horizontal="center" vertical="center"/>
      <protection locked="0"/>
    </xf>
    <xf numFmtId="0" fontId="81" fillId="4" borderId="2" xfId="0" applyFont="1" applyFill="1" applyBorder="1" applyAlignment="1" applyProtection="1">
      <alignment horizontal="center" vertical="center"/>
      <protection locked="0"/>
    </xf>
    <xf numFmtId="2" fontId="80" fillId="0" borderId="2" xfId="0" applyNumberFormat="1" applyFont="1" applyBorder="1" applyAlignment="1" applyProtection="1">
      <alignment horizontal="center" vertical="center"/>
      <protection locked="0"/>
    </xf>
    <xf numFmtId="0" fontId="67" fillId="0" borderId="1" xfId="0" applyFont="1" applyBorder="1" applyAlignment="1">
      <alignment wrapText="1"/>
    </xf>
    <xf numFmtId="0" fontId="67" fillId="0" borderId="3" xfId="0" applyFont="1" applyBorder="1" applyAlignment="1">
      <alignment wrapText="1"/>
    </xf>
    <xf numFmtId="0" fontId="67" fillId="0" borderId="40" xfId="0" applyFont="1" applyBorder="1" applyAlignment="1">
      <alignment wrapText="1"/>
    </xf>
    <xf numFmtId="0" fontId="81" fillId="0" borderId="3" xfId="0" applyFont="1" applyBorder="1" applyAlignment="1">
      <alignment wrapText="1"/>
    </xf>
    <xf numFmtId="0" fontId="84" fillId="0" borderId="0" xfId="0" applyFont="1" applyAlignment="1" applyProtection="1">
      <alignment horizontal="center" vertical="center"/>
      <protection locked="0"/>
    </xf>
    <xf numFmtId="0" fontId="82" fillId="2" borderId="1" xfId="0" applyFont="1" applyFill="1" applyBorder="1" applyAlignment="1" applyProtection="1">
      <alignment horizontal="center" vertical="center" wrapText="1"/>
      <protection locked="0"/>
    </xf>
    <xf numFmtId="0" fontId="82" fillId="3" borderId="1" xfId="0" applyFont="1" applyFill="1" applyBorder="1" applyAlignment="1" applyProtection="1">
      <alignment horizontal="center" vertical="center" wrapText="1"/>
      <protection locked="0"/>
    </xf>
    <xf numFmtId="0" fontId="82" fillId="3" borderId="1" xfId="0" applyFont="1" applyFill="1" applyBorder="1" applyAlignment="1" applyProtection="1">
      <alignment vertical="center" wrapText="1"/>
      <protection locked="0"/>
    </xf>
    <xf numFmtId="0" fontId="82" fillId="20" borderId="1" xfId="0" applyFont="1" applyFill="1" applyBorder="1" applyAlignment="1" applyProtection="1">
      <alignment horizontal="center" vertical="center" wrapText="1"/>
      <protection locked="0"/>
    </xf>
    <xf numFmtId="0" fontId="83" fillId="17" borderId="2" xfId="0" applyFont="1" applyFill="1" applyBorder="1" applyAlignment="1" applyProtection="1">
      <alignment horizontal="center" vertical="center" wrapText="1"/>
      <protection locked="0"/>
    </xf>
    <xf numFmtId="0" fontId="83" fillId="17" borderId="1" xfId="0" applyFont="1" applyFill="1" applyBorder="1" applyAlignment="1" applyProtection="1">
      <alignment horizontal="center" vertical="center" wrapText="1"/>
      <protection locked="0"/>
    </xf>
    <xf numFmtId="0" fontId="84" fillId="14" borderId="21" xfId="0" applyFont="1" applyFill="1" applyBorder="1" applyAlignment="1" applyProtection="1">
      <alignment horizontal="center" vertical="center" wrapText="1"/>
      <protection locked="0"/>
    </xf>
    <xf numFmtId="0" fontId="84" fillId="0" borderId="22" xfId="0" applyFont="1" applyBorder="1" applyAlignment="1" applyProtection="1">
      <alignment horizontal="center" vertical="center" wrapText="1"/>
      <protection locked="0"/>
    </xf>
    <xf numFmtId="0" fontId="84" fillId="16" borderId="21" xfId="0" applyFont="1" applyFill="1" applyBorder="1" applyAlignment="1" applyProtection="1">
      <alignment horizontal="center" vertical="center" wrapText="1"/>
      <protection locked="0"/>
    </xf>
    <xf numFmtId="0" fontId="85" fillId="0" borderId="23" xfId="0" applyFont="1" applyBorder="1" applyAlignment="1">
      <alignment horizontal="left" vertical="top" wrapText="1"/>
    </xf>
    <xf numFmtId="0" fontId="87" fillId="0" borderId="24" xfId="0" applyFont="1" applyBorder="1" applyAlignment="1">
      <alignment horizontal="left" vertical="top" wrapText="1"/>
    </xf>
    <xf numFmtId="0" fontId="86" fillId="0" borderId="22" xfId="0" applyFont="1" applyBorder="1" applyAlignment="1">
      <alignment vertical="center" wrapText="1"/>
    </xf>
    <xf numFmtId="0" fontId="86" fillId="0" borderId="21" xfId="0" applyFont="1" applyBorder="1" applyAlignment="1">
      <alignment horizontal="center" vertical="center" wrapText="1"/>
    </xf>
    <xf numFmtId="0" fontId="84" fillId="0" borderId="21" xfId="0" applyFont="1" applyBorder="1" applyAlignment="1" applyProtection="1">
      <alignment horizontal="center" vertical="center"/>
      <protection locked="0"/>
    </xf>
    <xf numFmtId="0" fontId="84" fillId="0" borderId="21" xfId="0" applyFont="1" applyBorder="1" applyAlignment="1" applyProtection="1">
      <alignment horizontal="center" vertical="center" wrapText="1"/>
      <protection locked="0"/>
    </xf>
    <xf numFmtId="9" fontId="84" fillId="14" borderId="25" xfId="0" applyNumberFormat="1" applyFont="1" applyFill="1" applyBorder="1" applyAlignment="1" applyProtection="1">
      <alignment horizontal="center" vertical="center" wrapText="1"/>
      <protection locked="0"/>
    </xf>
    <xf numFmtId="14" fontId="87" fillId="0" borderId="21" xfId="0" applyNumberFormat="1" applyFont="1" applyBorder="1" applyAlignment="1">
      <alignment horizontal="center" vertical="center" wrapText="1"/>
    </xf>
    <xf numFmtId="14" fontId="87" fillId="0" borderId="22" xfId="0" applyNumberFormat="1" applyFont="1" applyBorder="1" applyAlignment="1">
      <alignment horizontal="center" vertical="center" wrapText="1"/>
    </xf>
    <xf numFmtId="165" fontId="84" fillId="0" borderId="1" xfId="0" applyNumberFormat="1" applyFont="1" applyBorder="1" applyAlignment="1" applyProtection="1">
      <alignment horizontal="center" vertical="center" wrapText="1"/>
      <protection locked="0"/>
    </xf>
    <xf numFmtId="14" fontId="84" fillId="0" borderId="2" xfId="0" applyNumberFormat="1" applyFont="1" applyBorder="1" applyAlignment="1">
      <alignment horizontal="center" vertical="center"/>
    </xf>
    <xf numFmtId="2" fontId="84" fillId="0" borderId="2" xfId="0" applyNumberFormat="1" applyFont="1" applyBorder="1" applyAlignment="1" applyProtection="1">
      <alignment horizontal="center" vertical="center"/>
      <protection locked="0"/>
    </xf>
    <xf numFmtId="9" fontId="84" fillId="0" borderId="2" xfId="0" applyNumberFormat="1" applyFont="1" applyBorder="1" applyAlignment="1" applyProtection="1">
      <alignment horizontal="center" vertical="center"/>
      <protection locked="0"/>
    </xf>
    <xf numFmtId="0" fontId="84" fillId="14" borderId="26" xfId="0" applyFont="1" applyFill="1" applyBorder="1" applyAlignment="1" applyProtection="1">
      <alignment horizontal="center" vertical="center"/>
      <protection locked="0"/>
    </xf>
    <xf numFmtId="0" fontId="84" fillId="0" borderId="1" xfId="0" applyFont="1" applyBorder="1" applyAlignment="1">
      <alignment vertical="center" wrapText="1"/>
    </xf>
    <xf numFmtId="0" fontId="84" fillId="0" borderId="21" xfId="0" applyFont="1" applyBorder="1" applyAlignment="1">
      <alignment horizontal="center" vertical="center" wrapText="1"/>
    </xf>
    <xf numFmtId="0" fontId="87" fillId="4" borderId="1" xfId="0" applyFont="1" applyFill="1" applyBorder="1" applyAlignment="1" applyProtection="1">
      <alignment horizontal="center" vertical="center"/>
      <protection locked="0"/>
    </xf>
    <xf numFmtId="0" fontId="84" fillId="0" borderId="1" xfId="0" applyFont="1" applyBorder="1" applyAlignment="1">
      <alignment horizontal="center" vertical="center"/>
    </xf>
    <xf numFmtId="14" fontId="86" fillId="0" borderId="1" xfId="0" applyNumberFormat="1" applyFont="1" applyBorder="1" applyAlignment="1">
      <alignment horizontal="center" vertical="center" wrapText="1"/>
    </xf>
    <xf numFmtId="9" fontId="88" fillId="0" borderId="1" xfId="1" applyFont="1" applyFill="1" applyBorder="1" applyAlignment="1">
      <alignment horizontal="center" vertical="center"/>
    </xf>
    <xf numFmtId="0" fontId="87" fillId="0" borderId="1" xfId="0" applyFont="1" applyBorder="1" applyAlignment="1" applyProtection="1">
      <alignment horizontal="center" vertical="center"/>
      <protection locked="0"/>
    </xf>
    <xf numFmtId="0" fontId="84" fillId="0" borderId="1" xfId="0" applyFont="1" applyBorder="1" applyAlignment="1" applyProtection="1">
      <alignment horizontal="center" vertical="center"/>
      <protection locked="0"/>
    </xf>
    <xf numFmtId="0" fontId="89" fillId="0" borderId="0" xfId="0" applyFont="1" applyAlignment="1" applyProtection="1">
      <alignment horizontal="center" vertical="center"/>
      <protection locked="0"/>
    </xf>
    <xf numFmtId="0" fontId="84" fillId="14" borderId="33" xfId="0" applyFont="1" applyFill="1" applyBorder="1" applyAlignment="1" applyProtection="1">
      <alignment horizontal="center" vertical="center" wrapText="1"/>
      <protection locked="0"/>
    </xf>
    <xf numFmtId="0" fontId="84" fillId="0" borderId="34" xfId="0" applyFont="1" applyBorder="1" applyAlignment="1" applyProtection="1">
      <alignment horizontal="center" vertical="center" wrapText="1"/>
      <protection locked="0"/>
    </xf>
    <xf numFmtId="0" fontId="84" fillId="16" borderId="34" xfId="0" applyFont="1" applyFill="1" applyBorder="1" applyAlignment="1" applyProtection="1">
      <alignment horizontal="center" vertical="center" wrapText="1"/>
      <protection locked="0"/>
    </xf>
    <xf numFmtId="0" fontId="85" fillId="0" borderId="1" xfId="0" applyFont="1" applyBorder="1" applyAlignment="1">
      <alignment horizontal="left" vertical="top" wrapText="1"/>
    </xf>
    <xf numFmtId="0" fontId="87" fillId="0" borderId="2" xfId="0" applyFont="1" applyBorder="1" applyAlignment="1">
      <alignment horizontal="left" vertical="top" wrapText="1"/>
    </xf>
    <xf numFmtId="0" fontId="84" fillId="0" borderId="33" xfId="0" applyFont="1" applyBorder="1" applyAlignment="1" applyProtection="1">
      <alignment horizontal="center" vertical="center"/>
      <protection locked="0"/>
    </xf>
    <xf numFmtId="0" fontId="84" fillId="0" borderId="33" xfId="0" applyFont="1" applyBorder="1" applyAlignment="1" applyProtection="1">
      <alignment horizontal="center" vertical="center" wrapText="1"/>
      <protection locked="0"/>
    </xf>
    <xf numFmtId="9" fontId="84" fillId="14" borderId="35" xfId="0" applyNumberFormat="1" applyFont="1" applyFill="1" applyBorder="1" applyAlignment="1" applyProtection="1">
      <alignment horizontal="center" vertical="center" wrapText="1"/>
      <protection locked="0"/>
    </xf>
    <xf numFmtId="14" fontId="87" fillId="0" borderId="33" xfId="0" applyNumberFormat="1" applyFont="1" applyBorder="1" applyAlignment="1">
      <alignment horizontal="center" vertical="center" wrapText="1"/>
    </xf>
    <xf numFmtId="14" fontId="87" fillId="0" borderId="34" xfId="0" applyNumberFormat="1" applyFont="1" applyBorder="1" applyAlignment="1">
      <alignment horizontal="center" vertical="center" wrapText="1"/>
    </xf>
    <xf numFmtId="0" fontId="87" fillId="0" borderId="29" xfId="0" applyFont="1" applyBorder="1" applyAlignment="1">
      <alignment horizontal="center" vertical="center"/>
    </xf>
    <xf numFmtId="0" fontId="84" fillId="14" borderId="1" xfId="0" applyFont="1" applyFill="1" applyBorder="1" applyAlignment="1" applyProtection="1">
      <alignment horizontal="center" vertical="center" wrapText="1"/>
      <protection locked="0"/>
    </xf>
    <xf numFmtId="0" fontId="87" fillId="14" borderId="1" xfId="4" applyFont="1" applyFill="1" applyBorder="1" applyAlignment="1" applyProtection="1">
      <alignment horizontal="center" vertical="center" wrapText="1"/>
    </xf>
    <xf numFmtId="0" fontId="84" fillId="16" borderId="1" xfId="0" applyFont="1" applyFill="1" applyBorder="1" applyAlignment="1" applyProtection="1">
      <alignment horizontal="center" vertical="center"/>
      <protection locked="0"/>
    </xf>
    <xf numFmtId="0" fontId="87" fillId="0" borderId="1" xfId="0" applyFont="1" applyBorder="1" applyAlignment="1">
      <alignment horizontal="left" vertical="center" wrapText="1"/>
    </xf>
    <xf numFmtId="0" fontId="86" fillId="0" borderId="1" xfId="0" applyFont="1" applyBorder="1" applyAlignment="1">
      <alignment horizontal="center" vertical="center" wrapText="1"/>
    </xf>
    <xf numFmtId="0" fontId="86" fillId="0" borderId="33" xfId="0" applyFont="1" applyBorder="1" applyAlignment="1">
      <alignment horizontal="center" vertical="center" wrapText="1"/>
    </xf>
    <xf numFmtId="0" fontId="84" fillId="0" borderId="2" xfId="0" applyFont="1" applyBorder="1" applyAlignment="1" applyProtection="1">
      <alignment horizontal="center" vertical="center" wrapText="1"/>
      <protection locked="0"/>
    </xf>
    <xf numFmtId="9" fontId="84" fillId="14" borderId="2" xfId="0" applyNumberFormat="1" applyFont="1" applyFill="1" applyBorder="1" applyAlignment="1" applyProtection="1">
      <alignment horizontal="center" vertical="center" wrapText="1"/>
      <protection locked="0"/>
    </xf>
    <xf numFmtId="14" fontId="87" fillId="14" borderId="2" xfId="2" applyNumberFormat="1" applyFont="1" applyFill="1" applyBorder="1" applyAlignment="1" applyProtection="1">
      <alignment horizontal="center" vertical="center" wrapText="1"/>
      <protection locked="0"/>
    </xf>
    <xf numFmtId="14" fontId="87" fillId="0" borderId="2" xfId="2" applyNumberFormat="1" applyFont="1" applyBorder="1" applyAlignment="1" applyProtection="1">
      <alignment horizontal="center" vertical="center" wrapText="1"/>
      <protection locked="0"/>
    </xf>
    <xf numFmtId="14" fontId="84" fillId="15" borderId="1" xfId="0" applyNumberFormat="1" applyFont="1" applyFill="1" applyBorder="1" applyAlignment="1" applyProtection="1">
      <alignment horizontal="center" vertical="center"/>
      <protection locked="0"/>
    </xf>
    <xf numFmtId="14" fontId="84" fillId="0" borderId="1" xfId="0" applyNumberFormat="1" applyFont="1" applyBorder="1" applyAlignment="1">
      <alignment horizontal="center" vertical="center"/>
    </xf>
    <xf numFmtId="0" fontId="87" fillId="14" borderId="2" xfId="4" applyFont="1" applyFill="1" applyBorder="1" applyAlignment="1" applyProtection="1">
      <alignment horizontal="center" vertical="center" wrapText="1"/>
    </xf>
    <xf numFmtId="2" fontId="84" fillId="0" borderId="33" xfId="0" applyNumberFormat="1" applyFont="1" applyBorder="1" applyAlignment="1" applyProtection="1">
      <alignment horizontal="center" vertical="center"/>
      <protection locked="0"/>
    </xf>
    <xf numFmtId="9" fontId="84" fillId="0" borderId="33" xfId="0" applyNumberFormat="1" applyFont="1" applyBorder="1" applyAlignment="1" applyProtection="1">
      <alignment horizontal="center" vertical="center"/>
      <protection locked="0"/>
    </xf>
    <xf numFmtId="0" fontId="84" fillId="14" borderId="33" xfId="0" applyFont="1" applyFill="1" applyBorder="1" applyAlignment="1" applyProtection="1">
      <alignment horizontal="center" vertical="center"/>
      <protection locked="0"/>
    </xf>
    <xf numFmtId="0" fontId="84" fillId="0" borderId="1" xfId="0" applyFont="1" applyBorder="1" applyAlignment="1">
      <alignment horizontal="center" vertical="center" wrapText="1"/>
    </xf>
    <xf numFmtId="0" fontId="84" fillId="14" borderId="2" xfId="0" applyFont="1" applyFill="1" applyBorder="1" applyAlignment="1" applyProtection="1">
      <alignment horizontal="center" vertical="center" wrapText="1"/>
      <protection locked="0"/>
    </xf>
    <xf numFmtId="0" fontId="84" fillId="16" borderId="2" xfId="0" applyFont="1" applyFill="1" applyBorder="1" applyAlignment="1" applyProtection="1">
      <alignment horizontal="center" vertical="center"/>
      <protection locked="0"/>
    </xf>
    <xf numFmtId="0" fontId="87" fillId="0" borderId="2" xfId="0" applyFont="1" applyBorder="1" applyAlignment="1">
      <alignment horizontal="left" vertical="center" wrapText="1"/>
    </xf>
    <xf numFmtId="0" fontId="86" fillId="0" borderId="22" xfId="0" applyFont="1" applyBorder="1" applyAlignment="1">
      <alignment vertical="top" wrapText="1"/>
    </xf>
    <xf numFmtId="0" fontId="86" fillId="0" borderId="34" xfId="0" applyFont="1" applyBorder="1" applyAlignment="1">
      <alignment horizontal="center" vertical="center" wrapText="1"/>
    </xf>
    <xf numFmtId="0" fontId="86" fillId="0" borderId="2" xfId="0" applyFont="1" applyBorder="1" applyAlignment="1">
      <alignment horizontal="center" vertical="center" wrapText="1"/>
    </xf>
    <xf numFmtId="14" fontId="84" fillId="0" borderId="2" xfId="0" applyNumberFormat="1" applyFont="1" applyBorder="1" applyAlignment="1" applyProtection="1">
      <alignment horizontal="center" vertical="center" wrapText="1"/>
      <protection locked="0"/>
    </xf>
    <xf numFmtId="0" fontId="84" fillId="0" borderId="2" xfId="0" applyFont="1" applyBorder="1" applyAlignment="1">
      <alignment horizontal="center" vertical="center"/>
    </xf>
    <xf numFmtId="0" fontId="84" fillId="0" borderId="2" xfId="0" applyFont="1" applyBorder="1" applyAlignment="1" applyProtection="1">
      <alignment horizontal="center" vertical="center"/>
      <protection locked="0"/>
    </xf>
    <xf numFmtId="0" fontId="84" fillId="0" borderId="1" xfId="0" applyFont="1" applyBorder="1" applyAlignment="1" applyProtection="1">
      <alignment horizontal="left" vertical="center" wrapText="1"/>
      <protection locked="0"/>
    </xf>
    <xf numFmtId="14" fontId="87" fillId="14" borderId="1" xfId="2" applyNumberFormat="1" applyFont="1" applyFill="1" applyBorder="1" applyAlignment="1" applyProtection="1">
      <alignment horizontal="center" vertical="center" wrapText="1"/>
      <protection locked="0"/>
    </xf>
    <xf numFmtId="14" fontId="87" fillId="15" borderId="1" xfId="2" applyNumberFormat="1" applyFont="1" applyFill="1" applyBorder="1" applyAlignment="1" applyProtection="1">
      <alignment horizontal="center" vertical="center" wrapText="1"/>
      <protection locked="0"/>
    </xf>
    <xf numFmtId="14" fontId="84" fillId="0" borderId="1" xfId="0" applyNumberFormat="1" applyFont="1" applyBorder="1" applyAlignment="1" applyProtection="1">
      <alignment horizontal="center" vertical="center"/>
      <protection locked="0"/>
    </xf>
    <xf numFmtId="0" fontId="87" fillId="4" borderId="2" xfId="0" applyFont="1" applyFill="1" applyBorder="1" applyAlignment="1" applyProtection="1">
      <alignment horizontal="center" vertical="center"/>
      <protection locked="0"/>
    </xf>
    <xf numFmtId="0" fontId="84" fillId="0" borderId="2" xfId="0" applyFont="1" applyBorder="1" applyAlignment="1" applyProtection="1">
      <alignment horizontal="left" vertical="center" wrapText="1"/>
      <protection locked="0"/>
    </xf>
    <xf numFmtId="14" fontId="87" fillId="15" borderId="2" xfId="2" applyNumberFormat="1" applyFont="1" applyFill="1" applyBorder="1" applyAlignment="1" applyProtection="1">
      <alignment horizontal="center" vertical="center" wrapText="1"/>
      <protection locked="0"/>
    </xf>
    <xf numFmtId="14" fontId="84" fillId="0" borderId="26" xfId="0" applyNumberFormat="1" applyFont="1" applyBorder="1" applyAlignment="1" applyProtection="1">
      <alignment horizontal="center" vertical="center"/>
      <protection locked="0"/>
    </xf>
    <xf numFmtId="14" fontId="84" fillId="0" borderId="33" xfId="0" applyNumberFormat="1" applyFont="1" applyBorder="1" applyAlignment="1" applyProtection="1">
      <alignment horizontal="center" vertical="center" wrapText="1"/>
      <protection locked="0"/>
    </xf>
    <xf numFmtId="0" fontId="84" fillId="0" borderId="20" xfId="0" applyFont="1" applyBorder="1" applyAlignment="1">
      <alignment horizontal="center" vertical="center"/>
    </xf>
    <xf numFmtId="0" fontId="87" fillId="4" borderId="33" xfId="0" applyFont="1" applyFill="1" applyBorder="1" applyAlignment="1" applyProtection="1">
      <alignment horizontal="center" vertical="center"/>
      <protection locked="0"/>
    </xf>
    <xf numFmtId="0" fontId="83" fillId="0" borderId="1" xfId="0" applyFont="1" applyBorder="1" applyAlignment="1">
      <alignment horizontal="left" vertical="top" wrapText="1"/>
    </xf>
    <xf numFmtId="0" fontId="87" fillId="0" borderId="1" xfId="0" applyFont="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3" fillId="0" borderId="1" xfId="0" applyFont="1" applyBorder="1" applyAlignment="1">
      <alignment horizontal="justify" vertical="top" wrapText="1"/>
    </xf>
    <xf numFmtId="9" fontId="84" fillId="14" borderId="1" xfId="0" applyNumberFormat="1" applyFont="1" applyFill="1" applyBorder="1" applyAlignment="1" applyProtection="1">
      <alignment horizontal="center" vertical="center" wrapText="1"/>
      <protection locked="0"/>
    </xf>
    <xf numFmtId="14" fontId="86" fillId="0" borderId="2" xfId="0" applyNumberFormat="1" applyFont="1" applyBorder="1" applyAlignment="1">
      <alignment horizontal="center" vertical="center" wrapText="1"/>
    </xf>
    <xf numFmtId="0" fontId="85" fillId="0" borderId="1" xfId="0" applyFont="1" applyBorder="1" applyAlignment="1">
      <alignment horizontal="justify" vertical="top" wrapText="1"/>
    </xf>
    <xf numFmtId="2" fontId="84" fillId="0" borderId="1" xfId="0" applyNumberFormat="1" applyFont="1" applyBorder="1" applyAlignment="1" applyProtection="1">
      <alignment horizontal="center" vertical="center"/>
      <protection locked="0"/>
    </xf>
    <xf numFmtId="9" fontId="84" fillId="0" borderId="1" xfId="0" applyNumberFormat="1" applyFont="1" applyBorder="1" applyAlignment="1" applyProtection="1">
      <alignment horizontal="center" vertical="center"/>
      <protection locked="0"/>
    </xf>
    <xf numFmtId="0" fontId="84" fillId="14" borderId="1" xfId="0" applyFont="1" applyFill="1" applyBorder="1" applyAlignment="1" applyProtection="1">
      <alignment horizontal="center" vertical="center"/>
      <protection locked="0"/>
    </xf>
    <xf numFmtId="0" fontId="84" fillId="0" borderId="0" xfId="0" applyFont="1" applyAlignment="1" applyProtection="1">
      <alignment horizontal="center" vertical="top" wrapText="1"/>
      <protection locked="0"/>
    </xf>
    <xf numFmtId="0" fontId="84" fillId="0" borderId="0" xfId="0" applyFont="1"/>
    <xf numFmtId="0" fontId="86" fillId="0" borderId="1" xfId="0" applyFont="1" applyBorder="1" applyAlignment="1">
      <alignment vertical="center" wrapText="1"/>
    </xf>
    <xf numFmtId="0" fontId="80" fillId="0" borderId="1" xfId="0" applyFont="1" applyBorder="1" applyAlignment="1">
      <alignment horizontal="center" vertical="center" wrapText="1"/>
    </xf>
    <xf numFmtId="0" fontId="90" fillId="0" borderId="1" xfId="0" applyFont="1" applyBorder="1" applyAlignment="1">
      <alignment horizontal="left" vertical="center" wrapText="1"/>
    </xf>
    <xf numFmtId="0" fontId="90" fillId="0" borderId="28" xfId="0" applyFont="1" applyBorder="1" applyAlignment="1">
      <alignment horizontal="left" vertical="center"/>
    </xf>
    <xf numFmtId="0" fontId="90" fillId="0" borderId="3" xfId="0" applyFont="1" applyBorder="1" applyAlignment="1">
      <alignment horizontal="left" vertical="center" wrapText="1"/>
    </xf>
    <xf numFmtId="0" fontId="90" fillId="0" borderId="27" xfId="0" applyFont="1" applyBorder="1" applyAlignment="1">
      <alignment horizontal="left" vertical="center"/>
    </xf>
    <xf numFmtId="0" fontId="90" fillId="0" borderId="4" xfId="0" applyFont="1" applyBorder="1" applyAlignment="1">
      <alignment horizontal="left" vertical="center" wrapText="1"/>
    </xf>
    <xf numFmtId="0" fontId="90" fillId="0" borderId="41" xfId="0" applyFont="1" applyBorder="1" applyAlignment="1">
      <alignment horizontal="left" vertical="center"/>
    </xf>
    <xf numFmtId="9" fontId="70" fillId="14" borderId="2" xfId="0" applyNumberFormat="1" applyFont="1" applyFill="1" applyBorder="1" applyAlignment="1" applyProtection="1">
      <alignment horizontal="center" vertical="center"/>
      <protection locked="0"/>
    </xf>
    <xf numFmtId="9" fontId="70" fillId="14" borderId="21" xfId="0" applyNumberFormat="1" applyFont="1" applyFill="1" applyBorder="1" applyAlignment="1" applyProtection="1">
      <alignment horizontal="center" vertical="center"/>
      <protection locked="0"/>
    </xf>
    <xf numFmtId="0" fontId="84" fillId="0" borderId="2" xfId="0" applyFont="1" applyBorder="1" applyAlignment="1">
      <alignment vertical="center" wrapText="1"/>
    </xf>
    <xf numFmtId="0" fontId="91" fillId="0" borderId="0" xfId="0" applyFont="1" applyAlignment="1">
      <alignment vertical="center" wrapText="1"/>
    </xf>
    <xf numFmtId="9" fontId="29" fillId="0" borderId="21" xfId="0" applyNumberFormat="1" applyFont="1" applyBorder="1" applyAlignment="1" applyProtection="1">
      <alignment horizontal="center" vertical="center"/>
      <protection locked="0"/>
    </xf>
    <xf numFmtId="0" fontId="29" fillId="14" borderId="21" xfId="0" applyFont="1" applyFill="1" applyBorder="1" applyAlignment="1" applyProtection="1">
      <alignment horizontal="center" vertical="center"/>
      <protection locked="0"/>
    </xf>
    <xf numFmtId="0" fontId="29" fillId="0" borderId="5" xfId="0" applyFont="1" applyBorder="1"/>
    <xf numFmtId="0" fontId="29" fillId="0" borderId="28" xfId="0" applyFont="1" applyBorder="1" applyAlignment="1">
      <alignment vertical="center" wrapText="1"/>
    </xf>
    <xf numFmtId="0" fontId="67" fillId="0" borderId="27" xfId="0" applyFont="1" applyBorder="1" applyAlignment="1">
      <alignment horizontal="justify" vertical="top" wrapText="1"/>
    </xf>
    <xf numFmtId="9" fontId="29" fillId="14" borderId="2" xfId="0" applyNumberFormat="1" applyFont="1" applyFill="1" applyBorder="1" applyAlignment="1" applyProtection="1">
      <alignment horizontal="center" vertical="center"/>
      <protection locked="0"/>
    </xf>
    <xf numFmtId="9" fontId="29" fillId="14" borderId="1" xfId="0" applyNumberFormat="1" applyFont="1" applyFill="1" applyBorder="1" applyAlignment="1" applyProtection="1">
      <alignment horizontal="center" vertical="center"/>
      <protection locked="0"/>
    </xf>
    <xf numFmtId="0" fontId="67" fillId="14" borderId="3" xfId="0" applyFont="1" applyFill="1" applyBorder="1" applyAlignment="1">
      <alignment vertical="top" wrapText="1"/>
    </xf>
    <xf numFmtId="0" fontId="80" fillId="0" borderId="21" xfId="0" applyFont="1" applyBorder="1" applyAlignment="1">
      <alignment horizontal="center" vertical="center"/>
    </xf>
    <xf numFmtId="0" fontId="80" fillId="0" borderId="21" xfId="0" applyFont="1" applyBorder="1" applyAlignment="1">
      <alignment vertical="center" wrapText="1"/>
    </xf>
    <xf numFmtId="2" fontId="80" fillId="0" borderId="21" xfId="0" applyNumberFormat="1" applyFont="1" applyBorder="1" applyAlignment="1" applyProtection="1">
      <alignment horizontal="center" vertical="center"/>
      <protection locked="0"/>
    </xf>
    <xf numFmtId="9" fontId="80" fillId="0" borderId="21" xfId="0" applyNumberFormat="1" applyFont="1" applyBorder="1" applyAlignment="1" applyProtection="1">
      <alignment horizontal="center" vertical="center"/>
      <protection locked="0"/>
    </xf>
    <xf numFmtId="14" fontId="29" fillId="0" borderId="5" xfId="0" applyNumberFormat="1" applyFont="1" applyBorder="1" applyAlignment="1">
      <alignment horizontal="center" vertical="center"/>
    </xf>
    <xf numFmtId="0" fontId="80" fillId="0" borderId="2" xfId="0" applyFont="1" applyBorder="1" applyAlignment="1">
      <alignment vertical="center" wrapText="1"/>
    </xf>
    <xf numFmtId="0" fontId="80" fillId="0" borderId="33" xfId="0" applyFont="1" applyBorder="1" applyAlignment="1">
      <alignment horizontal="center" vertical="center" wrapText="1"/>
    </xf>
    <xf numFmtId="0" fontId="80" fillId="0" borderId="21" xfId="0" applyFont="1" applyBorder="1" applyAlignment="1">
      <alignment horizontal="center" vertical="center" wrapText="1"/>
    </xf>
    <xf numFmtId="0" fontId="81" fillId="4" borderId="21" xfId="0" applyFont="1" applyFill="1" applyBorder="1" applyAlignment="1" applyProtection="1">
      <alignment horizontal="center" vertical="center"/>
      <protection locked="0"/>
    </xf>
    <xf numFmtId="0" fontId="80" fillId="14" borderId="22" xfId="0" applyFont="1" applyFill="1" applyBorder="1" applyAlignment="1" applyProtection="1">
      <alignment horizontal="center" vertical="center"/>
      <protection locked="0"/>
    </xf>
    <xf numFmtId="0" fontId="67" fillId="0" borderId="0" xfId="0" applyFont="1" applyAlignment="1">
      <alignment vertical="top" wrapText="1"/>
    </xf>
    <xf numFmtId="0" fontId="67" fillId="0" borderId="3" xfId="0" applyFont="1" applyBorder="1" applyAlignment="1">
      <alignment horizontal="left" vertical="top" wrapText="1"/>
    </xf>
    <xf numFmtId="9" fontId="80" fillId="14" borderId="2" xfId="0" applyNumberFormat="1" applyFont="1" applyFill="1" applyBorder="1" applyAlignment="1" applyProtection="1">
      <alignment horizontal="center" vertical="center"/>
      <protection locked="0"/>
    </xf>
    <xf numFmtId="0" fontId="67" fillId="0" borderId="2" xfId="0" applyFont="1" applyBorder="1" applyAlignment="1">
      <alignment horizontal="left" vertical="center" wrapText="1"/>
    </xf>
    <xf numFmtId="0" fontId="81" fillId="4" borderId="1" xfId="0" applyFont="1" applyFill="1" applyBorder="1" applyAlignment="1" applyProtection="1">
      <alignment horizontal="center" vertical="center"/>
      <protection locked="0"/>
    </xf>
    <xf numFmtId="0" fontId="81" fillId="4" borderId="1" xfId="0" applyFont="1" applyFill="1" applyBorder="1" applyAlignment="1" applyProtection="1">
      <alignment horizontal="center" vertical="center" wrapText="1"/>
      <protection locked="0"/>
    </xf>
    <xf numFmtId="0" fontId="80" fillId="0" borderId="0" xfId="0" applyFont="1"/>
    <xf numFmtId="0" fontId="28" fillId="20" borderId="1" xfId="0" applyFont="1" applyFill="1" applyBorder="1" applyAlignment="1" applyProtection="1">
      <alignment vertical="center" wrapText="1"/>
      <protection locked="0"/>
    </xf>
    <xf numFmtId="0" fontId="67" fillId="0" borderId="29" xfId="0" applyFont="1" applyBorder="1" applyAlignment="1">
      <alignment horizontal="center" vertical="center"/>
    </xf>
    <xf numFmtId="0" fontId="67" fillId="0" borderId="28" xfId="0" applyFont="1" applyBorder="1" applyAlignment="1">
      <alignment horizontal="center" vertical="center"/>
    </xf>
    <xf numFmtId="0" fontId="67" fillId="0" borderId="27" xfId="0" applyFont="1" applyBorder="1" applyAlignment="1">
      <alignment horizontal="center" vertical="center"/>
    </xf>
    <xf numFmtId="0" fontId="67" fillId="0" borderId="41" xfId="0" applyFont="1" applyBorder="1" applyAlignment="1">
      <alignment horizontal="center" vertical="center"/>
    </xf>
    <xf numFmtId="0" fontId="80" fillId="0" borderId="1" xfId="0" applyFont="1" applyBorder="1" applyAlignment="1">
      <alignment horizontal="center" vertical="center"/>
    </xf>
    <xf numFmtId="166" fontId="29" fillId="15" borderId="1" xfId="0" applyNumberFormat="1" applyFont="1" applyFill="1" applyBorder="1" applyAlignment="1" applyProtection="1">
      <alignment horizontal="center" vertical="center"/>
      <protection locked="0"/>
    </xf>
    <xf numFmtId="14" fontId="42" fillId="15" borderId="27" xfId="0" applyNumberFormat="1" applyFont="1" applyFill="1" applyBorder="1" applyAlignment="1">
      <alignment horizontal="center" vertical="center" wrapText="1"/>
    </xf>
    <xf numFmtId="14" fontId="29" fillId="15" borderId="1" xfId="0" applyNumberFormat="1" applyFont="1" applyFill="1" applyBorder="1" applyAlignment="1" applyProtection="1">
      <alignment horizontal="center" vertical="center"/>
      <protection locked="0"/>
    </xf>
    <xf numFmtId="166" fontId="42" fillId="15" borderId="1" xfId="2" applyNumberFormat="1" applyFont="1" applyFill="1" applyBorder="1" applyAlignment="1">
      <alignment horizontal="center" vertical="center" wrapText="1"/>
    </xf>
    <xf numFmtId="0" fontId="45" fillId="0" borderId="1" xfId="0" applyFont="1" applyBorder="1" applyAlignment="1">
      <alignment horizontal="justify" vertical="top" wrapText="1"/>
    </xf>
    <xf numFmtId="0" fontId="45" fillId="18" borderId="1" xfId="0" applyFont="1" applyFill="1" applyBorder="1" applyAlignment="1">
      <alignment vertical="center" wrapText="1"/>
    </xf>
    <xf numFmtId="0" fontId="67" fillId="18" borderId="3" xfId="0" applyFont="1" applyFill="1" applyBorder="1" applyAlignment="1">
      <alignment vertical="center" wrapText="1"/>
    </xf>
    <xf numFmtId="0" fontId="67" fillId="0" borderId="3" xfId="0" applyFont="1" applyBorder="1" applyAlignment="1">
      <alignment vertical="center" wrapText="1"/>
    </xf>
    <xf numFmtId="0" fontId="45" fillId="0" borderId="1" xfId="0" applyFont="1" applyBorder="1" applyAlignment="1">
      <alignment wrapText="1"/>
    </xf>
    <xf numFmtId="0" fontId="67" fillId="0" borderId="35" xfId="0" applyFont="1" applyBorder="1" applyAlignment="1">
      <alignment horizontal="center" vertical="center" wrapText="1"/>
    </xf>
    <xf numFmtId="0" fontId="81" fillId="28" borderId="1" xfId="0" applyFont="1" applyFill="1" applyBorder="1" applyAlignment="1">
      <alignment horizontal="center" vertical="center"/>
    </xf>
    <xf numFmtId="0" fontId="45" fillId="0" borderId="1" xfId="0" applyFont="1" applyBorder="1" applyAlignment="1">
      <alignment horizontal="left" vertical="center" wrapText="1"/>
    </xf>
    <xf numFmtId="0" fontId="29" fillId="0" borderId="21" xfId="0" applyFont="1" applyBorder="1" applyAlignment="1">
      <alignment horizontal="left" vertical="center" wrapText="1"/>
    </xf>
    <xf numFmtId="2" fontId="29" fillId="0" borderId="5" xfId="0" applyNumberFormat="1" applyFont="1" applyBorder="1" applyAlignment="1" applyProtection="1">
      <alignment horizontal="center" vertical="center"/>
      <protection locked="0"/>
    </xf>
    <xf numFmtId="9" fontId="29" fillId="0" borderId="3" xfId="0" applyNumberFormat="1" applyFont="1" applyBorder="1" applyAlignment="1" applyProtection="1">
      <alignment horizontal="center" vertical="center"/>
      <protection locked="0"/>
    </xf>
    <xf numFmtId="0" fontId="29" fillId="14" borderId="3" xfId="0" applyFont="1" applyFill="1" applyBorder="1" applyAlignment="1" applyProtection="1">
      <alignment horizontal="center" vertical="center"/>
      <protection locked="0"/>
    </xf>
    <xf numFmtId="0" fontId="29" fillId="0" borderId="4" xfId="0" applyFont="1" applyBorder="1" applyAlignment="1">
      <alignment horizontal="left" vertical="center" wrapText="1"/>
    </xf>
    <xf numFmtId="0" fontId="29" fillId="0" borderId="3" xfId="0" applyFont="1" applyBorder="1" applyAlignment="1">
      <alignment horizontal="center" vertical="center"/>
    </xf>
    <xf numFmtId="0" fontId="42" fillId="4" borderId="3" xfId="0" applyFont="1" applyFill="1" applyBorder="1" applyAlignment="1" applyProtection="1">
      <alignment horizontal="center" vertical="center"/>
      <protection locked="0"/>
    </xf>
    <xf numFmtId="0" fontId="67" fillId="0" borderId="1" xfId="0" applyFont="1" applyBorder="1" applyAlignment="1">
      <alignment vertical="center" wrapText="1"/>
    </xf>
    <xf numFmtId="0" fontId="67" fillId="27" borderId="2" xfId="0" applyFont="1" applyFill="1" applyBorder="1" applyAlignment="1" applyProtection="1">
      <alignment horizontal="left" vertical="center" wrapText="1"/>
      <protection locked="0"/>
    </xf>
    <xf numFmtId="0" fontId="23" fillId="21" borderId="2" xfId="0" applyFont="1" applyFill="1" applyBorder="1" applyAlignment="1">
      <alignment horizontal="center" vertical="center" wrapText="1" readingOrder="1"/>
    </xf>
    <xf numFmtId="0" fontId="35" fillId="0" borderId="0" xfId="0" applyFont="1" applyAlignment="1">
      <alignment horizontal="center"/>
    </xf>
    <xf numFmtId="0" fontId="32" fillId="0" borderId="0" xfId="0" applyFont="1" applyAlignment="1">
      <alignment horizontal="left" vertical="top" wrapText="1"/>
    </xf>
    <xf numFmtId="0" fontId="31" fillId="0" borderId="13" xfId="0" applyFont="1" applyBorder="1" applyAlignment="1">
      <alignment horizontal="center" vertical="center"/>
    </xf>
    <xf numFmtId="0" fontId="31" fillId="0" borderId="9" xfId="0" applyFont="1" applyBorder="1" applyAlignment="1">
      <alignment horizontal="center" vertical="center"/>
    </xf>
    <xf numFmtId="0" fontId="33" fillId="0" borderId="0" xfId="0" applyFont="1" applyAlignment="1">
      <alignment horizontal="left" vertical="top" wrapText="1"/>
    </xf>
    <xf numFmtId="0" fontId="34" fillId="0" borderId="0" xfId="0" applyFont="1" applyAlignment="1">
      <alignment horizontal="left" vertical="center" wrapText="1"/>
    </xf>
    <xf numFmtId="0" fontId="34" fillId="0" borderId="20" xfId="0" applyFont="1" applyBorder="1" applyAlignment="1" applyProtection="1">
      <alignment horizontal="left" vertical="center" wrapText="1"/>
      <protection locked="0"/>
    </xf>
    <xf numFmtId="0" fontId="34" fillId="0" borderId="0" xfId="0" applyFont="1" applyAlignment="1">
      <alignment horizontal="justify" wrapText="1"/>
    </xf>
    <xf numFmtId="0" fontId="39" fillId="0" borderId="0" xfId="0" applyFont="1" applyAlignment="1">
      <alignment horizontal="center"/>
    </xf>
    <xf numFmtId="0" fontId="82" fillId="0" borderId="1"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3" fillId="0" borderId="21" xfId="0" applyFont="1" applyBorder="1" applyAlignment="1">
      <alignment horizontal="center" vertical="center" wrapText="1"/>
    </xf>
    <xf numFmtId="0" fontId="83" fillId="0" borderId="33" xfId="0" applyFont="1" applyBorder="1" applyAlignment="1">
      <alignment horizontal="center" vertical="center" wrapText="1"/>
    </xf>
    <xf numFmtId="0" fontId="83" fillId="7" borderId="10" xfId="0" applyFont="1" applyFill="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83" fillId="7" borderId="11" xfId="0" applyFont="1" applyFill="1" applyBorder="1" applyAlignment="1" applyProtection="1">
      <alignment horizontal="center" vertical="center"/>
      <protection locked="0"/>
    </xf>
    <xf numFmtId="0" fontId="83" fillId="7" borderId="12" xfId="0" applyFont="1" applyFill="1" applyBorder="1" applyAlignment="1" applyProtection="1">
      <alignment horizontal="center" vertical="center"/>
      <protection locked="0"/>
    </xf>
    <xf numFmtId="0" fontId="82" fillId="4" borderId="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82" fillId="3" borderId="1" xfId="0" applyFont="1" applyFill="1" applyBorder="1" applyAlignment="1" applyProtection="1">
      <alignment horizontal="center" vertical="center"/>
      <protection locked="0"/>
    </xf>
    <xf numFmtId="0" fontId="82" fillId="26" borderId="1" xfId="0" applyFont="1" applyFill="1" applyBorder="1" applyAlignment="1" applyProtection="1">
      <alignment horizontal="center" vertical="center"/>
      <protection locked="0"/>
    </xf>
    <xf numFmtId="0" fontId="28" fillId="0" borderId="1" xfId="0" applyFont="1" applyBorder="1" applyAlignment="1" applyProtection="1">
      <alignment horizontal="center" vertical="center" wrapText="1"/>
      <protection locked="0"/>
    </xf>
    <xf numFmtId="0" fontId="41" fillId="7" borderId="10" xfId="0" applyFont="1" applyFill="1" applyBorder="1" applyAlignment="1" applyProtection="1">
      <alignment horizontal="center" vertical="center"/>
      <protection locked="0"/>
    </xf>
    <xf numFmtId="0" fontId="41" fillId="7" borderId="0" xfId="0" applyFont="1" applyFill="1" applyAlignment="1" applyProtection="1">
      <alignment horizontal="center" vertical="center"/>
      <protection locked="0"/>
    </xf>
    <xf numFmtId="0" fontId="41" fillId="7" borderId="11" xfId="0" applyFont="1" applyFill="1" applyBorder="1" applyAlignment="1" applyProtection="1">
      <alignment horizontal="center" vertical="center"/>
      <protection locked="0"/>
    </xf>
    <xf numFmtId="0" fontId="41" fillId="7" borderId="12" xfId="0" applyFont="1" applyFill="1" applyBorder="1" applyAlignment="1" applyProtection="1">
      <alignment horizontal="center" vertical="center"/>
      <protection locked="0"/>
    </xf>
    <xf numFmtId="0" fontId="28" fillId="26" borderId="1" xfId="0" applyFont="1" applyFill="1" applyBorder="1" applyAlignment="1" applyProtection="1">
      <alignment horizontal="center" vertical="center"/>
      <protection locked="0"/>
    </xf>
    <xf numFmtId="0" fontId="28" fillId="0" borderId="2"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center" vertical="center"/>
      <protection locked="0"/>
    </xf>
    <xf numFmtId="0" fontId="28" fillId="0" borderId="3" xfId="0" applyFont="1" applyBorder="1" applyAlignment="1" applyProtection="1">
      <alignment horizontal="center" vertical="center" wrapText="1"/>
      <protection locked="0"/>
    </xf>
    <xf numFmtId="0" fontId="41" fillId="0" borderId="1" xfId="2" applyFont="1" applyBorder="1" applyAlignment="1">
      <alignment horizontal="center" vertical="center" wrapText="1"/>
    </xf>
    <xf numFmtId="0" fontId="28" fillId="4" borderId="1" xfId="0" applyFont="1" applyFill="1" applyBorder="1" applyAlignment="1" applyProtection="1">
      <alignment horizontal="center" vertical="center"/>
      <protection locked="0"/>
    </xf>
    <xf numFmtId="0" fontId="28" fillId="0" borderId="4" xfId="0" applyFont="1" applyBorder="1" applyAlignment="1" applyProtection="1">
      <alignment horizontal="center" vertical="center" wrapText="1"/>
      <protection locked="0"/>
    </xf>
    <xf numFmtId="0" fontId="28" fillId="0" borderId="21" xfId="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0" fontId="41" fillId="0" borderId="38" xfId="0" applyFont="1" applyBorder="1" applyAlignment="1">
      <alignment horizontal="center" vertical="center" wrapText="1"/>
    </xf>
    <xf numFmtId="0" fontId="41" fillId="0" borderId="39"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3" xfId="0" applyFont="1" applyBorder="1" applyAlignment="1">
      <alignment horizontal="center" vertical="center" wrapText="1"/>
    </xf>
    <xf numFmtId="0" fontId="71" fillId="0" borderId="1" xfId="0" applyFont="1" applyBorder="1" applyAlignment="1" applyProtection="1">
      <alignment horizontal="center" vertical="center" wrapText="1"/>
      <protection locked="0"/>
    </xf>
    <xf numFmtId="0" fontId="53" fillId="25" borderId="5" xfId="0" applyFont="1" applyFill="1" applyBorder="1" applyAlignment="1">
      <alignment horizontal="center" vertical="center"/>
    </xf>
    <xf numFmtId="0" fontId="53" fillId="25" borderId="30" xfId="0" applyFont="1" applyFill="1" applyBorder="1" applyAlignment="1">
      <alignment horizontal="center" vertical="center"/>
    </xf>
    <xf numFmtId="0" fontId="35" fillId="0" borderId="0" xfId="0" applyFont="1" applyAlignment="1">
      <alignment horizontal="center" vertical="center"/>
    </xf>
    <xf numFmtId="0" fontId="23" fillId="21" borderId="2" xfId="0" applyFont="1" applyFill="1" applyBorder="1" applyAlignment="1">
      <alignment horizontal="center" vertical="center" wrapText="1" readingOrder="1"/>
    </xf>
    <xf numFmtId="0" fontId="23" fillId="21" borderId="3" xfId="0" applyFont="1" applyFill="1" applyBorder="1" applyAlignment="1">
      <alignment horizontal="center" vertical="center" wrapText="1" readingOrder="1"/>
    </xf>
    <xf numFmtId="0" fontId="23" fillId="21" borderId="4" xfId="0" applyFont="1" applyFill="1" applyBorder="1" applyAlignment="1">
      <alignment horizontal="center" vertical="center" wrapText="1" readingOrder="1"/>
    </xf>
    <xf numFmtId="0" fontId="52" fillId="21" borderId="2" xfId="0" applyFont="1" applyFill="1" applyBorder="1" applyAlignment="1">
      <alignment horizontal="center" vertical="center" wrapText="1" readingOrder="1"/>
    </xf>
    <xf numFmtId="0" fontId="52" fillId="21" borderId="3" xfId="0" applyFont="1" applyFill="1" applyBorder="1" applyAlignment="1">
      <alignment horizontal="center" vertical="center" wrapText="1" readingOrder="1"/>
    </xf>
    <xf numFmtId="0" fontId="52" fillId="21" borderId="4" xfId="0" applyFont="1" applyFill="1" applyBorder="1" applyAlignment="1">
      <alignment horizontal="center" vertical="center" wrapText="1" readingOrder="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6" fillId="7"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6" fillId="9" borderId="0" xfId="0" applyFont="1" applyFill="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1" borderId="0" xfId="0" applyFont="1" applyFill="1" applyAlignment="1" applyProtection="1">
      <alignment horizontal="center" vertical="center"/>
      <protection locked="0"/>
    </xf>
    <xf numFmtId="0" fontId="6" fillId="7" borderId="0" xfId="0" applyFont="1" applyFill="1" applyAlignment="1" applyProtection="1">
      <alignment horizontal="center" vertical="center"/>
      <protection locked="0"/>
    </xf>
    <xf numFmtId="0" fontId="8" fillId="2"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12" fillId="0" borderId="0" xfId="0" applyFont="1" applyAlignment="1">
      <alignment horizontal="center" vertical="center" wrapText="1"/>
    </xf>
    <xf numFmtId="0" fontId="9"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14" fontId="10" fillId="0" borderId="0" xfId="0" applyNumberFormat="1"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9" fillId="0" borderId="0" xfId="0" applyFont="1" applyAlignment="1" applyProtection="1">
      <alignment horizontal="center" vertical="top" wrapText="1"/>
      <protection locked="0"/>
    </xf>
    <xf numFmtId="14" fontId="9" fillId="14" borderId="0" xfId="0" applyNumberFormat="1" applyFont="1" applyFill="1" applyAlignment="1" applyProtection="1">
      <alignment horizontal="center" vertical="center" wrapText="1"/>
      <protection locked="0"/>
    </xf>
    <xf numFmtId="0" fontId="20"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protection locked="0"/>
    </xf>
    <xf numFmtId="0" fontId="19" fillId="16" borderId="2" xfId="0" applyFont="1" applyFill="1" applyBorder="1" applyAlignment="1">
      <alignment horizontal="center" vertical="center" wrapText="1"/>
    </xf>
    <xf numFmtId="0" fontId="19"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cellXfs>
  <cellStyles count="14">
    <cellStyle name="Hipervínculo" xfId="4" builtinId="8"/>
    <cellStyle name="Hyperlink" xfId="10"/>
    <cellStyle name="Millares 2" xfId="6"/>
    <cellStyle name="Millares 2 2" xfId="7"/>
    <cellStyle name="Millares 2 2 2" xfId="8"/>
    <cellStyle name="Millares 2 2 2 2" xfId="12"/>
    <cellStyle name="Millares 2 2 3" xfId="9"/>
    <cellStyle name="Millares 2 2 3 2" xfId="13"/>
    <cellStyle name="Millares 2 2 4" xfId="11"/>
    <cellStyle name="Normal" xfId="0" builtinId="0"/>
    <cellStyle name="Normal 2" xfId="2"/>
    <cellStyle name="Normal 3" xfId="5"/>
    <cellStyle name="Normal 4" xfId="3"/>
    <cellStyle name="Porcentaje" xfId="1" builtinId="5"/>
  </cellStyles>
  <dxfs count="263">
    <dxf>
      <fill>
        <patternFill>
          <bgColor rgb="FFFF0000"/>
        </patternFill>
      </fill>
    </dxf>
    <dxf>
      <fill>
        <patternFill>
          <bgColor rgb="FFFF7C8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7C8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7C8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theme="7" tint="0.79998168889431442"/>
        </patternFill>
      </fill>
    </dxf>
    <dxf>
      <fill>
        <patternFill>
          <bgColor theme="7" tint="0.79998168889431442"/>
        </patternFill>
      </fill>
    </dxf>
    <dxf>
      <fill>
        <patternFill>
          <bgColor rgb="FFFF33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rgb="FFFF7C8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5050"/>
        </patternFill>
      </fill>
    </dxf>
    <dxf>
      <fill>
        <patternFill>
          <bgColor rgb="FFFF660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FF6600"/>
      <color rgb="FFFF7C80"/>
      <color rgb="FFEE5612"/>
      <color rgb="FFC92C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3638550</xdr:colOff>
      <xdr:row>42</xdr:row>
      <xdr:rowOff>666750</xdr:rowOff>
    </xdr:from>
    <xdr:to>
      <xdr:col>3</xdr:col>
      <xdr:colOff>3971925</xdr:colOff>
      <xdr:row>42</xdr:row>
      <xdr:rowOff>809625</xdr:rowOff>
    </xdr:to>
    <xdr:sp macro="" textlink="">
      <xdr:nvSpPr>
        <xdr:cNvPr id="2" name="CuadroTexto 1">
          <a:extLst>
            <a:ext uri="{FF2B5EF4-FFF2-40B4-BE49-F238E27FC236}">
              <a16:creationId xmlns:a16="http://schemas.microsoft.com/office/drawing/2014/main" id="{A94E7D8A-8AC7-4DFA-8F25-82A1E8E1DAC2}"/>
            </a:ext>
          </a:extLst>
        </xdr:cNvPr>
        <xdr:cNvSpPr txBox="1"/>
      </xdr:nvSpPr>
      <xdr:spPr>
        <a:xfrm>
          <a:off x="7419975" y="17802225"/>
          <a:ext cx="333375" cy="142875"/>
        </a:xfrm>
        <a:prstGeom prst="rect">
          <a:avLst/>
        </a:prstGeom>
        <a:solidFill>
          <a:srgbClr val="FF99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42</xdr:row>
      <xdr:rowOff>1076325</xdr:rowOff>
    </xdr:from>
    <xdr:to>
      <xdr:col>3</xdr:col>
      <xdr:colOff>2600325</xdr:colOff>
      <xdr:row>42</xdr:row>
      <xdr:rowOff>1219200</xdr:rowOff>
    </xdr:to>
    <xdr:sp macro="" textlink="">
      <xdr:nvSpPr>
        <xdr:cNvPr id="3" name="CuadroTexto 2">
          <a:extLst>
            <a:ext uri="{FF2B5EF4-FFF2-40B4-BE49-F238E27FC236}">
              <a16:creationId xmlns:a16="http://schemas.microsoft.com/office/drawing/2014/main" id="{4F7A26E8-7103-4A22-9B79-C3780202CC7D}"/>
            </a:ext>
          </a:extLst>
        </xdr:cNvPr>
        <xdr:cNvSpPr txBox="1"/>
      </xdr:nvSpPr>
      <xdr:spPr>
        <a:xfrm>
          <a:off x="6048375" y="18211800"/>
          <a:ext cx="333375" cy="142875"/>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42</xdr:row>
      <xdr:rowOff>1495425</xdr:rowOff>
    </xdr:from>
    <xdr:to>
      <xdr:col>3</xdr:col>
      <xdr:colOff>2628900</xdr:colOff>
      <xdr:row>42</xdr:row>
      <xdr:rowOff>1638300</xdr:rowOff>
    </xdr:to>
    <xdr:sp macro="" textlink="">
      <xdr:nvSpPr>
        <xdr:cNvPr id="4" name="CuadroTexto 3">
          <a:extLst>
            <a:ext uri="{FF2B5EF4-FFF2-40B4-BE49-F238E27FC236}">
              <a16:creationId xmlns:a16="http://schemas.microsoft.com/office/drawing/2014/main" id="{171EC216-D8B2-457B-A53F-7E82409CCA13}"/>
            </a:ext>
          </a:extLst>
        </xdr:cNvPr>
        <xdr:cNvSpPr txBox="1"/>
      </xdr:nvSpPr>
      <xdr:spPr>
        <a:xfrm>
          <a:off x="6076950" y="18630900"/>
          <a:ext cx="333375" cy="142875"/>
        </a:xfrm>
        <a:prstGeom prst="rect">
          <a:avLst/>
        </a:prstGeom>
        <a:solidFill>
          <a:srgbClr val="FF00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42</xdr:row>
      <xdr:rowOff>1895475</xdr:rowOff>
    </xdr:from>
    <xdr:to>
      <xdr:col>3</xdr:col>
      <xdr:colOff>2619375</xdr:colOff>
      <xdr:row>42</xdr:row>
      <xdr:rowOff>2038350</xdr:rowOff>
    </xdr:to>
    <xdr:sp macro="" textlink="">
      <xdr:nvSpPr>
        <xdr:cNvPr id="5" name="CuadroTexto 4">
          <a:extLst>
            <a:ext uri="{FF2B5EF4-FFF2-40B4-BE49-F238E27FC236}">
              <a16:creationId xmlns:a16="http://schemas.microsoft.com/office/drawing/2014/main" id="{AE75FD99-18FE-46E7-9518-27F797554E2A}"/>
            </a:ext>
          </a:extLst>
        </xdr:cNvPr>
        <xdr:cNvSpPr txBox="1"/>
      </xdr:nvSpPr>
      <xdr:spPr>
        <a:xfrm>
          <a:off x="6067425" y="19030950"/>
          <a:ext cx="333375" cy="142875"/>
        </a:xfrm>
        <a:prstGeom prst="rect">
          <a:avLst/>
        </a:prstGeom>
        <a:solidFill>
          <a:srgbClr val="00B05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33555</xdr:rowOff>
    </xdr:from>
    <xdr:to>
      <xdr:col>1</xdr:col>
      <xdr:colOff>676274</xdr:colOff>
      <xdr:row>2</xdr:row>
      <xdr:rowOff>277320</xdr:rowOff>
    </xdr:to>
    <xdr:pic>
      <xdr:nvPicPr>
        <xdr:cNvPr id="6" name="Imagen 5">
          <a:extLst>
            <a:ext uri="{FF2B5EF4-FFF2-40B4-BE49-F238E27FC236}">
              <a16:creationId xmlns:a16="http://schemas.microsoft.com/office/drawing/2014/main" id="{2878F575-D20F-4542-AE0F-1C30C41B94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243105"/>
          <a:ext cx="581024" cy="54856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anuela Hernández Jaramillo" id="{2B6D8FE3-D9D9-4CB6-929D-A4FCD34EE2D3}" userId="54f0ec2798f8af97" providerId="Windows Live"/>
  <person displayName="Manuela Hernandez Jaramillo" id="{7FD7DA69-BDCA-4CEF-B28C-C5A9F3E296DA}" userId="S::manuela.hernandez@loteriadebogota.com::8eae5f68-7fe8-4f5c-ad72-087e3696003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 dT="2024-12-27T20:36:19.06" personId="{7FD7DA69-BDCA-4CEF-B28C-C5A9F3E296DA}" id="{9B26FE38-FD6C-4489-A2AB-306E28D0C4C3}">
    <text xml:space="preserve">Se aprobó reformulación de la acción mediante memorando n°3-2024-2166 del 26/12/2024. </text>
  </threadedComment>
  <threadedComment ref="I4" dT="2024-12-27T20:36:37.04" personId="{7FD7DA69-BDCA-4CEF-B28C-C5A9F3E296DA}" id="{B698A33D-CEA9-43C1-B885-7E08E1079B89}">
    <text xml:space="preserve">Se aprobó reformulación de la unidad de medida mediante memorando n°3-2024-2166 del 26/12/2024. </text>
  </threadedComment>
  <threadedComment ref="J4" dT="2024-12-27T20:36:51.81" personId="{7FD7DA69-BDCA-4CEF-B28C-C5A9F3E296DA}" id="{72E8F719-F779-432B-A447-638F5FA26A80}">
    <text xml:space="preserve">Se aprobó reformulación de la cantidad de unidad de medida mediante memorando n°3-2024-2166 del 26/12/2024. </text>
  </threadedComment>
  <threadedComment ref="P4" dT="2024-12-27T20:38:49.65" personId="{7FD7DA69-BDCA-4CEF-B28C-C5A9F3E296DA}" id="{D3456C49-E143-422E-9FB7-68FE0567F55A}">
    <text xml:space="preserve">Se aprobó prórroga mediante memorando n°3-2024-2166 del 26/12/2024. </text>
  </threadedComment>
  <threadedComment ref="H5" dT="2024-12-27T20:36:19.06" personId="{7FD7DA69-BDCA-4CEF-B28C-C5A9F3E296DA}" id="{739B1B43-B402-4869-AB7E-BE32CC4A0AC2}">
    <text xml:space="preserve">Se aprobó reformulación de la acción mediante memorando n°3-2024-2166 del 26/12/2024. </text>
  </threadedComment>
  <threadedComment ref="I5" dT="2024-12-27T20:36:37.04" personId="{7FD7DA69-BDCA-4CEF-B28C-C5A9F3E296DA}" id="{E9F9CB82-C73B-4AE8-984E-C8DF0CEAC1D4}">
    <text xml:space="preserve">Se aprobó reformulación de la unidad de medida mediante memorando n°3-2024-2166 del 26/12/2024. </text>
  </threadedComment>
  <threadedComment ref="J5" dT="2024-12-27T20:36:51.81" personId="{7FD7DA69-BDCA-4CEF-B28C-C5A9F3E296DA}" id="{A2F4E1D6-0D2E-4DF1-8F75-9FAF6A6E7A2C}">
    <text xml:space="preserve">Se aprobó reformulación de la cantidad de unidad de medida mediante memorando n°3-2024-2166 del 26/12/2024. </text>
  </threadedComment>
  <threadedComment ref="P5" dT="2024-12-27T20:38:49.65" personId="{7FD7DA69-BDCA-4CEF-B28C-C5A9F3E296DA}" id="{65B48C79-5B3B-44E9-AF42-9BC0A78E10F8}">
    <text xml:space="preserve">Se aprobó prórroga mediante memorando n°3-2024-2166 del 26/12/2024. </text>
  </threadedComment>
</ThreadedComments>
</file>

<file path=xl/threadedComments/threadedComment2.xml><?xml version="1.0" encoding="utf-8"?>
<ThreadedComments xmlns="http://schemas.microsoft.com/office/spreadsheetml/2018/threadedcomments" xmlns:x="http://schemas.openxmlformats.org/spreadsheetml/2006/main">
  <threadedComment ref="H4" dT="2024-12-27T21:19:38.38" personId="{7FD7DA69-BDCA-4CEF-B28C-C5A9F3E296DA}" id="{1ED689CC-A15A-47D7-8B52-27338F29AC97}">
    <text xml:space="preserve">Se aprobó reformulación de la acción mediante memorando n°3-2024-2172 del 26/12/2024. </text>
  </threadedComment>
  <threadedComment ref="I4" dT="2024-12-27T21:20:23.53" personId="{7FD7DA69-BDCA-4CEF-B28C-C5A9F3E296DA}" id="{CF429D3D-0C01-470B-ADCA-0EFF6B9DBD0C}">
    <text xml:space="preserve">Se aprobó reformulación de la unidad de medida mediante memorando n°3-2024-2172 del 26/12/2024. </text>
  </threadedComment>
  <threadedComment ref="J4" dT="2024-12-27T21:20:55.54" personId="{7FD7DA69-BDCA-4CEF-B28C-C5A9F3E296DA}" id="{49307E06-1B65-44D9-BF0B-504CD39B99D2}">
    <text xml:space="preserve">Se aprobó reformulación de la cantidad de la unidad de medida mediante memorando n°3-2024-2172 del 26/12/2024. </text>
  </threadedComment>
  <threadedComment ref="P4" dT="2024-12-27T20:54:46.87" personId="{7FD7DA69-BDCA-4CEF-B28C-C5A9F3E296DA}" id="{BBD458DD-FB51-4727-B5D3-658BBE7F10E6}">
    <text xml:space="preserve">Se aprobó cuarta prórroga mediante memorando n°3-2024-2168 y 3-2024-2172 del 26/12/2024. 
Se aprobó tercera prórroga mediante memorando n°3-2024-532 del 13/03/2024. 
Se aprobó segunda prórroga mediante 
 memorando 3-2023-1813 del 02/11/2023. 
Se aprobó prórroga mediante memorando 
 n°3-2024-601 del 14/04/2023. </text>
  </threadedComment>
  <threadedComment ref="H5" dT="2024-12-27T21:19:38.38" personId="{7FD7DA69-BDCA-4CEF-B28C-C5A9F3E296DA}" id="{1B6E7DAD-87C5-4C94-8B2E-C503503D63DD}">
    <text xml:space="preserve">Se aprobó reformulación de la acción mediante memorando n°3-2024-2172 del 26/12/2024. </text>
  </threadedComment>
  <threadedComment ref="I5" dT="2024-12-27T21:20:23.53" personId="{7FD7DA69-BDCA-4CEF-B28C-C5A9F3E296DA}" id="{55A73860-2A3E-4096-B0AA-20CB7984F3B1}">
    <text xml:space="preserve">Se aprobó reformulación de la unidad de medida mediante memorando n°3-2024-2172 del 26/12/2024. </text>
  </threadedComment>
  <threadedComment ref="J5" dT="2024-12-27T21:20:55.54" personId="{7FD7DA69-BDCA-4CEF-B28C-C5A9F3E296DA}" id="{2C72EBA9-C7FF-44DD-8456-B6EF1F18939E}">
    <text xml:space="preserve">Se aprobó reformulación de la cantidad de la unidad de medida mediante memorando n°3-2024-2172 del 26/12/2024. </text>
  </threadedComment>
  <threadedComment ref="P5" dT="2024-12-27T20:54:46.87" personId="{7FD7DA69-BDCA-4CEF-B28C-C5A9F3E296DA}" id="{34EE5E8B-8E8F-439B-9537-8619F420E3F2}">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n°3-2024-601 del 14/04/2023 
</text>
  </threadedComment>
  <threadedComment ref="H6" dT="2024-12-27T21:19:38.38" personId="{7FD7DA69-BDCA-4CEF-B28C-C5A9F3E296DA}" id="{09EF07DF-4C68-402A-87A1-126A62BFDBE7}">
    <text xml:space="preserve">Se aprobó reformulación de la acción mediante memorando n°3-2024-2172 del 26/12/2024. </text>
  </threadedComment>
  <threadedComment ref="I6" dT="2024-12-27T21:20:23.53" personId="{7FD7DA69-BDCA-4CEF-B28C-C5A9F3E296DA}" id="{09F2FE03-086E-4275-AF23-AA915604DE97}">
    <text xml:space="preserve">Se aprobó reformulación de la unidad de medida mediante memorando n°3-2024-2172 del 26/12/2024. </text>
  </threadedComment>
  <threadedComment ref="J6" dT="2024-12-27T21:20:55.54" personId="{7FD7DA69-BDCA-4CEF-B28C-C5A9F3E296DA}" id="{14380241-62B4-4AB2-AD70-F6158E8BCBBD}">
    <text xml:space="preserve">Se aprobó reformulación de la cantidad de la unidad de medida mediante memorando n°3-2024-2172 del 26/12/2024. </text>
  </threadedComment>
  <threadedComment ref="P6" dT="2024-12-27T20:54:46.87" personId="{7FD7DA69-BDCA-4CEF-B28C-C5A9F3E296DA}" id="{4D2DF42E-E22D-4F51-B238-F0E3FAC91BCB}">
    <text xml:space="preserve">Se aprobó cuarta prórroga mediante memorando n°3-2024-2168 y 3-2024-2172 del 26/12/2024. 
Se aprobó tercera prórroga mediante memorando n°3-2024-946 del 29/05/2024 
Se aprobó segunda prórroga mediante memorando 
3-2023-1813 del 02/11/2023 
Se aprobó prórroga mediante memorando n°3-2023-1216 y 3-2023-1217 del 18/07/2024 
</text>
  </threadedComment>
  <threadedComment ref="H7" dT="2024-12-27T21:19:38.38" personId="{7FD7DA69-BDCA-4CEF-B28C-C5A9F3E296DA}" id="{F56DEBC4-2E33-431A-ABB5-67A349042DA9}">
    <text xml:space="preserve">Se aprobó reformulación de la acción mediante memorando n°3-2024-2172 del 26/12/2024. </text>
  </threadedComment>
  <threadedComment ref="I7" dT="2024-12-27T21:20:23.53" personId="{7FD7DA69-BDCA-4CEF-B28C-C5A9F3E296DA}" id="{8FFA1264-A3D9-4CD7-9569-E7ADF3FDCD13}">
    <text xml:space="preserve">Se aprobó reformulación de la unidad de medida mediante memorando n°3-2024-2172 del 26/12/2024. </text>
  </threadedComment>
  <threadedComment ref="J7" dT="2024-12-27T21:20:55.54" personId="{7FD7DA69-BDCA-4CEF-B28C-C5A9F3E296DA}" id="{1AA06121-5755-4C3D-93CD-A84CAC8FBF79}">
    <text xml:space="preserve">Se aprobó reformulación de la cantidad de la unidad de medida mediante memorando n°3-2024-2172 del 26/12/2024. </text>
  </threadedComment>
  <threadedComment ref="P7" dT="2024-12-27T20:54:46.87" personId="{7FD7DA69-BDCA-4CEF-B28C-C5A9F3E296DA}" id="{32026BE0-A954-47B3-8545-B567AC465D03}">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8" dT="2024-12-27T21:19:38.38" personId="{7FD7DA69-BDCA-4CEF-B28C-C5A9F3E296DA}" id="{3BD838C2-13CE-4E4D-BC0D-ADE96D586B21}">
    <text xml:space="preserve">Se aprobó reformulación de la acción mediante memorando n°3-2024-2172 del 26/12/2024. </text>
  </threadedComment>
  <threadedComment ref="I8" dT="2024-12-27T21:20:23.53" personId="{7FD7DA69-BDCA-4CEF-B28C-C5A9F3E296DA}" id="{93F2EE83-0448-42F1-A574-978E42FFD0EC}">
    <text xml:space="preserve">Se aprobó reformulación de la unidad de medida mediante memorando n°3-2024-2172 del 26/12/2024. </text>
  </threadedComment>
  <threadedComment ref="J8" dT="2024-12-27T21:20:55.54" personId="{7FD7DA69-BDCA-4CEF-B28C-C5A9F3E296DA}" id="{5F197595-9E7C-41A2-A872-740B1E48B743}">
    <text xml:space="preserve">Se aprobó reformulación de la cantidad de la unidad de medida mediante memorando n°3-2024-2172 del 26/12/2024. </text>
  </threadedComment>
  <threadedComment ref="P8" dT="2024-12-27T20:54:46.87" personId="{7FD7DA69-BDCA-4CEF-B28C-C5A9F3E296DA}" id="{6B5E0BED-A06C-4ACD-99CA-940AEC2D719F}">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9" dT="2024-12-27T21:19:38.38" personId="{7FD7DA69-BDCA-4CEF-B28C-C5A9F3E296DA}" id="{EB512D93-5519-48C2-BEA0-D637EFA53F3B}">
    <text xml:space="preserve">Se aprobó reformulación de la acción mediante memorando n°3-2024-2172 del 26/12/2024. </text>
  </threadedComment>
  <threadedComment ref="I9" dT="2024-12-27T21:20:23.53" personId="{7FD7DA69-BDCA-4CEF-B28C-C5A9F3E296DA}" id="{A69CA6A4-0E28-4E87-B4E5-2B652AFC5E99}">
    <text xml:space="preserve">Se aprobó reformulación de la unidad de medida mediante memorando n°3-2024-2172 del 26/12/2024. </text>
  </threadedComment>
  <threadedComment ref="J9" dT="2024-12-27T21:20:55.54" personId="{7FD7DA69-BDCA-4CEF-B28C-C5A9F3E296DA}" id="{B35567AC-BD79-4C4D-925F-D3FF18B8E292}">
    <text xml:space="preserve">Se aprobó reformulación de la cantidad de la unidad de medida mediante memorando n°3-2024-2172 del 26/12/2024. </text>
  </threadedComment>
  <threadedComment ref="P9" dT="2024-12-27T20:54:46.87" personId="{7FD7DA69-BDCA-4CEF-B28C-C5A9F3E296DA}" id="{163870B9-FF03-4E79-8E64-A676D626BC4C}">
    <text xml:space="preserve">Se aprobó tercera prórroga mediante memorando n°3-2024-2168 y 3-2024-2172 del 26/12/2024. 
Se aprobó segunda prórroga mediante memorando n°3-2024-946 del 29/05/2024 
Se aprobó prórroga mediante memorando n°3-2023-1813 del 02/11/2023. 
</text>
  </threadedComment>
  <threadedComment ref="H10" dT="2024-12-27T21:19:38.38" personId="{7FD7DA69-BDCA-4CEF-B28C-C5A9F3E296DA}" id="{F9065E84-91CD-4155-8884-97BC3FB18030}">
    <text xml:space="preserve">Se aprobó reformulación de la acción mediante memorando n°3-2024-2172 del 26/12/2024. </text>
  </threadedComment>
  <threadedComment ref="I10" dT="2024-12-27T21:20:23.53" personId="{7FD7DA69-BDCA-4CEF-B28C-C5A9F3E296DA}" id="{48799996-4705-4BF6-AE17-48F22C7E1C21}">
    <text xml:space="preserve">Se aprobó reformulación de la unidad de medida mediante memorando n°3-2024-2172 del 26/12/2024. </text>
  </threadedComment>
  <threadedComment ref="J10" dT="2024-12-27T21:20:55.54" personId="{7FD7DA69-BDCA-4CEF-B28C-C5A9F3E296DA}" id="{A1D2A107-B834-4184-ACDF-FA69E1D294F3}">
    <text xml:space="preserve">Se aprobó reformulación de la cantidad de la unidad de medida mediante memorando n°3-2024-2172 del 26/12/2024. </text>
  </threadedComment>
  <threadedComment ref="P10" dT="2024-12-27T20:54:46.87" personId="{7FD7DA69-BDCA-4CEF-B28C-C5A9F3E296DA}" id="{5E7BB4C6-EFA8-4158-8FA2-3FEDD032AE68}">
    <text xml:space="preserve">Se aprobó segunda prórroga mediante memorando n°3-2024-2168 y 3-2024-2172 del 26/12/2024. 
Se aprobó prórroga mediante memorando n°3-2024-532 del 13/03/2024. 
</text>
  </threadedComment>
  <threadedComment ref="H11" dT="2024-12-27T21:19:38.38" personId="{7FD7DA69-BDCA-4CEF-B28C-C5A9F3E296DA}" id="{2EBF388F-AA14-40DB-A139-14613B6A6B00}">
    <text xml:space="preserve">Se aprobó reformulación de la acción mediante memorando n°3-2024-2172 del 26/12/2024. </text>
  </threadedComment>
  <threadedComment ref="I11" dT="2024-12-27T21:20:23.53" personId="{7FD7DA69-BDCA-4CEF-B28C-C5A9F3E296DA}" id="{29D98239-3A19-4A58-B8C1-0B685543B749}">
    <text xml:space="preserve">Se aprobó reformulación de la unidad de medida mediante memorando n°3-2024-2172 del 26/12/2024. </text>
  </threadedComment>
  <threadedComment ref="J11" dT="2024-12-27T21:20:55.54" personId="{7FD7DA69-BDCA-4CEF-B28C-C5A9F3E296DA}" id="{CC75BE06-2E48-4EC3-B7CF-B5EED3405B1B}">
    <text xml:space="preserve">Se aprobó reformulación de la cantidad de la unidad de medida mediante memorando n°3-2024-2172 del 26/12/2024. </text>
  </threadedComment>
  <threadedComment ref="P11" dT="2024-12-27T20:54:46.87" personId="{7FD7DA69-BDCA-4CEF-B28C-C5A9F3E296DA}" id="{D20361EB-B913-4E1A-B07D-6ADFD665AAD2}">
    <text xml:space="preserve">Se aprobó segunda prórroga mediante memorando n°3-2024-2168 y 3-2024-2172 del 26/12/2024. 
Se aprobó prórroga mediante memorando n°3-2024-532 del 13/03/2024. 
</text>
  </threadedComment>
  <threadedComment ref="H12" dT="2024-12-27T21:19:38.38" personId="{7FD7DA69-BDCA-4CEF-B28C-C5A9F3E296DA}" id="{4305E3B5-C302-4243-B78D-34688F0EF353}">
    <text xml:space="preserve">Se aprobó reformulación de la acción mediante memorando n°3-2024-2172 del 26/12/2024. </text>
  </threadedComment>
  <threadedComment ref="I12" dT="2024-12-27T21:20:23.53" personId="{7FD7DA69-BDCA-4CEF-B28C-C5A9F3E296DA}" id="{8B6F98ED-2403-4232-A3FC-2AC6983D87C8}">
    <text xml:space="preserve">Se aprobó reformulación de la unidad de medida mediante memorando n°3-2024-2172 del 26/12/2024. </text>
  </threadedComment>
  <threadedComment ref="J12" dT="2024-12-27T21:20:55.54" personId="{7FD7DA69-BDCA-4CEF-B28C-C5A9F3E296DA}" id="{CD98B79C-565C-4E67-BE1D-A0FF5D40FD73}">
    <text xml:space="preserve">Se aprobó reformulación de la cantidad de la unidad de medida mediante memorando n°3-2024-2172 del 26/12/2024. </text>
  </threadedComment>
  <threadedComment ref="P12" dT="2024-12-27T20:54:46.87" personId="{7FD7DA69-BDCA-4CEF-B28C-C5A9F3E296DA}" id="{1207F75E-BB81-4684-A2B9-8494A4D847DF}">
    <text xml:space="preserve">Se aprobó segunda prórroga mediante memorando n°3-2024-2168 y 3-2024-2172 del 26/12/2024. 
Se aprobó prórroga mediante memorando n°3-2024-532 del 13/03/2024. 
</text>
  </threadedComment>
  <threadedComment ref="H13" dT="2024-12-27T21:19:38.38" personId="{7FD7DA69-BDCA-4CEF-B28C-C5A9F3E296DA}" id="{54B5AD7A-27EC-4D4F-AD7C-B60FF444ADA6}">
    <text xml:space="preserve">Se aprobó reformulación de la acción mediante memorando n°3-2024-2172 del 26/12/2024. </text>
  </threadedComment>
  <threadedComment ref="I13" dT="2024-12-27T21:20:23.53" personId="{7FD7DA69-BDCA-4CEF-B28C-C5A9F3E296DA}" id="{0EFABCA0-6CA0-4FBC-824C-30A33091C501}">
    <text xml:space="preserve">Se aprobó reformulación de la unidad de medida mediante memorando n°3-2024-2172 del 26/12/2024. </text>
  </threadedComment>
  <threadedComment ref="J13" dT="2024-12-27T21:20:55.54" personId="{7FD7DA69-BDCA-4CEF-B28C-C5A9F3E296DA}" id="{FA075011-54CE-4C64-9057-52EF5F90518B}">
    <text xml:space="preserve">Se aprobó reformulación de la cantidad de la unidad de medida mediante memorando n°3-2024-2172 del 26/12/2024. </text>
  </threadedComment>
  <threadedComment ref="P13" dT="2024-12-27T20:54:46.87" personId="{7FD7DA69-BDCA-4CEF-B28C-C5A9F3E296DA}" id="{DDCD9BBF-F7A2-41D3-BA40-FDE654D3F63B}">
    <text xml:space="preserve">Se aprobó prórroga mediante memorando n°3-2024-2168 y 3-2024-2172 del 26/12/2024. </text>
  </threadedComment>
  <threadedComment ref="H14" dT="2024-12-27T21:19:38.38" personId="{7FD7DA69-BDCA-4CEF-B28C-C5A9F3E296DA}" id="{FEDE5B5B-674E-4591-8F3A-C8E48FD0D877}">
    <text xml:space="preserve">Se aprobó reformulación de la acción mediante memorando n°3-2024-2172 del 26/12/2024. </text>
  </threadedComment>
  <threadedComment ref="I14" dT="2024-12-27T21:20:23.53" personId="{7FD7DA69-BDCA-4CEF-B28C-C5A9F3E296DA}" id="{9661C0B1-F2FC-4FFE-809C-68418BFBD29C}">
    <text xml:space="preserve">Se aprobó reformulación de la unidad de medida mediante memorando n°3-2024-2172 del 26/12/2024. </text>
  </threadedComment>
  <threadedComment ref="J14" dT="2024-12-27T21:20:55.54" personId="{7FD7DA69-BDCA-4CEF-B28C-C5A9F3E296DA}" id="{E372F1A0-3E6A-4FB0-B9E7-118EC1C471E5}">
    <text xml:space="preserve">Se aprobó reformulación de la cantidad de la unidad de medida mediante memorando n°3-2024-2172 del 26/12/2024. </text>
  </threadedComment>
  <threadedComment ref="P14" dT="2024-12-27T20:54:46.87" personId="{7FD7DA69-BDCA-4CEF-B28C-C5A9F3E296DA}" id="{3B53A9BE-622D-451E-BE98-878921AC21F3}">
    <text xml:space="preserve">Se aprobó prórroga mediante memorando n°3-2024-2168 y 3-2024-2172 del 26/12/2024. </text>
  </threadedComment>
  <threadedComment ref="H15" dT="2024-12-27T21:19:38.38" personId="{7FD7DA69-BDCA-4CEF-B28C-C5A9F3E296DA}" id="{E56EE3F5-C4A9-4D1C-898D-FA957AC0E277}">
    <text xml:space="preserve">Se aprobó reformulación de la acción mediante memorando n°3-2024-2172 del 26/12/2024. </text>
  </threadedComment>
  <threadedComment ref="I15" dT="2024-12-27T21:20:23.53" personId="{7FD7DA69-BDCA-4CEF-B28C-C5A9F3E296DA}" id="{E4F09360-AFD6-4055-8D76-EC7AABF4C5BC}">
    <text xml:space="preserve">Se aprobó reformulación de la unidad de medida mediante memorando n°3-2024-2172 del 26/12/2024. </text>
  </threadedComment>
  <threadedComment ref="J15" dT="2024-12-27T21:20:55.54" personId="{7FD7DA69-BDCA-4CEF-B28C-C5A9F3E296DA}" id="{55393990-8528-47E4-9701-07099E0D4730}">
    <text xml:space="preserve">Se aprobó reformulación de la cantidad de la unidad de medida mediante memorando n°3-2024-2172 del 26/12/2024. </text>
  </threadedComment>
  <threadedComment ref="P15" dT="2024-12-27T20:54:46.87" personId="{7FD7DA69-BDCA-4CEF-B28C-C5A9F3E296DA}" id="{92CAD2B5-1217-4F78-B3F5-16488F64EB4B}">
    <text xml:space="preserve">Se aprobó prórroga mediante memorando n°3-2024-2168 y 3-2024-2172 del 26/12/2024. </text>
  </threadedComment>
  <threadedComment ref="H19" dT="2024-12-13T00:36:25.31" personId="{7FD7DA69-BDCA-4CEF-B28C-C5A9F3E296DA}" id="{98EA7FE4-9BC3-4DB8-B771-8264B44028C1}">
    <text xml:space="preserve">Se aprobó reformulación mediante memorando n°3-2024-2071 del 12/12/2024. </text>
  </threadedComment>
  <threadedComment ref="I19" dT="2024-12-13T00:36:29.93" personId="{7FD7DA69-BDCA-4CEF-B28C-C5A9F3E296DA}" id="{8B7378B1-374D-4894-B9C4-9C0EA435A2DC}">
    <text xml:space="preserve">Se aprobó reformulación mediante memorando n°3-2024-2071 del 12/12/2024. </text>
  </threadedComment>
  <threadedComment ref="P19" dT="2024-12-13T00:36:44.21" personId="{7FD7DA69-BDCA-4CEF-B28C-C5A9F3E296DA}" id="{B115DFE2-66A8-4735-BE03-9D8707896694}">
    <text xml:space="preserve">Se aprobó prórroga mediante memorando n°3-2024-2071 del 12/12/2024. </text>
  </threadedComment>
  <threadedComment ref="H26" dT="2024-12-27T21:19:38.38" personId="{7FD7DA69-BDCA-4CEF-B28C-C5A9F3E296DA}" id="{C970DEDA-6B12-43F9-BFC5-7D95668A66CC}">
    <text xml:space="preserve">Se aprobó reformulación de la acción mediante memorando n°3-2024-2172 del 26/12/2024. </text>
  </threadedComment>
  <threadedComment ref="I26" dT="2024-12-27T21:20:23.53" personId="{7FD7DA69-BDCA-4CEF-B28C-C5A9F3E296DA}" id="{13E67872-40A2-4588-B396-14D32C95B078}">
    <text xml:space="preserve">Se aprobó reformulación de la unidad de medida mediante memorando n°3-2024-2172 del 26/12/2024. </text>
  </threadedComment>
  <threadedComment ref="J26" dT="2024-12-27T21:20:55.54" personId="{7FD7DA69-BDCA-4CEF-B28C-C5A9F3E296DA}" id="{A59FEC3D-33AE-4870-817E-A15B1F576852}">
    <text xml:space="preserve">Se aprobó reformulación de la cantidad de la unidad de medida mediante memorando n°3-2024-2172 del 26/12/2024. </text>
  </threadedComment>
  <threadedComment ref="P26" dT="2024-12-27T20:54:46.87" personId="{7FD7DA69-BDCA-4CEF-B28C-C5A9F3E296DA}" id="{7243E969-CCCA-4EBF-9D65-ADEEE97D4994}">
    <text xml:space="preserve">Se aprobó prórroga mediante memorando n°3-2024-2168 y 3-2024-2172 del 26/12/2024. </text>
  </threadedComment>
  <threadedComment ref="H27" dT="2024-12-27T21:19:38.38" personId="{7FD7DA69-BDCA-4CEF-B28C-C5A9F3E296DA}" id="{C4EEE062-8680-4458-BEDA-3DF6AC4A94B0}">
    <text xml:space="preserve">Se aprobó reformulación de la acción mediante memorando n°3-2024-2172 del 26/12/2024. </text>
  </threadedComment>
  <threadedComment ref="I27" dT="2024-12-27T21:20:23.53" personId="{7FD7DA69-BDCA-4CEF-B28C-C5A9F3E296DA}" id="{FF2BEBFD-1189-4E6A-8D04-7E6D05519641}">
    <text xml:space="preserve">Se aprobó reformulación de la unidad de medida mediante memorando n°3-2024-2172 del 26/12/2024. </text>
  </threadedComment>
  <threadedComment ref="J27" dT="2024-12-27T21:20:55.54" personId="{7FD7DA69-BDCA-4CEF-B28C-C5A9F3E296DA}" id="{212701B0-7B8B-495F-9B61-1F377A5C51D6}">
    <text xml:space="preserve">Se aprobó reformulación de la cantidad de la unidad de medida mediante memorando n°3-2024-2172 del 26/12/2024. </text>
  </threadedComment>
  <threadedComment ref="P27" dT="2024-12-27T20:54:46.87" personId="{7FD7DA69-BDCA-4CEF-B28C-C5A9F3E296DA}" id="{FB7EF2BA-71EA-4793-B987-C442B2F4E31A}">
    <text xml:space="preserve">Se aprobó prórroga mediante memorando n°3-2024-2168 y 3-2024-2172 del 26/12/2024. </text>
  </threadedComment>
  <threadedComment ref="H28" dT="2024-12-27T21:19:38.38" personId="{7FD7DA69-BDCA-4CEF-B28C-C5A9F3E296DA}" id="{11944A12-5A10-4111-B3B2-23F4BD1F5351}">
    <text xml:space="preserve">Se aprobó reformulación de la acción mediante memorando n°3-2024-2172 del 26/12/2024. </text>
  </threadedComment>
  <threadedComment ref="I28" dT="2024-12-27T21:20:23.53" personId="{7FD7DA69-BDCA-4CEF-B28C-C5A9F3E296DA}" id="{B7534BFF-8FEE-4263-B164-21F28EDB99C1}">
    <text xml:space="preserve">Se aprobó reformulación de la unidad de medida mediante memorando n°3-2024-2172 del 26/12/2024. </text>
  </threadedComment>
  <threadedComment ref="J28" dT="2024-12-27T21:20:55.54" personId="{7FD7DA69-BDCA-4CEF-B28C-C5A9F3E296DA}" id="{D9D41CB1-3C3E-46F6-8267-80AED3815BEC}">
    <text xml:space="preserve">Se aprobó reformulación de la cantidad de la unidad de medida mediante memorando n°3-2024-2172 del 26/12/2024. </text>
  </threadedComment>
  <threadedComment ref="P28" dT="2024-12-27T20:54:46.87" personId="{7FD7DA69-BDCA-4CEF-B28C-C5A9F3E296DA}" id="{007D88EB-3748-4725-AA80-FEA38C487A23}">
    <text xml:space="preserve">Se aprobó prórroga mediante memorando n°3-2024-2168 y 3-2024-2172 del 26/12/2024. </text>
  </threadedComment>
</ThreadedComments>
</file>

<file path=xl/threadedComments/threadedComment3.xml><?xml version="1.0" encoding="utf-8"?>
<ThreadedComments xmlns="http://schemas.microsoft.com/office/spreadsheetml/2018/threadedcomments" xmlns:x="http://schemas.openxmlformats.org/spreadsheetml/2006/main">
  <threadedComment ref="P4" dT="2025-03-31T23:17:11.07" personId="{2B6D8FE3-D9D9-4CB6-929D-A4FCD34EE2D3}" id="{44953DE2-5DA3-4A92-BFB6-53079505EA80}">
    <text>Se aprobó prórroga mediante memorando n°3-2025-509 del 14/03/2025.</text>
  </threadedComment>
  <threadedComment ref="H5" dT="2025-03-31T23:18:08.66" personId="{2B6D8FE3-D9D9-4CB6-929D-A4FCD34EE2D3}" id="{FD9D3823-9904-4C4D-861A-8BA6EDA6B716}">
    <text xml:space="preserve">Se aprobó reformulación mediante memorando n°3-2025-509 del 14/03/2025. </text>
  </threadedComment>
  <threadedComment ref="I5" dT="2025-03-31T23:18:12.76" personId="{2B6D8FE3-D9D9-4CB6-929D-A4FCD34EE2D3}" id="{B565EFD2-660C-4E42-AAEB-2CA804225F31}">
    <text xml:space="preserve">Se aprobó reformulación mediante memorando n°3-2025-509 del 14/03/2025. </text>
  </threadedComment>
  <threadedComment ref="J5" dT="2025-03-31T23:18:17.23" personId="{2B6D8FE3-D9D9-4CB6-929D-A4FCD34EE2D3}" id="{8B4EA6D2-A5CA-4321-9203-898AE8441FAF}">
    <text xml:space="preserve">Se aprobó reformulación mediante memorando n°3-2025-509 del 14/03/2025. </text>
  </threadedComment>
  <threadedComment ref="P5" dT="2025-03-31T23:17:11.07" personId="{2B6D8FE3-D9D9-4CB6-929D-A4FCD34EE2D3}" id="{39B54680-0BD5-42AA-9BB9-1EAA4B973A61}">
    <text>Se aprobó prórroga mediante memorando n°3-2025-509 del 14/03/2025.</text>
  </threadedComment>
  <threadedComment ref="H6" dT="2025-03-31T23:18:25.64" personId="{2B6D8FE3-D9D9-4CB6-929D-A4FCD34EE2D3}" id="{D2C2ED35-ACF0-48B7-A8AA-A60A862A857D}">
    <text xml:space="preserve">Se aprobó reformulación mediante memorando n°3-2025-509 del 14/03/2025. </text>
  </threadedComment>
  <threadedComment ref="I6" dT="2025-03-31T23:18:34.18" personId="{2B6D8FE3-D9D9-4CB6-929D-A4FCD34EE2D3}" id="{91F89A67-7D18-4805-857E-42CF9F92291A}">
    <text xml:space="preserve">Se aprobó reformulación mediante memorando n°3-2025-509 del 14/03/2025. </text>
  </threadedComment>
  <threadedComment ref="J6" dT="2025-03-31T23:18:37.82" personId="{2B6D8FE3-D9D9-4CB6-929D-A4FCD34EE2D3}" id="{3A0DF4E9-AB3C-4B2E-B673-B4EA7237F9DD}">
    <text xml:space="preserve">Se aprobó reformulación mediante memorando n°3-2025-509 del 14/03/2025. </text>
  </threadedComment>
  <threadedComment ref="P6" dT="2025-03-31T23:17:11.07" personId="{2B6D8FE3-D9D9-4CB6-929D-A4FCD34EE2D3}" id="{2C1B2C22-745C-43A9-B5AE-A00FD58D1FCB}">
    <text>Se aprobó prórroga mediante memorando n°3-2025-509 del 14/03/2025.</text>
  </threadedComment>
  <threadedComment ref="H7" dT="2025-03-31T23:18:42.05" personId="{2B6D8FE3-D9D9-4CB6-929D-A4FCD34EE2D3}" id="{DE388C20-BC99-495A-899B-7A680C44DFB3}">
    <text xml:space="preserve">Se aprobó reformulación mediante memorando n°3-2025-509 del 14/03/2025. </text>
  </threadedComment>
  <threadedComment ref="I7" dT="2025-03-31T23:18:45.94" personId="{2B6D8FE3-D9D9-4CB6-929D-A4FCD34EE2D3}" id="{CEEDBBD7-F57F-4119-B48B-C62686E83DCE}">
    <text xml:space="preserve">Se aprobó reformulación mediante memorando n°3-2025-509 del 14/03/2025. </text>
  </threadedComment>
  <threadedComment ref="J7" dT="2025-03-31T23:18:49.57" personId="{2B6D8FE3-D9D9-4CB6-929D-A4FCD34EE2D3}" id="{B431574E-7D53-4473-AD76-4757CB50E27C}">
    <text xml:space="preserve">Se aprobó reformulación mediante memorando n°3-2025-509 del 14/03/2025. </text>
  </threadedComment>
  <threadedComment ref="P7" dT="2025-03-31T23:17:11.07" personId="{2B6D8FE3-D9D9-4CB6-929D-A4FCD34EE2D3}" id="{A6BF5827-A66E-4CBB-A99B-D6B8EEE9A387}">
    <text>Se aprobó prórroga mediante memorando n°3-2025-509 del 14/03/2025.</text>
  </threadedComment>
  <threadedComment ref="H8" dT="2025-03-31T23:18:54.62" personId="{2B6D8FE3-D9D9-4CB6-929D-A4FCD34EE2D3}" id="{8E38C38A-DB2C-46E6-BA50-A4C0E6318334}">
    <text xml:space="preserve">Se aprobó reformulación mediante memorando n°3-2025-509 del 14/03/2025. </text>
  </threadedComment>
  <threadedComment ref="I8" dT="2025-03-31T23:18:58.13" personId="{2B6D8FE3-D9D9-4CB6-929D-A4FCD34EE2D3}" id="{63B7AF76-308C-4435-96C5-6116607E203F}">
    <text xml:space="preserve">Se aprobó reformulación mediante memorando n°3-2025-509 del 14/03/2025. </text>
  </threadedComment>
  <threadedComment ref="J8" dT="2025-03-31T23:19:01.36" personId="{2B6D8FE3-D9D9-4CB6-929D-A4FCD34EE2D3}" id="{77835235-4A73-4CEC-9A13-6810CFF716CA}">
    <text xml:space="preserve">Se aprobó reformulación mediante memorando n°3-2025-509 del 14/03/2025. </text>
  </threadedComment>
  <threadedComment ref="P8" dT="2025-03-31T23:17:11.07" personId="{2B6D8FE3-D9D9-4CB6-929D-A4FCD34EE2D3}" id="{6C59381C-72F3-4712-8699-EA45023AF159}">
    <text>Se aprobó prórroga mediante memorando n°3-2025-509 del 14/03/2025.</text>
  </threadedComment>
  <threadedComment ref="H9" dT="2025-03-31T23:19:05.53" personId="{2B6D8FE3-D9D9-4CB6-929D-A4FCD34EE2D3}" id="{5D244A2F-708C-4F25-979C-ED019578DDE1}">
    <text xml:space="preserve">Se aprobó reformulación mediante memorando n°3-2025-509 del 14/03/2025. </text>
  </threadedComment>
  <threadedComment ref="I9" dT="2025-03-31T23:19:09.34" personId="{2B6D8FE3-D9D9-4CB6-929D-A4FCD34EE2D3}" id="{4EEFC723-2D95-4B1A-B360-5BD68D5CCCA7}">
    <text xml:space="preserve">Se aprobó reformulación mediante memorando n°3-2025-509 del 14/03/2025. </text>
  </threadedComment>
  <threadedComment ref="J9" dT="2025-03-31T23:19:12.67" personId="{2B6D8FE3-D9D9-4CB6-929D-A4FCD34EE2D3}" id="{5BAF0097-09FB-4C67-B040-9BFB54385BC4}">
    <text xml:space="preserve">Se aprobó reformulación mediante memorando n°3-2025-509 del 14/03/2025. </text>
  </threadedComment>
  <threadedComment ref="P9" dT="2025-03-31T23:17:11.07" personId="{2B6D8FE3-D9D9-4CB6-929D-A4FCD34EE2D3}" id="{2259E2B0-FDE5-403E-8C75-04E96AABD933}">
    <text>Se aprobó prórroga mediante memorando n°3-2025-509 del 14/03/2025.</text>
  </threadedComment>
  <threadedComment ref="H10" dT="2025-03-31T23:19:16.84" personId="{2B6D8FE3-D9D9-4CB6-929D-A4FCD34EE2D3}" id="{B18092D6-D83F-45EE-9DBD-8185ACC8B461}">
    <text xml:space="preserve">Se aprobó reformulación mediante memorando n°3-2025-509 del 14/03/2025. </text>
  </threadedComment>
  <threadedComment ref="I10" dT="2025-03-31T23:19:20.28" personId="{2B6D8FE3-D9D9-4CB6-929D-A4FCD34EE2D3}" id="{CC0E9126-6A21-4264-AE24-E9903D8A0616}">
    <text xml:space="preserve">Se aprobó reformulación mediante memorando n°3-2025-509 del 14/03/2025. </text>
  </threadedComment>
  <threadedComment ref="J10" dT="2025-03-31T23:19:23.57" personId="{2B6D8FE3-D9D9-4CB6-929D-A4FCD34EE2D3}" id="{637D50AE-B723-47BA-B797-6CE1E7218585}">
    <text xml:space="preserve">Se aprobó reformulación mediante memorando n°3-2025-509 del 14/03/2025. </text>
  </threadedComment>
  <threadedComment ref="P10" dT="2025-03-31T23:17:11.07" personId="{2B6D8FE3-D9D9-4CB6-929D-A4FCD34EE2D3}" id="{78A90531-219E-4E53-B3D2-0D542813DBAC}">
    <text>Se aprobó prórroga mediante memorando n°3-2025-509 del 14/03/2025.</text>
  </threadedComment>
  <threadedComment ref="P11" dT="2025-03-31T23:17:11.07" personId="{2B6D8FE3-D9D9-4CB6-929D-A4FCD34EE2D3}" id="{9E95787F-34D6-428B-B333-AC8DCAC4D112}">
    <text>Se aprobó prórroga mediante memorando n°3-2025-509 del 14/03/2025.</text>
  </threadedComment>
</ThreadedComments>
</file>

<file path=xl/threadedComments/threadedComment4.xml><?xml version="1.0" encoding="utf-8"?>
<ThreadedComments xmlns="http://schemas.microsoft.com/office/spreadsheetml/2018/threadedcomments" xmlns:x="http://schemas.openxmlformats.org/spreadsheetml/2006/main">
  <threadedComment ref="P4" dT="2024-12-27T00:41:20.96" personId="{7FD7DA69-BDCA-4CEF-B28C-C5A9F3E296DA}" id="{63A12C1B-BD20-44C6-914C-6A633A69DD74}">
    <text xml:space="preserve">Se aprobó segunda prórroga mediante memorando n°3-2024-2170 del 26/12/2024.
Se aprobó prórroga mediante memorando n°3-2024-1007 del 07/06/2024. </text>
  </threadedComment>
  <threadedComment ref="P5" dT="2024-12-27T00:41:20.96" personId="{7FD7DA69-BDCA-4CEF-B28C-C5A9F3E296DA}" id="{3680AAEB-E73F-4FFA-BE93-B686D69C817E}">
    <text xml:space="preserve">Se aprobó segunda prórroga mediante memorando n°3-2024-2170 del 26/12/2024.
Se aprobó prórroga mediante memorando n°3-2024-1007 del 07/06/2024.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9"/>
  <sheetViews>
    <sheetView showGridLines="0" zoomScale="110" zoomScaleNormal="110" workbookViewId="0">
      <selection activeCell="G5" sqref="G5"/>
    </sheetView>
  </sheetViews>
  <sheetFormatPr baseColWidth="10" defaultColWidth="11.42578125" defaultRowHeight="15.75" x14ac:dyDescent="0.25"/>
  <cols>
    <col min="1" max="2" width="11.42578125" style="145"/>
    <col min="3" max="3" width="33.85546875" style="145" customWidth="1"/>
    <col min="4" max="4" width="60.42578125" style="145" customWidth="1"/>
    <col min="5" max="5" width="17" style="145" customWidth="1"/>
    <col min="6" max="16384" width="11.42578125" style="145"/>
  </cols>
  <sheetData>
    <row r="1" spans="2:12" ht="16.5" thickBot="1" x14ac:dyDescent="0.3"/>
    <row r="2" spans="2:12" ht="24.6" customHeight="1" x14ac:dyDescent="0.25">
      <c r="B2" s="170"/>
      <c r="C2" s="641" t="s">
        <v>0</v>
      </c>
      <c r="D2" s="641"/>
      <c r="E2" s="172" t="s">
        <v>1</v>
      </c>
    </row>
    <row r="3" spans="2:12" ht="24.6" customHeight="1" x14ac:dyDescent="0.25">
      <c r="B3" s="171"/>
      <c r="C3" s="642"/>
      <c r="D3" s="642"/>
      <c r="E3" s="421" t="s">
        <v>2</v>
      </c>
    </row>
    <row r="4" spans="2:12" x14ac:dyDescent="0.25">
      <c r="B4" s="158"/>
      <c r="C4" s="159"/>
      <c r="D4" s="159"/>
      <c r="E4" s="160"/>
    </row>
    <row r="5" spans="2:12" ht="16.5" x14ac:dyDescent="0.3">
      <c r="B5" s="162" t="s">
        <v>3</v>
      </c>
      <c r="E5" s="154"/>
    </row>
    <row r="6" spans="2:12" ht="16.5" x14ac:dyDescent="0.3">
      <c r="B6" s="161" t="s">
        <v>4</v>
      </c>
      <c r="E6" s="154"/>
    </row>
    <row r="7" spans="2:12" ht="16.5" x14ac:dyDescent="0.3">
      <c r="B7" s="161" t="s">
        <v>5</v>
      </c>
      <c r="E7" s="154"/>
    </row>
    <row r="8" spans="2:12" x14ac:dyDescent="0.25">
      <c r="B8" s="153"/>
      <c r="E8" s="154"/>
    </row>
    <row r="9" spans="2:12" x14ac:dyDescent="0.25">
      <c r="B9" s="153"/>
      <c r="E9" s="154"/>
    </row>
    <row r="10" spans="2:12" ht="16.5" x14ac:dyDescent="0.3">
      <c r="B10" s="161"/>
      <c r="C10" s="639" t="s">
        <v>6</v>
      </c>
      <c r="D10" s="639"/>
      <c r="E10" s="154"/>
    </row>
    <row r="11" spans="2:12" ht="16.5" x14ac:dyDescent="0.3">
      <c r="B11" s="161"/>
      <c r="C11" s="163"/>
      <c r="D11" s="163"/>
      <c r="E11" s="154"/>
      <c r="F11" s="640"/>
      <c r="G11" s="640"/>
      <c r="H11" s="640"/>
      <c r="I11" s="640"/>
      <c r="J11" s="640"/>
      <c r="K11" s="640"/>
      <c r="L11" s="640"/>
    </row>
    <row r="12" spans="2:12" ht="16.5" x14ac:dyDescent="0.3">
      <c r="B12" s="161"/>
      <c r="C12" s="164" t="s">
        <v>7</v>
      </c>
      <c r="D12" s="164" t="s">
        <v>8</v>
      </c>
      <c r="E12" s="154"/>
      <c r="F12" s="640"/>
      <c r="G12" s="640"/>
      <c r="H12" s="640"/>
      <c r="I12" s="640"/>
      <c r="J12" s="640"/>
      <c r="K12" s="640"/>
      <c r="L12" s="640"/>
    </row>
    <row r="13" spans="2:12" ht="66" x14ac:dyDescent="0.3">
      <c r="B13" s="161"/>
      <c r="C13" s="165" t="s">
        <v>9</v>
      </c>
      <c r="D13" s="179" t="s">
        <v>10</v>
      </c>
      <c r="E13" s="154"/>
      <c r="F13" s="640"/>
      <c r="G13" s="640"/>
      <c r="H13" s="640"/>
      <c r="I13" s="640"/>
      <c r="J13" s="640"/>
      <c r="K13" s="640"/>
      <c r="L13" s="640"/>
    </row>
    <row r="14" spans="2:12" ht="16.5" x14ac:dyDescent="0.3">
      <c r="B14" s="161"/>
      <c r="C14" s="165" t="s">
        <v>11</v>
      </c>
      <c r="D14" s="179" t="s">
        <v>12</v>
      </c>
      <c r="E14" s="154"/>
      <c r="F14" s="640"/>
      <c r="G14" s="640"/>
      <c r="H14" s="640"/>
      <c r="I14" s="640"/>
      <c r="J14" s="640"/>
      <c r="K14" s="640"/>
      <c r="L14" s="640"/>
    </row>
    <row r="15" spans="2:12" ht="16.5" x14ac:dyDescent="0.3">
      <c r="B15" s="161"/>
      <c r="C15" s="165" t="s">
        <v>13</v>
      </c>
      <c r="D15" s="179" t="s">
        <v>14</v>
      </c>
      <c r="E15" s="154"/>
      <c r="F15" s="643"/>
      <c r="G15" s="643"/>
      <c r="H15" s="643"/>
      <c r="I15" s="643"/>
      <c r="J15" s="643"/>
      <c r="K15" s="643"/>
      <c r="L15" s="643"/>
    </row>
    <row r="16" spans="2:12" ht="15.75" customHeight="1" x14ac:dyDescent="0.3">
      <c r="B16" s="161"/>
      <c r="C16" s="165" t="s">
        <v>15</v>
      </c>
      <c r="D16" s="179" t="s">
        <v>16</v>
      </c>
      <c r="E16" s="154"/>
      <c r="F16" s="643"/>
      <c r="G16" s="643"/>
      <c r="H16" s="643"/>
      <c r="I16" s="643"/>
      <c r="J16" s="643"/>
      <c r="K16" s="643"/>
      <c r="L16" s="643"/>
    </row>
    <row r="17" spans="2:12" ht="49.5" x14ac:dyDescent="0.3">
      <c r="B17" s="161"/>
      <c r="C17" s="165" t="s">
        <v>17</v>
      </c>
      <c r="D17" s="179" t="s">
        <v>18</v>
      </c>
      <c r="E17" s="154"/>
      <c r="F17" s="640"/>
      <c r="G17" s="640"/>
      <c r="H17" s="640"/>
      <c r="I17" s="640"/>
      <c r="J17" s="640"/>
      <c r="K17" s="640"/>
      <c r="L17" s="640"/>
    </row>
    <row r="18" spans="2:12" ht="16.5" x14ac:dyDescent="0.3">
      <c r="B18" s="161"/>
      <c r="C18" s="163"/>
      <c r="D18" s="163"/>
      <c r="E18" s="154"/>
      <c r="F18" s="640"/>
      <c r="G18" s="640"/>
      <c r="H18" s="640"/>
      <c r="I18" s="640"/>
      <c r="J18" s="640"/>
      <c r="K18" s="640"/>
      <c r="L18" s="640"/>
    </row>
    <row r="19" spans="2:12" ht="16.5" x14ac:dyDescent="0.3">
      <c r="B19" s="161"/>
      <c r="C19" s="639" t="s">
        <v>19</v>
      </c>
      <c r="D19" s="639"/>
      <c r="E19" s="154"/>
      <c r="F19" s="640"/>
      <c r="G19" s="640"/>
      <c r="H19" s="640"/>
      <c r="I19" s="640"/>
      <c r="J19" s="640"/>
      <c r="K19" s="640"/>
      <c r="L19" s="640"/>
    </row>
    <row r="20" spans="2:12" ht="16.5" x14ac:dyDescent="0.3">
      <c r="B20" s="161"/>
      <c r="C20" s="163"/>
      <c r="D20" s="163"/>
      <c r="E20" s="154"/>
      <c r="F20" s="640"/>
      <c r="G20" s="640"/>
      <c r="H20" s="640"/>
      <c r="I20" s="640"/>
      <c r="J20" s="640"/>
      <c r="K20" s="640"/>
      <c r="L20" s="640"/>
    </row>
    <row r="21" spans="2:12" ht="16.5" x14ac:dyDescent="0.3">
      <c r="B21" s="161"/>
      <c r="C21" s="164" t="s">
        <v>7</v>
      </c>
      <c r="D21" s="164" t="s">
        <v>8</v>
      </c>
      <c r="E21" s="154"/>
      <c r="F21" s="640"/>
      <c r="G21" s="640"/>
      <c r="H21" s="640"/>
      <c r="I21" s="640"/>
      <c r="J21" s="640"/>
      <c r="K21" s="640"/>
      <c r="L21" s="640"/>
    </row>
    <row r="22" spans="2:12" ht="66" x14ac:dyDescent="0.3">
      <c r="B22" s="161"/>
      <c r="C22" s="165" t="s">
        <v>20</v>
      </c>
      <c r="D22" s="179" t="s">
        <v>21</v>
      </c>
      <c r="E22" s="154"/>
      <c r="F22" s="640"/>
      <c r="G22" s="640"/>
      <c r="H22" s="640"/>
      <c r="I22" s="640"/>
      <c r="J22" s="640"/>
      <c r="K22" s="640"/>
      <c r="L22" s="640"/>
    </row>
    <row r="23" spans="2:12" ht="33" x14ac:dyDescent="0.3">
      <c r="B23" s="161"/>
      <c r="C23" s="165" t="s">
        <v>22</v>
      </c>
      <c r="D23" s="179" t="s">
        <v>23</v>
      </c>
      <c r="E23" s="154"/>
      <c r="F23" s="640"/>
      <c r="G23" s="640"/>
      <c r="H23" s="640"/>
      <c r="I23" s="640"/>
      <c r="J23" s="640"/>
      <c r="K23" s="640"/>
      <c r="L23" s="640"/>
    </row>
    <row r="24" spans="2:12" ht="49.5" x14ac:dyDescent="0.3">
      <c r="B24" s="161"/>
      <c r="C24" s="165" t="s">
        <v>24</v>
      </c>
      <c r="D24" s="179" t="s">
        <v>25</v>
      </c>
      <c r="E24" s="154"/>
      <c r="F24" s="643"/>
      <c r="G24" s="643"/>
      <c r="H24" s="643"/>
      <c r="I24" s="643"/>
      <c r="J24" s="643"/>
      <c r="K24" s="643"/>
      <c r="L24" s="643"/>
    </row>
    <row r="25" spans="2:12" ht="66" x14ac:dyDescent="0.3">
      <c r="B25" s="161"/>
      <c r="C25" s="165" t="s">
        <v>26</v>
      </c>
      <c r="D25" s="179" t="s">
        <v>27</v>
      </c>
      <c r="E25" s="154"/>
      <c r="F25" s="643"/>
      <c r="G25" s="643"/>
      <c r="H25" s="643"/>
      <c r="I25" s="643"/>
      <c r="J25" s="643"/>
      <c r="K25" s="643"/>
      <c r="L25" s="643"/>
    </row>
    <row r="26" spans="2:12" ht="66" x14ac:dyDescent="0.3">
      <c r="B26" s="161"/>
      <c r="C26" s="165" t="s">
        <v>28</v>
      </c>
      <c r="D26" s="179" t="s">
        <v>29</v>
      </c>
      <c r="E26" s="154"/>
      <c r="F26" s="643"/>
      <c r="G26" s="643"/>
      <c r="H26" s="643"/>
      <c r="I26" s="643"/>
      <c r="J26" s="643"/>
      <c r="K26" s="643"/>
      <c r="L26" s="643"/>
    </row>
    <row r="27" spans="2:12" ht="33" x14ac:dyDescent="0.3">
      <c r="B27" s="161"/>
      <c r="C27" s="165" t="s">
        <v>30</v>
      </c>
      <c r="D27" s="179" t="s">
        <v>31</v>
      </c>
      <c r="E27" s="154"/>
      <c r="F27" s="643"/>
      <c r="G27" s="643"/>
      <c r="H27" s="643"/>
      <c r="I27" s="643"/>
      <c r="J27" s="643"/>
      <c r="K27" s="643"/>
      <c r="L27" s="643"/>
    </row>
    <row r="28" spans="2:12" ht="33" x14ac:dyDescent="0.3">
      <c r="B28" s="161"/>
      <c r="C28" s="165" t="s">
        <v>32</v>
      </c>
      <c r="D28" s="179" t="s">
        <v>33</v>
      </c>
      <c r="E28" s="154"/>
      <c r="F28" s="643"/>
      <c r="G28" s="643"/>
      <c r="H28" s="643"/>
      <c r="I28" s="643"/>
      <c r="J28" s="643"/>
      <c r="K28" s="643"/>
      <c r="L28" s="643"/>
    </row>
    <row r="29" spans="2:12" ht="42.75" customHeight="1" x14ac:dyDescent="0.3">
      <c r="B29" s="161"/>
      <c r="C29" s="165" t="s">
        <v>34</v>
      </c>
      <c r="D29" s="179" t="s">
        <v>35</v>
      </c>
      <c r="E29" s="154"/>
      <c r="F29" s="146"/>
      <c r="G29" s="146"/>
      <c r="H29" s="146"/>
      <c r="I29" s="146"/>
      <c r="J29" s="146"/>
      <c r="K29" s="146"/>
      <c r="L29" s="146"/>
    </row>
    <row r="30" spans="2:12" ht="48" customHeight="1" x14ac:dyDescent="0.3">
      <c r="B30" s="161"/>
      <c r="C30" s="165" t="s">
        <v>36</v>
      </c>
      <c r="D30" s="179" t="s">
        <v>37</v>
      </c>
      <c r="E30" s="154"/>
    </row>
    <row r="31" spans="2:12" ht="16.5" x14ac:dyDescent="0.3">
      <c r="B31" s="161"/>
      <c r="C31" s="167"/>
      <c r="D31" s="168"/>
      <c r="E31" s="154"/>
    </row>
    <row r="32" spans="2:12" ht="16.5" x14ac:dyDescent="0.3">
      <c r="B32" s="161"/>
      <c r="C32" s="639" t="s">
        <v>38</v>
      </c>
      <c r="D32" s="639"/>
      <c r="E32" s="154"/>
    </row>
    <row r="33" spans="2:5" ht="26.25" customHeight="1" x14ac:dyDescent="0.3">
      <c r="B33" s="161"/>
      <c r="C33" s="646" t="s">
        <v>39</v>
      </c>
      <c r="D33" s="646"/>
      <c r="E33" s="154"/>
    </row>
    <row r="34" spans="2:5" ht="32.25" customHeight="1" x14ac:dyDescent="0.3">
      <c r="B34" s="161"/>
      <c r="C34" s="646"/>
      <c r="D34" s="646"/>
      <c r="E34" s="154"/>
    </row>
    <row r="35" spans="2:5" ht="16.5" x14ac:dyDescent="0.3">
      <c r="B35" s="161"/>
      <c r="C35" s="167"/>
      <c r="D35" s="168"/>
      <c r="E35" s="154"/>
    </row>
    <row r="36" spans="2:5" ht="16.5" x14ac:dyDescent="0.3">
      <c r="B36" s="161"/>
      <c r="C36" s="164" t="s">
        <v>7</v>
      </c>
      <c r="D36" s="164" t="s">
        <v>8</v>
      </c>
      <c r="E36" s="154"/>
    </row>
    <row r="37" spans="2:5" ht="66" x14ac:dyDescent="0.3">
      <c r="B37" s="161"/>
      <c r="C37" s="165" t="s">
        <v>40</v>
      </c>
      <c r="D37" s="179" t="s">
        <v>41</v>
      </c>
      <c r="E37" s="154"/>
    </row>
    <row r="38" spans="2:5" ht="66" x14ac:dyDescent="0.3">
      <c r="B38" s="161"/>
      <c r="C38" s="165" t="s">
        <v>42</v>
      </c>
      <c r="D38" s="179" t="s">
        <v>43</v>
      </c>
      <c r="E38" s="154"/>
    </row>
    <row r="39" spans="2:5" ht="49.5" x14ac:dyDescent="0.3">
      <c r="B39" s="161"/>
      <c r="C39" s="165" t="s">
        <v>44</v>
      </c>
      <c r="D39" s="179" t="s">
        <v>45</v>
      </c>
      <c r="E39" s="154"/>
    </row>
    <row r="40" spans="2:5" ht="82.5" customHeight="1" x14ac:dyDescent="0.3">
      <c r="B40" s="161"/>
      <c r="C40" s="165" t="s">
        <v>46</v>
      </c>
      <c r="D40" s="179" t="s">
        <v>47</v>
      </c>
      <c r="E40" s="154"/>
    </row>
    <row r="41" spans="2:5" ht="49.5" x14ac:dyDescent="0.3">
      <c r="B41" s="161"/>
      <c r="C41" s="165" t="s">
        <v>48</v>
      </c>
      <c r="D41" s="179" t="s">
        <v>49</v>
      </c>
      <c r="E41" s="154"/>
    </row>
    <row r="42" spans="2:5" ht="33" x14ac:dyDescent="0.3">
      <c r="B42" s="161"/>
      <c r="C42" s="165" t="s">
        <v>50</v>
      </c>
      <c r="D42" s="179" t="s">
        <v>51</v>
      </c>
      <c r="E42" s="154"/>
    </row>
    <row r="43" spans="2:5" ht="176.25" customHeight="1" x14ac:dyDescent="0.3">
      <c r="B43" s="161"/>
      <c r="C43" s="165" t="s">
        <v>52</v>
      </c>
      <c r="D43" s="166" t="s">
        <v>53</v>
      </c>
      <c r="E43" s="154"/>
    </row>
    <row r="44" spans="2:5" ht="16.5" x14ac:dyDescent="0.3">
      <c r="B44" s="161"/>
      <c r="C44" s="163"/>
      <c r="D44" s="163"/>
      <c r="E44" s="154"/>
    </row>
    <row r="45" spans="2:5" ht="16.5" x14ac:dyDescent="0.3">
      <c r="B45" s="161"/>
      <c r="C45" s="647" t="s">
        <v>54</v>
      </c>
      <c r="D45" s="647"/>
      <c r="E45" s="154"/>
    </row>
    <row r="46" spans="2:5" ht="16.5" x14ac:dyDescent="0.3">
      <c r="B46" s="161"/>
      <c r="C46" s="173"/>
      <c r="D46" s="173"/>
      <c r="E46" s="154"/>
    </row>
    <row r="47" spans="2:5" ht="42" customHeight="1" x14ac:dyDescent="0.3">
      <c r="B47" s="161"/>
      <c r="C47" s="644" t="s">
        <v>55</v>
      </c>
      <c r="D47" s="644"/>
      <c r="E47" s="154"/>
    </row>
    <row r="48" spans="2:5" ht="15" customHeight="1" x14ac:dyDescent="0.3">
      <c r="B48" s="161"/>
      <c r="C48" s="178"/>
      <c r="D48" s="178"/>
      <c r="E48" s="154"/>
    </row>
    <row r="49" spans="2:5" ht="16.5" x14ac:dyDescent="0.3">
      <c r="B49" s="161"/>
      <c r="C49" s="164" t="s">
        <v>7</v>
      </c>
      <c r="D49" s="164" t="s">
        <v>8</v>
      </c>
      <c r="E49" s="154"/>
    </row>
    <row r="50" spans="2:5" ht="49.5" x14ac:dyDescent="0.3">
      <c r="B50" s="161"/>
      <c r="C50" s="180" t="s">
        <v>56</v>
      </c>
      <c r="D50" s="181" t="s">
        <v>57</v>
      </c>
      <c r="E50" s="154"/>
    </row>
    <row r="51" spans="2:5" ht="78.75" customHeight="1" x14ac:dyDescent="0.3">
      <c r="B51" s="161"/>
      <c r="C51" s="180" t="s">
        <v>58</v>
      </c>
      <c r="D51" s="181" t="s">
        <v>59</v>
      </c>
      <c r="E51" s="154"/>
    </row>
    <row r="52" spans="2:5" ht="241.5" customHeight="1" x14ac:dyDescent="0.3">
      <c r="B52" s="161"/>
      <c r="C52" s="182" t="s">
        <v>60</v>
      </c>
      <c r="D52" s="181" t="s">
        <v>61</v>
      </c>
      <c r="E52" s="154"/>
    </row>
    <row r="53" spans="2:5" ht="92.25" customHeight="1" x14ac:dyDescent="0.3">
      <c r="B53" s="161"/>
      <c r="C53" s="182" t="s">
        <v>62</v>
      </c>
      <c r="D53" s="181" t="s">
        <v>63</v>
      </c>
      <c r="E53" s="154"/>
    </row>
    <row r="54" spans="2:5" ht="33" x14ac:dyDescent="0.3">
      <c r="B54" s="161"/>
      <c r="C54" s="165" t="s">
        <v>64</v>
      </c>
      <c r="D54" s="179" t="s">
        <v>65</v>
      </c>
      <c r="E54" s="154"/>
    </row>
    <row r="55" spans="2:5" ht="69" customHeight="1" x14ac:dyDescent="0.3">
      <c r="B55" s="161"/>
      <c r="C55" s="165" t="s">
        <v>66</v>
      </c>
      <c r="D55" s="183" t="s">
        <v>67</v>
      </c>
      <c r="E55" s="154"/>
    </row>
    <row r="56" spans="2:5" ht="12.75" customHeight="1" x14ac:dyDescent="0.3">
      <c r="B56" s="161"/>
      <c r="C56" s="645"/>
      <c r="D56" s="645"/>
      <c r="E56" s="154"/>
    </row>
    <row r="57" spans="2:5" x14ac:dyDescent="0.25">
      <c r="B57" s="153"/>
      <c r="E57" s="154"/>
    </row>
    <row r="58" spans="2:5" ht="16.5" x14ac:dyDescent="0.3">
      <c r="B58" s="161" t="s">
        <v>68</v>
      </c>
      <c r="E58" s="154"/>
    </row>
    <row r="59" spans="2:5" ht="16.5" thickBot="1" x14ac:dyDescent="0.3">
      <c r="B59" s="155"/>
      <c r="C59" s="156"/>
      <c r="D59" s="156"/>
      <c r="E59" s="157"/>
    </row>
  </sheetData>
  <mergeCells count="26">
    <mergeCell ref="C47:D47"/>
    <mergeCell ref="C56:D56"/>
    <mergeCell ref="F26:L26"/>
    <mergeCell ref="F27:L27"/>
    <mergeCell ref="F28:L28"/>
    <mergeCell ref="C32:D32"/>
    <mergeCell ref="C33:D34"/>
    <mergeCell ref="C45:D45"/>
    <mergeCell ref="F25:L25"/>
    <mergeCell ref="F15:L15"/>
    <mergeCell ref="F16:L16"/>
    <mergeCell ref="F17:L17"/>
    <mergeCell ref="F18:L18"/>
    <mergeCell ref="F20:L20"/>
    <mergeCell ref="F21:L21"/>
    <mergeCell ref="F22:L22"/>
    <mergeCell ref="F23:L23"/>
    <mergeCell ref="F24:L24"/>
    <mergeCell ref="C19:D19"/>
    <mergeCell ref="F19:L19"/>
    <mergeCell ref="C2:D3"/>
    <mergeCell ref="C10:D10"/>
    <mergeCell ref="F11:L11"/>
    <mergeCell ref="F12:L12"/>
    <mergeCell ref="F13:L13"/>
    <mergeCell ref="F14:L1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9"/>
  <sheetViews>
    <sheetView zoomScale="90" zoomScaleNormal="90" workbookViewId="0">
      <pane xSplit="5" topLeftCell="T1" activePane="topRight" state="frozen"/>
      <selection pane="topRight" activeCell="Y6" sqref="Y6"/>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0" style="142" hidden="1" customWidth="1"/>
    <col min="8" max="8" width="38.42578125" style="144" customWidth="1"/>
    <col min="9" max="16" width="20.140625" style="142"/>
    <col min="17" max="17" width="20.140625" style="143" outlineLevel="1"/>
    <col min="18" max="18" width="54.7109375" style="143" customWidth="1" outlineLevel="1"/>
    <col min="19" max="22" width="20.140625" style="143" outlineLevel="1"/>
    <col min="23" max="23" width="56.8554687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668" t="s">
        <v>6</v>
      </c>
      <c r="C1" s="668"/>
      <c r="D1" s="668"/>
      <c r="E1" s="668"/>
      <c r="F1" s="668"/>
      <c r="G1" s="669" t="s">
        <v>19</v>
      </c>
      <c r="H1" s="669"/>
      <c r="I1" s="669"/>
      <c r="J1" s="669"/>
      <c r="K1" s="669"/>
      <c r="L1" s="669"/>
      <c r="M1" s="669"/>
      <c r="N1" s="669"/>
      <c r="O1" s="669"/>
      <c r="P1" s="669"/>
      <c r="Q1" s="672"/>
      <c r="R1" s="672"/>
      <c r="S1" s="672"/>
      <c r="T1" s="672"/>
      <c r="U1" s="672"/>
      <c r="V1" s="672"/>
      <c r="W1" s="672"/>
      <c r="X1" s="672"/>
      <c r="Y1" s="672"/>
      <c r="Z1" s="662" t="s">
        <v>69</v>
      </c>
      <c r="AA1" s="663"/>
      <c r="AB1" s="663"/>
      <c r="AC1" s="663"/>
      <c r="AD1" s="663"/>
      <c r="AE1" s="663"/>
    </row>
    <row r="2" spans="2:31" ht="18.75" customHeight="1" x14ac:dyDescent="0.25">
      <c r="B2" s="668"/>
      <c r="C2" s="668"/>
      <c r="D2" s="668"/>
      <c r="E2" s="668"/>
      <c r="F2" s="668"/>
      <c r="G2" s="669"/>
      <c r="H2" s="669"/>
      <c r="I2" s="669"/>
      <c r="J2" s="669"/>
      <c r="K2" s="669"/>
      <c r="L2" s="669"/>
      <c r="M2" s="669"/>
      <c r="N2" s="669"/>
      <c r="O2" s="669"/>
      <c r="P2" s="669"/>
      <c r="Q2" s="666" t="s">
        <v>70</v>
      </c>
      <c r="R2" s="666"/>
      <c r="S2" s="666"/>
      <c r="T2" s="666"/>
      <c r="U2" s="666"/>
      <c r="V2" s="666"/>
      <c r="W2" s="666"/>
      <c r="X2" s="666"/>
      <c r="Y2" s="666"/>
      <c r="Z2" s="664"/>
      <c r="AA2" s="665"/>
      <c r="AB2" s="665"/>
      <c r="AC2" s="665"/>
      <c r="AD2" s="665"/>
      <c r="AE2" s="665"/>
    </row>
    <row r="3" spans="2:31"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04" t="s">
        <v>76</v>
      </c>
      <c r="R3" s="404" t="s">
        <v>77</v>
      </c>
      <c r="S3" s="404" t="s">
        <v>78</v>
      </c>
      <c r="T3" s="404" t="s">
        <v>79</v>
      </c>
      <c r="U3" s="404" t="s">
        <v>80</v>
      </c>
      <c r="V3" s="404" t="s">
        <v>81</v>
      </c>
      <c r="W3" s="404" t="s">
        <v>82</v>
      </c>
      <c r="X3" s="404" t="s">
        <v>83</v>
      </c>
      <c r="Y3" s="404" t="s">
        <v>52</v>
      </c>
      <c r="Z3" s="184" t="s">
        <v>56</v>
      </c>
      <c r="AA3" s="185" t="s">
        <v>58</v>
      </c>
      <c r="AB3" s="185" t="s">
        <v>60</v>
      </c>
      <c r="AC3" s="185" t="s">
        <v>62</v>
      </c>
      <c r="AD3" s="185" t="s">
        <v>64</v>
      </c>
      <c r="AE3" s="185" t="s">
        <v>84</v>
      </c>
    </row>
    <row r="4" spans="2:31" ht="122.25" customHeight="1" x14ac:dyDescent="0.25">
      <c r="B4" s="151" t="s">
        <v>255</v>
      </c>
      <c r="C4" s="661" t="s">
        <v>595</v>
      </c>
      <c r="D4" s="190" t="s">
        <v>171</v>
      </c>
      <c r="E4" s="231">
        <v>634</v>
      </c>
      <c r="F4" s="257" t="s">
        <v>596</v>
      </c>
      <c r="G4" s="151"/>
      <c r="H4" s="233" t="s">
        <v>597</v>
      </c>
      <c r="I4" s="190" t="s">
        <v>598</v>
      </c>
      <c r="J4" s="187">
        <v>4</v>
      </c>
      <c r="K4" s="177" t="s">
        <v>599</v>
      </c>
      <c r="L4" s="190" t="s">
        <v>600</v>
      </c>
      <c r="M4" s="193">
        <v>1</v>
      </c>
      <c r="N4" s="284">
        <v>45658</v>
      </c>
      <c r="O4" s="284">
        <v>46022</v>
      </c>
      <c r="P4" s="151"/>
      <c r="Q4" s="327">
        <v>45747</v>
      </c>
      <c r="R4" s="384" t="s">
        <v>601</v>
      </c>
      <c r="S4" s="209">
        <v>1</v>
      </c>
      <c r="T4" s="210">
        <f>(IF(S4="","",IF(OR($J4=0,$J4="",Q4=""),"",S4/$J4)))</f>
        <v>0.25</v>
      </c>
      <c r="U4" s="211">
        <f>(IF(OR($M4="",T4=""),"",IF(OR($M4=0,T4=0),0,IF((T4*100%)/$M4&gt;100%,100%,(T4*100%)/$M4))))</f>
        <v>0.25</v>
      </c>
      <c r="V4" s="365" t="str">
        <f>IF(S4="","",IF(U4&lt;100%, IF(U4&lt;100%, "ALERTA","EN ejecución"), IF(U4=100%, "OK", "EN ejecución")))</f>
        <v>ALERTA</v>
      </c>
      <c r="W4" s="338" t="s">
        <v>602</v>
      </c>
      <c r="X4" s="364" t="s">
        <v>96</v>
      </c>
      <c r="Y4" s="336" t="str">
        <f t="shared" ref="Y4:Y9" si="0">IF(U4=100%,IF(U4&gt;=100%,"CUMPLIDA","ATENCIÓN"),IF(U4&lt;25%,"ATENCIÓN","EN EJECUCIÓN"))</f>
        <v>EN EJECUCIÓN</v>
      </c>
      <c r="Z4" s="209" t="str">
        <f t="shared" ref="Z4:Z9" si="1">IF(Y4="CUMPLIDA", "SI", "NO")</f>
        <v>NO</v>
      </c>
      <c r="AA4" s="415" t="s">
        <v>97</v>
      </c>
      <c r="AB4" s="409" t="str">
        <f t="shared" ref="AB4:AB9" si="2">IF(Y4="CUMPLIDA",IF(AND(Z4="SI",AA4="NO"),"EFECTIVA",IF(AND(Z4="NO",AA4="NO"),"INEFECTIVA",IF(AND(Z4="NO",AA4="SI"),"INEFECTIVA",IF(AND(Z4="SI",AA4="SI"),"INEFECTIVA")))),"NO APLICA")</f>
        <v>NO APLICA</v>
      </c>
      <c r="AC4" s="187" t="str">
        <f t="shared" ref="AC4:AC9" si="3">IF(AB4="EFECTIVA","NO",IF(AB4="INEFECTIVA","SI","NO APLICA"))</f>
        <v>NO APLICA</v>
      </c>
      <c r="AD4" s="209" t="s">
        <v>98</v>
      </c>
      <c r="AE4" s="151"/>
    </row>
    <row r="5" spans="2:31" ht="124.5" customHeight="1" x14ac:dyDescent="0.25">
      <c r="B5" s="151" t="s">
        <v>255</v>
      </c>
      <c r="C5" s="661"/>
      <c r="D5" s="190" t="s">
        <v>171</v>
      </c>
      <c r="E5" s="231">
        <v>634</v>
      </c>
      <c r="F5" s="257" t="s">
        <v>596</v>
      </c>
      <c r="G5" s="151"/>
      <c r="H5" s="233" t="s">
        <v>603</v>
      </c>
      <c r="I5" s="190" t="s">
        <v>604</v>
      </c>
      <c r="J5" s="187">
        <v>2</v>
      </c>
      <c r="K5" s="177" t="s">
        <v>599</v>
      </c>
      <c r="L5" s="190" t="s">
        <v>600</v>
      </c>
      <c r="M5" s="193">
        <v>1</v>
      </c>
      <c r="N5" s="284">
        <v>45658</v>
      </c>
      <c r="O5" s="284">
        <v>46022</v>
      </c>
      <c r="P5" s="151"/>
      <c r="Q5" s="327">
        <v>45747</v>
      </c>
      <c r="R5" s="384" t="s">
        <v>605</v>
      </c>
      <c r="S5" s="209">
        <v>0</v>
      </c>
      <c r="T5" s="210">
        <f t="shared" ref="T5" si="4">(IF(S5="","",IF(OR($J5=0,$J5="",Q5=""),"",S5/$J5)))</f>
        <v>0</v>
      </c>
      <c r="U5" s="211">
        <f t="shared" ref="U5" si="5">(IF(OR($M5="",T5=""),"",IF(OR($M5=0,T5=0),0,IF((T5*100%)/$M5&gt;100%,100%,(T5*100%)/$M5))))</f>
        <v>0</v>
      </c>
      <c r="V5" s="365" t="str">
        <f t="shared" ref="V5:V8" si="6">IF(S5="","",IF(U5&lt;100%, IF(U5&lt;100%, "ALERTA","EN ejecución"), IF(U5=100%, "OK", "EN ejecución")))</f>
        <v>ALERTA</v>
      </c>
      <c r="W5" s="338" t="s">
        <v>606</v>
      </c>
      <c r="X5" s="364" t="s">
        <v>96</v>
      </c>
      <c r="Y5" s="336" t="str">
        <f t="shared" si="0"/>
        <v>ATENCIÓN</v>
      </c>
      <c r="Z5" s="209" t="str">
        <f t="shared" si="1"/>
        <v>NO</v>
      </c>
      <c r="AA5" s="415" t="s">
        <v>97</v>
      </c>
      <c r="AB5" s="409" t="str">
        <f t="shared" si="2"/>
        <v>NO APLICA</v>
      </c>
      <c r="AC5" s="187" t="str">
        <f t="shared" si="3"/>
        <v>NO APLICA</v>
      </c>
      <c r="AD5" s="209" t="s">
        <v>98</v>
      </c>
      <c r="AE5" s="151"/>
    </row>
    <row r="6" spans="2:31" ht="207" customHeight="1" x14ac:dyDescent="0.2">
      <c r="B6" s="151" t="s">
        <v>255</v>
      </c>
      <c r="C6" s="661"/>
      <c r="D6" s="190" t="s">
        <v>171</v>
      </c>
      <c r="E6" s="231">
        <v>634</v>
      </c>
      <c r="F6" s="257" t="s">
        <v>596</v>
      </c>
      <c r="G6" s="151"/>
      <c r="H6" s="233" t="s">
        <v>607</v>
      </c>
      <c r="I6" s="190" t="s">
        <v>608</v>
      </c>
      <c r="J6" s="187">
        <v>10</v>
      </c>
      <c r="K6" s="177" t="s">
        <v>599</v>
      </c>
      <c r="L6" s="190" t="s">
        <v>600</v>
      </c>
      <c r="M6" s="193">
        <v>1</v>
      </c>
      <c r="N6" s="284">
        <v>45658</v>
      </c>
      <c r="O6" s="284">
        <v>46022</v>
      </c>
      <c r="P6" s="151"/>
      <c r="Q6" s="327">
        <v>45747</v>
      </c>
      <c r="R6" s="384" t="s">
        <v>609</v>
      </c>
      <c r="S6" s="209">
        <v>13</v>
      </c>
      <c r="T6" s="210">
        <f t="shared" ref="T6" si="7">(IF(S6="","",IF(OR($J6=0,$J6="",Q6=""),"",S6/$J6)))</f>
        <v>1.3</v>
      </c>
      <c r="U6" s="211">
        <f t="shared" ref="U6" si="8">(IF(OR($M6="",T6=""),"",IF(OR($M6=0,T6=0),0,IF((T6*100%)/$M6&gt;100%,100%,(T6*100%)/$M6))))</f>
        <v>1</v>
      </c>
      <c r="V6" s="365" t="str">
        <f t="shared" si="6"/>
        <v>OK</v>
      </c>
      <c r="W6" s="625" t="s">
        <v>610</v>
      </c>
      <c r="X6" s="364" t="s">
        <v>96</v>
      </c>
      <c r="Y6" s="336" t="str">
        <f t="shared" si="0"/>
        <v>CUMPLIDA</v>
      </c>
      <c r="Z6" s="209" t="str">
        <f t="shared" si="1"/>
        <v>SI</v>
      </c>
      <c r="AA6" s="415" t="s">
        <v>97</v>
      </c>
      <c r="AB6" s="409" t="str">
        <f t="shared" si="2"/>
        <v>EFECTIVA</v>
      </c>
      <c r="AC6" s="187" t="str">
        <f t="shared" si="3"/>
        <v>NO</v>
      </c>
      <c r="AD6" s="209" t="s">
        <v>98</v>
      </c>
      <c r="AE6" s="151"/>
    </row>
    <row r="7" spans="2:31" ht="138.75" customHeight="1" x14ac:dyDescent="0.25">
      <c r="B7" s="151" t="s">
        <v>255</v>
      </c>
      <c r="C7" s="661"/>
      <c r="D7" s="190" t="s">
        <v>171</v>
      </c>
      <c r="E7" s="231">
        <v>634</v>
      </c>
      <c r="F7" s="257" t="s">
        <v>596</v>
      </c>
      <c r="G7" s="151"/>
      <c r="H7" s="233" t="s">
        <v>611</v>
      </c>
      <c r="I7" s="190" t="s">
        <v>612</v>
      </c>
      <c r="J7" s="187">
        <v>4</v>
      </c>
      <c r="K7" s="177" t="s">
        <v>599</v>
      </c>
      <c r="L7" s="190" t="s">
        <v>600</v>
      </c>
      <c r="M7" s="193">
        <v>1</v>
      </c>
      <c r="N7" s="284">
        <v>45658</v>
      </c>
      <c r="O7" s="284">
        <v>46022</v>
      </c>
      <c r="P7" s="151"/>
      <c r="Q7" s="327">
        <v>45747</v>
      </c>
      <c r="R7" s="384" t="s">
        <v>613</v>
      </c>
      <c r="S7" s="323">
        <v>1</v>
      </c>
      <c r="T7" s="210">
        <f t="shared" ref="T7" si="9">(IF(S7="","",IF(OR($J7=0,$J7="",Q7=""),"",S7/$J7)))</f>
        <v>0.25</v>
      </c>
      <c r="U7" s="211">
        <f t="shared" ref="U7" si="10">(IF(OR($M7="",T7=""),"",IF(OR($M7=0,T7=0),0,IF((T7*100%)/$M7&gt;100%,100%,(T7*100%)/$M7))))</f>
        <v>0.25</v>
      </c>
      <c r="V7" s="365" t="str">
        <f t="shared" si="6"/>
        <v>ALERTA</v>
      </c>
      <c r="W7" s="338" t="s">
        <v>614</v>
      </c>
      <c r="X7" s="364" t="s">
        <v>96</v>
      </c>
      <c r="Y7" s="336" t="str">
        <f t="shared" si="0"/>
        <v>EN EJECUCIÓN</v>
      </c>
      <c r="Z7" s="209" t="str">
        <f t="shared" si="1"/>
        <v>NO</v>
      </c>
      <c r="AA7" s="415" t="s">
        <v>97</v>
      </c>
      <c r="AB7" s="409" t="str">
        <f t="shared" si="2"/>
        <v>NO APLICA</v>
      </c>
      <c r="AC7" s="187" t="str">
        <f t="shared" si="3"/>
        <v>NO APLICA</v>
      </c>
      <c r="AD7" s="209" t="s">
        <v>98</v>
      </c>
      <c r="AE7" s="151"/>
    </row>
    <row r="8" spans="2:31" ht="151.5" customHeight="1" x14ac:dyDescent="0.25">
      <c r="B8" s="151" t="s">
        <v>255</v>
      </c>
      <c r="C8" s="661"/>
      <c r="D8" s="190" t="s">
        <v>171</v>
      </c>
      <c r="E8" s="231">
        <v>634</v>
      </c>
      <c r="F8" s="257" t="s">
        <v>596</v>
      </c>
      <c r="G8" s="151"/>
      <c r="H8" s="233" t="s">
        <v>615</v>
      </c>
      <c r="I8" s="190" t="s">
        <v>616</v>
      </c>
      <c r="J8" s="187">
        <v>4</v>
      </c>
      <c r="K8" s="151" t="s">
        <v>599</v>
      </c>
      <c r="L8" s="190" t="s">
        <v>600</v>
      </c>
      <c r="M8" s="218">
        <v>1</v>
      </c>
      <c r="N8" s="284">
        <v>45658</v>
      </c>
      <c r="O8" s="284">
        <v>46022</v>
      </c>
      <c r="P8" s="412"/>
      <c r="Q8" s="327">
        <v>45747</v>
      </c>
      <c r="R8" s="413" t="s">
        <v>617</v>
      </c>
      <c r="S8" s="407">
        <v>1</v>
      </c>
      <c r="T8" s="414">
        <f t="shared" ref="T8" si="11">(IF(S8="","",IF(OR($J8=0,$J8="",Q8=""),"",S8/$J8)))</f>
        <v>0.25</v>
      </c>
      <c r="U8" s="362">
        <f t="shared" ref="U8" si="12">(IF(OR($M8="",T8=""),"",IF(OR($M8=0,T8=0),0,IF((T8*100%)/$M8&gt;100%,100%,(T8*100%)/$M8))))</f>
        <v>0.25</v>
      </c>
      <c r="V8" s="363" t="str">
        <f t="shared" si="6"/>
        <v>ALERTA</v>
      </c>
      <c r="W8" s="599" t="s">
        <v>618</v>
      </c>
      <c r="X8" s="364" t="s">
        <v>96</v>
      </c>
      <c r="Y8" s="406" t="str">
        <f t="shared" si="0"/>
        <v>EN EJECUCIÓN</v>
      </c>
      <c r="Z8" s="209" t="str">
        <f t="shared" si="1"/>
        <v>NO</v>
      </c>
      <c r="AA8" s="415" t="s">
        <v>97</v>
      </c>
      <c r="AB8" s="409" t="str">
        <f t="shared" si="2"/>
        <v>NO APLICA</v>
      </c>
      <c r="AC8" s="187" t="str">
        <f t="shared" si="3"/>
        <v>NO APLICA</v>
      </c>
      <c r="AD8" s="209" t="s">
        <v>98</v>
      </c>
      <c r="AE8" s="177"/>
    </row>
    <row r="9" spans="2:31" ht="183.75" customHeight="1" x14ac:dyDescent="0.25">
      <c r="B9" s="151" t="s">
        <v>255</v>
      </c>
      <c r="C9" s="220" t="s">
        <v>256</v>
      </c>
      <c r="D9" s="230" t="s">
        <v>171</v>
      </c>
      <c r="E9" s="231">
        <v>675</v>
      </c>
      <c r="F9" s="408" t="s">
        <v>619</v>
      </c>
      <c r="G9" s="408"/>
      <c r="H9" s="233" t="s">
        <v>620</v>
      </c>
      <c r="I9" s="190" t="s">
        <v>621</v>
      </c>
      <c r="J9" s="224">
        <v>1</v>
      </c>
      <c r="K9" s="151" t="s">
        <v>108</v>
      </c>
      <c r="L9" s="230" t="s">
        <v>622</v>
      </c>
      <c r="M9" s="218">
        <v>1</v>
      </c>
      <c r="N9" s="284">
        <v>45717</v>
      </c>
      <c r="O9" s="284">
        <v>45777</v>
      </c>
      <c r="P9" s="151"/>
      <c r="Q9" s="598">
        <v>45747</v>
      </c>
      <c r="R9" s="595" t="s">
        <v>623</v>
      </c>
      <c r="S9" s="594">
        <v>0.8</v>
      </c>
      <c r="T9" s="596">
        <f>(IF(S9="","",IF(OR($J9=0,$J9="",Q9=""),"",S9/$J9)))</f>
        <v>0.8</v>
      </c>
      <c r="U9" s="597">
        <f>(IF(OR($M9="",T9=""),"",IF(OR($M9=0,T9=0),0,IF((T9*100%)/$M9&gt;100%,100%,(T9*100%)/$M9))))</f>
        <v>0.8</v>
      </c>
      <c r="V9" s="603" t="str">
        <f>IF(S9="","",IF(U9&lt;100%, IF(U9&lt;100%, "ALERTA","EN ejecución"), IF(U9=100%, "OK", "EN ejecución")))</f>
        <v>ALERTA</v>
      </c>
      <c r="W9" s="595" t="s">
        <v>624</v>
      </c>
      <c r="X9" s="601" t="s">
        <v>96</v>
      </c>
      <c r="Y9" s="602" t="str">
        <f t="shared" si="0"/>
        <v>EN EJECUCIÓN</v>
      </c>
      <c r="Z9" s="393" t="str">
        <f t="shared" si="1"/>
        <v>NO</v>
      </c>
      <c r="AA9" s="415" t="s">
        <v>97</v>
      </c>
      <c r="AB9" s="409" t="str">
        <f t="shared" si="2"/>
        <v>NO APLICA</v>
      </c>
      <c r="AC9" s="187" t="str">
        <f t="shared" si="3"/>
        <v>NO APLICA</v>
      </c>
      <c r="AD9" s="209" t="s">
        <v>98</v>
      </c>
      <c r="AE9" s="151"/>
    </row>
  </sheetData>
  <mergeCells count="6">
    <mergeCell ref="Q1:Y1"/>
    <mergeCell ref="Z1:AE2"/>
    <mergeCell ref="Q2:Y2"/>
    <mergeCell ref="C4:C8"/>
    <mergeCell ref="B1:F2"/>
    <mergeCell ref="G1:P2"/>
  </mergeCells>
  <conditionalFormatting sqref="V4:V9">
    <cfRule type="containsText" dxfId="175" priority="340" stopIfTrue="1" operator="containsText" text="EN TERMINO">
      <formula>NOT(ISERROR(SEARCH("EN TERMINO",V4)))</formula>
    </cfRule>
    <cfRule type="containsText" priority="341" operator="containsText" text="AMARILLO">
      <formula>NOT(ISERROR(SEARCH("AMARILLO",V4)))</formula>
    </cfRule>
    <cfRule type="containsText" dxfId="174" priority="342" stopIfTrue="1" operator="containsText" text="ALERTA">
      <formula>NOT(ISERROR(SEARCH("ALERTA",V4)))</formula>
    </cfRule>
    <cfRule type="containsText" dxfId="173" priority="343" stopIfTrue="1" operator="containsText" text="OK">
      <formula>NOT(ISERROR(SEARCH("OK",V4)))</formula>
    </cfRule>
    <cfRule type="dataBar" priority="344">
      <dataBar>
        <cfvo type="min"/>
        <cfvo type="max"/>
        <color rgb="FF638EC6"/>
      </dataBar>
    </cfRule>
  </conditionalFormatting>
  <conditionalFormatting sqref="Y4:Y9">
    <cfRule type="containsText" dxfId="172" priority="13" operator="containsText" text="EN EJECUCIÓN">
      <formula>NOT(ISERROR(SEARCH("EN EJECUCIÓN",Y4)))</formula>
    </cfRule>
    <cfRule type="containsText" dxfId="171" priority="15" operator="containsText" text="EN TERMINO">
      <formula>NOT(ISERROR(SEARCH("EN TERMINO",Y4)))</formula>
    </cfRule>
    <cfRule type="containsText" dxfId="170" priority="16" operator="containsText" text="ATENCIÓN">
      <formula>NOT(ISERROR(SEARCH("ATENCIÓN",Y4)))</formula>
    </cfRule>
    <cfRule type="containsText" dxfId="169" priority="17" stopIfTrue="1" operator="containsText" text="PENDIENTE">
      <formula>NOT(ISERROR(SEARCH("PENDIENTE",Y4)))</formula>
    </cfRule>
    <cfRule type="containsText" dxfId="168" priority="18" stopIfTrue="1" operator="containsText" text="INCUMPLIDA">
      <formula>NOT(ISERROR(SEARCH("INCUMPLIDA",Y4)))</formula>
    </cfRule>
    <cfRule type="containsText" dxfId="167" priority="19" stopIfTrue="1" operator="containsText" text="CUMPLIDA">
      <formula>NOT(ISERROR(SEARCH("CUMPLIDA",Y4)))</formula>
    </cfRule>
  </conditionalFormatting>
  <conditionalFormatting sqref="AC4:AC9">
    <cfRule type="containsText" dxfId="166" priority="1" operator="containsText" text="cerrada">
      <formula>NOT(ISERROR(SEARCH("cerrada",AC4)))</formula>
    </cfRule>
    <cfRule type="containsText" dxfId="165" priority="2" operator="containsText" text="cerrado">
      <formula>NOT(ISERROR(SEARCH("cerrado",AC4)))</formula>
    </cfRule>
    <cfRule type="containsText" dxfId="164" priority="3" operator="containsText" text="Abierto">
      <formula>NOT(ISERROR(SEARCH("Abierto",AC4)))</formula>
    </cfRule>
  </conditionalFormatting>
  <dataValidations count="2">
    <dataValidation type="list" allowBlank="1" showInputMessage="1" showErrorMessage="1" sqref="K4:K9">
      <formula1>"Correctiva, Preventiva, Acción de mejora"</formula1>
    </dataValidation>
    <dataValidation type="list" allowBlank="1" showInputMessage="1" showErrorMessage="1" sqref="AA4:AA9">
      <formula1>$BE$4:$BG$4</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B1:AE41"/>
  <sheetViews>
    <sheetView zoomScaleNormal="100" workbookViewId="0">
      <pane xSplit="6" ySplit="3" topLeftCell="V4" activePane="bottomRight" state="frozen"/>
      <selection pane="topRight" activeCell="G1" sqref="G1"/>
      <selection pane="bottomLeft" activeCell="A4" sqref="A4"/>
      <selection pane="bottomRight" activeCell="Y35" sqref="Y35"/>
    </sheetView>
  </sheetViews>
  <sheetFormatPr baseColWidth="10" defaultColWidth="20.140625" defaultRowHeight="45" customHeight="1" outlineLevelCol="1" x14ac:dyDescent="0.2"/>
  <cols>
    <col min="1" max="1" width="2.140625" style="142" customWidth="1"/>
    <col min="2" max="2" width="10.85546875" style="142" customWidth="1"/>
    <col min="3" max="3" width="18.42578125" style="142" customWidth="1"/>
    <col min="4" max="4" width="9.7109375" style="142" customWidth="1"/>
    <col min="5" max="5" width="9" style="142" customWidth="1"/>
    <col min="6" max="6" width="43.42578125" style="142" customWidth="1"/>
    <col min="7" max="7" width="20.140625" style="142"/>
    <col min="8" max="8" width="20.140625" style="144"/>
    <col min="9" max="9" width="27" style="142" customWidth="1"/>
    <col min="10" max="15" width="20.140625" style="142"/>
    <col min="16" max="16" width="13.140625" style="142" customWidth="1"/>
    <col min="17" max="17" width="20.140625" style="143" outlineLevel="1"/>
    <col min="18" max="18" width="49.42578125" style="143" customWidth="1" outlineLevel="1"/>
    <col min="19" max="19" width="29.28515625" style="143" customWidth="1" outlineLevel="1"/>
    <col min="20" max="22" width="20.140625" style="143" customWidth="1" outlineLevel="1"/>
    <col min="23" max="23" width="54.42578125" style="399"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45" customHeight="1" x14ac:dyDescent="0.25">
      <c r="B1" s="668" t="s">
        <v>6</v>
      </c>
      <c r="C1" s="668"/>
      <c r="D1" s="668"/>
      <c r="E1" s="668"/>
      <c r="F1" s="668"/>
      <c r="G1" s="669" t="s">
        <v>19</v>
      </c>
      <c r="H1" s="669"/>
      <c r="I1" s="669"/>
      <c r="J1" s="669"/>
      <c r="K1" s="669"/>
      <c r="L1" s="669"/>
      <c r="M1" s="669"/>
      <c r="N1" s="669"/>
      <c r="O1" s="669"/>
      <c r="P1" s="669"/>
      <c r="Q1" s="672"/>
      <c r="R1" s="672"/>
      <c r="S1" s="672"/>
      <c r="T1" s="672"/>
      <c r="U1" s="672"/>
      <c r="V1" s="672"/>
      <c r="W1" s="672"/>
      <c r="X1" s="672"/>
      <c r="Y1" s="672"/>
      <c r="Z1" s="662" t="s">
        <v>69</v>
      </c>
      <c r="AA1" s="663"/>
      <c r="AB1" s="663"/>
      <c r="AC1" s="663"/>
      <c r="AD1" s="663"/>
      <c r="AE1" s="663"/>
    </row>
    <row r="2" spans="2:31" ht="45" customHeight="1" x14ac:dyDescent="0.25">
      <c r="B2" s="668"/>
      <c r="C2" s="668"/>
      <c r="D2" s="668"/>
      <c r="E2" s="668"/>
      <c r="F2" s="668"/>
      <c r="G2" s="669"/>
      <c r="H2" s="669"/>
      <c r="I2" s="669"/>
      <c r="J2" s="669"/>
      <c r="K2" s="669"/>
      <c r="L2" s="669"/>
      <c r="M2" s="669"/>
      <c r="N2" s="669"/>
      <c r="O2" s="669"/>
      <c r="P2" s="669"/>
      <c r="Q2" s="666" t="s">
        <v>70</v>
      </c>
      <c r="R2" s="666"/>
      <c r="S2" s="666"/>
      <c r="T2" s="666"/>
      <c r="U2" s="666"/>
      <c r="V2" s="666"/>
      <c r="W2" s="666"/>
      <c r="X2" s="666"/>
      <c r="Y2" s="666"/>
      <c r="Z2" s="664"/>
      <c r="AA2" s="665"/>
      <c r="AB2" s="665"/>
      <c r="AC2" s="665"/>
      <c r="AD2" s="665"/>
      <c r="AE2" s="665"/>
    </row>
    <row r="3" spans="2:31" ht="4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04" t="s">
        <v>76</v>
      </c>
      <c r="R3" s="404" t="s">
        <v>77</v>
      </c>
      <c r="S3" s="404" t="s">
        <v>78</v>
      </c>
      <c r="T3" s="404" t="s">
        <v>79</v>
      </c>
      <c r="U3" s="404" t="s">
        <v>80</v>
      </c>
      <c r="V3" s="404" t="s">
        <v>81</v>
      </c>
      <c r="W3" s="404" t="s">
        <v>82</v>
      </c>
      <c r="X3" s="404" t="s">
        <v>83</v>
      </c>
      <c r="Y3" s="404" t="s">
        <v>52</v>
      </c>
      <c r="Z3" s="184" t="s">
        <v>56</v>
      </c>
      <c r="AA3" s="185" t="s">
        <v>58</v>
      </c>
      <c r="AB3" s="185" t="s">
        <v>60</v>
      </c>
      <c r="AC3" s="185" t="s">
        <v>62</v>
      </c>
      <c r="AD3" s="185" t="s">
        <v>64</v>
      </c>
      <c r="AE3" s="185" t="s">
        <v>84</v>
      </c>
    </row>
    <row r="4" spans="2:31" ht="45" customHeight="1" x14ac:dyDescent="0.25">
      <c r="B4" s="197"/>
      <c r="C4" s="667" t="s">
        <v>363</v>
      </c>
      <c r="D4" s="279" t="s">
        <v>103</v>
      </c>
      <c r="E4" s="231">
        <v>551</v>
      </c>
      <c r="F4" s="429" t="s">
        <v>625</v>
      </c>
      <c r="G4" s="223" t="s">
        <v>626</v>
      </c>
      <c r="H4" s="310" t="s">
        <v>627</v>
      </c>
      <c r="I4" s="240" t="s">
        <v>628</v>
      </c>
      <c r="J4" s="240">
        <v>3</v>
      </c>
      <c r="K4" s="190" t="s">
        <v>108</v>
      </c>
      <c r="L4" s="224" t="s">
        <v>629</v>
      </c>
      <c r="M4" s="246">
        <v>1</v>
      </c>
      <c r="N4" s="239">
        <v>45597</v>
      </c>
      <c r="O4" s="376">
        <v>45656</v>
      </c>
      <c r="P4" s="151"/>
      <c r="Q4" s="327">
        <v>45727</v>
      </c>
      <c r="R4" s="397" t="s">
        <v>630</v>
      </c>
      <c r="S4" s="209">
        <v>3</v>
      </c>
      <c r="T4" s="210">
        <f t="shared" ref="T4:T11" si="0">(IF(S4="","",IF(OR($J4=0,$J4="",Q4=""),"",S4/$J4)))</f>
        <v>1</v>
      </c>
      <c r="U4" s="211">
        <f t="shared" ref="U4:U11" si="1">(IF(OR($M4="",T4=""),"",IF(OR($M4=0,T4=0),0,IF((T4*100%)/$M4&gt;100%,100%,(T4*100%)/$M4))))</f>
        <v>1</v>
      </c>
      <c r="V4" s="212" t="str">
        <f t="shared" ref="V4:V11" si="2">IF(S4="","",IF(U4&lt;100%, IF(U4&lt;100%, "ALERTA","EN TERMINO"), IF(U4=100%, "OK", "EN TERMINO")))</f>
        <v>OK</v>
      </c>
      <c r="W4" s="398" t="s">
        <v>631</v>
      </c>
      <c r="X4" s="209" t="s">
        <v>632</v>
      </c>
      <c r="Y4" s="330" t="str">
        <f>IF(U4=100%,IF(U4&gt;=100%,"CUMPLIDA","ATENCIÓN"),IF(U4&lt;100%,"INCUMPLIDA","EN EJECUCIÓN"))</f>
        <v>CUMPLIDA</v>
      </c>
      <c r="Z4" s="209" t="str">
        <f t="shared" ref="Z4:Z41" si="3">IF(Y4="CUMPLIDA", "SI", "NO")</f>
        <v>SI</v>
      </c>
      <c r="AA4" s="415" t="s">
        <v>97</v>
      </c>
      <c r="AB4" s="409" t="str">
        <f t="shared" ref="AB4:AB41" si="4">IF(Y4="CUMPLIDA",IF(AND(Z4="SI",AA4="NO"),"EFECTIVA",IF(AND(Z4="NO",AA4="NO"),"INEFECTIVA",IF(AND(Z4="NO",AA4="SI"),"INEFECTIVA",IF(AND(Z4="SI",AA4="SI"),"INEFECTIVA")))),"NO APLICA")</f>
        <v>EFECTIVA</v>
      </c>
      <c r="AC4" s="187" t="str">
        <f t="shared" ref="AC4:AC41" si="5">IF(AB4="EFECTIVA","NO",IF(AB4="INEFECTIVA","SI","NO APLICA"))</f>
        <v>NO</v>
      </c>
      <c r="AD4" s="209" t="s">
        <v>98</v>
      </c>
      <c r="AE4" s="151"/>
    </row>
    <row r="5" spans="2:31" ht="45" customHeight="1" x14ac:dyDescent="0.25">
      <c r="B5" s="197" t="s">
        <v>85</v>
      </c>
      <c r="C5" s="673"/>
      <c r="D5" s="279" t="s">
        <v>103</v>
      </c>
      <c r="E5" s="231">
        <v>552</v>
      </c>
      <c r="F5" s="429" t="s">
        <v>633</v>
      </c>
      <c r="G5" s="224" t="s">
        <v>634</v>
      </c>
      <c r="H5" s="223" t="s">
        <v>635</v>
      </c>
      <c r="I5" s="224" t="s">
        <v>636</v>
      </c>
      <c r="J5" s="224">
        <v>6</v>
      </c>
      <c r="K5" s="190" t="s">
        <v>108</v>
      </c>
      <c r="L5" s="277" t="s">
        <v>637</v>
      </c>
      <c r="M5" s="246">
        <v>1</v>
      </c>
      <c r="N5" s="239">
        <v>45536</v>
      </c>
      <c r="O5" s="329">
        <v>45716</v>
      </c>
      <c r="P5" s="151"/>
      <c r="Q5" s="327">
        <v>45751</v>
      </c>
      <c r="R5" s="397" t="s">
        <v>638</v>
      </c>
      <c r="S5" s="209">
        <v>6</v>
      </c>
      <c r="T5" s="210">
        <f>(IF(S5="","",IF(OR($J5=0,$J5="",Q5=""),"",S5/$J5)))</f>
        <v>1</v>
      </c>
      <c r="U5" s="211">
        <f>(IF(OR($M5="",T5=""),"",IF(OR($M5=0,T5=0),0,IF((T5*100%)/$M5&gt;100%,100%,(T5*100%)/$M5))))</f>
        <v>1</v>
      </c>
      <c r="V5" s="212" t="str">
        <f t="shared" si="2"/>
        <v>OK</v>
      </c>
      <c r="W5" s="468" t="s">
        <v>639</v>
      </c>
      <c r="X5" s="209" t="s">
        <v>640</v>
      </c>
      <c r="Y5" s="330" t="str">
        <f t="shared" ref="Y5:Y38" si="6">IF(U5=100%,IF(U5&gt;=100%,"CUMPLIDA","ATENCIÓN"),IF(U5&lt;25%,"ATENCIÓN","EN EJECUCIÓN"))</f>
        <v>CUMPLIDA</v>
      </c>
      <c r="Z5" s="209" t="str">
        <f t="shared" si="3"/>
        <v>SI</v>
      </c>
      <c r="AA5" s="415" t="s">
        <v>97</v>
      </c>
      <c r="AB5" s="409" t="str">
        <f t="shared" si="4"/>
        <v>EFECTIVA</v>
      </c>
      <c r="AC5" s="187" t="str">
        <f t="shared" si="5"/>
        <v>NO</v>
      </c>
      <c r="AD5" s="209" t="s">
        <v>98</v>
      </c>
      <c r="AE5" s="151"/>
    </row>
    <row r="6" spans="2:31" ht="45" customHeight="1" x14ac:dyDescent="0.25">
      <c r="B6" s="197" t="s">
        <v>85</v>
      </c>
      <c r="C6" s="673"/>
      <c r="D6" s="279" t="s">
        <v>103</v>
      </c>
      <c r="E6" s="231">
        <v>553</v>
      </c>
      <c r="F6" s="429" t="s">
        <v>641</v>
      </c>
      <c r="G6" s="223" t="s">
        <v>642</v>
      </c>
      <c r="H6" s="311" t="s">
        <v>643</v>
      </c>
      <c r="I6" s="313" t="s">
        <v>644</v>
      </c>
      <c r="J6" s="312">
        <v>3</v>
      </c>
      <c r="K6" s="190" t="s">
        <v>108</v>
      </c>
      <c r="L6" s="277" t="s">
        <v>629</v>
      </c>
      <c r="M6" s="246">
        <v>1</v>
      </c>
      <c r="N6" s="239">
        <v>45566</v>
      </c>
      <c r="O6" s="329">
        <v>45736</v>
      </c>
      <c r="P6" s="151"/>
      <c r="Q6" s="327">
        <v>45751</v>
      </c>
      <c r="R6" s="397" t="s">
        <v>645</v>
      </c>
      <c r="S6" s="209">
        <v>3</v>
      </c>
      <c r="T6" s="210">
        <f>(IF(S6="","",IF(OR($J6=0,$J6="",Q6=""),"",S6/$J6)))</f>
        <v>1</v>
      </c>
      <c r="U6" s="591">
        <f>(IF(OR($M6="",T6=""),"",IF(OR($M6=0,T6=0),0,IF((T6*100%)/$M6&gt;100%,100%,(T6*100%)/$M6))))</f>
        <v>1</v>
      </c>
      <c r="V6" s="212" t="str">
        <f t="shared" si="2"/>
        <v>OK</v>
      </c>
      <c r="W6" s="468" t="s">
        <v>646</v>
      </c>
      <c r="X6" s="209" t="s">
        <v>640</v>
      </c>
      <c r="Y6" s="330" t="str">
        <f t="shared" si="6"/>
        <v>CUMPLIDA</v>
      </c>
      <c r="Z6" s="209" t="str">
        <f t="shared" si="3"/>
        <v>SI</v>
      </c>
      <c r="AA6" s="415" t="s">
        <v>97</v>
      </c>
      <c r="AB6" s="409" t="str">
        <f t="shared" si="4"/>
        <v>EFECTIVA</v>
      </c>
      <c r="AC6" s="187" t="str">
        <f t="shared" si="5"/>
        <v>NO</v>
      </c>
      <c r="AD6" s="209" t="s">
        <v>98</v>
      </c>
      <c r="AE6" s="151"/>
    </row>
    <row r="7" spans="2:31" ht="45" customHeight="1" x14ac:dyDescent="0.25">
      <c r="B7" s="197" t="s">
        <v>85</v>
      </c>
      <c r="C7" s="673"/>
      <c r="D7" s="279" t="s">
        <v>103</v>
      </c>
      <c r="E7" s="231">
        <v>554</v>
      </c>
      <c r="F7" s="429" t="s">
        <v>647</v>
      </c>
      <c r="G7" s="223" t="s">
        <v>648</v>
      </c>
      <c r="H7" s="311" t="s">
        <v>649</v>
      </c>
      <c r="I7" s="313" t="s">
        <v>650</v>
      </c>
      <c r="J7" s="313">
        <v>5</v>
      </c>
      <c r="K7" s="190" t="s">
        <v>108</v>
      </c>
      <c r="L7" s="223" t="s">
        <v>651</v>
      </c>
      <c r="M7" s="246">
        <v>1</v>
      </c>
      <c r="N7" s="239">
        <v>45566</v>
      </c>
      <c r="O7" s="278">
        <v>45838</v>
      </c>
      <c r="P7" s="151"/>
      <c r="Q7" s="327">
        <v>45751</v>
      </c>
      <c r="R7" s="397" t="s">
        <v>652</v>
      </c>
      <c r="S7" s="209">
        <v>0</v>
      </c>
      <c r="T7" s="210">
        <f>(IF(S7="","",IF(OR($J7=0,$J7="",Q7=""),"",S7/$J7)))</f>
        <v>0</v>
      </c>
      <c r="U7" s="591">
        <f>(IF(OR($M7="",T7=""),"",IF(OR($M7=0,T7=0),0,IF((T7*100%)/$M7&gt;100%,100%,(T7*100%)/$M7))))</f>
        <v>0</v>
      </c>
      <c r="V7" s="212" t="str">
        <f t="shared" si="2"/>
        <v>ALERTA</v>
      </c>
      <c r="W7" s="468" t="s">
        <v>653</v>
      </c>
      <c r="X7" s="209" t="s">
        <v>640</v>
      </c>
      <c r="Y7" s="330" t="str">
        <f t="shared" si="6"/>
        <v>ATENCIÓN</v>
      </c>
      <c r="Z7" s="209" t="str">
        <f t="shared" si="3"/>
        <v>NO</v>
      </c>
      <c r="AA7" s="415" t="s">
        <v>97</v>
      </c>
      <c r="AB7" s="409" t="str">
        <f t="shared" si="4"/>
        <v>NO APLICA</v>
      </c>
      <c r="AC7" s="187" t="str">
        <f t="shared" si="5"/>
        <v>NO APLICA</v>
      </c>
      <c r="AD7" s="209" t="s">
        <v>98</v>
      </c>
      <c r="AE7" s="151"/>
    </row>
    <row r="8" spans="2:31" ht="45" customHeight="1" x14ac:dyDescent="0.25">
      <c r="B8" s="197" t="s">
        <v>85</v>
      </c>
      <c r="C8" s="673"/>
      <c r="D8" s="279" t="s">
        <v>103</v>
      </c>
      <c r="E8" s="231">
        <v>555</v>
      </c>
      <c r="F8" s="232" t="s">
        <v>654</v>
      </c>
      <c r="G8" s="223" t="s">
        <v>655</v>
      </c>
      <c r="H8" s="311" t="s">
        <v>656</v>
      </c>
      <c r="I8" s="313" t="s">
        <v>657</v>
      </c>
      <c r="J8" s="313">
        <v>11</v>
      </c>
      <c r="K8" s="190" t="s">
        <v>108</v>
      </c>
      <c r="L8" s="223" t="s">
        <v>629</v>
      </c>
      <c r="M8" s="246">
        <v>1</v>
      </c>
      <c r="N8" s="239">
        <v>45522</v>
      </c>
      <c r="O8" s="329">
        <v>45626</v>
      </c>
      <c r="P8" s="151"/>
      <c r="Q8" s="327">
        <v>45751</v>
      </c>
      <c r="R8" s="397" t="s">
        <v>630</v>
      </c>
      <c r="S8" s="209">
        <v>11</v>
      </c>
      <c r="T8" s="210">
        <f t="shared" si="0"/>
        <v>1</v>
      </c>
      <c r="U8" s="211">
        <f t="shared" si="1"/>
        <v>1</v>
      </c>
      <c r="V8" s="212" t="str">
        <f t="shared" si="2"/>
        <v>OK</v>
      </c>
      <c r="W8" s="398" t="s">
        <v>658</v>
      </c>
      <c r="X8" s="209" t="s">
        <v>632</v>
      </c>
      <c r="Y8" s="330" t="str">
        <f>IF(U8=100%,IF(U8&gt;=100%,"CUMPLIDA","ATENCIÓN"),IF(U8&lt;100%,"INCUMPLIDA","EN EJECUCIÓN"))</f>
        <v>CUMPLIDA</v>
      </c>
      <c r="Z8" s="209" t="str">
        <f t="shared" si="3"/>
        <v>SI</v>
      </c>
      <c r="AA8" s="415" t="s">
        <v>97</v>
      </c>
      <c r="AB8" s="409" t="str">
        <f t="shared" si="4"/>
        <v>EFECTIVA</v>
      </c>
      <c r="AC8" s="187" t="str">
        <f t="shared" si="5"/>
        <v>NO</v>
      </c>
      <c r="AD8" s="209" t="s">
        <v>98</v>
      </c>
      <c r="AE8" s="151"/>
    </row>
    <row r="9" spans="2:31" ht="45" customHeight="1" x14ac:dyDescent="0.25">
      <c r="B9" s="197" t="s">
        <v>85</v>
      </c>
      <c r="C9" s="673"/>
      <c r="D9" s="279" t="s">
        <v>103</v>
      </c>
      <c r="E9" s="231">
        <v>556</v>
      </c>
      <c r="F9" s="429" t="s">
        <v>659</v>
      </c>
      <c r="G9" s="223" t="s">
        <v>660</v>
      </c>
      <c r="H9" s="223" t="s">
        <v>661</v>
      </c>
      <c r="I9" s="224" t="s">
        <v>662</v>
      </c>
      <c r="J9" s="224">
        <v>1</v>
      </c>
      <c r="K9" s="190" t="s">
        <v>108</v>
      </c>
      <c r="L9" s="223" t="s">
        <v>629</v>
      </c>
      <c r="M9" s="246">
        <v>1</v>
      </c>
      <c r="N9" s="239">
        <v>45597</v>
      </c>
      <c r="O9" s="239">
        <v>45777</v>
      </c>
      <c r="P9" s="151"/>
      <c r="Q9" s="327">
        <v>45751</v>
      </c>
      <c r="R9" s="398" t="s">
        <v>663</v>
      </c>
      <c r="S9" s="209">
        <v>0.3</v>
      </c>
      <c r="T9" s="210">
        <f t="shared" si="0"/>
        <v>0.3</v>
      </c>
      <c r="U9" s="591">
        <v>0</v>
      </c>
      <c r="V9" s="212" t="str">
        <f t="shared" si="2"/>
        <v>ALERTA</v>
      </c>
      <c r="W9" s="468" t="s">
        <v>664</v>
      </c>
      <c r="X9" s="209" t="s">
        <v>640</v>
      </c>
      <c r="Y9" s="330" t="str">
        <f t="shared" si="6"/>
        <v>ATENCIÓN</v>
      </c>
      <c r="Z9" s="209" t="str">
        <f t="shared" si="3"/>
        <v>NO</v>
      </c>
      <c r="AA9" s="415" t="s">
        <v>97</v>
      </c>
      <c r="AB9" s="409" t="str">
        <f t="shared" si="4"/>
        <v>NO APLICA</v>
      </c>
      <c r="AC9" s="187" t="str">
        <f t="shared" si="5"/>
        <v>NO APLICA</v>
      </c>
      <c r="AD9" s="209" t="s">
        <v>98</v>
      </c>
      <c r="AE9" s="151"/>
    </row>
    <row r="10" spans="2:31" ht="45" customHeight="1" x14ac:dyDescent="0.25">
      <c r="B10" s="197" t="s">
        <v>85</v>
      </c>
      <c r="C10" s="673"/>
      <c r="D10" s="279" t="s">
        <v>103</v>
      </c>
      <c r="E10" s="231">
        <v>557</v>
      </c>
      <c r="F10" s="429" t="s">
        <v>665</v>
      </c>
      <c r="G10" s="223" t="s">
        <v>660</v>
      </c>
      <c r="H10" s="311" t="s">
        <v>666</v>
      </c>
      <c r="I10" s="313" t="s">
        <v>667</v>
      </c>
      <c r="J10" s="313">
        <v>3</v>
      </c>
      <c r="K10" s="190" t="s">
        <v>108</v>
      </c>
      <c r="L10" s="223" t="s">
        <v>668</v>
      </c>
      <c r="M10" s="246">
        <v>1</v>
      </c>
      <c r="N10" s="239">
        <v>45566</v>
      </c>
      <c r="O10" s="329">
        <v>45746</v>
      </c>
      <c r="P10" s="151"/>
      <c r="Q10" s="327">
        <v>45751</v>
      </c>
      <c r="R10" s="397" t="s">
        <v>669</v>
      </c>
      <c r="S10" s="209">
        <v>3</v>
      </c>
      <c r="T10" s="210">
        <f t="shared" si="0"/>
        <v>1</v>
      </c>
      <c r="U10" s="211">
        <f t="shared" si="1"/>
        <v>1</v>
      </c>
      <c r="V10" s="212" t="str">
        <f t="shared" si="2"/>
        <v>OK</v>
      </c>
      <c r="W10" s="468" t="s">
        <v>670</v>
      </c>
      <c r="X10" s="209" t="s">
        <v>640</v>
      </c>
      <c r="Y10" s="330" t="str">
        <f t="shared" si="6"/>
        <v>CUMPLIDA</v>
      </c>
      <c r="Z10" s="209" t="str">
        <f t="shared" si="3"/>
        <v>SI</v>
      </c>
      <c r="AA10" s="415" t="s">
        <v>97</v>
      </c>
      <c r="AB10" s="409" t="str">
        <f t="shared" si="4"/>
        <v>EFECTIVA</v>
      </c>
      <c r="AC10" s="187" t="str">
        <f t="shared" si="5"/>
        <v>NO</v>
      </c>
      <c r="AD10" s="209" t="s">
        <v>98</v>
      </c>
      <c r="AE10" s="151"/>
    </row>
    <row r="11" spans="2:31" ht="45" customHeight="1" x14ac:dyDescent="0.25">
      <c r="B11" s="197" t="s">
        <v>85</v>
      </c>
      <c r="C11" s="670"/>
      <c r="D11" s="279" t="s">
        <v>103</v>
      </c>
      <c r="E11" s="231">
        <v>558</v>
      </c>
      <c r="F11" s="462" t="s">
        <v>671</v>
      </c>
      <c r="G11" s="223" t="s">
        <v>672</v>
      </c>
      <c r="H11" s="311" t="s">
        <v>366</v>
      </c>
      <c r="I11" s="313" t="s">
        <v>367</v>
      </c>
      <c r="J11" s="313">
        <v>1</v>
      </c>
      <c r="K11" s="151" t="s">
        <v>108</v>
      </c>
      <c r="L11" s="311" t="s">
        <v>368</v>
      </c>
      <c r="M11" s="218">
        <v>1</v>
      </c>
      <c r="N11" s="239">
        <v>45536</v>
      </c>
      <c r="O11" s="329">
        <v>45746</v>
      </c>
      <c r="P11" s="151"/>
      <c r="Q11" s="327">
        <v>45751</v>
      </c>
      <c r="R11" s="397" t="s">
        <v>673</v>
      </c>
      <c r="S11" s="225">
        <v>1</v>
      </c>
      <c r="T11" s="210">
        <f t="shared" si="0"/>
        <v>1</v>
      </c>
      <c r="U11" s="211">
        <f t="shared" si="1"/>
        <v>1</v>
      </c>
      <c r="V11" s="212" t="str">
        <f t="shared" si="2"/>
        <v>OK</v>
      </c>
      <c r="W11" s="468" t="s">
        <v>674</v>
      </c>
      <c r="X11" s="209" t="s">
        <v>640</v>
      </c>
      <c r="Y11" s="330" t="str">
        <f t="shared" si="6"/>
        <v>CUMPLIDA</v>
      </c>
      <c r="Z11" s="209" t="str">
        <f t="shared" si="3"/>
        <v>SI</v>
      </c>
      <c r="AA11" s="415" t="s">
        <v>97</v>
      </c>
      <c r="AB11" s="409" t="str">
        <f t="shared" si="4"/>
        <v>EFECTIVA</v>
      </c>
      <c r="AC11" s="187" t="str">
        <f t="shared" si="5"/>
        <v>NO</v>
      </c>
      <c r="AD11" s="209" t="s">
        <v>98</v>
      </c>
      <c r="AE11" s="151"/>
    </row>
    <row r="12" spans="2:31" ht="45" customHeight="1" x14ac:dyDescent="0.25">
      <c r="B12" s="197" t="s">
        <v>85</v>
      </c>
      <c r="C12" s="667" t="s">
        <v>102</v>
      </c>
      <c r="D12" s="279" t="s">
        <v>103</v>
      </c>
      <c r="E12" s="231">
        <v>591</v>
      </c>
      <c r="F12" s="228" t="s">
        <v>675</v>
      </c>
      <c r="G12" s="223" t="s">
        <v>676</v>
      </c>
      <c r="H12" s="275" t="s">
        <v>677</v>
      </c>
      <c r="I12" s="217" t="s">
        <v>678</v>
      </c>
      <c r="J12" s="217">
        <v>2</v>
      </c>
      <c r="K12" s="190" t="s">
        <v>108</v>
      </c>
      <c r="L12" s="358" t="s">
        <v>679</v>
      </c>
      <c r="M12" s="218">
        <v>1</v>
      </c>
      <c r="N12" s="281" t="s">
        <v>213</v>
      </c>
      <c r="O12" s="281">
        <v>45777</v>
      </c>
      <c r="P12" s="151"/>
      <c r="Q12" s="327">
        <v>45747</v>
      </c>
      <c r="R12" s="225" t="s">
        <v>680</v>
      </c>
      <c r="S12" s="209">
        <v>2</v>
      </c>
      <c r="T12" s="213">
        <f t="shared" ref="T12:T35" si="7">(IF(S12="","",IF(OR($J12=0,$J12="",Q12=""),"",S12/$J12)))</f>
        <v>1</v>
      </c>
      <c r="U12" s="592">
        <f t="shared" ref="U12:U35" si="8">(IF(OR($M12="",T12=""),"",IF(OR($M12=0,T12=0),0,IF((T12*100%)/$M12&gt;100%,100%,(T12*100%)/$M12))))</f>
        <v>1</v>
      </c>
      <c r="V12" s="215" t="str">
        <f t="shared" ref="V12:V31" si="9">IF(S12="","",IF(U12&lt;100%, IF(U12&lt;100%, "ALERTA","EN TERMINO"), IF(U12=100%, "OK", "EN TERMINO")))</f>
        <v>OK</v>
      </c>
      <c r="W12" s="468" t="s">
        <v>681</v>
      </c>
      <c r="X12" s="209" t="s">
        <v>640</v>
      </c>
      <c r="Y12" s="330" t="str">
        <f t="shared" si="6"/>
        <v>CUMPLIDA</v>
      </c>
      <c r="Z12" s="209" t="str">
        <f t="shared" si="3"/>
        <v>SI</v>
      </c>
      <c r="AA12" s="415" t="s">
        <v>97</v>
      </c>
      <c r="AB12" s="409" t="str">
        <f t="shared" si="4"/>
        <v>EFECTIVA</v>
      </c>
      <c r="AC12" s="187" t="str">
        <f t="shared" si="5"/>
        <v>NO</v>
      </c>
      <c r="AD12" s="209" t="s">
        <v>98</v>
      </c>
      <c r="AE12" s="151"/>
    </row>
    <row r="13" spans="2:31" ht="45" customHeight="1" x14ac:dyDescent="0.25">
      <c r="B13" s="197" t="s">
        <v>85</v>
      </c>
      <c r="C13" s="673"/>
      <c r="D13" s="279" t="s">
        <v>103</v>
      </c>
      <c r="E13" s="231">
        <v>591</v>
      </c>
      <c r="F13" s="228" t="s">
        <v>675</v>
      </c>
      <c r="G13" s="223" t="s">
        <v>676</v>
      </c>
      <c r="H13" s="275" t="s">
        <v>682</v>
      </c>
      <c r="I13" s="217" t="s">
        <v>683</v>
      </c>
      <c r="J13" s="217">
        <v>1</v>
      </c>
      <c r="K13" s="190" t="s">
        <v>108</v>
      </c>
      <c r="L13" s="358" t="s">
        <v>679</v>
      </c>
      <c r="M13" s="218">
        <v>1</v>
      </c>
      <c r="N13" s="281" t="s">
        <v>684</v>
      </c>
      <c r="O13" s="377">
        <v>45716</v>
      </c>
      <c r="P13" s="151"/>
      <c r="Q13" s="327">
        <v>45747</v>
      </c>
      <c r="R13" s="225" t="s">
        <v>685</v>
      </c>
      <c r="S13" s="209">
        <v>1</v>
      </c>
      <c r="T13" s="213">
        <f t="shared" si="7"/>
        <v>1</v>
      </c>
      <c r="U13" s="592">
        <f t="shared" si="8"/>
        <v>1</v>
      </c>
      <c r="V13" s="215" t="str">
        <f t="shared" si="9"/>
        <v>OK</v>
      </c>
      <c r="W13" s="468" t="s">
        <v>681</v>
      </c>
      <c r="X13" s="209" t="s">
        <v>640</v>
      </c>
      <c r="Y13" s="330" t="str">
        <f t="shared" si="6"/>
        <v>CUMPLIDA</v>
      </c>
      <c r="Z13" s="209" t="str">
        <f t="shared" si="3"/>
        <v>SI</v>
      </c>
      <c r="AA13" s="415" t="s">
        <v>97</v>
      </c>
      <c r="AB13" s="409" t="str">
        <f t="shared" si="4"/>
        <v>EFECTIVA</v>
      </c>
      <c r="AC13" s="187" t="str">
        <f t="shared" si="5"/>
        <v>NO</v>
      </c>
      <c r="AD13" s="209" t="s">
        <v>98</v>
      </c>
      <c r="AE13" s="151"/>
    </row>
    <row r="14" spans="2:31" ht="45" customHeight="1" x14ac:dyDescent="0.25">
      <c r="B14" s="197" t="s">
        <v>85</v>
      </c>
      <c r="C14" s="673"/>
      <c r="D14" s="279" t="s">
        <v>103</v>
      </c>
      <c r="E14" s="231">
        <v>591</v>
      </c>
      <c r="F14" s="228" t="s">
        <v>686</v>
      </c>
      <c r="G14" s="223" t="s">
        <v>687</v>
      </c>
      <c r="H14" s="275" t="s">
        <v>688</v>
      </c>
      <c r="I14" s="217" t="s">
        <v>689</v>
      </c>
      <c r="J14" s="217">
        <v>2</v>
      </c>
      <c r="K14" s="190" t="s">
        <v>108</v>
      </c>
      <c r="L14" s="217" t="s">
        <v>690</v>
      </c>
      <c r="M14" s="218">
        <v>1</v>
      </c>
      <c r="N14" s="281" t="s">
        <v>213</v>
      </c>
      <c r="O14" s="281">
        <v>45777</v>
      </c>
      <c r="P14" s="151"/>
      <c r="Q14" s="327">
        <v>45747</v>
      </c>
      <c r="R14" s="225" t="s">
        <v>691</v>
      </c>
      <c r="S14" s="209">
        <v>2</v>
      </c>
      <c r="T14" s="213">
        <f t="shared" si="7"/>
        <v>1</v>
      </c>
      <c r="U14" s="592">
        <f t="shared" si="8"/>
        <v>1</v>
      </c>
      <c r="V14" s="215" t="str">
        <f t="shared" si="9"/>
        <v>OK</v>
      </c>
      <c r="W14" s="468" t="s">
        <v>681</v>
      </c>
      <c r="X14" s="209" t="s">
        <v>640</v>
      </c>
      <c r="Y14" s="330" t="str">
        <f t="shared" si="6"/>
        <v>CUMPLIDA</v>
      </c>
      <c r="Z14" s="209" t="str">
        <f t="shared" si="3"/>
        <v>SI</v>
      </c>
      <c r="AA14" s="415" t="s">
        <v>97</v>
      </c>
      <c r="AB14" s="409" t="str">
        <f t="shared" si="4"/>
        <v>EFECTIVA</v>
      </c>
      <c r="AC14" s="187" t="str">
        <f t="shared" si="5"/>
        <v>NO</v>
      </c>
      <c r="AD14" s="209" t="s">
        <v>98</v>
      </c>
      <c r="AE14" s="151"/>
    </row>
    <row r="15" spans="2:31" ht="45" customHeight="1" x14ac:dyDescent="0.25">
      <c r="B15" s="197" t="s">
        <v>85</v>
      </c>
      <c r="C15" s="673"/>
      <c r="D15" s="279" t="s">
        <v>103</v>
      </c>
      <c r="E15" s="231">
        <v>591</v>
      </c>
      <c r="F15" s="228" t="s">
        <v>686</v>
      </c>
      <c r="G15" s="223" t="s">
        <v>687</v>
      </c>
      <c r="H15" s="275" t="s">
        <v>692</v>
      </c>
      <c r="I15" s="217" t="s">
        <v>693</v>
      </c>
      <c r="J15" s="217">
        <v>1</v>
      </c>
      <c r="K15" s="190" t="s">
        <v>108</v>
      </c>
      <c r="L15" s="217" t="s">
        <v>694</v>
      </c>
      <c r="M15" s="218">
        <v>1</v>
      </c>
      <c r="N15" s="281" t="s">
        <v>684</v>
      </c>
      <c r="O15" s="377">
        <v>45746</v>
      </c>
      <c r="P15" s="151"/>
      <c r="Q15" s="327">
        <v>45747</v>
      </c>
      <c r="R15" s="225" t="s">
        <v>695</v>
      </c>
      <c r="S15" s="209">
        <v>0</v>
      </c>
      <c r="T15" s="213">
        <f t="shared" si="7"/>
        <v>0</v>
      </c>
      <c r="U15" s="592">
        <v>0</v>
      </c>
      <c r="V15" s="215" t="str">
        <f t="shared" si="9"/>
        <v>ALERTA</v>
      </c>
      <c r="W15" s="593" t="s">
        <v>696</v>
      </c>
      <c r="X15" s="209" t="s">
        <v>640</v>
      </c>
      <c r="Y15" s="330" t="str">
        <f>IF(U15=100%,IF(U15&gt;=100%,"CUMPLIDA","ATENCIÓN"),IF(U15&lt;100%,"INCUMPLIDA","EN EJECUCIÓN"))</f>
        <v>INCUMPLIDA</v>
      </c>
      <c r="Z15" s="209" t="str">
        <f t="shared" si="3"/>
        <v>NO</v>
      </c>
      <c r="AA15" s="415" t="s">
        <v>97</v>
      </c>
      <c r="AB15" s="409" t="str">
        <f t="shared" si="4"/>
        <v>NO APLICA</v>
      </c>
      <c r="AC15" s="187" t="str">
        <f t="shared" si="5"/>
        <v>NO APLICA</v>
      </c>
      <c r="AD15" s="209" t="s">
        <v>98</v>
      </c>
      <c r="AE15" s="151"/>
    </row>
    <row r="16" spans="2:31" ht="45" customHeight="1" x14ac:dyDescent="0.25">
      <c r="B16" s="197" t="s">
        <v>85</v>
      </c>
      <c r="C16" s="673"/>
      <c r="D16" s="279" t="s">
        <v>103</v>
      </c>
      <c r="E16" s="231">
        <v>592</v>
      </c>
      <c r="F16" s="228" t="s">
        <v>697</v>
      </c>
      <c r="G16" s="223" t="s">
        <v>698</v>
      </c>
      <c r="H16" s="275" t="s">
        <v>699</v>
      </c>
      <c r="I16" s="217" t="s">
        <v>700</v>
      </c>
      <c r="J16" s="217">
        <v>2</v>
      </c>
      <c r="K16" s="190" t="s">
        <v>108</v>
      </c>
      <c r="L16" s="358" t="s">
        <v>679</v>
      </c>
      <c r="M16" s="218">
        <v>1</v>
      </c>
      <c r="N16" s="281" t="s">
        <v>701</v>
      </c>
      <c r="O16" s="281">
        <v>45777</v>
      </c>
      <c r="P16" s="151"/>
      <c r="Q16" s="327">
        <v>45747</v>
      </c>
      <c r="R16" s="225" t="s">
        <v>702</v>
      </c>
      <c r="S16" s="209">
        <v>0</v>
      </c>
      <c r="T16" s="213">
        <f t="shared" si="7"/>
        <v>0</v>
      </c>
      <c r="U16" s="592">
        <v>0</v>
      </c>
      <c r="V16" s="215" t="str">
        <f t="shared" si="9"/>
        <v>ALERTA</v>
      </c>
      <c r="W16" s="468" t="s">
        <v>703</v>
      </c>
      <c r="X16" s="209" t="s">
        <v>640</v>
      </c>
      <c r="Y16" s="330" t="str">
        <f t="shared" si="6"/>
        <v>ATENCIÓN</v>
      </c>
      <c r="Z16" s="209" t="str">
        <f t="shared" si="3"/>
        <v>NO</v>
      </c>
      <c r="AA16" s="415" t="s">
        <v>97</v>
      </c>
      <c r="AB16" s="409" t="str">
        <f t="shared" si="4"/>
        <v>NO APLICA</v>
      </c>
      <c r="AC16" s="187" t="str">
        <f t="shared" si="5"/>
        <v>NO APLICA</v>
      </c>
      <c r="AD16" s="209" t="s">
        <v>98</v>
      </c>
      <c r="AE16" s="151"/>
    </row>
    <row r="17" spans="2:31" ht="45" customHeight="1" x14ac:dyDescent="0.25">
      <c r="B17" s="197" t="s">
        <v>85</v>
      </c>
      <c r="C17" s="673"/>
      <c r="D17" s="279" t="s">
        <v>103</v>
      </c>
      <c r="E17" s="231">
        <v>592</v>
      </c>
      <c r="F17" s="228" t="s">
        <v>697</v>
      </c>
      <c r="G17" s="223" t="s">
        <v>698</v>
      </c>
      <c r="H17" s="275" t="s">
        <v>704</v>
      </c>
      <c r="I17" s="217" t="s">
        <v>705</v>
      </c>
      <c r="J17" s="217">
        <v>1</v>
      </c>
      <c r="K17" s="190" t="s">
        <v>108</v>
      </c>
      <c r="L17" s="358" t="s">
        <v>679</v>
      </c>
      <c r="M17" s="218">
        <v>1</v>
      </c>
      <c r="N17" s="281" t="s">
        <v>684</v>
      </c>
      <c r="O17" s="377">
        <v>45716</v>
      </c>
      <c r="P17" s="151"/>
      <c r="Q17" s="327">
        <v>45747</v>
      </c>
      <c r="R17" s="225" t="s">
        <v>706</v>
      </c>
      <c r="S17" s="209">
        <v>1</v>
      </c>
      <c r="T17" s="213">
        <f t="shared" si="7"/>
        <v>1</v>
      </c>
      <c r="U17" s="592">
        <f t="shared" si="8"/>
        <v>1</v>
      </c>
      <c r="V17" s="215" t="str">
        <f t="shared" si="9"/>
        <v>OK</v>
      </c>
      <c r="W17" s="593" t="s">
        <v>707</v>
      </c>
      <c r="X17" s="209" t="s">
        <v>640</v>
      </c>
      <c r="Y17" s="330" t="str">
        <f t="shared" si="6"/>
        <v>CUMPLIDA</v>
      </c>
      <c r="Z17" s="209" t="str">
        <f t="shared" si="3"/>
        <v>SI</v>
      </c>
      <c r="AA17" s="415" t="s">
        <v>97</v>
      </c>
      <c r="AB17" s="409" t="str">
        <f t="shared" si="4"/>
        <v>EFECTIVA</v>
      </c>
      <c r="AC17" s="187" t="str">
        <f t="shared" si="5"/>
        <v>NO</v>
      </c>
      <c r="AD17" s="209" t="s">
        <v>98</v>
      </c>
      <c r="AE17" s="151"/>
    </row>
    <row r="18" spans="2:31" ht="45" customHeight="1" x14ac:dyDescent="0.25">
      <c r="B18" s="197" t="s">
        <v>85</v>
      </c>
      <c r="C18" s="673"/>
      <c r="D18" s="279" t="s">
        <v>103</v>
      </c>
      <c r="E18" s="231">
        <v>593</v>
      </c>
      <c r="F18" s="228" t="s">
        <v>708</v>
      </c>
      <c r="G18" s="223" t="s">
        <v>709</v>
      </c>
      <c r="H18" s="275" t="s">
        <v>710</v>
      </c>
      <c r="I18" s="217" t="s">
        <v>711</v>
      </c>
      <c r="J18" s="217">
        <v>1</v>
      </c>
      <c r="K18" s="190" t="s">
        <v>108</v>
      </c>
      <c r="L18" s="358" t="s">
        <v>679</v>
      </c>
      <c r="M18" s="218">
        <v>1</v>
      </c>
      <c r="N18" s="281" t="s">
        <v>213</v>
      </c>
      <c r="O18" s="281">
        <v>45777</v>
      </c>
      <c r="P18" s="151"/>
      <c r="Q18" s="327">
        <v>45747</v>
      </c>
      <c r="R18" s="225" t="s">
        <v>712</v>
      </c>
      <c r="S18" s="209">
        <v>1</v>
      </c>
      <c r="T18" s="213">
        <f t="shared" si="7"/>
        <v>1</v>
      </c>
      <c r="U18" s="214">
        <f t="shared" si="8"/>
        <v>1</v>
      </c>
      <c r="V18" s="215" t="str">
        <f t="shared" si="9"/>
        <v>OK</v>
      </c>
      <c r="W18" s="468" t="s">
        <v>713</v>
      </c>
      <c r="X18" s="209" t="s">
        <v>640</v>
      </c>
      <c r="Y18" s="330" t="str">
        <f t="shared" si="6"/>
        <v>CUMPLIDA</v>
      </c>
      <c r="Z18" s="209" t="str">
        <f t="shared" si="3"/>
        <v>SI</v>
      </c>
      <c r="AA18" s="415" t="s">
        <v>97</v>
      </c>
      <c r="AB18" s="409" t="str">
        <f t="shared" si="4"/>
        <v>EFECTIVA</v>
      </c>
      <c r="AC18" s="187" t="str">
        <f t="shared" si="5"/>
        <v>NO</v>
      </c>
      <c r="AD18" s="209" t="s">
        <v>98</v>
      </c>
      <c r="AE18" s="151"/>
    </row>
    <row r="19" spans="2:31" ht="45" customHeight="1" x14ac:dyDescent="0.25">
      <c r="B19" s="197" t="s">
        <v>85</v>
      </c>
      <c r="C19" s="673"/>
      <c r="D19" s="279" t="s">
        <v>103</v>
      </c>
      <c r="E19" s="231">
        <v>593</v>
      </c>
      <c r="F19" s="228" t="s">
        <v>708</v>
      </c>
      <c r="G19" s="223" t="s">
        <v>709</v>
      </c>
      <c r="H19" s="275" t="s">
        <v>714</v>
      </c>
      <c r="I19" s="217" t="s">
        <v>715</v>
      </c>
      <c r="J19" s="217">
        <v>2</v>
      </c>
      <c r="K19" s="190" t="s">
        <v>108</v>
      </c>
      <c r="L19" s="358" t="s">
        <v>679</v>
      </c>
      <c r="M19" s="218">
        <v>1</v>
      </c>
      <c r="N19" s="281" t="s">
        <v>213</v>
      </c>
      <c r="O19" s="281">
        <v>45777</v>
      </c>
      <c r="P19" s="151"/>
      <c r="Q19" s="327">
        <v>45747</v>
      </c>
      <c r="R19" s="225" t="s">
        <v>716</v>
      </c>
      <c r="S19" s="209">
        <v>0</v>
      </c>
      <c r="T19" s="213">
        <f t="shared" si="7"/>
        <v>0</v>
      </c>
      <c r="U19" s="592">
        <v>0</v>
      </c>
      <c r="V19" s="215" t="str">
        <f>IF(S21="","",IF(U21&lt;100%, IF(U21&lt;100%, "ALERTA","EN TERMINO"), IF(U21=100%, "OK", "EN TERMINO")))</f>
        <v>ALERTA</v>
      </c>
      <c r="W19" s="468" t="s">
        <v>717</v>
      </c>
      <c r="X19" s="209" t="s">
        <v>640</v>
      </c>
      <c r="Y19" s="330" t="str">
        <f t="shared" si="6"/>
        <v>ATENCIÓN</v>
      </c>
      <c r="Z19" s="209" t="str">
        <f t="shared" si="3"/>
        <v>NO</v>
      </c>
      <c r="AA19" s="415" t="s">
        <v>97</v>
      </c>
      <c r="AB19" s="409" t="str">
        <f t="shared" si="4"/>
        <v>NO APLICA</v>
      </c>
      <c r="AC19" s="187" t="str">
        <f t="shared" si="5"/>
        <v>NO APLICA</v>
      </c>
      <c r="AD19" s="209" t="s">
        <v>98</v>
      </c>
      <c r="AE19" s="151"/>
    </row>
    <row r="20" spans="2:31" ht="45" customHeight="1" x14ac:dyDescent="0.25">
      <c r="B20" s="197" t="s">
        <v>85</v>
      </c>
      <c r="C20" s="673"/>
      <c r="D20" s="279" t="s">
        <v>103</v>
      </c>
      <c r="E20" s="231">
        <v>593</v>
      </c>
      <c r="F20" s="228" t="s">
        <v>708</v>
      </c>
      <c r="G20" s="223" t="s">
        <v>709</v>
      </c>
      <c r="H20" s="275" t="s">
        <v>718</v>
      </c>
      <c r="I20" s="217" t="s">
        <v>719</v>
      </c>
      <c r="J20" s="217">
        <v>1</v>
      </c>
      <c r="K20" s="190" t="s">
        <v>108</v>
      </c>
      <c r="L20" s="358" t="s">
        <v>679</v>
      </c>
      <c r="M20" s="218">
        <v>1</v>
      </c>
      <c r="N20" s="281" t="s">
        <v>213</v>
      </c>
      <c r="O20" s="281">
        <v>45777</v>
      </c>
      <c r="P20" s="151"/>
      <c r="Q20" s="327">
        <v>45747</v>
      </c>
      <c r="R20" s="225" t="s">
        <v>712</v>
      </c>
      <c r="S20" s="209">
        <v>1</v>
      </c>
      <c r="T20" s="213">
        <f t="shared" si="7"/>
        <v>1</v>
      </c>
      <c r="U20" s="214">
        <f t="shared" si="8"/>
        <v>1</v>
      </c>
      <c r="V20" s="215" t="str">
        <f t="shared" si="9"/>
        <v>OK</v>
      </c>
      <c r="W20" s="468" t="s">
        <v>713</v>
      </c>
      <c r="X20" s="209" t="s">
        <v>640</v>
      </c>
      <c r="Y20" s="330" t="str">
        <f t="shared" si="6"/>
        <v>CUMPLIDA</v>
      </c>
      <c r="Z20" s="209" t="str">
        <f t="shared" si="3"/>
        <v>SI</v>
      </c>
      <c r="AA20" s="415" t="s">
        <v>97</v>
      </c>
      <c r="AB20" s="409" t="str">
        <f t="shared" si="4"/>
        <v>EFECTIVA</v>
      </c>
      <c r="AC20" s="187" t="str">
        <f t="shared" si="5"/>
        <v>NO</v>
      </c>
      <c r="AD20" s="209" t="s">
        <v>98</v>
      </c>
      <c r="AE20" s="151"/>
    </row>
    <row r="21" spans="2:31" ht="45" customHeight="1" x14ac:dyDescent="0.25">
      <c r="B21" s="197" t="s">
        <v>85</v>
      </c>
      <c r="C21" s="673"/>
      <c r="D21" s="279" t="s">
        <v>103</v>
      </c>
      <c r="E21" s="231">
        <v>594</v>
      </c>
      <c r="F21" s="228" t="s">
        <v>720</v>
      </c>
      <c r="G21" s="223" t="s">
        <v>721</v>
      </c>
      <c r="H21" s="275" t="s">
        <v>722</v>
      </c>
      <c r="I21" s="217" t="s">
        <v>723</v>
      </c>
      <c r="J21" s="217">
        <v>6</v>
      </c>
      <c r="K21" s="190" t="s">
        <v>108</v>
      </c>
      <c r="L21" s="358" t="s">
        <v>679</v>
      </c>
      <c r="M21" s="218">
        <v>1</v>
      </c>
      <c r="N21" s="281" t="s">
        <v>213</v>
      </c>
      <c r="O21" s="281">
        <v>45777</v>
      </c>
      <c r="P21" s="151"/>
      <c r="Q21" s="327">
        <v>45747</v>
      </c>
      <c r="R21" s="225" t="s">
        <v>724</v>
      </c>
      <c r="S21" s="209">
        <v>2</v>
      </c>
      <c r="T21" s="213">
        <f t="shared" si="7"/>
        <v>0.33333333333333331</v>
      </c>
      <c r="U21" s="469">
        <v>0.33</v>
      </c>
      <c r="V21" s="215" t="str">
        <f t="shared" si="9"/>
        <v>ALERTA</v>
      </c>
      <c r="W21" s="604" t="s">
        <v>725</v>
      </c>
      <c r="X21" s="209" t="s">
        <v>640</v>
      </c>
      <c r="Y21" s="330" t="str">
        <f t="shared" si="6"/>
        <v>EN EJECUCIÓN</v>
      </c>
      <c r="Z21" s="209" t="str">
        <f t="shared" si="3"/>
        <v>NO</v>
      </c>
      <c r="AA21" s="415" t="s">
        <v>97</v>
      </c>
      <c r="AB21" s="409" t="str">
        <f t="shared" si="4"/>
        <v>NO APLICA</v>
      </c>
      <c r="AC21" s="187" t="str">
        <f t="shared" si="5"/>
        <v>NO APLICA</v>
      </c>
      <c r="AD21" s="209" t="s">
        <v>98</v>
      </c>
      <c r="AE21" s="151"/>
    </row>
    <row r="22" spans="2:31" ht="45" customHeight="1" x14ac:dyDescent="0.25">
      <c r="B22" s="197" t="s">
        <v>85</v>
      </c>
      <c r="C22" s="673"/>
      <c r="D22" s="279" t="s">
        <v>103</v>
      </c>
      <c r="E22" s="231">
        <v>594</v>
      </c>
      <c r="F22" s="228" t="s">
        <v>720</v>
      </c>
      <c r="G22" s="223" t="s">
        <v>721</v>
      </c>
      <c r="H22" s="275" t="s">
        <v>726</v>
      </c>
      <c r="I22" s="217" t="s">
        <v>727</v>
      </c>
      <c r="J22" s="217">
        <v>1</v>
      </c>
      <c r="K22" s="190" t="s">
        <v>108</v>
      </c>
      <c r="L22" s="358" t="s">
        <v>679</v>
      </c>
      <c r="M22" s="218">
        <v>1</v>
      </c>
      <c r="N22" s="281" t="s">
        <v>213</v>
      </c>
      <c r="O22" s="377">
        <v>45716</v>
      </c>
      <c r="P22" s="151"/>
      <c r="Q22" s="327">
        <v>45747</v>
      </c>
      <c r="R22" s="225" t="s">
        <v>728</v>
      </c>
      <c r="S22" s="209">
        <v>0.5</v>
      </c>
      <c r="T22" s="213">
        <f t="shared" si="7"/>
        <v>0.5</v>
      </c>
      <c r="U22" s="469">
        <f t="shared" si="8"/>
        <v>0.5</v>
      </c>
      <c r="V22" s="215" t="str">
        <f t="shared" si="9"/>
        <v>ALERTA</v>
      </c>
      <c r="W22" s="468" t="s">
        <v>729</v>
      </c>
      <c r="X22" s="209" t="s">
        <v>640</v>
      </c>
      <c r="Y22" s="330" t="str">
        <f>IF(U22=100%,IF(U22&gt;=100%,"CUMPLIDA","ATENCIÓN"),IF(U22&lt;100%,"INCUMPLIDA","EN EJECUCIÓN"))</f>
        <v>INCUMPLIDA</v>
      </c>
      <c r="Z22" s="209" t="str">
        <f t="shared" si="3"/>
        <v>NO</v>
      </c>
      <c r="AA22" s="415" t="s">
        <v>97</v>
      </c>
      <c r="AB22" s="409" t="str">
        <f t="shared" si="4"/>
        <v>NO APLICA</v>
      </c>
      <c r="AC22" s="187" t="str">
        <f t="shared" si="5"/>
        <v>NO APLICA</v>
      </c>
      <c r="AD22" s="209" t="s">
        <v>98</v>
      </c>
      <c r="AE22" s="151"/>
    </row>
    <row r="23" spans="2:31" ht="45" customHeight="1" x14ac:dyDescent="0.25">
      <c r="B23" s="197" t="s">
        <v>85</v>
      </c>
      <c r="C23" s="673"/>
      <c r="D23" s="279" t="s">
        <v>103</v>
      </c>
      <c r="E23" s="231">
        <v>594</v>
      </c>
      <c r="F23" s="228" t="s">
        <v>720</v>
      </c>
      <c r="G23" s="223" t="s">
        <v>721</v>
      </c>
      <c r="H23" s="275" t="s">
        <v>730</v>
      </c>
      <c r="I23" s="217" t="s">
        <v>731</v>
      </c>
      <c r="J23" s="217">
        <v>1</v>
      </c>
      <c r="K23" s="190" t="s">
        <v>108</v>
      </c>
      <c r="L23" s="358" t="s">
        <v>679</v>
      </c>
      <c r="M23" s="218">
        <v>1</v>
      </c>
      <c r="N23" s="281" t="s">
        <v>213</v>
      </c>
      <c r="O23" s="377">
        <v>45746</v>
      </c>
      <c r="P23" s="151"/>
      <c r="Q23" s="327">
        <v>45747</v>
      </c>
      <c r="R23" s="225" t="s">
        <v>732</v>
      </c>
      <c r="S23" s="209">
        <v>0.5</v>
      </c>
      <c r="T23" s="213">
        <f t="shared" si="7"/>
        <v>0.5</v>
      </c>
      <c r="U23" s="469">
        <f t="shared" si="8"/>
        <v>0.5</v>
      </c>
      <c r="V23" s="215" t="str">
        <f t="shared" si="9"/>
        <v>ALERTA</v>
      </c>
      <c r="W23" s="468" t="s">
        <v>733</v>
      </c>
      <c r="X23" s="209" t="s">
        <v>640</v>
      </c>
      <c r="Y23" s="330" t="str">
        <f>IF(U23=100%,IF(U23&gt;=100%,"CUMPLIDA","ATENCIÓN"),IF(U23&lt;100%,"INCUMPLIDA","EN EJECUCIÓN"))</f>
        <v>INCUMPLIDA</v>
      </c>
      <c r="Z23" s="209" t="str">
        <f t="shared" si="3"/>
        <v>NO</v>
      </c>
      <c r="AA23" s="415" t="s">
        <v>97</v>
      </c>
      <c r="AB23" s="409" t="str">
        <f t="shared" si="4"/>
        <v>NO APLICA</v>
      </c>
      <c r="AC23" s="187" t="str">
        <f t="shared" si="5"/>
        <v>NO APLICA</v>
      </c>
      <c r="AD23" s="209" t="s">
        <v>98</v>
      </c>
      <c r="AE23" s="151"/>
    </row>
    <row r="24" spans="2:31" ht="45" customHeight="1" x14ac:dyDescent="0.25">
      <c r="B24" s="197" t="s">
        <v>85</v>
      </c>
      <c r="C24" s="673"/>
      <c r="D24" s="279" t="s">
        <v>103</v>
      </c>
      <c r="E24" s="231">
        <v>594</v>
      </c>
      <c r="F24" s="228" t="s">
        <v>720</v>
      </c>
      <c r="G24" s="223" t="s">
        <v>734</v>
      </c>
      <c r="H24" s="275" t="s">
        <v>735</v>
      </c>
      <c r="I24" s="217" t="s">
        <v>736</v>
      </c>
      <c r="J24" s="217">
        <v>6</v>
      </c>
      <c r="K24" s="190" t="s">
        <v>108</v>
      </c>
      <c r="L24" s="358" t="s">
        <v>679</v>
      </c>
      <c r="M24" s="218">
        <v>1</v>
      </c>
      <c r="N24" s="281" t="s">
        <v>213</v>
      </c>
      <c r="O24" s="281">
        <v>45777</v>
      </c>
      <c r="P24" s="190"/>
      <c r="Q24" s="327">
        <v>45747</v>
      </c>
      <c r="R24" s="225" t="s">
        <v>737</v>
      </c>
      <c r="S24" s="209">
        <v>0</v>
      </c>
      <c r="T24" s="213">
        <f t="shared" si="7"/>
        <v>0</v>
      </c>
      <c r="U24" s="469">
        <f t="shared" si="8"/>
        <v>0</v>
      </c>
      <c r="V24" s="215" t="str">
        <f t="shared" si="9"/>
        <v>ALERTA</v>
      </c>
      <c r="W24" s="604" t="s">
        <v>738</v>
      </c>
      <c r="X24" s="209" t="s">
        <v>640</v>
      </c>
      <c r="Y24" s="330" t="str">
        <f t="shared" si="6"/>
        <v>ATENCIÓN</v>
      </c>
      <c r="Z24" s="209" t="str">
        <f t="shared" si="3"/>
        <v>NO</v>
      </c>
      <c r="AA24" s="415" t="s">
        <v>97</v>
      </c>
      <c r="AB24" s="409" t="str">
        <f t="shared" si="4"/>
        <v>NO APLICA</v>
      </c>
      <c r="AC24" s="187" t="str">
        <f t="shared" si="5"/>
        <v>NO APLICA</v>
      </c>
      <c r="AD24" s="209" t="s">
        <v>98</v>
      </c>
      <c r="AE24" s="151"/>
    </row>
    <row r="25" spans="2:31" ht="45" customHeight="1" x14ac:dyDescent="0.25">
      <c r="B25" s="197" t="s">
        <v>85</v>
      </c>
      <c r="C25" s="673"/>
      <c r="D25" s="279" t="s">
        <v>103</v>
      </c>
      <c r="E25" s="231">
        <v>594</v>
      </c>
      <c r="F25" s="228" t="s">
        <v>720</v>
      </c>
      <c r="G25" s="223" t="s">
        <v>739</v>
      </c>
      <c r="H25" s="275" t="s">
        <v>740</v>
      </c>
      <c r="I25" s="217" t="s">
        <v>741</v>
      </c>
      <c r="J25" s="217">
        <v>1</v>
      </c>
      <c r="K25" s="190" t="s">
        <v>108</v>
      </c>
      <c r="L25" s="358" t="s">
        <v>679</v>
      </c>
      <c r="M25" s="218">
        <v>1</v>
      </c>
      <c r="N25" s="281" t="s">
        <v>213</v>
      </c>
      <c r="O25" s="377">
        <v>45716</v>
      </c>
      <c r="P25" s="151"/>
      <c r="Q25" s="327">
        <v>45747</v>
      </c>
      <c r="R25" s="225" t="s">
        <v>742</v>
      </c>
      <c r="S25" s="209">
        <v>0.5</v>
      </c>
      <c r="T25" s="213">
        <f t="shared" si="7"/>
        <v>0.5</v>
      </c>
      <c r="U25" s="469">
        <f t="shared" si="8"/>
        <v>0.5</v>
      </c>
      <c r="V25" s="215" t="str">
        <f t="shared" si="9"/>
        <v>ALERTA</v>
      </c>
      <c r="W25" s="468" t="s">
        <v>733</v>
      </c>
      <c r="X25" s="209" t="s">
        <v>640</v>
      </c>
      <c r="Y25" s="330" t="str">
        <f>IF(U25=100%,IF(U25&gt;=100%,"CUMPLIDA","ATENCIÓN"),IF(U25&lt;100%,"INCUMPLIDA","EN EJECUCIÓN"))</f>
        <v>INCUMPLIDA</v>
      </c>
      <c r="Z25" s="209" t="str">
        <f t="shared" si="3"/>
        <v>NO</v>
      </c>
      <c r="AA25" s="415" t="s">
        <v>97</v>
      </c>
      <c r="AB25" s="409" t="str">
        <f t="shared" si="4"/>
        <v>NO APLICA</v>
      </c>
      <c r="AC25" s="187" t="str">
        <f t="shared" si="5"/>
        <v>NO APLICA</v>
      </c>
      <c r="AD25" s="209" t="s">
        <v>98</v>
      </c>
      <c r="AE25" s="151"/>
    </row>
    <row r="26" spans="2:31" ht="45" customHeight="1" x14ac:dyDescent="0.25">
      <c r="B26" s="197" t="s">
        <v>85</v>
      </c>
      <c r="C26" s="673"/>
      <c r="D26" s="279" t="s">
        <v>103</v>
      </c>
      <c r="E26" s="231">
        <v>595</v>
      </c>
      <c r="F26" s="228" t="s">
        <v>743</v>
      </c>
      <c r="G26" s="223" t="s">
        <v>744</v>
      </c>
      <c r="H26" s="275" t="s">
        <v>745</v>
      </c>
      <c r="I26" s="217" t="s">
        <v>746</v>
      </c>
      <c r="J26" s="217">
        <v>2</v>
      </c>
      <c r="K26" s="190" t="s">
        <v>108</v>
      </c>
      <c r="L26" s="359" t="s">
        <v>694</v>
      </c>
      <c r="M26" s="218">
        <v>1</v>
      </c>
      <c r="N26" s="281">
        <v>45566</v>
      </c>
      <c r="O26" s="377">
        <v>45657</v>
      </c>
      <c r="P26" s="151"/>
      <c r="Q26" s="327">
        <v>45727</v>
      </c>
      <c r="R26" s="225"/>
      <c r="S26" s="209">
        <v>2</v>
      </c>
      <c r="T26" s="213">
        <f t="shared" si="7"/>
        <v>1</v>
      </c>
      <c r="U26" s="473">
        <f t="shared" si="8"/>
        <v>1</v>
      </c>
      <c r="V26" s="215" t="str">
        <f t="shared" si="9"/>
        <v>OK</v>
      </c>
      <c r="W26" s="398" t="s">
        <v>747</v>
      </c>
      <c r="X26" s="209" t="s">
        <v>632</v>
      </c>
      <c r="Y26" s="330" t="str">
        <f>IF(U26=100%,IF(U26&gt;=100%,"CUMPLIDA","ATENCIÓN"),IF(U26&lt;100%,"INCUMPLIDA","EN EJECUCIÓN"))</f>
        <v>CUMPLIDA</v>
      </c>
      <c r="Z26" s="209" t="str">
        <f t="shared" si="3"/>
        <v>SI</v>
      </c>
      <c r="AA26" s="415" t="s">
        <v>97</v>
      </c>
      <c r="AB26" s="409" t="str">
        <f t="shared" si="4"/>
        <v>EFECTIVA</v>
      </c>
      <c r="AC26" s="187" t="str">
        <f t="shared" si="5"/>
        <v>NO</v>
      </c>
      <c r="AD26" s="209" t="s">
        <v>98</v>
      </c>
      <c r="AE26" s="151"/>
    </row>
    <row r="27" spans="2:31" ht="45" customHeight="1" x14ac:dyDescent="0.25">
      <c r="B27" s="197" t="s">
        <v>85</v>
      </c>
      <c r="C27" s="673"/>
      <c r="D27" s="279" t="s">
        <v>103</v>
      </c>
      <c r="E27" s="231">
        <v>596</v>
      </c>
      <c r="F27" s="228" t="s">
        <v>748</v>
      </c>
      <c r="G27" s="223" t="s">
        <v>749</v>
      </c>
      <c r="H27" s="275" t="s">
        <v>750</v>
      </c>
      <c r="I27" s="217" t="s">
        <v>751</v>
      </c>
      <c r="J27" s="217">
        <v>1</v>
      </c>
      <c r="K27" s="190" t="s">
        <v>108</v>
      </c>
      <c r="L27" s="359" t="s">
        <v>694</v>
      </c>
      <c r="M27" s="218">
        <v>1</v>
      </c>
      <c r="N27" s="281" t="s">
        <v>213</v>
      </c>
      <c r="O27" s="377">
        <v>45688</v>
      </c>
      <c r="P27" s="151"/>
      <c r="Q27" s="327">
        <v>45747</v>
      </c>
      <c r="R27" s="225" t="s">
        <v>752</v>
      </c>
      <c r="S27" s="209">
        <v>1</v>
      </c>
      <c r="T27" s="213">
        <f t="shared" si="7"/>
        <v>1</v>
      </c>
      <c r="U27" s="469">
        <f t="shared" si="8"/>
        <v>1</v>
      </c>
      <c r="V27" s="215" t="str">
        <f t="shared" si="9"/>
        <v>OK</v>
      </c>
      <c r="W27" s="468" t="s">
        <v>753</v>
      </c>
      <c r="X27" s="209" t="s">
        <v>640</v>
      </c>
      <c r="Y27" s="330" t="str">
        <f t="shared" si="6"/>
        <v>CUMPLIDA</v>
      </c>
      <c r="Z27" s="209" t="str">
        <f t="shared" si="3"/>
        <v>SI</v>
      </c>
      <c r="AA27" s="415" t="s">
        <v>97</v>
      </c>
      <c r="AB27" s="409" t="str">
        <f t="shared" si="4"/>
        <v>EFECTIVA</v>
      </c>
      <c r="AC27" s="187" t="str">
        <f t="shared" si="5"/>
        <v>NO</v>
      </c>
      <c r="AD27" s="209" t="s">
        <v>98</v>
      </c>
      <c r="AE27" s="151"/>
    </row>
    <row r="28" spans="2:31" ht="45" customHeight="1" x14ac:dyDescent="0.25">
      <c r="B28" s="197" t="s">
        <v>85</v>
      </c>
      <c r="C28" s="670"/>
      <c r="D28" s="279" t="s">
        <v>103</v>
      </c>
      <c r="E28" s="231">
        <v>627</v>
      </c>
      <c r="F28" s="228" t="s">
        <v>754</v>
      </c>
      <c r="G28" s="228" t="s">
        <v>755</v>
      </c>
      <c r="H28" s="200" t="s">
        <v>756</v>
      </c>
      <c r="I28" s="201" t="s">
        <v>757</v>
      </c>
      <c r="J28" s="201">
        <v>4</v>
      </c>
      <c r="K28" s="190" t="s">
        <v>108</v>
      </c>
      <c r="L28" s="190" t="s">
        <v>758</v>
      </c>
      <c r="M28" s="218">
        <v>1</v>
      </c>
      <c r="N28" s="194">
        <v>45566</v>
      </c>
      <c r="O28" s="379">
        <v>45716</v>
      </c>
      <c r="P28" s="151"/>
      <c r="Q28" s="327">
        <v>45747</v>
      </c>
      <c r="R28" s="225" t="s">
        <v>759</v>
      </c>
      <c r="S28" s="209">
        <v>0</v>
      </c>
      <c r="T28" s="213">
        <f t="shared" si="7"/>
        <v>0</v>
      </c>
      <c r="U28" s="592">
        <f t="shared" si="8"/>
        <v>0</v>
      </c>
      <c r="V28" s="215" t="str">
        <f t="shared" si="9"/>
        <v>ALERTA</v>
      </c>
      <c r="W28" s="468" t="s">
        <v>760</v>
      </c>
      <c r="X28" s="209" t="s">
        <v>640</v>
      </c>
      <c r="Y28" s="330" t="str">
        <f>IF(U28=100%,IF(U28&gt;=100%,"CUMPLIDA","ATENCIÓN"),IF(U28&lt;100%,"INCUMPLIDA","EN EJECUCIÓN"))</f>
        <v>INCUMPLIDA</v>
      </c>
      <c r="Z28" s="209" t="str">
        <f t="shared" si="3"/>
        <v>NO</v>
      </c>
      <c r="AA28" s="415" t="s">
        <v>97</v>
      </c>
      <c r="AB28" s="409" t="str">
        <f t="shared" si="4"/>
        <v>NO APLICA</v>
      </c>
      <c r="AC28" s="187" t="str">
        <f t="shared" si="5"/>
        <v>NO APLICA</v>
      </c>
      <c r="AD28" s="209" t="s">
        <v>98</v>
      </c>
      <c r="AE28" s="151"/>
    </row>
    <row r="29" spans="2:31" ht="45" customHeight="1" x14ac:dyDescent="0.25">
      <c r="B29" s="197" t="s">
        <v>85</v>
      </c>
      <c r="C29" s="667" t="s">
        <v>761</v>
      </c>
      <c r="D29" s="279" t="s">
        <v>103</v>
      </c>
      <c r="E29" s="231">
        <v>614</v>
      </c>
      <c r="F29" s="374" t="s">
        <v>762</v>
      </c>
      <c r="G29" s="223" t="s">
        <v>763</v>
      </c>
      <c r="H29" s="373" t="s">
        <v>764</v>
      </c>
      <c r="I29" s="373" t="s">
        <v>765</v>
      </c>
      <c r="J29" s="373">
        <v>2</v>
      </c>
      <c r="K29" s="190" t="s">
        <v>108</v>
      </c>
      <c r="L29" s="373" t="s">
        <v>637</v>
      </c>
      <c r="M29" s="218">
        <v>1</v>
      </c>
      <c r="N29" s="278">
        <v>45672</v>
      </c>
      <c r="O29" s="329">
        <v>45703</v>
      </c>
      <c r="P29" s="151"/>
      <c r="Q29" s="327">
        <v>45747</v>
      </c>
      <c r="R29" s="225" t="s">
        <v>766</v>
      </c>
      <c r="S29" s="209">
        <v>2</v>
      </c>
      <c r="T29" s="213">
        <v>2</v>
      </c>
      <c r="U29" s="592">
        <f t="shared" si="8"/>
        <v>1</v>
      </c>
      <c r="V29" s="215" t="str">
        <f t="shared" si="9"/>
        <v>OK</v>
      </c>
      <c r="W29" s="605" t="s">
        <v>767</v>
      </c>
      <c r="X29" s="209" t="s">
        <v>640</v>
      </c>
      <c r="Y29" s="330" t="str">
        <f t="shared" si="6"/>
        <v>CUMPLIDA</v>
      </c>
      <c r="Z29" s="209" t="str">
        <f t="shared" si="3"/>
        <v>SI</v>
      </c>
      <c r="AA29" s="415" t="s">
        <v>97</v>
      </c>
      <c r="AB29" s="409" t="str">
        <f t="shared" si="4"/>
        <v>EFECTIVA</v>
      </c>
      <c r="AC29" s="187" t="str">
        <f t="shared" si="5"/>
        <v>NO</v>
      </c>
      <c r="AD29" s="209" t="s">
        <v>98</v>
      </c>
      <c r="AE29" s="151"/>
    </row>
    <row r="30" spans="2:31" ht="45" customHeight="1" x14ac:dyDescent="0.25">
      <c r="B30" s="197" t="s">
        <v>85</v>
      </c>
      <c r="C30" s="673"/>
      <c r="D30" s="279" t="s">
        <v>103</v>
      </c>
      <c r="E30" s="231">
        <v>614</v>
      </c>
      <c r="F30" s="374" t="s">
        <v>762</v>
      </c>
      <c r="G30" s="223" t="s">
        <v>763</v>
      </c>
      <c r="H30" s="373" t="s">
        <v>768</v>
      </c>
      <c r="I30" s="373" t="s">
        <v>769</v>
      </c>
      <c r="J30" s="373">
        <v>1</v>
      </c>
      <c r="K30" s="190" t="s">
        <v>108</v>
      </c>
      <c r="L30" s="373" t="s">
        <v>637</v>
      </c>
      <c r="M30" s="218">
        <v>1</v>
      </c>
      <c r="N30" s="278">
        <v>45703</v>
      </c>
      <c r="O30" s="278">
        <v>45838</v>
      </c>
      <c r="P30" s="151"/>
      <c r="Q30" s="327">
        <v>45747</v>
      </c>
      <c r="R30" s="225" t="s">
        <v>770</v>
      </c>
      <c r="S30" s="209">
        <v>0</v>
      </c>
      <c r="T30" s="213">
        <f t="shared" si="7"/>
        <v>0</v>
      </c>
      <c r="U30" s="592">
        <f t="shared" si="8"/>
        <v>0</v>
      </c>
      <c r="V30" s="215" t="str">
        <f t="shared" si="9"/>
        <v>ALERTA</v>
      </c>
      <c r="W30" s="468" t="s">
        <v>771</v>
      </c>
      <c r="X30" s="209" t="s">
        <v>640</v>
      </c>
      <c r="Y30" s="330" t="str">
        <f t="shared" si="6"/>
        <v>ATENCIÓN</v>
      </c>
      <c r="Z30" s="209" t="str">
        <f t="shared" si="3"/>
        <v>NO</v>
      </c>
      <c r="AA30" s="415" t="s">
        <v>97</v>
      </c>
      <c r="AB30" s="409" t="str">
        <f t="shared" si="4"/>
        <v>NO APLICA</v>
      </c>
      <c r="AC30" s="187" t="str">
        <f t="shared" si="5"/>
        <v>NO APLICA</v>
      </c>
      <c r="AD30" s="209" t="s">
        <v>98</v>
      </c>
      <c r="AE30" s="151"/>
    </row>
    <row r="31" spans="2:31" ht="45" customHeight="1" x14ac:dyDescent="0.25">
      <c r="B31" s="197" t="s">
        <v>85</v>
      </c>
      <c r="C31" s="673"/>
      <c r="D31" s="279" t="s">
        <v>103</v>
      </c>
      <c r="E31" s="231">
        <v>615</v>
      </c>
      <c r="F31" s="374" t="s">
        <v>772</v>
      </c>
      <c r="G31" s="223" t="s">
        <v>763</v>
      </c>
      <c r="H31" s="373" t="s">
        <v>773</v>
      </c>
      <c r="I31" s="373" t="s">
        <v>774</v>
      </c>
      <c r="J31" s="373">
        <v>1</v>
      </c>
      <c r="K31" s="190" t="s">
        <v>108</v>
      </c>
      <c r="L31" s="373" t="s">
        <v>637</v>
      </c>
      <c r="M31" s="218">
        <v>1</v>
      </c>
      <c r="N31" s="278">
        <v>45672</v>
      </c>
      <c r="O31" s="278">
        <v>45838</v>
      </c>
      <c r="P31" s="151"/>
      <c r="Q31" s="327">
        <v>45747</v>
      </c>
      <c r="R31" s="225" t="s">
        <v>775</v>
      </c>
      <c r="S31" s="209">
        <v>0</v>
      </c>
      <c r="T31" s="213">
        <f t="shared" si="7"/>
        <v>0</v>
      </c>
      <c r="U31" s="592">
        <f t="shared" si="8"/>
        <v>0</v>
      </c>
      <c r="V31" s="215" t="str">
        <f t="shared" si="9"/>
        <v>ALERTA</v>
      </c>
      <c r="W31" s="468" t="s">
        <v>776</v>
      </c>
      <c r="X31" s="209" t="s">
        <v>640</v>
      </c>
      <c r="Y31" s="330" t="str">
        <f t="shared" si="6"/>
        <v>ATENCIÓN</v>
      </c>
      <c r="Z31" s="209" t="str">
        <f t="shared" si="3"/>
        <v>NO</v>
      </c>
      <c r="AA31" s="415" t="s">
        <v>97</v>
      </c>
      <c r="AB31" s="409" t="str">
        <f t="shared" si="4"/>
        <v>NO APLICA</v>
      </c>
      <c r="AC31" s="187" t="str">
        <f t="shared" si="5"/>
        <v>NO APLICA</v>
      </c>
      <c r="AD31" s="209" t="s">
        <v>98</v>
      </c>
      <c r="AE31" s="151"/>
    </row>
    <row r="32" spans="2:31" ht="45" customHeight="1" x14ac:dyDescent="0.25">
      <c r="B32" s="197" t="s">
        <v>85</v>
      </c>
      <c r="C32" s="673"/>
      <c r="D32" s="279" t="s">
        <v>103</v>
      </c>
      <c r="E32" s="231">
        <v>616</v>
      </c>
      <c r="F32" s="374" t="s">
        <v>777</v>
      </c>
      <c r="G32" s="223" t="s">
        <v>763</v>
      </c>
      <c r="H32" s="373" t="s">
        <v>778</v>
      </c>
      <c r="I32" s="373" t="s">
        <v>779</v>
      </c>
      <c r="J32" s="373">
        <v>1</v>
      </c>
      <c r="K32" s="190" t="s">
        <v>108</v>
      </c>
      <c r="L32" s="373" t="s">
        <v>637</v>
      </c>
      <c r="M32" s="218">
        <v>1</v>
      </c>
      <c r="N32" s="278">
        <v>45672</v>
      </c>
      <c r="O32" s="278">
        <v>45838</v>
      </c>
      <c r="P32" s="151"/>
      <c r="Q32" s="327">
        <v>45747</v>
      </c>
      <c r="R32" s="225" t="s">
        <v>780</v>
      </c>
      <c r="S32" s="209">
        <v>0</v>
      </c>
      <c r="T32" s="213">
        <f t="shared" si="7"/>
        <v>0</v>
      </c>
      <c r="U32" s="592">
        <f t="shared" si="8"/>
        <v>0</v>
      </c>
      <c r="V32" s="215" t="str">
        <f t="shared" ref="V32:V38" si="10">IF(S32="","",IF(U32&lt;100%, IF(U32&lt;100%, "ALERTA","EN TERMINO"), IF(U32=100%, "OK", "EN TERMINO")))</f>
        <v>ALERTA</v>
      </c>
      <c r="W32" s="468" t="s">
        <v>781</v>
      </c>
      <c r="X32" s="209" t="s">
        <v>640</v>
      </c>
      <c r="Y32" s="330" t="str">
        <f t="shared" si="6"/>
        <v>ATENCIÓN</v>
      </c>
      <c r="Z32" s="209" t="str">
        <f t="shared" si="3"/>
        <v>NO</v>
      </c>
      <c r="AA32" s="415" t="s">
        <v>97</v>
      </c>
      <c r="AB32" s="409" t="str">
        <f t="shared" si="4"/>
        <v>NO APLICA</v>
      </c>
      <c r="AC32" s="187" t="str">
        <f t="shared" si="5"/>
        <v>NO APLICA</v>
      </c>
      <c r="AD32" s="209" t="s">
        <v>98</v>
      </c>
      <c r="AE32" s="151"/>
    </row>
    <row r="33" spans="2:31" ht="45" customHeight="1" x14ac:dyDescent="0.25">
      <c r="B33" s="197" t="s">
        <v>85</v>
      </c>
      <c r="C33" s="673"/>
      <c r="D33" s="279" t="s">
        <v>103</v>
      </c>
      <c r="E33" s="231">
        <v>617</v>
      </c>
      <c r="F33" s="374" t="s">
        <v>782</v>
      </c>
      <c r="G33" s="223" t="s">
        <v>763</v>
      </c>
      <c r="H33" s="373" t="s">
        <v>783</v>
      </c>
      <c r="I33" s="373" t="s">
        <v>784</v>
      </c>
      <c r="J33" s="373">
        <v>1</v>
      </c>
      <c r="K33" s="190" t="s">
        <v>108</v>
      </c>
      <c r="L33" s="373" t="s">
        <v>637</v>
      </c>
      <c r="M33" s="218">
        <v>1</v>
      </c>
      <c r="N33" s="278">
        <v>45672</v>
      </c>
      <c r="O33" s="278">
        <v>45838</v>
      </c>
      <c r="P33" s="151"/>
      <c r="Q33" s="327">
        <v>45726</v>
      </c>
      <c r="R33" s="225" t="s">
        <v>785</v>
      </c>
      <c r="S33" s="209">
        <v>0</v>
      </c>
      <c r="T33" s="213">
        <f t="shared" si="7"/>
        <v>0</v>
      </c>
      <c r="U33" s="592">
        <f t="shared" si="8"/>
        <v>0</v>
      </c>
      <c r="V33" s="215" t="str">
        <f t="shared" si="10"/>
        <v>ALERTA</v>
      </c>
      <c r="W33" s="468" t="s">
        <v>786</v>
      </c>
      <c r="X33" s="209" t="s">
        <v>640</v>
      </c>
      <c r="Y33" s="330" t="str">
        <f t="shared" si="6"/>
        <v>ATENCIÓN</v>
      </c>
      <c r="Z33" s="209" t="str">
        <f t="shared" si="3"/>
        <v>NO</v>
      </c>
      <c r="AA33" s="415" t="s">
        <v>97</v>
      </c>
      <c r="AB33" s="409" t="str">
        <f t="shared" si="4"/>
        <v>NO APLICA</v>
      </c>
      <c r="AC33" s="187" t="str">
        <f t="shared" si="5"/>
        <v>NO APLICA</v>
      </c>
      <c r="AD33" s="209" t="s">
        <v>98</v>
      </c>
      <c r="AE33" s="151"/>
    </row>
    <row r="34" spans="2:31" ht="45" customHeight="1" x14ac:dyDescent="0.25">
      <c r="B34" s="197" t="s">
        <v>85</v>
      </c>
      <c r="C34" s="673"/>
      <c r="D34" s="279" t="s">
        <v>103</v>
      </c>
      <c r="E34" s="231">
        <v>618</v>
      </c>
      <c r="F34" s="374" t="s">
        <v>787</v>
      </c>
      <c r="G34" s="223" t="s">
        <v>763</v>
      </c>
      <c r="H34" s="373" t="s">
        <v>788</v>
      </c>
      <c r="I34" s="359" t="s">
        <v>789</v>
      </c>
      <c r="J34" s="217">
        <v>1</v>
      </c>
      <c r="K34" s="190" t="s">
        <v>108</v>
      </c>
      <c r="L34" s="373" t="s">
        <v>637</v>
      </c>
      <c r="M34" s="218">
        <v>1</v>
      </c>
      <c r="N34" s="278">
        <v>45672</v>
      </c>
      <c r="O34" s="278">
        <v>45777</v>
      </c>
      <c r="P34" s="151"/>
      <c r="Q34" s="327">
        <v>45747</v>
      </c>
      <c r="R34" s="575" t="s">
        <v>790</v>
      </c>
      <c r="S34" s="209">
        <v>0</v>
      </c>
      <c r="T34" s="213">
        <f t="shared" si="7"/>
        <v>0</v>
      </c>
      <c r="U34" s="592">
        <f t="shared" si="8"/>
        <v>0</v>
      </c>
      <c r="V34" s="215" t="str">
        <f t="shared" si="10"/>
        <v>ALERTA</v>
      </c>
      <c r="W34" s="468" t="s">
        <v>791</v>
      </c>
      <c r="X34" s="209" t="s">
        <v>640</v>
      </c>
      <c r="Y34" s="330" t="str">
        <f t="shared" si="6"/>
        <v>ATENCIÓN</v>
      </c>
      <c r="Z34" s="209" t="str">
        <f t="shared" si="3"/>
        <v>NO</v>
      </c>
      <c r="AA34" s="415" t="s">
        <v>97</v>
      </c>
      <c r="AB34" s="409" t="str">
        <f t="shared" si="4"/>
        <v>NO APLICA</v>
      </c>
      <c r="AC34" s="187" t="str">
        <f t="shared" si="5"/>
        <v>NO APLICA</v>
      </c>
      <c r="AD34" s="209" t="s">
        <v>98</v>
      </c>
      <c r="AE34" s="151"/>
    </row>
    <row r="35" spans="2:31" ht="45" customHeight="1" x14ac:dyDescent="0.25">
      <c r="B35" s="197" t="s">
        <v>85</v>
      </c>
      <c r="C35" s="673"/>
      <c r="D35" s="279" t="s">
        <v>103</v>
      </c>
      <c r="E35" s="231">
        <v>618</v>
      </c>
      <c r="F35" s="374" t="s">
        <v>787</v>
      </c>
      <c r="G35" s="223" t="s">
        <v>763</v>
      </c>
      <c r="H35" s="373" t="s">
        <v>792</v>
      </c>
      <c r="I35" s="359" t="s">
        <v>793</v>
      </c>
      <c r="J35" s="217">
        <v>1</v>
      </c>
      <c r="K35" s="190" t="s">
        <v>108</v>
      </c>
      <c r="L35" s="373" t="s">
        <v>637</v>
      </c>
      <c r="M35" s="218">
        <v>1</v>
      </c>
      <c r="N35" s="278">
        <v>45627</v>
      </c>
      <c r="O35" s="329">
        <v>45716</v>
      </c>
      <c r="P35" s="151"/>
      <c r="Q35" s="327">
        <v>45747</v>
      </c>
      <c r="R35" s="575" t="s">
        <v>794</v>
      </c>
      <c r="S35" s="209">
        <v>0</v>
      </c>
      <c r="T35" s="213">
        <f t="shared" si="7"/>
        <v>0</v>
      </c>
      <c r="U35" s="592">
        <f t="shared" si="8"/>
        <v>0</v>
      </c>
      <c r="V35" s="215" t="str">
        <f t="shared" si="10"/>
        <v>ALERTA</v>
      </c>
      <c r="W35" s="468" t="s">
        <v>795</v>
      </c>
      <c r="X35" s="209" t="s">
        <v>640</v>
      </c>
      <c r="Y35" s="330" t="str">
        <f>IF(U35=100%,IF(U35&gt;=100%,"CUMPLIDA","ATENCIÓN"),IF(U35&lt;100%,"INCUMPLIDA","EN EJECUCIÓN"))</f>
        <v>INCUMPLIDA</v>
      </c>
      <c r="Z35" s="209" t="str">
        <f t="shared" si="3"/>
        <v>NO</v>
      </c>
      <c r="AA35" s="415" t="s">
        <v>97</v>
      </c>
      <c r="AB35" s="409" t="str">
        <f t="shared" si="4"/>
        <v>NO APLICA</v>
      </c>
      <c r="AC35" s="187" t="str">
        <f t="shared" si="5"/>
        <v>NO APLICA</v>
      </c>
      <c r="AD35" s="209" t="s">
        <v>98</v>
      </c>
      <c r="AE35" s="151"/>
    </row>
    <row r="36" spans="2:31" ht="45" customHeight="1" x14ac:dyDescent="0.25">
      <c r="B36" s="197" t="s">
        <v>85</v>
      </c>
      <c r="C36" s="670"/>
      <c r="D36" s="279" t="s">
        <v>103</v>
      </c>
      <c r="E36" s="231">
        <v>619</v>
      </c>
      <c r="F36" s="374" t="s">
        <v>796</v>
      </c>
      <c r="G36" s="223" t="s">
        <v>763</v>
      </c>
      <c r="H36" s="373" t="s">
        <v>797</v>
      </c>
      <c r="I36" s="359" t="s">
        <v>798</v>
      </c>
      <c r="J36" s="359">
        <v>1</v>
      </c>
      <c r="K36" s="190" t="s">
        <v>108</v>
      </c>
      <c r="L36" s="373" t="s">
        <v>637</v>
      </c>
      <c r="M36" s="218">
        <v>1</v>
      </c>
      <c r="N36" s="278">
        <v>45901</v>
      </c>
      <c r="O36" s="278">
        <v>45991</v>
      </c>
      <c r="P36" s="151"/>
      <c r="Q36" s="327">
        <v>45747</v>
      </c>
      <c r="R36" s="575" t="s">
        <v>799</v>
      </c>
      <c r="S36" s="209">
        <v>0</v>
      </c>
      <c r="T36" s="213">
        <f t="shared" ref="T36:T38" si="11">(IF(S36="","",IF(OR($J36=0,$J36="",Q36=""),"",S36/$J36)))</f>
        <v>0</v>
      </c>
      <c r="U36" s="592">
        <f t="shared" ref="U36:U38" si="12">(IF(OR($M36="",T36=""),"",IF(OR($M36=0,T36=0),0,IF((T36*100%)/$M36&gt;100%,100%,(T36*100%)/$M36))))</f>
        <v>0</v>
      </c>
      <c r="V36" s="215" t="str">
        <f t="shared" si="10"/>
        <v>ALERTA</v>
      </c>
      <c r="W36" s="468" t="s">
        <v>800</v>
      </c>
      <c r="X36" s="209" t="s">
        <v>640</v>
      </c>
      <c r="Y36" s="330" t="str">
        <f t="shared" si="6"/>
        <v>ATENCIÓN</v>
      </c>
      <c r="Z36" s="209" t="str">
        <f t="shared" si="3"/>
        <v>NO</v>
      </c>
      <c r="AA36" s="415" t="s">
        <v>97</v>
      </c>
      <c r="AB36" s="409" t="str">
        <f t="shared" si="4"/>
        <v>NO APLICA</v>
      </c>
      <c r="AC36" s="187" t="str">
        <f t="shared" si="5"/>
        <v>NO APLICA</v>
      </c>
      <c r="AD36" s="209" t="s">
        <v>98</v>
      </c>
      <c r="AE36" s="151"/>
    </row>
    <row r="37" spans="2:31" ht="45" customHeight="1" x14ac:dyDescent="0.2">
      <c r="B37" s="197" t="s">
        <v>85</v>
      </c>
      <c r="C37" s="661" t="s">
        <v>224</v>
      </c>
      <c r="D37" s="279" t="s">
        <v>225</v>
      </c>
      <c r="E37" s="231">
        <v>646</v>
      </c>
      <c r="F37" s="223" t="s">
        <v>801</v>
      </c>
      <c r="G37" s="232" t="s">
        <v>802</v>
      </c>
      <c r="H37" s="385" t="s">
        <v>803</v>
      </c>
      <c r="I37" s="190" t="s">
        <v>804</v>
      </c>
      <c r="J37" s="190">
        <v>1</v>
      </c>
      <c r="K37" s="151" t="s">
        <v>92</v>
      </c>
      <c r="L37" s="373" t="s">
        <v>637</v>
      </c>
      <c r="M37" s="218">
        <v>1</v>
      </c>
      <c r="N37" s="278">
        <v>45641</v>
      </c>
      <c r="O37" s="329">
        <v>45687</v>
      </c>
      <c r="P37" s="152"/>
      <c r="Q37" s="327">
        <v>45747</v>
      </c>
      <c r="R37" s="225" t="s">
        <v>805</v>
      </c>
      <c r="S37" s="209">
        <v>1</v>
      </c>
      <c r="T37" s="213">
        <f t="shared" si="11"/>
        <v>1</v>
      </c>
      <c r="U37" s="592">
        <f t="shared" si="12"/>
        <v>1</v>
      </c>
      <c r="V37" s="215" t="str">
        <f t="shared" si="10"/>
        <v>OK</v>
      </c>
      <c r="W37" s="468" t="s">
        <v>806</v>
      </c>
      <c r="X37" s="209" t="s">
        <v>640</v>
      </c>
      <c r="Y37" s="330" t="str">
        <f t="shared" si="6"/>
        <v>CUMPLIDA</v>
      </c>
      <c r="Z37" s="209" t="str">
        <f t="shared" si="3"/>
        <v>SI</v>
      </c>
      <c r="AA37" s="415" t="s">
        <v>97</v>
      </c>
      <c r="AB37" s="409" t="str">
        <f t="shared" si="4"/>
        <v>EFECTIVA</v>
      </c>
      <c r="AC37" s="187" t="str">
        <f t="shared" si="5"/>
        <v>NO</v>
      </c>
      <c r="AD37" s="209" t="s">
        <v>98</v>
      </c>
      <c r="AE37" s="151"/>
    </row>
    <row r="38" spans="2:31" ht="45" customHeight="1" x14ac:dyDescent="0.25">
      <c r="B38" s="197" t="s">
        <v>85</v>
      </c>
      <c r="C38" s="661"/>
      <c r="D38" s="279" t="s">
        <v>225</v>
      </c>
      <c r="E38" s="231">
        <v>646</v>
      </c>
      <c r="F38" s="223" t="s">
        <v>801</v>
      </c>
      <c r="G38" s="232" t="s">
        <v>802</v>
      </c>
      <c r="H38" s="385" t="s">
        <v>803</v>
      </c>
      <c r="I38" s="190" t="s">
        <v>807</v>
      </c>
      <c r="J38" s="151">
        <v>1</v>
      </c>
      <c r="K38" s="151" t="s">
        <v>92</v>
      </c>
      <c r="L38" s="373" t="s">
        <v>637</v>
      </c>
      <c r="M38" s="218">
        <v>1</v>
      </c>
      <c r="N38" s="278">
        <v>45641</v>
      </c>
      <c r="O38" s="329">
        <v>45687</v>
      </c>
      <c r="P38" s="177"/>
      <c r="Q38" s="327">
        <v>45747</v>
      </c>
      <c r="R38" s="225" t="s">
        <v>808</v>
      </c>
      <c r="S38" s="323">
        <v>1</v>
      </c>
      <c r="T38" s="210">
        <f t="shared" si="11"/>
        <v>1</v>
      </c>
      <c r="U38" s="591">
        <f t="shared" si="12"/>
        <v>1</v>
      </c>
      <c r="V38" s="365" t="str">
        <f t="shared" si="10"/>
        <v>OK</v>
      </c>
      <c r="W38" s="468" t="s">
        <v>806</v>
      </c>
      <c r="X38" s="209" t="s">
        <v>640</v>
      </c>
      <c r="Y38" s="336" t="str">
        <f t="shared" si="6"/>
        <v>CUMPLIDA</v>
      </c>
      <c r="Z38" s="209" t="str">
        <f t="shared" si="3"/>
        <v>SI</v>
      </c>
      <c r="AA38" s="415" t="s">
        <v>97</v>
      </c>
      <c r="AB38" s="409" t="str">
        <f t="shared" si="4"/>
        <v>EFECTIVA</v>
      </c>
      <c r="AC38" s="187" t="str">
        <f t="shared" si="5"/>
        <v>NO</v>
      </c>
      <c r="AD38" s="323" t="s">
        <v>98</v>
      </c>
      <c r="AE38" s="177"/>
    </row>
    <row r="39" spans="2:31" ht="45" customHeight="1" x14ac:dyDescent="0.2">
      <c r="B39" s="151" t="s">
        <v>255</v>
      </c>
      <c r="C39" s="661" t="s">
        <v>256</v>
      </c>
      <c r="D39" s="230" t="s">
        <v>171</v>
      </c>
      <c r="E39" s="231">
        <v>684</v>
      </c>
      <c r="F39" s="338" t="s">
        <v>809</v>
      </c>
      <c r="G39" s="338"/>
      <c r="H39" s="233" t="s">
        <v>810</v>
      </c>
      <c r="I39" s="190" t="s">
        <v>811</v>
      </c>
      <c r="J39" s="395">
        <v>1</v>
      </c>
      <c r="K39" s="151" t="s">
        <v>599</v>
      </c>
      <c r="L39" s="230" t="s">
        <v>812</v>
      </c>
      <c r="M39" s="218">
        <v>1</v>
      </c>
      <c r="N39" s="284">
        <v>45717</v>
      </c>
      <c r="O39" s="284">
        <v>45930</v>
      </c>
      <c r="P39" s="151"/>
      <c r="Q39" s="327">
        <v>45747</v>
      </c>
      <c r="R39" s="225" t="s">
        <v>813</v>
      </c>
      <c r="S39" s="209">
        <v>0</v>
      </c>
      <c r="T39" s="476">
        <f>(IF(S39="","",IF(OR($J39=0,$J39="",Q39=""),"",S39/$J39)))</f>
        <v>0</v>
      </c>
      <c r="U39" s="606">
        <f>(IF(OR($M39="",T39=""),"",IF(OR($M39=0,T39=0),0,IF((T39*100%)/$M39&gt;100%,100%,(T39*100%)/$M39))))</f>
        <v>0</v>
      </c>
      <c r="V39" s="474" t="str">
        <f>IF(S39="","",IF(U39&lt;100%, IF(U39&lt;100%, "ALERTA","EN TERMINO"), IF(U39=100%, "OK", "EN TERMINO")))</f>
        <v>ALERTA</v>
      </c>
      <c r="W39" s="468" t="s">
        <v>814</v>
      </c>
      <c r="X39" s="209" t="s">
        <v>640</v>
      </c>
      <c r="Y39" s="475" t="str">
        <f>IF(U39=100%,IF(U39&gt;=100%,"CUMPLIDA","ATENCIÓN"),IF(U39&lt;25%,"ATENCIÓN","EN EJECUCIÓN"))</f>
        <v>ATENCIÓN</v>
      </c>
      <c r="Z39" s="209" t="str">
        <f t="shared" si="3"/>
        <v>NO</v>
      </c>
      <c r="AA39" s="415" t="s">
        <v>97</v>
      </c>
      <c r="AB39" s="409" t="str">
        <f t="shared" si="4"/>
        <v>NO APLICA</v>
      </c>
      <c r="AC39" s="187" t="str">
        <f t="shared" si="5"/>
        <v>NO APLICA</v>
      </c>
      <c r="AD39" s="152"/>
      <c r="AE39" s="151"/>
    </row>
    <row r="40" spans="2:31" ht="45" customHeight="1" x14ac:dyDescent="0.2">
      <c r="B40" s="151" t="s">
        <v>255</v>
      </c>
      <c r="C40" s="661"/>
      <c r="D40" s="230" t="s">
        <v>171</v>
      </c>
      <c r="E40" s="231">
        <v>685</v>
      </c>
      <c r="F40" s="338" t="s">
        <v>815</v>
      </c>
      <c r="G40" s="338"/>
      <c r="H40" s="233" t="s">
        <v>816</v>
      </c>
      <c r="I40" s="190" t="s">
        <v>811</v>
      </c>
      <c r="J40" s="395">
        <v>1</v>
      </c>
      <c r="K40" s="151" t="s">
        <v>599</v>
      </c>
      <c r="L40" s="230" t="s">
        <v>812</v>
      </c>
      <c r="M40" s="218">
        <v>1</v>
      </c>
      <c r="N40" s="284">
        <v>45717</v>
      </c>
      <c r="O40" s="284">
        <v>45930</v>
      </c>
      <c r="P40" s="151"/>
      <c r="Q40" s="327">
        <v>45747</v>
      </c>
      <c r="R40" s="225" t="s">
        <v>813</v>
      </c>
      <c r="S40" s="209">
        <v>0</v>
      </c>
      <c r="T40" s="476">
        <f>(IF(S40="","",IF(OR($J40=0,$J40="",Q40=""),"",S40/$J40)))</f>
        <v>0</v>
      </c>
      <c r="U40" s="606">
        <f>(IF(OR($M40="",T40=""),"",IF(OR($M40=0,T40=0),0,IF((T40*100%)/$M40&gt;100%,100%,(T40*100%)/$M40))))</f>
        <v>0</v>
      </c>
      <c r="V40" s="474" t="str">
        <f>IF(S40="","",IF(U40&lt;100%, IF(U40&lt;100%, "ALERTA","EN TERMINO"), IF(U40=100%, "OK", "EN TERMINO")))</f>
        <v>ALERTA</v>
      </c>
      <c r="W40" s="468" t="s">
        <v>814</v>
      </c>
      <c r="X40" s="209" t="s">
        <v>640</v>
      </c>
      <c r="Y40" s="475" t="str">
        <f>IF(U40=100%,IF(U40&gt;=100%,"CUMPLIDA","ATENCIÓN"),IF(U40&lt;25%,"ATENCIÓN","EN EJECUCIÓN"))</f>
        <v>ATENCIÓN</v>
      </c>
      <c r="Z40" s="209" t="str">
        <f t="shared" si="3"/>
        <v>NO</v>
      </c>
      <c r="AA40" s="415" t="s">
        <v>97</v>
      </c>
      <c r="AB40" s="409" t="str">
        <f t="shared" si="4"/>
        <v>NO APLICA</v>
      </c>
      <c r="AC40" s="187" t="str">
        <f t="shared" si="5"/>
        <v>NO APLICA</v>
      </c>
      <c r="AD40" s="152"/>
      <c r="AE40" s="151"/>
    </row>
    <row r="41" spans="2:31" ht="45" customHeight="1" x14ac:dyDescent="0.2">
      <c r="B41" s="151" t="s">
        <v>255</v>
      </c>
      <c r="C41" s="661"/>
      <c r="D41" s="230" t="s">
        <v>171</v>
      </c>
      <c r="E41" s="231">
        <v>686</v>
      </c>
      <c r="F41" s="338" t="s">
        <v>817</v>
      </c>
      <c r="G41" s="338"/>
      <c r="H41" s="233" t="s">
        <v>818</v>
      </c>
      <c r="I41" s="190" t="s">
        <v>811</v>
      </c>
      <c r="J41" s="395">
        <v>1</v>
      </c>
      <c r="K41" s="151" t="s">
        <v>599</v>
      </c>
      <c r="L41" s="230" t="s">
        <v>812</v>
      </c>
      <c r="M41" s="218">
        <v>1</v>
      </c>
      <c r="N41" s="284">
        <v>45717</v>
      </c>
      <c r="O41" s="284">
        <v>45930</v>
      </c>
      <c r="P41" s="151"/>
      <c r="Q41" s="331">
        <v>45747</v>
      </c>
      <c r="R41" s="225" t="s">
        <v>813</v>
      </c>
      <c r="S41" s="209">
        <v>0</v>
      </c>
      <c r="T41" s="476">
        <f>(IF(S41="","",IF(OR($J41=0,$J41="",Q41=""),"",S41/$J41)))</f>
        <v>0</v>
      </c>
      <c r="U41" s="606">
        <f>(IF(OR($M41="",T41=""),"",IF(OR($M41=0,T41=0),0,IF((T41*100%)/$M41&gt;100%,100%,(T41*100%)/$M41))))</f>
        <v>0</v>
      </c>
      <c r="V41" s="474" t="str">
        <f>IF(S41="","",IF(U41&lt;100%, IF(U41&lt;100%, "ALERTA","EN TERMINO"), IF(U41=100%, "OK", "EN TERMINO")))</f>
        <v>ALERTA</v>
      </c>
      <c r="W41" s="468" t="s">
        <v>814</v>
      </c>
      <c r="X41" s="209" t="s">
        <v>640</v>
      </c>
      <c r="Y41" s="475" t="str">
        <f>IF(U41=100%,IF(U41&gt;=100%,"CUMPLIDA","ATENCIÓN"),IF(U41&lt;25%,"ATENCIÓN","EN EJECUCIÓN"))</f>
        <v>ATENCIÓN</v>
      </c>
      <c r="Z41" s="209" t="str">
        <f t="shared" si="3"/>
        <v>NO</v>
      </c>
      <c r="AA41" s="415" t="s">
        <v>97</v>
      </c>
      <c r="AB41" s="409" t="str">
        <f t="shared" si="4"/>
        <v>NO APLICA</v>
      </c>
      <c r="AC41" s="187" t="str">
        <f t="shared" si="5"/>
        <v>NO APLICA</v>
      </c>
      <c r="AD41" s="152"/>
      <c r="AE41" s="151"/>
    </row>
  </sheetData>
  <autoFilter ref="A3:AG41"/>
  <mergeCells count="10">
    <mergeCell ref="C39:C41"/>
    <mergeCell ref="C37:C38"/>
    <mergeCell ref="C29:C36"/>
    <mergeCell ref="Z1:AE2"/>
    <mergeCell ref="Q2:Y2"/>
    <mergeCell ref="B1:F2"/>
    <mergeCell ref="G1:P2"/>
    <mergeCell ref="Q1:Y1"/>
    <mergeCell ref="C12:C28"/>
    <mergeCell ref="C4:C11"/>
  </mergeCells>
  <conditionalFormatting sqref="V4:V41">
    <cfRule type="containsText" dxfId="163" priority="74" stopIfTrue="1" operator="containsText" text="EN TERMINO">
      <formula>NOT(ISERROR(SEARCH("EN TERMINO",V4)))</formula>
    </cfRule>
    <cfRule type="containsText" priority="75" operator="containsText" text="AMARILLO">
      <formula>NOT(ISERROR(SEARCH("AMARILLO",V4)))</formula>
    </cfRule>
    <cfRule type="containsText" dxfId="162" priority="76" stopIfTrue="1" operator="containsText" text="ALERTA">
      <formula>NOT(ISERROR(SEARCH("ALERTA",V4)))</formula>
    </cfRule>
    <cfRule type="containsText" dxfId="161" priority="77" stopIfTrue="1" operator="containsText" text="OK">
      <formula>NOT(ISERROR(SEARCH("OK",V4)))</formula>
    </cfRule>
    <cfRule type="dataBar" priority="587">
      <dataBar>
        <cfvo type="min"/>
        <cfvo type="max"/>
        <color rgb="FF638EC6"/>
      </dataBar>
    </cfRule>
  </conditionalFormatting>
  <conditionalFormatting sqref="Y4:Y41">
    <cfRule type="containsText" dxfId="160" priority="4" operator="containsText" text="EN EJECUCIÓN">
      <formula>NOT(ISERROR(SEARCH("EN EJECUCIÓN",Y4)))</formula>
    </cfRule>
    <cfRule type="containsText" dxfId="159" priority="5" operator="containsText" text="EN TERMINO">
      <formula>NOT(ISERROR(SEARCH("EN TERMINO",Y4)))</formula>
    </cfRule>
    <cfRule type="containsText" dxfId="158" priority="6" operator="containsText" text="ATENCIÓN">
      <formula>NOT(ISERROR(SEARCH("ATENCIÓN",Y4)))</formula>
    </cfRule>
    <cfRule type="containsText" dxfId="157" priority="7" stopIfTrue="1" operator="containsText" text="PENDIENTE">
      <formula>NOT(ISERROR(SEARCH("PENDIENTE",Y4)))</formula>
    </cfRule>
    <cfRule type="containsText" dxfId="156" priority="8" stopIfTrue="1" operator="containsText" text="INCUMPLIDA">
      <formula>NOT(ISERROR(SEARCH("INCUMPLIDA",Y4)))</formula>
    </cfRule>
    <cfRule type="containsText" dxfId="155" priority="9" stopIfTrue="1" operator="containsText" text="CUMPLIDA">
      <formula>NOT(ISERROR(SEARCH("CUMPLIDA",Y4)))</formula>
    </cfRule>
  </conditionalFormatting>
  <conditionalFormatting sqref="AC4:AC41">
    <cfRule type="containsText" dxfId="154" priority="1" operator="containsText" text="cerrada">
      <formula>NOT(ISERROR(SEARCH("cerrada",AC4)))</formula>
    </cfRule>
    <cfRule type="containsText" dxfId="153" priority="2" operator="containsText" text="cerrado">
      <formula>NOT(ISERROR(SEARCH("cerrado",AC4)))</formula>
    </cfRule>
    <cfRule type="containsText" dxfId="152" priority="3" operator="containsText" text="Abierto">
      <formula>NOT(ISERROR(SEARCH("Abierto",AC4)))</formula>
    </cfRule>
  </conditionalFormatting>
  <dataValidations count="2">
    <dataValidation type="list" allowBlank="1" showInputMessage="1" showErrorMessage="1" sqref="K4:K41">
      <formula1>"Correctiva, Preventiva, Acción de mejora"</formula1>
    </dataValidation>
    <dataValidation type="list" allowBlank="1" showInputMessage="1" showErrorMessage="1" sqref="AA4:AA41">
      <formula1>$BE$4:$BG$4</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0"/>
  <sheetViews>
    <sheetView topLeftCell="A2" zoomScale="70" zoomScaleNormal="70" workbookViewId="0">
      <pane xSplit="5" topLeftCell="S1" activePane="topRight" state="frozen"/>
      <selection pane="topRight" activeCell="W5" sqref="W5"/>
    </sheetView>
  </sheetViews>
  <sheetFormatPr baseColWidth="10" defaultColWidth="20.140625" defaultRowHeight="39.950000000000003" customHeight="1" outlineLevelCol="1" x14ac:dyDescent="0.2"/>
  <cols>
    <col min="1" max="1" width="4.140625" style="142" customWidth="1"/>
    <col min="2" max="2" width="20.140625" style="142"/>
    <col min="3" max="3" width="24.5703125" style="142" customWidth="1"/>
    <col min="4" max="5" width="20.140625" style="142"/>
    <col min="6" max="6" width="59" style="142" customWidth="1"/>
    <col min="7" max="7" width="20.140625" style="142" customWidth="1"/>
    <col min="8" max="8" width="38.42578125" style="144" customWidth="1"/>
    <col min="9" max="16" width="20.140625" style="142"/>
    <col min="17" max="17" width="20.140625" style="143" outlineLevel="1"/>
    <col min="18" max="18" width="37.140625" style="143" customWidth="1" outlineLevel="1"/>
    <col min="19" max="22" width="20.140625" style="143" outlineLevel="1"/>
    <col min="23" max="23" width="74.42578125" style="143" customWidth="1" outlineLevel="1"/>
    <col min="24" max="25" width="20.140625" style="143" outlineLevel="1"/>
    <col min="26" max="26" width="19.1406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668" t="s">
        <v>6</v>
      </c>
      <c r="C1" s="668"/>
      <c r="D1" s="668"/>
      <c r="E1" s="668"/>
      <c r="F1" s="668"/>
      <c r="G1" s="669" t="s">
        <v>19</v>
      </c>
      <c r="H1" s="669"/>
      <c r="I1" s="669"/>
      <c r="J1" s="669"/>
      <c r="K1" s="669"/>
      <c r="L1" s="669"/>
      <c r="M1" s="669"/>
      <c r="N1" s="669"/>
      <c r="O1" s="669"/>
      <c r="P1" s="669"/>
      <c r="Q1" s="672"/>
      <c r="R1" s="672"/>
      <c r="S1" s="672"/>
      <c r="T1" s="672"/>
      <c r="U1" s="672"/>
      <c r="V1" s="672"/>
      <c r="W1" s="672"/>
      <c r="X1" s="672"/>
      <c r="Y1" s="672"/>
      <c r="Z1" s="662" t="s">
        <v>69</v>
      </c>
      <c r="AA1" s="663"/>
      <c r="AB1" s="663"/>
      <c r="AC1" s="663"/>
      <c r="AD1" s="663"/>
      <c r="AE1" s="663"/>
    </row>
    <row r="2" spans="2:33" ht="18.75" customHeight="1" x14ac:dyDescent="0.25">
      <c r="B2" s="668"/>
      <c r="C2" s="668"/>
      <c r="D2" s="668"/>
      <c r="E2" s="668"/>
      <c r="F2" s="668"/>
      <c r="G2" s="669"/>
      <c r="H2" s="669"/>
      <c r="I2" s="669"/>
      <c r="J2" s="669"/>
      <c r="K2" s="669"/>
      <c r="L2" s="669"/>
      <c r="M2" s="669"/>
      <c r="N2" s="669"/>
      <c r="O2" s="669"/>
      <c r="P2" s="669"/>
      <c r="Q2" s="666" t="s">
        <v>70</v>
      </c>
      <c r="R2" s="666"/>
      <c r="S2" s="666"/>
      <c r="T2" s="666"/>
      <c r="U2" s="666"/>
      <c r="V2" s="666"/>
      <c r="W2" s="666"/>
      <c r="X2" s="666"/>
      <c r="Y2" s="666"/>
      <c r="Z2" s="664"/>
      <c r="AA2" s="665"/>
      <c r="AB2" s="665"/>
      <c r="AC2" s="665"/>
      <c r="AD2" s="665"/>
      <c r="AE2" s="665"/>
    </row>
    <row r="3" spans="2:33" ht="60"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04" t="s">
        <v>76</v>
      </c>
      <c r="R3" s="404" t="s">
        <v>77</v>
      </c>
      <c r="S3" s="404" t="s">
        <v>78</v>
      </c>
      <c r="T3" s="404" t="s">
        <v>79</v>
      </c>
      <c r="U3" s="404" t="s">
        <v>80</v>
      </c>
      <c r="V3" s="404" t="s">
        <v>81</v>
      </c>
      <c r="W3" s="404" t="s">
        <v>82</v>
      </c>
      <c r="X3" s="404" t="s">
        <v>83</v>
      </c>
      <c r="Y3" s="404" t="s">
        <v>52</v>
      </c>
      <c r="Z3" s="184" t="s">
        <v>56</v>
      </c>
      <c r="AA3" s="185" t="s">
        <v>58</v>
      </c>
      <c r="AB3" s="185" t="s">
        <v>60</v>
      </c>
      <c r="AC3" s="185" t="s">
        <v>62</v>
      </c>
      <c r="AD3" s="185" t="s">
        <v>64</v>
      </c>
      <c r="AE3" s="185" t="s">
        <v>84</v>
      </c>
    </row>
    <row r="4" spans="2:33" s="451" customFormat="1" ht="191.25" customHeight="1" x14ac:dyDescent="0.25">
      <c r="B4" s="430" t="s">
        <v>85</v>
      </c>
      <c r="C4" s="681" t="s">
        <v>761</v>
      </c>
      <c r="D4" s="431" t="s">
        <v>103</v>
      </c>
      <c r="E4" s="432">
        <v>620</v>
      </c>
      <c r="F4" s="433" t="s">
        <v>787</v>
      </c>
      <c r="G4" s="433" t="s">
        <v>763</v>
      </c>
      <c r="H4" s="433" t="s">
        <v>819</v>
      </c>
      <c r="I4" s="434" t="s">
        <v>820</v>
      </c>
      <c r="J4" s="434">
        <v>1</v>
      </c>
      <c r="K4" s="435" t="s">
        <v>108</v>
      </c>
      <c r="L4" s="436" t="s">
        <v>821</v>
      </c>
      <c r="M4" s="437">
        <v>1</v>
      </c>
      <c r="N4" s="438">
        <v>45717</v>
      </c>
      <c r="O4" s="438">
        <v>45808</v>
      </c>
      <c r="P4" s="439"/>
      <c r="Q4" s="440">
        <v>45747</v>
      </c>
      <c r="R4" s="441" t="s">
        <v>822</v>
      </c>
      <c r="S4" s="441">
        <v>1</v>
      </c>
      <c r="T4" s="442">
        <v>0.25</v>
      </c>
      <c r="U4" s="582">
        <f>(IF(OR($M4="",T4=""),"",IF(OR($M4=0,T4=0),0,IF((T4*100%)/$M4&gt;100%,100%,(T4*100%)/$M4))))</f>
        <v>0.25</v>
      </c>
      <c r="V4" s="443" t="str">
        <f t="shared" ref="V4" si="0">IF(S4="","",IF(U4&lt;100%, IF(U4&lt;100%, "ALERTA","EN TERMINO"), IF(U4=100%, "OK", "EN TERMINO")))</f>
        <v>ALERTA</v>
      </c>
      <c r="W4" s="463" t="s">
        <v>823</v>
      </c>
      <c r="X4" s="444" t="s">
        <v>824</v>
      </c>
      <c r="Y4" s="445" t="str">
        <f>IF(U4=100%,IF(U4&gt;=100%,"CUMPLIDA","ATENCIÓN"),IF(U4&lt;25%,"ATENCIÓN","EN EJECUCIÓN"))</f>
        <v>EN EJECUCIÓN</v>
      </c>
      <c r="Z4" s="446" t="str">
        <f>IF(Y4="CUMPLIDA", "SI", "NO")</f>
        <v>NO</v>
      </c>
      <c r="AA4" s="447" t="s">
        <v>97</v>
      </c>
      <c r="AB4" s="448" t="str">
        <f>IF(Y4="CUMPLIDA",IF(AND(Z4="SI",AA4="NO"),"EFECTIVA",IF(AND(Z4="NO",AA4="NO"),"INEFECTIVA",IF(AND(Z4="NO",AA4="SI"),"INEFECTIVA",IF(AND(Z4="SI",AA4="SI"),"INEFECTIVA")))),"NO APLICA")</f>
        <v>NO APLICA</v>
      </c>
      <c r="AC4" s="449" t="str">
        <f>IF(AB4="EFECTIVA","NO",IF(AB4="INEFECTIVA","SI","NO APLICA"))</f>
        <v>NO APLICA</v>
      </c>
      <c r="AD4" s="446" t="s">
        <v>98</v>
      </c>
      <c r="AE4" s="449"/>
      <c r="AF4" s="450" t="s">
        <v>99</v>
      </c>
      <c r="AG4" s="450" t="s">
        <v>97</v>
      </c>
    </row>
    <row r="5" spans="2:33" s="451" customFormat="1" ht="193.5" customHeight="1" x14ac:dyDescent="0.25">
      <c r="B5" s="430" t="s">
        <v>85</v>
      </c>
      <c r="C5" s="681"/>
      <c r="D5" s="431" t="s">
        <v>103</v>
      </c>
      <c r="E5" s="432">
        <v>621</v>
      </c>
      <c r="F5" s="433" t="s">
        <v>796</v>
      </c>
      <c r="G5" s="433" t="s">
        <v>763</v>
      </c>
      <c r="H5" s="433" t="s">
        <v>825</v>
      </c>
      <c r="I5" s="434" t="s">
        <v>826</v>
      </c>
      <c r="J5" s="434">
        <v>1</v>
      </c>
      <c r="K5" s="435" t="s">
        <v>108</v>
      </c>
      <c r="L5" s="436" t="s">
        <v>821</v>
      </c>
      <c r="M5" s="437">
        <v>1</v>
      </c>
      <c r="N5" s="438">
        <v>45809</v>
      </c>
      <c r="O5" s="438">
        <v>45899</v>
      </c>
      <c r="P5" s="435"/>
      <c r="Q5" s="440">
        <v>45747</v>
      </c>
      <c r="R5" s="441" t="s">
        <v>827</v>
      </c>
      <c r="S5" s="441">
        <v>1</v>
      </c>
      <c r="T5" s="442">
        <v>0.25</v>
      </c>
      <c r="U5" s="582">
        <f>(IF(OR($M5="",T5=""),"",IF(OR($M5=0,T5=0),0,IF((T5*100%)/$M5&gt;100%,100%,(T5*100%)/$M5))))</f>
        <v>0.25</v>
      </c>
      <c r="V5" s="443" t="str">
        <f t="shared" ref="V5:V8" si="1">IF(S5="","",IF(U5&lt;100%, IF(U5&lt;100%, "ALERTA","EN TERMINO"), IF(U5=100%, "OK", "EN TERMINO")))</f>
        <v>ALERTA</v>
      </c>
      <c r="W5" s="463" t="s">
        <v>828</v>
      </c>
      <c r="X5" s="444" t="s">
        <v>824</v>
      </c>
      <c r="Y5" s="445" t="str">
        <f t="shared" ref="Y5:Y8" si="2">IF(U5=100%,IF(U5&gt;=100%,"CUMPLIDA","ATENCIÓN"),IF(U5&lt;25%,"ATENCIÓN","EN EJECUCIÓN"))</f>
        <v>EN EJECUCIÓN</v>
      </c>
      <c r="Z5" s="446" t="str">
        <f>IF(Y5="CUMPLIDA", "SI", "NO")</f>
        <v>NO</v>
      </c>
      <c r="AA5" s="447" t="s">
        <v>97</v>
      </c>
      <c r="AB5" s="448" t="str">
        <f>IF(Y5="CUMPLIDA",IF(AND(Z5="SI",AA5="NO"),"EFECTIVA",IF(AND(Z5="NO",AA5="NO"),"INEFECTIVA",IF(AND(Z5="NO",AA5="SI"),"INEFECTIVA",IF(AND(Z5="SI",AA5="SI"),"INEFECTIVA")))),"NO APLICA")</f>
        <v>NO APLICA</v>
      </c>
      <c r="AC5" s="449" t="str">
        <f>IF(AB5="EFECTIVA","NO",IF(AB5="INEFECTIVA","SI","NO APLICA"))</f>
        <v>NO APLICA</v>
      </c>
      <c r="AD5" s="446" t="s">
        <v>98</v>
      </c>
      <c r="AE5" s="435"/>
    </row>
    <row r="6" spans="2:33" s="451" customFormat="1" ht="205.5" customHeight="1" x14ac:dyDescent="0.25">
      <c r="B6" s="430" t="s">
        <v>85</v>
      </c>
      <c r="C6" s="681"/>
      <c r="D6" s="431" t="s">
        <v>103</v>
      </c>
      <c r="E6" s="452">
        <v>622</v>
      </c>
      <c r="F6" s="433" t="s">
        <v>829</v>
      </c>
      <c r="G6" s="433" t="s">
        <v>763</v>
      </c>
      <c r="H6" s="433" t="s">
        <v>830</v>
      </c>
      <c r="I6" s="434" t="s">
        <v>831</v>
      </c>
      <c r="J6" s="434">
        <v>1</v>
      </c>
      <c r="K6" s="435"/>
      <c r="L6" s="436" t="s">
        <v>821</v>
      </c>
      <c r="M6" s="437">
        <v>1</v>
      </c>
      <c r="N6" s="438">
        <v>45689</v>
      </c>
      <c r="O6" s="438">
        <v>45777</v>
      </c>
      <c r="P6" s="435"/>
      <c r="Q6" s="440">
        <v>45747</v>
      </c>
      <c r="R6" s="441" t="s">
        <v>832</v>
      </c>
      <c r="S6" s="446">
        <v>0</v>
      </c>
      <c r="T6" s="442">
        <f>(IF(S6="","",IF(OR($J6=0,$J6="",Q6=""),"",S6/$J6)))</f>
        <v>0</v>
      </c>
      <c r="U6" s="582">
        <f t="shared" ref="U6:U8" si="3">(IF(OR($M6="",T6=""),"",IF(OR($M6=0,T6=0),0,IF((T6*100%)/$M6&gt;100%,100%,(T6*100%)/$M6))))</f>
        <v>0</v>
      </c>
      <c r="V6" s="443" t="str">
        <f t="shared" si="1"/>
        <v>ALERTA</v>
      </c>
      <c r="W6" s="463" t="s">
        <v>833</v>
      </c>
      <c r="X6" s="444" t="s">
        <v>824</v>
      </c>
      <c r="Y6" s="445" t="str">
        <f t="shared" si="2"/>
        <v>ATENCIÓN</v>
      </c>
      <c r="Z6" s="446" t="str">
        <f>IF(Y6="CUMPLIDA", "SI", "NO")</f>
        <v>NO</v>
      </c>
      <c r="AA6" s="447" t="s">
        <v>97</v>
      </c>
      <c r="AB6" s="448" t="str">
        <f>IF(Y6="CUMPLIDA",IF(AND(Z6="SI",AA6="NO"),"EFECTIVA",IF(AND(Z6="NO",AA6="NO"),"INEFECTIVA",IF(AND(Z6="NO",AA6="SI"),"INEFECTIVA",IF(AND(Z6="SI",AA6="SI"),"INEFECTIVA")))),"NO APLICA")</f>
        <v>NO APLICA</v>
      </c>
      <c r="AC6" s="449" t="str">
        <f>IF(AB6="EFECTIVA","NO",IF(AB6="INEFECTIVA","SI","NO APLICA"))</f>
        <v>NO APLICA</v>
      </c>
      <c r="AD6" s="446" t="s">
        <v>98</v>
      </c>
      <c r="AE6" s="435"/>
    </row>
    <row r="7" spans="2:33" s="451" customFormat="1" ht="202.5" customHeight="1" x14ac:dyDescent="0.25">
      <c r="B7" s="430" t="s">
        <v>85</v>
      </c>
      <c r="C7" s="681"/>
      <c r="D7" s="431" t="s">
        <v>103</v>
      </c>
      <c r="E7" s="452">
        <v>623</v>
      </c>
      <c r="F7" s="433" t="s">
        <v>834</v>
      </c>
      <c r="G7" s="433" t="s">
        <v>763</v>
      </c>
      <c r="H7" s="433" t="s">
        <v>835</v>
      </c>
      <c r="I7" s="434" t="s">
        <v>836</v>
      </c>
      <c r="J7" s="434">
        <v>1</v>
      </c>
      <c r="K7" s="435" t="s">
        <v>108</v>
      </c>
      <c r="L7" s="436" t="s">
        <v>821</v>
      </c>
      <c r="M7" s="437">
        <v>1</v>
      </c>
      <c r="N7" s="438">
        <v>45689</v>
      </c>
      <c r="O7" s="438">
        <v>45960</v>
      </c>
      <c r="P7" s="435"/>
      <c r="Q7" s="440">
        <v>45747</v>
      </c>
      <c r="R7" s="459" t="s">
        <v>837</v>
      </c>
      <c r="S7" s="453">
        <v>0.5</v>
      </c>
      <c r="T7" s="442">
        <v>0.1</v>
      </c>
      <c r="U7" s="582">
        <f t="shared" si="3"/>
        <v>0.1</v>
      </c>
      <c r="V7" s="443" t="str">
        <f t="shared" si="1"/>
        <v>ALERTA</v>
      </c>
      <c r="W7" s="464" t="s">
        <v>838</v>
      </c>
      <c r="X7" s="444" t="s">
        <v>824</v>
      </c>
      <c r="Y7" s="445" t="str">
        <f t="shared" si="2"/>
        <v>ATENCIÓN</v>
      </c>
      <c r="Z7" s="446" t="str">
        <f>IF(Y7="CUMPLIDA", "SI", "NO")</f>
        <v>NO</v>
      </c>
      <c r="AA7" s="447" t="s">
        <v>97</v>
      </c>
      <c r="AB7" s="448" t="str">
        <f>IF(Y7="CUMPLIDA",IF(AND(Z7="SI",AA7="NO"),"EFECTIVA",IF(AND(Z7="NO",AA7="NO"),"INEFECTIVA",IF(AND(Z7="NO",AA7="SI"),"INEFECTIVA",IF(AND(Z7="SI",AA7="SI"),"INEFECTIVA")))),"NO APLICA")</f>
        <v>NO APLICA</v>
      </c>
      <c r="AC7" s="449" t="str">
        <f>IF(AB7="EFECTIVA","NO",IF(AB7="INEFECTIVA","SI","NO APLICA"))</f>
        <v>NO APLICA</v>
      </c>
      <c r="AD7" s="446" t="s">
        <v>98</v>
      </c>
      <c r="AE7" s="435"/>
    </row>
    <row r="8" spans="2:33" s="451" customFormat="1" ht="185.25" customHeight="1" x14ac:dyDescent="0.25">
      <c r="B8" s="430" t="s">
        <v>85</v>
      </c>
      <c r="C8" s="681"/>
      <c r="D8" s="431" t="s">
        <v>103</v>
      </c>
      <c r="E8" s="452">
        <v>624</v>
      </c>
      <c r="F8" s="433" t="s">
        <v>839</v>
      </c>
      <c r="G8" s="433" t="s">
        <v>763</v>
      </c>
      <c r="H8" s="433" t="s">
        <v>840</v>
      </c>
      <c r="I8" s="434" t="s">
        <v>841</v>
      </c>
      <c r="J8" s="434">
        <v>1</v>
      </c>
      <c r="K8" s="435" t="s">
        <v>108</v>
      </c>
      <c r="L8" s="436" t="s">
        <v>821</v>
      </c>
      <c r="M8" s="437">
        <v>1</v>
      </c>
      <c r="N8" s="438">
        <v>45689</v>
      </c>
      <c r="O8" s="438">
        <v>45838</v>
      </c>
      <c r="P8" s="454"/>
      <c r="Q8" s="455">
        <v>45747</v>
      </c>
      <c r="R8" s="460" t="s">
        <v>842</v>
      </c>
      <c r="S8" s="456">
        <v>0</v>
      </c>
      <c r="T8" s="457">
        <v>0</v>
      </c>
      <c r="U8" s="583">
        <f t="shared" si="3"/>
        <v>0</v>
      </c>
      <c r="V8" s="458" t="str">
        <f t="shared" si="1"/>
        <v>ALERTA</v>
      </c>
      <c r="W8" s="463" t="s">
        <v>843</v>
      </c>
      <c r="X8" s="444" t="s">
        <v>824</v>
      </c>
      <c r="Y8" s="445" t="str">
        <f t="shared" si="2"/>
        <v>ATENCIÓN</v>
      </c>
      <c r="Z8" s="446" t="str">
        <f>IF(Y8="CUMPLIDA", "SI", "NO")</f>
        <v>NO</v>
      </c>
      <c r="AA8" s="447" t="s">
        <v>97</v>
      </c>
      <c r="AB8" s="448" t="str">
        <f>IF(Y8="CUMPLIDA",IF(AND(Z8="SI",AA8="NO"),"EFECTIVA",IF(AND(Z8="NO",AA8="NO"),"INEFECTIVA",IF(AND(Z8="NO",AA8="SI"),"INEFECTIVA",IF(AND(Z8="SI",AA8="SI"),"INEFECTIVA")))),"NO APLICA")</f>
        <v>NO APLICA</v>
      </c>
      <c r="AC8" s="449" t="str">
        <f>IF(AB8="EFECTIVA","NO",IF(AB8="INEFECTIVA","SI","NO APLICA"))</f>
        <v>NO APLICA</v>
      </c>
      <c r="AD8" s="446" t="s">
        <v>98</v>
      </c>
      <c r="AE8" s="435"/>
    </row>
    <row r="10" spans="2:33" ht="106.5" customHeight="1" x14ac:dyDescent="0.25">
      <c r="R10" s="461"/>
    </row>
  </sheetData>
  <autoFilter ref="A3:AG3"/>
  <mergeCells count="6">
    <mergeCell ref="C4:C8"/>
    <mergeCell ref="B1:F2"/>
    <mergeCell ref="G1:P2"/>
    <mergeCell ref="Q1:Y1"/>
    <mergeCell ref="Z1:AE2"/>
    <mergeCell ref="Q2:Y2"/>
  </mergeCells>
  <conditionalFormatting sqref="V4:V8">
    <cfRule type="containsText" dxfId="151" priority="10" stopIfTrue="1" operator="containsText" text="EN TERMINO">
      <formula>NOT(ISERROR(SEARCH("EN TERMINO",V4)))</formula>
    </cfRule>
    <cfRule type="containsText" priority="11" operator="containsText" text="AMARILLO">
      <formula>NOT(ISERROR(SEARCH("AMARILLO",V4)))</formula>
    </cfRule>
    <cfRule type="containsText" dxfId="150" priority="12" stopIfTrue="1" operator="containsText" text="ALERTA">
      <formula>NOT(ISERROR(SEARCH("ALERTA",V4)))</formula>
    </cfRule>
    <cfRule type="containsText" dxfId="149" priority="13" stopIfTrue="1" operator="containsText" text="OK">
      <formula>NOT(ISERROR(SEARCH("OK",V4)))</formula>
    </cfRule>
    <cfRule type="dataBar" priority="14">
      <dataBar>
        <cfvo type="min"/>
        <cfvo type="max"/>
        <color rgb="FF638EC6"/>
      </dataBar>
    </cfRule>
  </conditionalFormatting>
  <conditionalFormatting sqref="Y4:Y8">
    <cfRule type="containsText" dxfId="148" priority="4" operator="containsText" text="EN EJECUCIÓN">
      <formula>NOT(ISERROR(SEARCH("EN EJECUCIÓN",Y4)))</formula>
    </cfRule>
    <cfRule type="containsText" dxfId="147" priority="5" operator="containsText" text="EN TERMINO">
      <formula>NOT(ISERROR(SEARCH("EN TERMINO",Y4)))</formula>
    </cfRule>
    <cfRule type="containsText" dxfId="146" priority="6" operator="containsText" text="ATENCIÓN">
      <formula>NOT(ISERROR(SEARCH("ATENCIÓN",Y4)))</formula>
    </cfRule>
    <cfRule type="containsText" dxfId="145" priority="7" stopIfTrue="1" operator="containsText" text="PENDIENTE">
      <formula>NOT(ISERROR(SEARCH("PENDIENTE",Y4)))</formula>
    </cfRule>
    <cfRule type="containsText" dxfId="144" priority="8" stopIfTrue="1" operator="containsText" text="INCUMPLIDA">
      <formula>NOT(ISERROR(SEARCH("INCUMPLIDA",Y4)))</formula>
    </cfRule>
    <cfRule type="containsText" dxfId="143" priority="9" stopIfTrue="1" operator="containsText" text="CUMPLIDA">
      <formula>NOT(ISERROR(SEARCH("CUMPLIDA",Y4)))</formula>
    </cfRule>
  </conditionalFormatting>
  <conditionalFormatting sqref="AC4:AC8">
    <cfRule type="containsText" dxfId="142" priority="1" operator="containsText" text="cerrada">
      <formula>NOT(ISERROR(SEARCH("cerrada",AC4)))</formula>
    </cfRule>
    <cfRule type="containsText" dxfId="141" priority="2" operator="containsText" text="cerrado">
      <formula>NOT(ISERROR(SEARCH("cerrado",AC4)))</formula>
    </cfRule>
    <cfRule type="containsText" dxfId="140" priority="3" operator="containsText" text="Abierto">
      <formula>NOT(ISERROR(SEARCH("Abierto",AC4)))</formula>
    </cfRule>
  </conditionalFormatting>
  <dataValidations count="2">
    <dataValidation type="list" allowBlank="1" showInputMessage="1" showErrorMessage="1" sqref="K4:K5 K7:K8">
      <formula1>"Correctiva, Preventiva, Acción de mejora"</formula1>
    </dataValidation>
    <dataValidation type="list" allowBlank="1" showInputMessage="1" showErrorMessage="1" sqref="AA4:AA8">
      <formula1>$BE$4:$BG$4</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9"/>
  <sheetViews>
    <sheetView zoomScale="90" zoomScaleNormal="90" workbookViewId="0">
      <pane xSplit="5" topLeftCell="T1" activePane="topRight" state="frozen"/>
      <selection activeCell="A3" sqref="A3"/>
      <selection pane="topRight" activeCell="W7" sqref="W7"/>
    </sheetView>
  </sheetViews>
  <sheetFormatPr baseColWidth="10" defaultColWidth="20.140625" defaultRowHeight="45" customHeight="1" outlineLevelCol="1" x14ac:dyDescent="0.2"/>
  <cols>
    <col min="1" max="1" width="4.140625" style="142" customWidth="1"/>
    <col min="2" max="2" width="15.7109375" style="142" customWidth="1"/>
    <col min="3" max="3" width="21.28515625" style="142" customWidth="1"/>
    <col min="4" max="4" width="14.85546875" style="142" customWidth="1"/>
    <col min="5" max="5" width="13.42578125" style="142" customWidth="1"/>
    <col min="6" max="6" width="50.5703125" style="142" customWidth="1"/>
    <col min="7" max="7" width="22.7109375" style="142" customWidth="1"/>
    <col min="8" max="8" width="41.28515625" style="144" customWidth="1"/>
    <col min="9" max="15" width="20.140625" style="142"/>
    <col min="16" max="21" width="20.140625" style="143" outlineLevel="1"/>
    <col min="22" max="22" width="47.42578125" style="143" customWidth="1" outlineLevel="1"/>
    <col min="23" max="24" width="20.140625" style="143" outlineLevel="1"/>
    <col min="25" max="25" width="20.85546875" style="143" customWidth="1" outlineLevel="1"/>
    <col min="26" max="26" width="20.140625" style="143" outlineLevel="1"/>
    <col min="27" max="29" width="20.140625" style="143"/>
    <col min="30" max="30" width="20.140625" style="142"/>
    <col min="31" max="31" width="8.85546875" style="142" customWidth="1"/>
    <col min="32" max="32" width="8.42578125" style="142" customWidth="1"/>
    <col min="33" max="16384" width="20.140625" style="142"/>
  </cols>
  <sheetData>
    <row r="1" spans="2:32" ht="45" customHeight="1" x14ac:dyDescent="0.25">
      <c r="B1" s="668" t="s">
        <v>6</v>
      </c>
      <c r="C1" s="668"/>
      <c r="D1" s="668"/>
      <c r="E1" s="668"/>
      <c r="F1" s="668"/>
      <c r="G1" s="669" t="s">
        <v>19</v>
      </c>
      <c r="H1" s="669"/>
      <c r="I1" s="669"/>
      <c r="J1" s="669"/>
      <c r="K1" s="669"/>
      <c r="L1" s="669"/>
      <c r="M1" s="669"/>
      <c r="N1" s="669"/>
      <c r="O1" s="669"/>
      <c r="P1" s="672"/>
      <c r="Q1" s="672"/>
      <c r="R1" s="672"/>
      <c r="S1" s="672"/>
      <c r="T1" s="672"/>
      <c r="U1" s="672"/>
      <c r="V1" s="672"/>
      <c r="W1" s="672"/>
      <c r="X1" s="672"/>
      <c r="Y1" s="662" t="s">
        <v>69</v>
      </c>
      <c r="Z1" s="663"/>
      <c r="AA1" s="663"/>
      <c r="AB1" s="663"/>
      <c r="AC1" s="663"/>
      <c r="AD1" s="663"/>
    </row>
    <row r="2" spans="2:32" ht="45" customHeight="1" x14ac:dyDescent="0.25">
      <c r="B2" s="668"/>
      <c r="C2" s="668"/>
      <c r="D2" s="668"/>
      <c r="E2" s="668"/>
      <c r="F2" s="668"/>
      <c r="G2" s="669"/>
      <c r="H2" s="669"/>
      <c r="I2" s="669"/>
      <c r="J2" s="669"/>
      <c r="K2" s="669"/>
      <c r="L2" s="669"/>
      <c r="M2" s="669"/>
      <c r="N2" s="669"/>
      <c r="O2" s="669"/>
      <c r="P2" s="666" t="s">
        <v>70</v>
      </c>
      <c r="Q2" s="666"/>
      <c r="R2" s="666"/>
      <c r="S2" s="666"/>
      <c r="T2" s="666"/>
      <c r="U2" s="666"/>
      <c r="V2" s="666"/>
      <c r="W2" s="666"/>
      <c r="X2" s="666"/>
      <c r="Y2" s="664"/>
      <c r="Z2" s="665"/>
      <c r="AA2" s="665"/>
      <c r="AB2" s="665"/>
      <c r="AC2" s="665"/>
      <c r="AD2" s="665"/>
    </row>
    <row r="3" spans="2:32" ht="4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404" t="s">
        <v>76</v>
      </c>
      <c r="Q3" s="404" t="s">
        <v>77</v>
      </c>
      <c r="R3" s="404" t="s">
        <v>78</v>
      </c>
      <c r="S3" s="404" t="s">
        <v>79</v>
      </c>
      <c r="T3" s="404" t="s">
        <v>80</v>
      </c>
      <c r="U3" s="404" t="s">
        <v>81</v>
      </c>
      <c r="V3" s="404" t="s">
        <v>82</v>
      </c>
      <c r="W3" s="404" t="s">
        <v>83</v>
      </c>
      <c r="X3" s="404" t="s">
        <v>52</v>
      </c>
      <c r="Y3" s="184" t="s">
        <v>56</v>
      </c>
      <c r="Z3" s="184" t="s">
        <v>58</v>
      </c>
      <c r="AA3" s="184" t="s">
        <v>60</v>
      </c>
      <c r="AB3" s="184" t="s">
        <v>62</v>
      </c>
      <c r="AC3" s="184" t="s">
        <v>64</v>
      </c>
      <c r="AD3" s="184" t="s">
        <v>84</v>
      </c>
    </row>
    <row r="4" spans="2:32" ht="70.5" customHeight="1" x14ac:dyDescent="0.25">
      <c r="B4" s="197" t="s">
        <v>85</v>
      </c>
      <c r="C4" s="667" t="s">
        <v>844</v>
      </c>
      <c r="D4" s="190"/>
      <c r="E4" s="231">
        <v>582</v>
      </c>
      <c r="F4" s="422" t="s">
        <v>845</v>
      </c>
      <c r="G4" s="228"/>
      <c r="H4" s="217" t="s">
        <v>846</v>
      </c>
      <c r="I4" s="205"/>
      <c r="J4" s="224">
        <v>1</v>
      </c>
      <c r="K4" s="224"/>
      <c r="L4" s="217" t="s">
        <v>847</v>
      </c>
      <c r="M4" s="218">
        <v>1</v>
      </c>
      <c r="N4" s="194">
        <v>45524</v>
      </c>
      <c r="O4" s="379">
        <v>45585</v>
      </c>
      <c r="P4" s="331">
        <v>45727</v>
      </c>
      <c r="Q4" s="314" t="s">
        <v>848</v>
      </c>
      <c r="R4" s="343">
        <v>1</v>
      </c>
      <c r="S4" s="213">
        <f t="shared" ref="S4:S9" si="0">(IF(R4="","",IF(OR($J4=0,$J4="",P4=""),"",R4/$J4)))</f>
        <v>1</v>
      </c>
      <c r="T4" s="214">
        <f t="shared" ref="T4:T9" si="1">(IF(OR($M4="",S4=""),"",IF(OR($M4=0,S4=0),0,IF((S4*100%)/$M4&gt;100%,100%,(S4*100%)/$M4))))</f>
        <v>1</v>
      </c>
      <c r="U4" s="215" t="str">
        <f t="shared" ref="U4:U9" si="2">IF(R4="","",IF(T4&lt;100%, IF(T4&lt;100%, "ALERTA","EN TERMINO"), IF(T4=100%, "OK", "EN TERMINO")))</f>
        <v>OK</v>
      </c>
      <c r="V4" s="340" t="s">
        <v>849</v>
      </c>
      <c r="W4" s="209" t="s">
        <v>96</v>
      </c>
      <c r="X4" s="330" t="str">
        <f>IF(T4=100%,IF(T4&gt;=100%,"CUMPLIDA","ATENCIÓN"),IF(T4&lt;100%,"INCUMPLIDA","EN EJECUCIÓN"))</f>
        <v>CUMPLIDA</v>
      </c>
      <c r="Y4" s="209" t="str">
        <f t="shared" ref="Y4:Y9" si="3">IF(X4="CUMPLIDA", "SI", "NO")</f>
        <v>SI</v>
      </c>
      <c r="Z4" s="415" t="s">
        <v>97</v>
      </c>
      <c r="AA4" s="409" t="str">
        <f t="shared" ref="AA4:AA9" si="4">IF(X4="CUMPLIDA",IF(AND(Y4="SI",Z4="NO"),"EFECTIVA",IF(AND(Y4="NO",Z4="NO"),"INEFECTIVA",IF(AND(Y4="NO",Z4="SI"),"INEFECTIVA",IF(AND(Y4="SI",Z4="SI"),"INEFECTIVA")))),"NO APLICA")</f>
        <v>EFECTIVA</v>
      </c>
      <c r="AB4" s="187" t="str">
        <f t="shared" ref="AB4:AB9" si="5">IF(AA4="EFECTIVA","NO",IF(AA4="INEFECTIVA","SI","NO APLICA"))</f>
        <v>NO</v>
      </c>
      <c r="AC4" s="209" t="s">
        <v>98</v>
      </c>
      <c r="AD4" s="187"/>
      <c r="AE4" s="188" t="s">
        <v>99</v>
      </c>
      <c r="AF4" s="188" t="s">
        <v>97</v>
      </c>
    </row>
    <row r="5" spans="2:32" ht="72.75" customHeight="1" x14ac:dyDescent="0.25">
      <c r="B5" s="189" t="s">
        <v>85</v>
      </c>
      <c r="C5" s="673"/>
      <c r="D5" s="177"/>
      <c r="E5" s="235">
        <v>583</v>
      </c>
      <c r="F5" s="423" t="s">
        <v>850</v>
      </c>
      <c r="G5" s="177"/>
      <c r="H5" s="258" t="s">
        <v>851</v>
      </c>
      <c r="I5" s="177"/>
      <c r="J5" s="177">
        <v>1</v>
      </c>
      <c r="K5" s="177"/>
      <c r="L5" s="258" t="s">
        <v>847</v>
      </c>
      <c r="M5" s="193">
        <v>1</v>
      </c>
      <c r="N5" s="360">
        <v>45550</v>
      </c>
      <c r="O5" s="375">
        <v>45611</v>
      </c>
      <c r="P5" s="331">
        <v>45727</v>
      </c>
      <c r="Q5" s="314"/>
      <c r="R5" s="314">
        <v>1</v>
      </c>
      <c r="S5" s="213">
        <f t="shared" si="0"/>
        <v>1</v>
      </c>
      <c r="T5" s="214">
        <f t="shared" si="1"/>
        <v>1</v>
      </c>
      <c r="U5" s="215" t="str">
        <f t="shared" si="2"/>
        <v>OK</v>
      </c>
      <c r="V5" s="340" t="s">
        <v>852</v>
      </c>
      <c r="W5" s="209" t="s">
        <v>96</v>
      </c>
      <c r="X5" s="330" t="str">
        <f>IF(T5=100%,IF(T5&gt;=100%,"CUMPLIDA","ATENCIÓN"),IF(T5&lt;100%,"INCUMPLIDA","EN EJECUCIÓN"))</f>
        <v>CUMPLIDA</v>
      </c>
      <c r="Y5" s="209" t="str">
        <f t="shared" si="3"/>
        <v>SI</v>
      </c>
      <c r="Z5" s="415" t="s">
        <v>97</v>
      </c>
      <c r="AA5" s="409" t="str">
        <f t="shared" si="4"/>
        <v>EFECTIVA</v>
      </c>
      <c r="AB5" s="187" t="str">
        <f t="shared" si="5"/>
        <v>NO</v>
      </c>
      <c r="AC5" s="209" t="s">
        <v>98</v>
      </c>
      <c r="AD5" s="177"/>
    </row>
    <row r="6" spans="2:32" ht="62.25" customHeight="1" x14ac:dyDescent="0.2">
      <c r="B6" s="197" t="s">
        <v>85</v>
      </c>
      <c r="C6" s="661" t="s">
        <v>116</v>
      </c>
      <c r="D6" s="190" t="s">
        <v>117</v>
      </c>
      <c r="E6" s="231">
        <v>627</v>
      </c>
      <c r="F6" s="232" t="s">
        <v>853</v>
      </c>
      <c r="G6" s="232" t="s">
        <v>854</v>
      </c>
      <c r="H6" s="224" t="s">
        <v>855</v>
      </c>
      <c r="I6" s="190" t="s">
        <v>856</v>
      </c>
      <c r="J6" s="190">
        <v>1</v>
      </c>
      <c r="K6" s="151" t="s">
        <v>92</v>
      </c>
      <c r="L6" s="190" t="s">
        <v>857</v>
      </c>
      <c r="M6" s="218">
        <v>1</v>
      </c>
      <c r="N6" s="194">
        <v>45627</v>
      </c>
      <c r="O6" s="194" t="s">
        <v>858</v>
      </c>
      <c r="P6" s="331">
        <v>45747</v>
      </c>
      <c r="Q6" s="152"/>
      <c r="R6" s="209">
        <v>0</v>
      </c>
      <c r="S6" s="213">
        <f t="shared" si="0"/>
        <v>0</v>
      </c>
      <c r="T6" s="214">
        <f t="shared" si="1"/>
        <v>0</v>
      </c>
      <c r="U6" s="215" t="str">
        <f t="shared" si="2"/>
        <v>ALERTA</v>
      </c>
      <c r="V6" s="467" t="s">
        <v>859</v>
      </c>
      <c r="W6" s="209" t="s">
        <v>640</v>
      </c>
      <c r="X6" s="330" t="str">
        <f>IF(T6=100%,IF(T6&gt;=100%,"CUMPLIDA","ATENCIÓN"),IF(T6&lt;50%,"ATENCIÓN","EN EJECUCIÓN"))</f>
        <v>ATENCIÓN</v>
      </c>
      <c r="Y6" s="209" t="str">
        <f t="shared" si="3"/>
        <v>NO</v>
      </c>
      <c r="Z6" s="415" t="s">
        <v>97</v>
      </c>
      <c r="AA6" s="409" t="str">
        <f t="shared" si="4"/>
        <v>NO APLICA</v>
      </c>
      <c r="AB6" s="187" t="str">
        <f t="shared" si="5"/>
        <v>NO APLICA</v>
      </c>
      <c r="AC6" s="209" t="s">
        <v>98</v>
      </c>
      <c r="AD6" s="151"/>
    </row>
    <row r="7" spans="2:32" ht="45" customHeight="1" x14ac:dyDescent="0.2">
      <c r="B7" s="197" t="s">
        <v>85</v>
      </c>
      <c r="C7" s="661"/>
      <c r="D7" s="190" t="s">
        <v>117</v>
      </c>
      <c r="E7" s="231">
        <v>628</v>
      </c>
      <c r="F7" s="232" t="s">
        <v>860</v>
      </c>
      <c r="G7" s="232" t="s">
        <v>861</v>
      </c>
      <c r="H7" s="224" t="s">
        <v>862</v>
      </c>
      <c r="I7" s="190" t="s">
        <v>856</v>
      </c>
      <c r="J7" s="190">
        <v>1</v>
      </c>
      <c r="K7" s="151" t="s">
        <v>92</v>
      </c>
      <c r="L7" s="190" t="s">
        <v>863</v>
      </c>
      <c r="M7" s="218">
        <v>1</v>
      </c>
      <c r="N7" s="194">
        <v>45627</v>
      </c>
      <c r="O7" s="194" t="s">
        <v>858</v>
      </c>
      <c r="P7" s="331">
        <v>45747</v>
      </c>
      <c r="Q7" s="152"/>
      <c r="R7" s="209">
        <v>0</v>
      </c>
      <c r="S7" s="213">
        <f t="shared" si="0"/>
        <v>0</v>
      </c>
      <c r="T7" s="214">
        <f t="shared" si="1"/>
        <v>0</v>
      </c>
      <c r="U7" s="215" t="str">
        <f t="shared" si="2"/>
        <v>ALERTA</v>
      </c>
      <c r="V7" s="467" t="s">
        <v>859</v>
      </c>
      <c r="W7" s="209" t="s">
        <v>640</v>
      </c>
      <c r="X7" s="330" t="str">
        <f>IF(T7=100%,IF(T7&gt;=100%,"CUMPLIDA","ATENCIÓN"),IF(T7&lt;50%,"ATENCIÓN","EN EJECUCIÓN"))</f>
        <v>ATENCIÓN</v>
      </c>
      <c r="Y7" s="209" t="str">
        <f t="shared" si="3"/>
        <v>NO</v>
      </c>
      <c r="Z7" s="415" t="s">
        <v>97</v>
      </c>
      <c r="AA7" s="409" t="str">
        <f t="shared" si="4"/>
        <v>NO APLICA</v>
      </c>
      <c r="AB7" s="187" t="str">
        <f t="shared" si="5"/>
        <v>NO APLICA</v>
      </c>
      <c r="AC7" s="209" t="s">
        <v>98</v>
      </c>
      <c r="AD7" s="151"/>
    </row>
    <row r="8" spans="2:32" ht="45" customHeight="1" x14ac:dyDescent="0.2">
      <c r="B8" s="197" t="s">
        <v>85</v>
      </c>
      <c r="C8" s="661"/>
      <c r="D8" s="190" t="s">
        <v>117</v>
      </c>
      <c r="E8" s="231">
        <v>629</v>
      </c>
      <c r="F8" s="232" t="s">
        <v>864</v>
      </c>
      <c r="G8" s="232" t="s">
        <v>865</v>
      </c>
      <c r="H8" s="353" t="s">
        <v>866</v>
      </c>
      <c r="I8" s="190" t="s">
        <v>867</v>
      </c>
      <c r="J8" s="190">
        <v>1</v>
      </c>
      <c r="K8" s="151" t="s">
        <v>92</v>
      </c>
      <c r="L8" s="190" t="s">
        <v>868</v>
      </c>
      <c r="M8" s="218">
        <v>1</v>
      </c>
      <c r="N8" s="194">
        <v>45627</v>
      </c>
      <c r="O8" s="194" t="s">
        <v>858</v>
      </c>
      <c r="P8" s="331">
        <v>45747</v>
      </c>
      <c r="Q8" s="152"/>
      <c r="R8" s="209">
        <v>0</v>
      </c>
      <c r="S8" s="213">
        <f t="shared" si="0"/>
        <v>0</v>
      </c>
      <c r="T8" s="214">
        <f t="shared" si="1"/>
        <v>0</v>
      </c>
      <c r="U8" s="215" t="str">
        <f t="shared" si="2"/>
        <v>ALERTA</v>
      </c>
      <c r="V8" s="467" t="s">
        <v>859</v>
      </c>
      <c r="W8" s="209" t="s">
        <v>640</v>
      </c>
      <c r="X8" s="330" t="str">
        <f>IF(T8=100%,IF(T8&gt;=100%,"CUMPLIDA","ATENCIÓN"),IF(T8&lt;50%,"ATENCIÓN","EN EJECUCIÓN"))</f>
        <v>ATENCIÓN</v>
      </c>
      <c r="Y8" s="209" t="str">
        <f t="shared" si="3"/>
        <v>NO</v>
      </c>
      <c r="Z8" s="415" t="s">
        <v>97</v>
      </c>
      <c r="AA8" s="409" t="str">
        <f t="shared" si="4"/>
        <v>NO APLICA</v>
      </c>
      <c r="AB8" s="187" t="str">
        <f t="shared" si="5"/>
        <v>NO APLICA</v>
      </c>
      <c r="AC8" s="209" t="s">
        <v>98</v>
      </c>
      <c r="AD8" s="151"/>
    </row>
    <row r="9" spans="2:32" ht="45" customHeight="1" x14ac:dyDescent="0.2">
      <c r="B9" s="197" t="s">
        <v>85</v>
      </c>
      <c r="C9" s="661"/>
      <c r="D9" s="190" t="s">
        <v>117</v>
      </c>
      <c r="E9" s="231">
        <v>630</v>
      </c>
      <c r="F9" s="232" t="s">
        <v>869</v>
      </c>
      <c r="G9" s="232" t="s">
        <v>870</v>
      </c>
      <c r="H9" s="224" t="s">
        <v>871</v>
      </c>
      <c r="I9" s="190" t="s">
        <v>872</v>
      </c>
      <c r="J9" s="190">
        <v>1</v>
      </c>
      <c r="K9" s="151" t="s">
        <v>92</v>
      </c>
      <c r="L9" s="190" t="s">
        <v>873</v>
      </c>
      <c r="M9" s="218">
        <v>1</v>
      </c>
      <c r="N9" s="194">
        <v>45658</v>
      </c>
      <c r="O9" s="194">
        <v>45838</v>
      </c>
      <c r="P9" s="331">
        <v>45747</v>
      </c>
      <c r="Q9" s="152"/>
      <c r="R9" s="209">
        <v>0</v>
      </c>
      <c r="S9" s="213">
        <f t="shared" si="0"/>
        <v>0</v>
      </c>
      <c r="T9" s="214">
        <f t="shared" si="1"/>
        <v>0</v>
      </c>
      <c r="U9" s="215" t="str">
        <f t="shared" si="2"/>
        <v>ALERTA</v>
      </c>
      <c r="V9" s="467" t="s">
        <v>859</v>
      </c>
      <c r="W9" s="209" t="s">
        <v>640</v>
      </c>
      <c r="X9" s="330" t="str">
        <f>IF(T9=100%,IF(T9&gt;=100%,"CUMPLIDA","ATENCIÓN"),IF(T9&lt;50%,"ATENCIÓN","EN EJECUCIÓN"))</f>
        <v>ATENCIÓN</v>
      </c>
      <c r="Y9" s="209" t="str">
        <f t="shared" si="3"/>
        <v>NO</v>
      </c>
      <c r="Z9" s="415" t="s">
        <v>97</v>
      </c>
      <c r="AA9" s="409" t="str">
        <f t="shared" si="4"/>
        <v>NO APLICA</v>
      </c>
      <c r="AB9" s="187" t="str">
        <f t="shared" si="5"/>
        <v>NO APLICA</v>
      </c>
      <c r="AC9" s="209" t="s">
        <v>98</v>
      </c>
      <c r="AD9" s="151"/>
    </row>
  </sheetData>
  <autoFilter ref="A3:AF9"/>
  <mergeCells count="7">
    <mergeCell ref="Y1:AD2"/>
    <mergeCell ref="P2:X2"/>
    <mergeCell ref="C6:C9"/>
    <mergeCell ref="C4:C5"/>
    <mergeCell ref="B1:F2"/>
    <mergeCell ref="G1:O2"/>
    <mergeCell ref="P1:X1"/>
  </mergeCells>
  <conditionalFormatting sqref="U4:U9">
    <cfRule type="containsText" dxfId="139" priority="28" stopIfTrue="1" operator="containsText" text="EN TERMINO">
      <formula>NOT(ISERROR(SEARCH("EN TERMINO",U4)))</formula>
    </cfRule>
    <cfRule type="containsText" priority="29" operator="containsText" text="AMARILLO">
      <formula>NOT(ISERROR(SEARCH("AMARILLO",U4)))</formula>
    </cfRule>
    <cfRule type="containsText" dxfId="138" priority="30" stopIfTrue="1" operator="containsText" text="ALERTA">
      <formula>NOT(ISERROR(SEARCH("ALERTA",U4)))</formula>
    </cfRule>
    <cfRule type="containsText" dxfId="137" priority="31" stopIfTrue="1" operator="containsText" text="OK">
      <formula>NOT(ISERROR(SEARCH("OK",U4)))</formula>
    </cfRule>
    <cfRule type="dataBar" priority="32">
      <dataBar>
        <cfvo type="min"/>
        <cfvo type="max"/>
        <color rgb="FF638EC6"/>
      </dataBar>
    </cfRule>
  </conditionalFormatting>
  <conditionalFormatting sqref="X4:X9">
    <cfRule type="containsText" dxfId="136" priority="1" operator="containsText" text="EN EJECUCIÓN">
      <formula>NOT(ISERROR(SEARCH("EN EJECUCIÓN",X4)))</formula>
    </cfRule>
    <cfRule type="containsText" dxfId="135" priority="2" operator="containsText" text="EN TERMINO">
      <formula>NOT(ISERROR(SEARCH("EN TERMINO",X4)))</formula>
    </cfRule>
    <cfRule type="containsText" dxfId="134" priority="3" operator="containsText" text="ATENCIÓN">
      <formula>NOT(ISERROR(SEARCH("ATENCIÓN",X4)))</formula>
    </cfRule>
    <cfRule type="containsText" dxfId="133" priority="4" stopIfTrue="1" operator="containsText" text="PENDIENTE">
      <formula>NOT(ISERROR(SEARCH("PENDIENTE",X4)))</formula>
    </cfRule>
    <cfRule type="containsText" dxfId="132" priority="5" stopIfTrue="1" operator="containsText" text="INCUMPLIDA">
      <formula>NOT(ISERROR(SEARCH("INCUMPLIDA",X4)))</formula>
    </cfRule>
    <cfRule type="containsText" dxfId="131" priority="6" stopIfTrue="1" operator="containsText" text="CUMPLIDA">
      <formula>NOT(ISERROR(SEARCH("CUMPLIDA",X4)))</formula>
    </cfRule>
  </conditionalFormatting>
  <conditionalFormatting sqref="AB4:AB9">
    <cfRule type="containsText" dxfId="130" priority="25" operator="containsText" text="cerrada">
      <formula>NOT(ISERROR(SEARCH("cerrada",AB4)))</formula>
    </cfRule>
    <cfRule type="containsText" dxfId="129" priority="26" operator="containsText" text="cerrado">
      <formula>NOT(ISERROR(SEARCH("cerrado",AB4)))</formula>
    </cfRule>
    <cfRule type="containsText" dxfId="128" priority="27" operator="containsText" text="Abierto">
      <formula>NOT(ISERROR(SEARCH("Abierto",AB4)))</formula>
    </cfRule>
  </conditionalFormatting>
  <dataValidations count="2">
    <dataValidation type="list" allowBlank="1" showInputMessage="1" showErrorMessage="1" sqref="K4">
      <formula1>$E$2:$E$3</formula1>
    </dataValidation>
    <dataValidation type="list" allowBlank="1" showInputMessage="1" showErrorMessage="1" sqref="Z4:Z9">
      <formula1>$BE$4:$BG$4</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B1:AD8"/>
  <sheetViews>
    <sheetView zoomScale="90" zoomScaleNormal="90" workbookViewId="0">
      <pane xSplit="3" topLeftCell="S1" activePane="topRight" state="frozen"/>
      <selection activeCell="A3" sqref="A3"/>
      <selection pane="topRight" activeCell="X5" sqref="X5"/>
    </sheetView>
  </sheetViews>
  <sheetFormatPr baseColWidth="10" defaultColWidth="20.140625" defaultRowHeight="50.1" customHeight="1" outlineLevelCol="1" x14ac:dyDescent="0.2"/>
  <cols>
    <col min="1" max="1" width="4.140625" style="142" customWidth="1"/>
    <col min="2" max="2" width="12.140625" style="142" customWidth="1"/>
    <col min="3" max="3" width="20.42578125" style="142" customWidth="1"/>
    <col min="4" max="4" width="16.7109375" style="142" customWidth="1"/>
    <col min="5" max="5" width="15" style="142" customWidth="1"/>
    <col min="6" max="6" width="57" style="142" customWidth="1"/>
    <col min="7" max="7" width="20.140625" style="142"/>
    <col min="8" max="8" width="20.140625" style="144"/>
    <col min="9" max="15" width="20.140625" style="142"/>
    <col min="16" max="16" width="20.140625" style="143" outlineLevel="1"/>
    <col min="17" max="17" width="39.42578125" style="143" customWidth="1" outlineLevel="1"/>
    <col min="18" max="21" width="20.140625" style="143" outlineLevel="1"/>
    <col min="22" max="22" width="47.28515625" style="143" customWidth="1" outlineLevel="1"/>
    <col min="23" max="24" width="20.140625" style="143" outlineLevel="1"/>
    <col min="25" max="25" width="23.42578125" style="143" customWidth="1" outlineLevel="1"/>
    <col min="26" max="26" width="20.140625" style="143" outlineLevel="1"/>
    <col min="27" max="29" width="20.140625" style="143"/>
    <col min="30" max="30" width="20.140625" style="142"/>
    <col min="31" max="31" width="8.85546875" style="142" customWidth="1"/>
    <col min="32" max="32" width="8.42578125" style="142" customWidth="1"/>
    <col min="33" max="16384" width="20.140625" style="142"/>
  </cols>
  <sheetData>
    <row r="1" spans="2:30" ht="24" customHeight="1" x14ac:dyDescent="0.25">
      <c r="B1" s="668" t="s">
        <v>6</v>
      </c>
      <c r="C1" s="668"/>
      <c r="D1" s="668"/>
      <c r="E1" s="668"/>
      <c r="F1" s="668"/>
      <c r="G1" s="669" t="s">
        <v>19</v>
      </c>
      <c r="H1" s="669"/>
      <c r="I1" s="669"/>
      <c r="J1" s="669"/>
      <c r="K1" s="669"/>
      <c r="L1" s="669"/>
      <c r="M1" s="669"/>
      <c r="N1" s="669"/>
      <c r="O1" s="669"/>
      <c r="P1" s="672"/>
      <c r="Q1" s="672"/>
      <c r="R1" s="672"/>
      <c r="S1" s="672"/>
      <c r="T1" s="672"/>
      <c r="U1" s="672"/>
      <c r="V1" s="672"/>
      <c r="W1" s="672"/>
      <c r="X1" s="672"/>
      <c r="Y1" s="662" t="s">
        <v>69</v>
      </c>
      <c r="Z1" s="663"/>
      <c r="AA1" s="663"/>
      <c r="AB1" s="663"/>
      <c r="AC1" s="663"/>
      <c r="AD1" s="663"/>
    </row>
    <row r="2" spans="2:30" ht="27" customHeight="1" x14ac:dyDescent="0.25">
      <c r="B2" s="668"/>
      <c r="C2" s="668"/>
      <c r="D2" s="668"/>
      <c r="E2" s="668"/>
      <c r="F2" s="668"/>
      <c r="G2" s="669"/>
      <c r="H2" s="669"/>
      <c r="I2" s="669"/>
      <c r="J2" s="669"/>
      <c r="K2" s="669"/>
      <c r="L2" s="669"/>
      <c r="M2" s="669"/>
      <c r="N2" s="669"/>
      <c r="O2" s="669"/>
      <c r="P2" s="666" t="s">
        <v>70</v>
      </c>
      <c r="Q2" s="666"/>
      <c r="R2" s="666"/>
      <c r="S2" s="666"/>
      <c r="T2" s="666"/>
      <c r="U2" s="666"/>
      <c r="V2" s="666"/>
      <c r="W2" s="666"/>
      <c r="X2" s="666"/>
      <c r="Y2" s="664"/>
      <c r="Z2" s="665"/>
      <c r="AA2" s="665"/>
      <c r="AB2" s="665"/>
      <c r="AC2" s="665"/>
      <c r="AD2" s="665"/>
    </row>
    <row r="3" spans="2:30" ht="50.1"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404" t="s">
        <v>76</v>
      </c>
      <c r="Q3" s="404" t="s">
        <v>77</v>
      </c>
      <c r="R3" s="404" t="s">
        <v>78</v>
      </c>
      <c r="S3" s="404" t="s">
        <v>79</v>
      </c>
      <c r="T3" s="404" t="s">
        <v>80</v>
      </c>
      <c r="U3" s="404" t="s">
        <v>81</v>
      </c>
      <c r="V3" s="404" t="s">
        <v>82</v>
      </c>
      <c r="W3" s="404" t="s">
        <v>83</v>
      </c>
      <c r="X3" s="404" t="s">
        <v>52</v>
      </c>
      <c r="Y3" s="184" t="s">
        <v>56</v>
      </c>
      <c r="Z3" s="184" t="s">
        <v>58</v>
      </c>
      <c r="AA3" s="184" t="s">
        <v>60</v>
      </c>
      <c r="AB3" s="184" t="s">
        <v>62</v>
      </c>
      <c r="AC3" s="184" t="s">
        <v>64</v>
      </c>
      <c r="AD3" s="184" t="s">
        <v>84</v>
      </c>
    </row>
    <row r="4" spans="2:30" ht="95.25" customHeight="1" x14ac:dyDescent="0.25">
      <c r="B4" s="197" t="s">
        <v>85</v>
      </c>
      <c r="C4" s="661" t="s">
        <v>363</v>
      </c>
      <c r="D4" s="279" t="s">
        <v>103</v>
      </c>
      <c r="E4" s="231">
        <v>559</v>
      </c>
      <c r="F4" s="590" t="s">
        <v>874</v>
      </c>
      <c r="G4" s="224" t="s">
        <v>875</v>
      </c>
      <c r="H4" s="313" t="s">
        <v>876</v>
      </c>
      <c r="I4" s="313" t="s">
        <v>877</v>
      </c>
      <c r="J4" s="313">
        <v>1</v>
      </c>
      <c r="K4" s="151" t="s">
        <v>108</v>
      </c>
      <c r="L4" s="277" t="s">
        <v>878</v>
      </c>
      <c r="M4" s="218">
        <v>1</v>
      </c>
      <c r="N4" s="309">
        <v>45536</v>
      </c>
      <c r="O4" s="618">
        <v>45746</v>
      </c>
      <c r="P4" s="331">
        <v>45747</v>
      </c>
      <c r="Q4" s="338"/>
      <c r="R4" s="209">
        <v>0</v>
      </c>
      <c r="S4" s="213">
        <f t="shared" ref="S4" si="0">(IF(R4="","",IF(OR($J4=0,$J4="",P4=""),"",R4/$J4)))</f>
        <v>0</v>
      </c>
      <c r="T4" s="214">
        <f t="shared" ref="T4" si="1">(IF(OR($M4="",S4=""),"",IF(OR($M4=0,S4=0),0,IF((S4*100%)/$M4&gt;100%,100%,(S4*100%)/$M4))))</f>
        <v>0</v>
      </c>
      <c r="U4" s="215" t="str">
        <f t="shared" ref="U4" si="2">IF(R4="","",IF(T4&lt;100%, IF(T4&lt;100%, "ALERTA","EN TERMINO"), IF(T4=100%, "OK", "EN TERMINO")))</f>
        <v>ALERTA</v>
      </c>
      <c r="V4" s="607" t="s">
        <v>879</v>
      </c>
      <c r="W4" s="209" t="s">
        <v>824</v>
      </c>
      <c r="X4" s="330" t="str">
        <f>IF(T4=100%,IF(T4&gt;=100%,"CUMPLIDA","ATENCIÓN"),IF(T4&lt;100%,"INCUMPLIDA","EN EJECUCIÓN"))</f>
        <v>INCUMPLIDA</v>
      </c>
      <c r="Y4" s="209" t="str">
        <f>IF(X4="CUMPLIDA", "SI", "NO")</f>
        <v>NO</v>
      </c>
      <c r="Z4" s="415" t="s">
        <v>97</v>
      </c>
      <c r="AA4" s="409" t="str">
        <f>IF(X4="CUMPLIDA",IF(AND(Y4="SI",Z4="NO"),"EFECTIVA",IF(AND(Y4="NO",Z4="NO"),"INEFECTIVA",IF(AND(Y4="NO",Z4="SI"),"INEFECTIVA",IF(AND(Y4="SI",Z4="SI"),"INEFECTIVA")))),"NO APLICA")</f>
        <v>NO APLICA</v>
      </c>
      <c r="AB4" s="187" t="str">
        <f>IF(AA4="EFECTIVA","NO",IF(AA4="INEFECTIVA","SI","NO APLICA"))</f>
        <v>NO APLICA</v>
      </c>
      <c r="AC4" s="209" t="s">
        <v>98</v>
      </c>
      <c r="AD4" s="151"/>
    </row>
    <row r="5" spans="2:30" ht="95.25" customHeight="1" x14ac:dyDescent="0.25">
      <c r="B5" s="197" t="s">
        <v>85</v>
      </c>
      <c r="C5" s="661"/>
      <c r="D5" s="279" t="s">
        <v>103</v>
      </c>
      <c r="E5" s="231">
        <v>560</v>
      </c>
      <c r="F5" s="590" t="s">
        <v>880</v>
      </c>
      <c r="G5" s="224" t="s">
        <v>881</v>
      </c>
      <c r="H5" s="224" t="s">
        <v>882</v>
      </c>
      <c r="I5" s="224" t="s">
        <v>883</v>
      </c>
      <c r="J5" s="224">
        <v>1</v>
      </c>
      <c r="K5" s="151" t="s">
        <v>108</v>
      </c>
      <c r="L5" s="277" t="s">
        <v>884</v>
      </c>
      <c r="M5" s="218">
        <v>1</v>
      </c>
      <c r="N5" s="309">
        <v>45536</v>
      </c>
      <c r="O5" s="618" t="s">
        <v>885</v>
      </c>
      <c r="P5" s="331">
        <v>45747</v>
      </c>
      <c r="Q5" s="338"/>
      <c r="R5" s="209">
        <v>0</v>
      </c>
      <c r="S5" s="213">
        <f t="shared" ref="S5" si="3">(IF(R5="","",IF(OR($J5=0,$J5="",P5=""),"",R5/$J5)))</f>
        <v>0</v>
      </c>
      <c r="T5" s="214">
        <f t="shared" ref="T5" si="4">(IF(OR($M5="",S5=""),"",IF(OR($M5=0,S5=0),0,IF((S5*100%)/$M5&gt;100%,100%,(S5*100%)/$M5))))</f>
        <v>0</v>
      </c>
      <c r="U5" s="215" t="str">
        <f t="shared" ref="U5:U7" si="5">IF(R5="","",IF(T5&lt;100%, IF(T5&lt;100%, "ALERTA","EN TERMINO"), IF(T5=100%, "OK", "EN TERMINO")))</f>
        <v>ALERTA</v>
      </c>
      <c r="V5" s="607" t="s">
        <v>879</v>
      </c>
      <c r="W5" s="209" t="s">
        <v>824</v>
      </c>
      <c r="X5" s="330" t="str">
        <f>IF(T5=100%,IF(T5&gt;=100%,"CUMPLIDA","ATENCIÓN"),IF(T5&lt;100%,"INCUMPLIDA","EN EJECUCIÓN"))</f>
        <v>INCUMPLIDA</v>
      </c>
      <c r="Y5" s="209" t="str">
        <f>IF(X5="CUMPLIDA", "SI", "NO")</f>
        <v>NO</v>
      </c>
      <c r="Z5" s="415" t="s">
        <v>97</v>
      </c>
      <c r="AA5" s="409" t="str">
        <f>IF(X5="CUMPLIDA",IF(AND(Y5="SI",Z5="NO"),"EFECTIVA",IF(AND(Y5="NO",Z5="NO"),"INEFECTIVA",IF(AND(Y5="NO",Z5="SI"),"INEFECTIVA",IF(AND(Y5="SI",Z5="SI"),"INEFECTIVA")))),"NO APLICA")</f>
        <v>NO APLICA</v>
      </c>
      <c r="AB5" s="187" t="str">
        <f>IF(AA5="EFECTIVA","NO",IF(AA5="INEFECTIVA","SI","NO APLICA"))</f>
        <v>NO APLICA</v>
      </c>
      <c r="AC5" s="209" t="s">
        <v>98</v>
      </c>
      <c r="AD5" s="151"/>
    </row>
    <row r="6" spans="2:30" ht="66.75" customHeight="1" x14ac:dyDescent="0.2">
      <c r="B6" s="197" t="s">
        <v>85</v>
      </c>
      <c r="C6" s="667" t="s">
        <v>761</v>
      </c>
      <c r="D6" s="279" t="s">
        <v>103</v>
      </c>
      <c r="E6" s="231">
        <v>625</v>
      </c>
      <c r="F6" s="216" t="s">
        <v>834</v>
      </c>
      <c r="G6" s="224" t="s">
        <v>763</v>
      </c>
      <c r="H6" s="224" t="s">
        <v>886</v>
      </c>
      <c r="I6" s="224" t="s">
        <v>887</v>
      </c>
      <c r="J6" s="224">
        <v>4</v>
      </c>
      <c r="K6" s="151" t="s">
        <v>108</v>
      </c>
      <c r="L6" s="277" t="s">
        <v>888</v>
      </c>
      <c r="M6" s="218">
        <v>1</v>
      </c>
      <c r="N6" s="309">
        <v>45689</v>
      </c>
      <c r="O6" s="309">
        <v>45960</v>
      </c>
      <c r="P6" s="331">
        <v>45747</v>
      </c>
      <c r="Q6" s="152"/>
      <c r="R6" s="209">
        <v>0</v>
      </c>
      <c r="S6" s="213">
        <f t="shared" ref="S6:S7" si="6">(IF(R6="","",IF(OR($J6=0,$J6="",P6=""),"",R6/$J6)))</f>
        <v>0</v>
      </c>
      <c r="T6" s="214">
        <f t="shared" ref="T6:T7" si="7">(IF(OR($M6="",S6=""),"",IF(OR($M6=0,S6=0),0,IF((S6*100%)/$M6&gt;100%,100%,(S6*100%)/$M6))))</f>
        <v>0</v>
      </c>
      <c r="U6" s="215" t="str">
        <f t="shared" si="5"/>
        <v>ALERTA</v>
      </c>
      <c r="V6" s="607" t="s">
        <v>889</v>
      </c>
      <c r="W6" s="209" t="s">
        <v>824</v>
      </c>
      <c r="X6" s="330" t="str">
        <f t="shared" ref="X6:X8" si="8">IF(T6=100%,IF(T6&gt;=100%,"CUMPLIDA","ATENCIÓN"),IF(T6&lt;50%,"ATENCIÓN","EN EJECUCIÓN"))</f>
        <v>ATENCIÓN</v>
      </c>
      <c r="Y6" s="209" t="str">
        <f>IF(X6="CUMPLIDA", "SI", "NO")</f>
        <v>NO</v>
      </c>
      <c r="Z6" s="415" t="s">
        <v>97</v>
      </c>
      <c r="AA6" s="409" t="str">
        <f>IF(X6="CUMPLIDA",IF(AND(Y6="SI",Z6="NO"),"EFECTIVA",IF(AND(Y6="NO",Z6="NO"),"INEFECTIVA",IF(AND(Y6="NO",Z6="SI"),"INEFECTIVA",IF(AND(Y6="SI",Z6="SI"),"INEFECTIVA")))),"NO APLICA")</f>
        <v>NO APLICA</v>
      </c>
      <c r="AB6" s="187" t="str">
        <f>IF(AA6="EFECTIVA","NO",IF(AA6="INEFECTIVA","SI","NO APLICA"))</f>
        <v>NO APLICA</v>
      </c>
      <c r="AC6" s="209" t="s">
        <v>98</v>
      </c>
      <c r="AD6" s="151"/>
    </row>
    <row r="7" spans="2:30" ht="50.1" customHeight="1" x14ac:dyDescent="0.2">
      <c r="B7" s="197" t="s">
        <v>85</v>
      </c>
      <c r="C7" s="670"/>
      <c r="D7" s="279" t="s">
        <v>103</v>
      </c>
      <c r="E7" s="231">
        <v>626</v>
      </c>
      <c r="F7" s="216" t="s">
        <v>839</v>
      </c>
      <c r="G7" s="217" t="s">
        <v>763</v>
      </c>
      <c r="H7" s="217" t="s">
        <v>890</v>
      </c>
      <c r="I7" s="359" t="s">
        <v>891</v>
      </c>
      <c r="J7" s="359">
        <v>2</v>
      </c>
      <c r="K7" s="151" t="s">
        <v>108</v>
      </c>
      <c r="L7" s="277" t="s">
        <v>888</v>
      </c>
      <c r="M7" s="218">
        <v>1</v>
      </c>
      <c r="N7" s="309">
        <v>45689</v>
      </c>
      <c r="O7" s="309">
        <v>45838</v>
      </c>
      <c r="P7" s="331">
        <v>45747</v>
      </c>
      <c r="Q7" s="152"/>
      <c r="R7" s="209">
        <v>0</v>
      </c>
      <c r="S7" s="213">
        <f t="shared" si="6"/>
        <v>0</v>
      </c>
      <c r="T7" s="214">
        <f t="shared" si="7"/>
        <v>0</v>
      </c>
      <c r="U7" s="215" t="str">
        <f t="shared" si="5"/>
        <v>ALERTA</v>
      </c>
      <c r="V7" s="607" t="s">
        <v>889</v>
      </c>
      <c r="W7" s="209" t="s">
        <v>824</v>
      </c>
      <c r="X7" s="330" t="str">
        <f t="shared" si="8"/>
        <v>ATENCIÓN</v>
      </c>
      <c r="Y7" s="209" t="str">
        <f>IF(X7="CUMPLIDA", "SI", "NO")</f>
        <v>NO</v>
      </c>
      <c r="Z7" s="415" t="s">
        <v>97</v>
      </c>
      <c r="AA7" s="409" t="str">
        <f>IF(X7="CUMPLIDA",IF(AND(Y7="SI",Z7="NO"),"EFECTIVA",IF(AND(Y7="NO",Z7="NO"),"INEFECTIVA",IF(AND(Y7="NO",Z7="SI"),"INEFECTIVA",IF(AND(Y7="SI",Z7="SI"),"INEFECTIVA")))),"NO APLICA")</f>
        <v>NO APLICA</v>
      </c>
      <c r="AB7" s="187" t="str">
        <f>IF(AA7="EFECTIVA","NO",IF(AA7="INEFECTIVA","SI","NO APLICA"))</f>
        <v>NO APLICA</v>
      </c>
      <c r="AC7" s="209" t="s">
        <v>98</v>
      </c>
      <c r="AD7" s="151"/>
    </row>
    <row r="8" spans="2:30" ht="60" customHeight="1" x14ac:dyDescent="0.2">
      <c r="B8" s="197" t="s">
        <v>85</v>
      </c>
      <c r="C8" s="220" t="s">
        <v>224</v>
      </c>
      <c r="D8" s="279" t="s">
        <v>225</v>
      </c>
      <c r="E8" s="231">
        <v>643</v>
      </c>
      <c r="F8" s="223" t="s">
        <v>892</v>
      </c>
      <c r="G8" s="232" t="s">
        <v>893</v>
      </c>
      <c r="H8" s="385" t="s">
        <v>894</v>
      </c>
      <c r="I8" s="190" t="s">
        <v>895</v>
      </c>
      <c r="J8" s="190">
        <v>3</v>
      </c>
      <c r="K8" s="151" t="s">
        <v>92</v>
      </c>
      <c r="L8" s="277" t="s">
        <v>888</v>
      </c>
      <c r="M8" s="218">
        <v>1</v>
      </c>
      <c r="N8" s="239">
        <v>45637</v>
      </c>
      <c r="O8" s="239">
        <v>45808</v>
      </c>
      <c r="P8" s="331">
        <v>45747</v>
      </c>
      <c r="Q8" s="152"/>
      <c r="R8" s="209">
        <v>0</v>
      </c>
      <c r="S8" s="213">
        <f t="shared" ref="S8" si="9">(IF(R8="","",IF(OR($J8=0,$J8="",P8=""),"",R8/$J8)))</f>
        <v>0</v>
      </c>
      <c r="T8" s="214">
        <f t="shared" ref="T8" si="10">(IF(OR($M8="",S8=""),"",IF(OR($M8=0,S8=0),0,IF((S8*100%)/$M8&gt;100%,100%,(S8*100%)/$M8))))</f>
        <v>0</v>
      </c>
      <c r="U8" s="215" t="str">
        <f t="shared" ref="U8" si="11">IF(R8="","",IF(T8&lt;100%, IF(T8&lt;100%, "ALERTA","EN TERMINO"), IF(T8=100%, "OK", "EN TERMINO")))</f>
        <v>ALERTA</v>
      </c>
      <c r="V8" s="607" t="s">
        <v>889</v>
      </c>
      <c r="W8" s="209" t="s">
        <v>824</v>
      </c>
      <c r="X8" s="330" t="str">
        <f t="shared" si="8"/>
        <v>ATENCIÓN</v>
      </c>
      <c r="Y8" s="209" t="str">
        <f>IF(X8="CUMPLIDA", "SI", "NO")</f>
        <v>NO</v>
      </c>
      <c r="Z8" s="415" t="s">
        <v>97</v>
      </c>
      <c r="AA8" s="409" t="str">
        <f>IF(X8="CUMPLIDA",IF(AND(Y8="SI",Z8="NO"),"EFECTIVA",IF(AND(Y8="NO",Z8="NO"),"INEFECTIVA",IF(AND(Y8="NO",Z8="SI"),"INEFECTIVA",IF(AND(Y8="SI",Z8="SI"),"INEFECTIVA")))),"NO APLICA")</f>
        <v>NO APLICA</v>
      </c>
      <c r="AB8" s="187" t="str">
        <f>IF(AA8="EFECTIVA","NO",IF(AA8="INEFECTIVA","SI","NO APLICA"))</f>
        <v>NO APLICA</v>
      </c>
      <c r="AC8" s="209" t="s">
        <v>98</v>
      </c>
      <c r="AD8" s="151"/>
    </row>
  </sheetData>
  <mergeCells count="7">
    <mergeCell ref="C6:C7"/>
    <mergeCell ref="Y1:AD2"/>
    <mergeCell ref="P2:X2"/>
    <mergeCell ref="C4:C5"/>
    <mergeCell ref="B1:F2"/>
    <mergeCell ref="G1:O2"/>
    <mergeCell ref="P1:X1"/>
  </mergeCells>
  <conditionalFormatting sqref="U4:U8">
    <cfRule type="containsText" dxfId="127" priority="216" stopIfTrue="1" operator="containsText" text="EN TERMINO">
      <formula>NOT(ISERROR(SEARCH("EN TERMINO",U4)))</formula>
    </cfRule>
    <cfRule type="containsText" priority="217" operator="containsText" text="AMARILLO">
      <formula>NOT(ISERROR(SEARCH("AMARILLO",U4)))</formula>
    </cfRule>
    <cfRule type="containsText" dxfId="126" priority="218" stopIfTrue="1" operator="containsText" text="ALERTA">
      <formula>NOT(ISERROR(SEARCH("ALERTA",U4)))</formula>
    </cfRule>
    <cfRule type="containsText" dxfId="125" priority="219" stopIfTrue="1" operator="containsText" text="OK">
      <formula>NOT(ISERROR(SEARCH("OK",U4)))</formula>
    </cfRule>
    <cfRule type="dataBar" priority="220">
      <dataBar>
        <cfvo type="min"/>
        <cfvo type="max"/>
        <color rgb="FF638EC6"/>
      </dataBar>
    </cfRule>
  </conditionalFormatting>
  <conditionalFormatting sqref="X4:X8">
    <cfRule type="containsText" dxfId="124" priority="10" operator="containsText" text="EN EJECUCIÓN">
      <formula>NOT(ISERROR(SEARCH("EN EJECUCIÓN",X4)))</formula>
    </cfRule>
    <cfRule type="containsText" dxfId="123" priority="12" operator="containsText" text="EN TERMINO">
      <formula>NOT(ISERROR(SEARCH("EN TERMINO",X4)))</formula>
    </cfRule>
    <cfRule type="containsText" dxfId="122" priority="13" operator="containsText" text="ATENCIÓN">
      <formula>NOT(ISERROR(SEARCH("ATENCIÓN",X4)))</formula>
    </cfRule>
    <cfRule type="containsText" dxfId="121" priority="14" stopIfTrue="1" operator="containsText" text="PENDIENTE">
      <formula>NOT(ISERROR(SEARCH("PENDIENTE",X4)))</formula>
    </cfRule>
    <cfRule type="containsText" dxfId="120" priority="15" stopIfTrue="1" operator="containsText" text="INCUMPLIDA">
      <formula>NOT(ISERROR(SEARCH("INCUMPLIDA",X4)))</formula>
    </cfRule>
    <cfRule type="containsText" dxfId="119" priority="16" stopIfTrue="1" operator="containsText" text="CUMPLIDA">
      <formula>NOT(ISERROR(SEARCH("CUMPLIDA",X4)))</formula>
    </cfRule>
  </conditionalFormatting>
  <conditionalFormatting sqref="AB4:AB8">
    <cfRule type="containsText" dxfId="118" priority="1" operator="containsText" text="cerrada">
      <formula>NOT(ISERROR(SEARCH("cerrada",AB4)))</formula>
    </cfRule>
    <cfRule type="containsText" dxfId="117" priority="2" operator="containsText" text="cerrado">
      <formula>NOT(ISERROR(SEARCH("cerrado",AB4)))</formula>
    </cfRule>
    <cfRule type="containsText" dxfId="116" priority="3" operator="containsText" text="Abierto">
      <formula>NOT(ISERROR(SEARCH("Abierto",AB4)))</formula>
    </cfRule>
  </conditionalFormatting>
  <dataValidations count="2">
    <dataValidation type="list" allowBlank="1" showInputMessage="1" showErrorMessage="1" sqref="K4:K8">
      <formula1>"Correctiva, Preventiva, Acción de mejora"</formula1>
    </dataValidation>
    <dataValidation type="list" allowBlank="1" showInputMessage="1" showErrorMessage="1" sqref="Z4:Z8">
      <formula1>$BE$4:$BG$4</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9"/>
  <sheetViews>
    <sheetView topLeftCell="J4" zoomScaleNormal="100" workbookViewId="0">
      <selection activeCell="X19" sqref="X19"/>
    </sheetView>
  </sheetViews>
  <sheetFormatPr baseColWidth="10" defaultColWidth="9.140625" defaultRowHeight="24.75" customHeight="1" outlineLevelCol="1" x14ac:dyDescent="0.2"/>
  <cols>
    <col min="1" max="1" width="4.140625" style="142" customWidth="1"/>
    <col min="2" max="2" width="12.140625" style="142" customWidth="1"/>
    <col min="3" max="3" width="15.85546875" style="142" customWidth="1"/>
    <col min="4" max="4" width="16.7109375" style="142" customWidth="1"/>
    <col min="5" max="5" width="15" style="142" customWidth="1"/>
    <col min="6" max="6" width="38.140625" style="142" customWidth="1"/>
    <col min="7" max="7" width="20.140625" style="142"/>
    <col min="8" max="8" width="20.140625" style="144"/>
    <col min="9" max="9" width="20.140625" style="142"/>
    <col min="10" max="10" width="5.7109375" style="142" customWidth="1"/>
    <col min="11" max="14" width="9.140625" style="142" customWidth="1"/>
    <col min="15" max="15" width="9.7109375" style="142" customWidth="1"/>
    <col min="16" max="16" width="10.140625" style="143" customWidth="1" outlineLevel="1"/>
    <col min="17" max="17" width="36.85546875" style="143" customWidth="1" outlineLevel="1"/>
    <col min="18" max="18" width="20.140625" style="400" hidden="1" customWidth="1" outlineLevel="1"/>
    <col min="19" max="21" width="20.140625" style="143" hidden="1" customWidth="1" outlineLevel="1"/>
    <col min="22" max="22" width="47.28515625" style="143" customWidth="1" outlineLevel="1"/>
    <col min="23" max="23" width="17.140625" style="143" customWidth="1" outlineLevel="1"/>
    <col min="24" max="24" width="20.42578125" style="143" customWidth="1" outlineLevel="1"/>
    <col min="25" max="25" width="23.42578125" style="143" customWidth="1" outlineLevel="1"/>
    <col min="26" max="26" width="20.140625" style="143" customWidth="1" outlineLevel="1"/>
    <col min="27" max="29" width="20.140625" style="143"/>
    <col min="30" max="30" width="20.140625" style="142"/>
    <col min="31" max="31" width="8.85546875" style="142" customWidth="1"/>
    <col min="32" max="32" width="8.42578125" style="142" customWidth="1"/>
    <col min="33" max="16384" width="9.140625" style="142"/>
  </cols>
  <sheetData>
    <row r="1" spans="2:30" ht="24.75" customHeight="1" x14ac:dyDescent="0.25">
      <c r="B1" s="668" t="s">
        <v>6</v>
      </c>
      <c r="C1" s="668"/>
      <c r="D1" s="668"/>
      <c r="E1" s="668"/>
      <c r="F1" s="668"/>
      <c r="G1" s="669" t="s">
        <v>19</v>
      </c>
      <c r="H1" s="669"/>
      <c r="I1" s="669"/>
      <c r="J1" s="669"/>
      <c r="K1" s="669"/>
      <c r="L1" s="669"/>
      <c r="M1" s="669"/>
      <c r="N1" s="669"/>
      <c r="O1" s="669"/>
      <c r="P1" s="672"/>
      <c r="Q1" s="672"/>
      <c r="R1" s="672"/>
      <c r="S1" s="672"/>
      <c r="T1" s="672"/>
      <c r="U1" s="672"/>
      <c r="V1" s="672"/>
      <c r="W1" s="672"/>
      <c r="X1" s="672"/>
      <c r="Y1" s="662" t="s">
        <v>69</v>
      </c>
      <c r="Z1" s="663"/>
      <c r="AA1" s="663"/>
      <c r="AB1" s="663"/>
      <c r="AC1" s="663"/>
      <c r="AD1" s="663"/>
    </row>
    <row r="2" spans="2:30" ht="24.75" customHeight="1" x14ac:dyDescent="0.25">
      <c r="B2" s="668"/>
      <c r="C2" s="668"/>
      <c r="D2" s="668"/>
      <c r="E2" s="668"/>
      <c r="F2" s="668"/>
      <c r="G2" s="669"/>
      <c r="H2" s="669"/>
      <c r="I2" s="669"/>
      <c r="J2" s="669"/>
      <c r="K2" s="669"/>
      <c r="L2" s="669"/>
      <c r="M2" s="669"/>
      <c r="N2" s="669"/>
      <c r="O2" s="669"/>
      <c r="P2" s="666" t="s">
        <v>70</v>
      </c>
      <c r="Q2" s="666"/>
      <c r="R2" s="666"/>
      <c r="S2" s="666"/>
      <c r="T2" s="666"/>
      <c r="U2" s="666"/>
      <c r="V2" s="666"/>
      <c r="W2" s="666"/>
      <c r="X2" s="666"/>
      <c r="Y2" s="664"/>
      <c r="Z2" s="665"/>
      <c r="AA2" s="665"/>
      <c r="AB2" s="665"/>
      <c r="AC2" s="665"/>
      <c r="AD2" s="665"/>
    </row>
    <row r="3" spans="2:30" ht="24.7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404" t="s">
        <v>76</v>
      </c>
      <c r="Q3" s="404" t="s">
        <v>77</v>
      </c>
      <c r="R3" s="404" t="s">
        <v>78</v>
      </c>
      <c r="S3" s="404" t="s">
        <v>79</v>
      </c>
      <c r="T3" s="404" t="s">
        <v>80</v>
      </c>
      <c r="U3" s="404" t="s">
        <v>81</v>
      </c>
      <c r="V3" s="404" t="s">
        <v>82</v>
      </c>
      <c r="W3" s="404" t="s">
        <v>83</v>
      </c>
      <c r="X3" s="404" t="s">
        <v>52</v>
      </c>
      <c r="Y3" s="184" t="s">
        <v>56</v>
      </c>
      <c r="Z3" s="184" t="s">
        <v>58</v>
      </c>
      <c r="AA3" s="184" t="s">
        <v>60</v>
      </c>
      <c r="AB3" s="184" t="s">
        <v>62</v>
      </c>
      <c r="AC3" s="184" t="s">
        <v>64</v>
      </c>
      <c r="AD3" s="184" t="s">
        <v>84</v>
      </c>
    </row>
    <row r="4" spans="2:30" ht="24.75" customHeight="1" x14ac:dyDescent="0.25">
      <c r="B4" s="197" t="s">
        <v>85</v>
      </c>
      <c r="C4" s="667" t="s">
        <v>224</v>
      </c>
      <c r="D4" s="279" t="s">
        <v>225</v>
      </c>
      <c r="E4" s="231">
        <v>636</v>
      </c>
      <c r="F4" s="232" t="s">
        <v>896</v>
      </c>
      <c r="G4" s="282" t="s">
        <v>897</v>
      </c>
      <c r="H4" s="224" t="s">
        <v>898</v>
      </c>
      <c r="I4" s="224" t="s">
        <v>899</v>
      </c>
      <c r="J4" s="224">
        <v>1</v>
      </c>
      <c r="K4" s="151" t="s">
        <v>92</v>
      </c>
      <c r="L4" s="190" t="s">
        <v>900</v>
      </c>
      <c r="M4" s="218">
        <v>1</v>
      </c>
      <c r="N4" s="239">
        <v>45640</v>
      </c>
      <c r="O4" s="239">
        <v>45775</v>
      </c>
      <c r="P4" s="331">
        <v>45747</v>
      </c>
      <c r="Q4" s="576" t="s">
        <v>901</v>
      </c>
      <c r="R4" s="577">
        <v>0.5</v>
      </c>
      <c r="S4" s="213">
        <f t="shared" ref="S4:S18" si="0">(IF(R4="","",IF(OR($J4=0,$J4="",P4=""),"",R4/$J4)))</f>
        <v>0.5</v>
      </c>
      <c r="T4" s="214">
        <f t="shared" ref="T4:T19" si="1">(IF(OR($M4="",S4=""),"",IF(OR($M4=0,S4=0),0,IF((S4*100%)/$M4&gt;100%,100%,(S4*100%)/$M4))))</f>
        <v>0.5</v>
      </c>
      <c r="U4" s="215" t="str">
        <f t="shared" ref="U4:U18" si="2">IF(R4="","",IF(T4&lt;100%, IF(T4&lt;100%, "ALERTA","EN TERMINO"), IF(T4=100%, "OK", "EN TERMINO")))</f>
        <v>ALERTA</v>
      </c>
      <c r="V4" s="384" t="s">
        <v>902</v>
      </c>
      <c r="W4" s="209" t="s">
        <v>491</v>
      </c>
      <c r="X4" s="330" t="str">
        <f>IF(T4=100%,IF(T4&gt;=100%,"CUMPLIDA","ATENCIÓN"),IF(T4&lt;50%,"ATENCIÓN","EN EJECUCIÓN"))</f>
        <v>EN EJECUCIÓN</v>
      </c>
      <c r="Y4" s="209" t="str">
        <f t="shared" ref="Y4:Y19" si="3">IF(X4="CUMPLIDA", "SI", "NO")</f>
        <v>NO</v>
      </c>
      <c r="Z4" s="415" t="s">
        <v>97</v>
      </c>
      <c r="AA4" s="409" t="str">
        <f t="shared" ref="AA4:AA19" si="4">IF(X4="CUMPLIDA",IF(AND(Y4="SI",Z4="NO"),"EFECTIVA",IF(AND(Y4="NO",Z4="NO"),"INEFECTIVA",IF(AND(Y4="NO",Z4="SI"),"INEFECTIVA",IF(AND(Y4="SI",Z4="SI"),"INEFECTIVA")))),"NO APLICA")</f>
        <v>NO APLICA</v>
      </c>
      <c r="AB4" s="187" t="str">
        <f t="shared" ref="AB4:AB19" si="5">IF(AA4="EFECTIVA","NO",IF(AA4="INEFECTIVA","SI","NO APLICA"))</f>
        <v>NO APLICA</v>
      </c>
      <c r="AC4" s="209" t="s">
        <v>98</v>
      </c>
      <c r="AD4" s="151"/>
    </row>
    <row r="5" spans="2:30" ht="24.75" customHeight="1" x14ac:dyDescent="0.25">
      <c r="B5" s="197" t="s">
        <v>85</v>
      </c>
      <c r="C5" s="673"/>
      <c r="D5" s="279" t="s">
        <v>225</v>
      </c>
      <c r="E5" s="231">
        <v>636</v>
      </c>
      <c r="F5" s="471" t="s">
        <v>896</v>
      </c>
      <c r="G5" s="282" t="s">
        <v>897</v>
      </c>
      <c r="H5" s="224" t="s">
        <v>903</v>
      </c>
      <c r="I5" s="224" t="s">
        <v>904</v>
      </c>
      <c r="J5" s="224">
        <v>1</v>
      </c>
      <c r="K5" s="151" t="s">
        <v>92</v>
      </c>
      <c r="L5" s="190" t="s">
        <v>900</v>
      </c>
      <c r="M5" s="218">
        <v>1</v>
      </c>
      <c r="N5" s="239">
        <v>45640</v>
      </c>
      <c r="O5" s="329">
        <v>45716</v>
      </c>
      <c r="P5" s="331">
        <v>45747</v>
      </c>
      <c r="Q5" s="578" t="s">
        <v>905</v>
      </c>
      <c r="R5" s="579">
        <v>0.1</v>
      </c>
      <c r="S5" s="213">
        <f t="shared" si="0"/>
        <v>0.1</v>
      </c>
      <c r="T5" s="214">
        <f t="shared" si="1"/>
        <v>0.1</v>
      </c>
      <c r="U5" s="215" t="str">
        <f t="shared" si="2"/>
        <v>ALERTA</v>
      </c>
      <c r="V5" s="384" t="s">
        <v>906</v>
      </c>
      <c r="W5" s="209" t="s">
        <v>491</v>
      </c>
      <c r="X5" s="330" t="str">
        <f>IF(T5=100%,IF(T5&gt;=100%,"CUMPLIDA","ATENCIÓN"),IF(T5&lt;100%,"INCUMPLIDA","EN EJECUCIÓN"))</f>
        <v>INCUMPLIDA</v>
      </c>
      <c r="Y5" s="209" t="str">
        <f t="shared" si="3"/>
        <v>NO</v>
      </c>
      <c r="Z5" s="415" t="s">
        <v>97</v>
      </c>
      <c r="AA5" s="409" t="str">
        <f t="shared" si="4"/>
        <v>NO APLICA</v>
      </c>
      <c r="AB5" s="187" t="str">
        <f t="shared" si="5"/>
        <v>NO APLICA</v>
      </c>
      <c r="AC5" s="209" t="s">
        <v>98</v>
      </c>
      <c r="AD5" s="151"/>
    </row>
    <row r="6" spans="2:30" ht="24.75" customHeight="1" x14ac:dyDescent="0.25">
      <c r="B6" s="197" t="s">
        <v>85</v>
      </c>
      <c r="C6" s="673"/>
      <c r="D6" s="279" t="s">
        <v>225</v>
      </c>
      <c r="E6" s="231">
        <v>637</v>
      </c>
      <c r="F6" s="232" t="s">
        <v>907</v>
      </c>
      <c r="G6" s="282" t="s">
        <v>908</v>
      </c>
      <c r="H6" s="224" t="s">
        <v>909</v>
      </c>
      <c r="I6" s="224" t="s">
        <v>910</v>
      </c>
      <c r="J6" s="224">
        <v>1</v>
      </c>
      <c r="K6" s="151" t="s">
        <v>92</v>
      </c>
      <c r="L6" s="190" t="s">
        <v>911</v>
      </c>
      <c r="M6" s="218">
        <v>1</v>
      </c>
      <c r="N6" s="239">
        <v>45640</v>
      </c>
      <c r="O6" s="239">
        <v>45805</v>
      </c>
      <c r="P6" s="331">
        <v>45747</v>
      </c>
      <c r="Q6" s="578" t="s">
        <v>912</v>
      </c>
      <c r="R6" s="579">
        <v>0.2</v>
      </c>
      <c r="S6" s="213">
        <f t="shared" si="0"/>
        <v>0.2</v>
      </c>
      <c r="T6" s="214">
        <f t="shared" si="1"/>
        <v>0.2</v>
      </c>
      <c r="U6" s="215" t="str">
        <f t="shared" si="2"/>
        <v>ALERTA</v>
      </c>
      <c r="V6" s="384" t="s">
        <v>913</v>
      </c>
      <c r="W6" s="209" t="s">
        <v>491</v>
      </c>
      <c r="X6" s="330" t="str">
        <f t="shared" ref="X6:X12" si="6">IF(T6=100%,IF(T6&gt;=100%,"CUMPLIDA","ATENCIÓN"),IF(T6&lt;50%,"ATENCIÓN","EN EJECUCIÓN"))</f>
        <v>ATENCIÓN</v>
      </c>
      <c r="Y6" s="209" t="str">
        <f t="shared" si="3"/>
        <v>NO</v>
      </c>
      <c r="Z6" s="415" t="s">
        <v>97</v>
      </c>
      <c r="AA6" s="409" t="str">
        <f t="shared" si="4"/>
        <v>NO APLICA</v>
      </c>
      <c r="AB6" s="187" t="str">
        <f t="shared" si="5"/>
        <v>NO APLICA</v>
      </c>
      <c r="AC6" s="209" t="s">
        <v>98</v>
      </c>
      <c r="AD6" s="151"/>
    </row>
    <row r="7" spans="2:30" ht="24.75" customHeight="1" x14ac:dyDescent="0.25">
      <c r="B7" s="197" t="s">
        <v>85</v>
      </c>
      <c r="C7" s="673"/>
      <c r="D7" s="279" t="s">
        <v>225</v>
      </c>
      <c r="E7" s="231">
        <v>637</v>
      </c>
      <c r="F7" s="232" t="s">
        <v>907</v>
      </c>
      <c r="G7" s="282" t="s">
        <v>908</v>
      </c>
      <c r="H7" s="224" t="s">
        <v>914</v>
      </c>
      <c r="I7" s="224" t="s">
        <v>915</v>
      </c>
      <c r="J7" s="224">
        <v>2</v>
      </c>
      <c r="K7" s="151" t="s">
        <v>92</v>
      </c>
      <c r="L7" s="190" t="s">
        <v>911</v>
      </c>
      <c r="M7" s="218">
        <v>1</v>
      </c>
      <c r="N7" s="239">
        <v>45640</v>
      </c>
      <c r="O7" s="239">
        <v>45805</v>
      </c>
      <c r="P7" s="331">
        <v>45747</v>
      </c>
      <c r="Q7" s="578" t="s">
        <v>916</v>
      </c>
      <c r="R7" s="579">
        <v>0.5</v>
      </c>
      <c r="S7" s="213">
        <f t="shared" si="0"/>
        <v>0.25</v>
      </c>
      <c r="T7" s="214">
        <f t="shared" si="1"/>
        <v>0.25</v>
      </c>
      <c r="U7" s="215" t="str">
        <f t="shared" si="2"/>
        <v>ALERTA</v>
      </c>
      <c r="V7" s="384" t="s">
        <v>917</v>
      </c>
      <c r="W7" s="209" t="s">
        <v>491</v>
      </c>
      <c r="X7" s="330" t="str">
        <f t="shared" si="6"/>
        <v>ATENCIÓN</v>
      </c>
      <c r="Y7" s="209" t="str">
        <f t="shared" si="3"/>
        <v>NO</v>
      </c>
      <c r="Z7" s="415" t="s">
        <v>97</v>
      </c>
      <c r="AA7" s="409" t="str">
        <f t="shared" si="4"/>
        <v>NO APLICA</v>
      </c>
      <c r="AB7" s="187" t="str">
        <f t="shared" si="5"/>
        <v>NO APLICA</v>
      </c>
      <c r="AC7" s="209" t="s">
        <v>98</v>
      </c>
      <c r="AD7" s="151"/>
    </row>
    <row r="8" spans="2:30" ht="24.75" customHeight="1" x14ac:dyDescent="0.25">
      <c r="B8" s="197" t="s">
        <v>85</v>
      </c>
      <c r="C8" s="673"/>
      <c r="D8" s="279" t="s">
        <v>225</v>
      </c>
      <c r="E8" s="231">
        <v>638</v>
      </c>
      <c r="F8" s="232" t="s">
        <v>918</v>
      </c>
      <c r="G8" s="282" t="s">
        <v>919</v>
      </c>
      <c r="H8" s="224" t="s">
        <v>920</v>
      </c>
      <c r="I8" s="224" t="s">
        <v>921</v>
      </c>
      <c r="J8" s="224">
        <v>1</v>
      </c>
      <c r="K8" s="151" t="s">
        <v>92</v>
      </c>
      <c r="L8" s="190" t="s">
        <v>922</v>
      </c>
      <c r="M8" s="218">
        <v>1</v>
      </c>
      <c r="N8" s="239">
        <v>45640</v>
      </c>
      <c r="O8" s="239">
        <v>45899</v>
      </c>
      <c r="P8" s="331">
        <v>45747</v>
      </c>
      <c r="Q8" s="578" t="s">
        <v>923</v>
      </c>
      <c r="R8" s="579">
        <v>1</v>
      </c>
      <c r="S8" s="213">
        <f t="shared" si="0"/>
        <v>1</v>
      </c>
      <c r="T8" s="214">
        <f t="shared" si="1"/>
        <v>1</v>
      </c>
      <c r="U8" s="215" t="str">
        <f t="shared" si="2"/>
        <v>OK</v>
      </c>
      <c r="V8" s="384" t="s">
        <v>924</v>
      </c>
      <c r="W8" s="209" t="s">
        <v>491</v>
      </c>
      <c r="X8" s="608" t="str">
        <f t="shared" si="6"/>
        <v>CUMPLIDA</v>
      </c>
      <c r="Y8" s="209" t="str">
        <f t="shared" si="3"/>
        <v>SI</v>
      </c>
      <c r="Z8" s="415" t="s">
        <v>97</v>
      </c>
      <c r="AA8" s="409" t="str">
        <f t="shared" si="4"/>
        <v>EFECTIVA</v>
      </c>
      <c r="AB8" s="187" t="str">
        <f t="shared" si="5"/>
        <v>NO</v>
      </c>
      <c r="AC8" s="209" t="s">
        <v>98</v>
      </c>
      <c r="AD8" s="151"/>
    </row>
    <row r="9" spans="2:30" ht="24.75" customHeight="1" x14ac:dyDescent="0.25">
      <c r="B9" s="197" t="s">
        <v>85</v>
      </c>
      <c r="C9" s="673"/>
      <c r="D9" s="279" t="s">
        <v>225</v>
      </c>
      <c r="E9" s="231">
        <v>638</v>
      </c>
      <c r="F9" s="232" t="s">
        <v>918</v>
      </c>
      <c r="G9" s="282" t="s">
        <v>919</v>
      </c>
      <c r="H9" s="224" t="s">
        <v>925</v>
      </c>
      <c r="I9" s="224" t="s">
        <v>926</v>
      </c>
      <c r="J9" s="224">
        <v>1</v>
      </c>
      <c r="K9" s="151" t="s">
        <v>92</v>
      </c>
      <c r="L9" s="190" t="s">
        <v>922</v>
      </c>
      <c r="M9" s="218">
        <v>1</v>
      </c>
      <c r="N9" s="239">
        <v>45640</v>
      </c>
      <c r="O9" s="239">
        <v>45899</v>
      </c>
      <c r="P9" s="331">
        <v>45747</v>
      </c>
      <c r="Q9" s="578" t="s">
        <v>927</v>
      </c>
      <c r="R9" s="579">
        <v>0.1</v>
      </c>
      <c r="S9" s="213">
        <f t="shared" si="0"/>
        <v>0.1</v>
      </c>
      <c r="T9" s="214">
        <f t="shared" si="1"/>
        <v>0.1</v>
      </c>
      <c r="U9" s="215" t="str">
        <f t="shared" si="2"/>
        <v>ALERTA</v>
      </c>
      <c r="V9" s="384" t="s">
        <v>928</v>
      </c>
      <c r="W9" s="209" t="s">
        <v>491</v>
      </c>
      <c r="X9" s="608" t="str">
        <f t="shared" si="6"/>
        <v>ATENCIÓN</v>
      </c>
      <c r="Y9" s="209" t="str">
        <f t="shared" si="3"/>
        <v>NO</v>
      </c>
      <c r="Z9" s="415" t="s">
        <v>97</v>
      </c>
      <c r="AA9" s="409" t="str">
        <f t="shared" si="4"/>
        <v>NO APLICA</v>
      </c>
      <c r="AB9" s="187" t="str">
        <f t="shared" si="5"/>
        <v>NO APLICA</v>
      </c>
      <c r="AC9" s="209" t="s">
        <v>98</v>
      </c>
      <c r="AD9" s="151"/>
    </row>
    <row r="10" spans="2:30" ht="24.75" customHeight="1" x14ac:dyDescent="0.25">
      <c r="B10" s="197" t="s">
        <v>85</v>
      </c>
      <c r="C10" s="673"/>
      <c r="D10" s="279" t="s">
        <v>225</v>
      </c>
      <c r="E10" s="231">
        <v>638</v>
      </c>
      <c r="F10" s="232" t="s">
        <v>918</v>
      </c>
      <c r="G10" s="282" t="s">
        <v>919</v>
      </c>
      <c r="H10" s="224" t="s">
        <v>929</v>
      </c>
      <c r="I10" s="224" t="s">
        <v>930</v>
      </c>
      <c r="J10" s="224">
        <v>1</v>
      </c>
      <c r="K10" s="151" t="s">
        <v>92</v>
      </c>
      <c r="L10" s="190" t="s">
        <v>922</v>
      </c>
      <c r="M10" s="218">
        <v>1</v>
      </c>
      <c r="N10" s="239">
        <v>45640</v>
      </c>
      <c r="O10" s="239">
        <v>45899</v>
      </c>
      <c r="P10" s="331">
        <v>45747</v>
      </c>
      <c r="Q10" s="578" t="s">
        <v>927</v>
      </c>
      <c r="R10" s="579">
        <v>0.2</v>
      </c>
      <c r="S10" s="213">
        <f t="shared" si="0"/>
        <v>0.2</v>
      </c>
      <c r="T10" s="214">
        <f t="shared" si="1"/>
        <v>0.2</v>
      </c>
      <c r="U10" s="215" t="str">
        <f t="shared" si="2"/>
        <v>ALERTA</v>
      </c>
      <c r="V10" s="384" t="s">
        <v>931</v>
      </c>
      <c r="W10" s="209" t="s">
        <v>491</v>
      </c>
      <c r="X10" s="608" t="str">
        <f t="shared" si="6"/>
        <v>ATENCIÓN</v>
      </c>
      <c r="Y10" s="209" t="str">
        <f t="shared" si="3"/>
        <v>NO</v>
      </c>
      <c r="Z10" s="415" t="s">
        <v>97</v>
      </c>
      <c r="AA10" s="409" t="str">
        <f t="shared" si="4"/>
        <v>NO APLICA</v>
      </c>
      <c r="AB10" s="187" t="str">
        <f t="shared" si="5"/>
        <v>NO APLICA</v>
      </c>
      <c r="AC10" s="209" t="s">
        <v>98</v>
      </c>
      <c r="AD10" s="151"/>
    </row>
    <row r="11" spans="2:30" ht="24.75" customHeight="1" x14ac:dyDescent="0.25">
      <c r="B11" s="197" t="s">
        <v>85</v>
      </c>
      <c r="C11" s="673"/>
      <c r="D11" s="279" t="s">
        <v>225</v>
      </c>
      <c r="E11" s="231">
        <v>639</v>
      </c>
      <c r="F11" s="232" t="s">
        <v>932</v>
      </c>
      <c r="G11" s="282" t="s">
        <v>933</v>
      </c>
      <c r="H11" s="224" t="s">
        <v>934</v>
      </c>
      <c r="I11" s="224" t="s">
        <v>935</v>
      </c>
      <c r="J11" s="224">
        <v>2</v>
      </c>
      <c r="K11" s="151" t="s">
        <v>92</v>
      </c>
      <c r="L11" s="190" t="s">
        <v>911</v>
      </c>
      <c r="M11" s="218">
        <v>1</v>
      </c>
      <c r="N11" s="239">
        <v>45640</v>
      </c>
      <c r="O11" s="239">
        <v>45838</v>
      </c>
      <c r="P11" s="331">
        <v>45747</v>
      </c>
      <c r="Q11" s="578" t="s">
        <v>936</v>
      </c>
      <c r="R11" s="579">
        <v>0.5</v>
      </c>
      <c r="S11" s="213">
        <f t="shared" si="0"/>
        <v>0.25</v>
      </c>
      <c r="T11" s="214">
        <f t="shared" si="1"/>
        <v>0.25</v>
      </c>
      <c r="U11" s="215" t="str">
        <f t="shared" si="2"/>
        <v>ALERTA</v>
      </c>
      <c r="V11" s="384" t="s">
        <v>937</v>
      </c>
      <c r="W11" s="209" t="s">
        <v>491</v>
      </c>
      <c r="X11" s="608" t="str">
        <f t="shared" si="6"/>
        <v>ATENCIÓN</v>
      </c>
      <c r="Y11" s="209" t="str">
        <f t="shared" si="3"/>
        <v>NO</v>
      </c>
      <c r="Z11" s="415" t="s">
        <v>97</v>
      </c>
      <c r="AA11" s="409" t="str">
        <f t="shared" si="4"/>
        <v>NO APLICA</v>
      </c>
      <c r="AB11" s="187" t="str">
        <f t="shared" si="5"/>
        <v>NO APLICA</v>
      </c>
      <c r="AC11" s="209" t="s">
        <v>98</v>
      </c>
      <c r="AD11" s="151"/>
    </row>
    <row r="12" spans="2:30" ht="24.75" customHeight="1" x14ac:dyDescent="0.25">
      <c r="B12" s="197" t="s">
        <v>85</v>
      </c>
      <c r="C12" s="673"/>
      <c r="D12" s="279" t="s">
        <v>225</v>
      </c>
      <c r="E12" s="231">
        <v>639</v>
      </c>
      <c r="F12" s="232" t="s">
        <v>932</v>
      </c>
      <c r="G12" s="282" t="s">
        <v>938</v>
      </c>
      <c r="H12" s="224" t="s">
        <v>939</v>
      </c>
      <c r="I12" s="224" t="s">
        <v>940</v>
      </c>
      <c r="J12" s="224">
        <v>1</v>
      </c>
      <c r="K12" s="151" t="s">
        <v>92</v>
      </c>
      <c r="L12" s="190" t="s">
        <v>911</v>
      </c>
      <c r="M12" s="218">
        <v>1</v>
      </c>
      <c r="N12" s="239">
        <v>45640</v>
      </c>
      <c r="O12" s="239">
        <v>45838</v>
      </c>
      <c r="P12" s="331">
        <v>45747</v>
      </c>
      <c r="Q12" s="578" t="s">
        <v>941</v>
      </c>
      <c r="R12" s="579">
        <v>0.2</v>
      </c>
      <c r="S12" s="213">
        <f t="shared" si="0"/>
        <v>0.2</v>
      </c>
      <c r="T12" s="214">
        <f t="shared" si="1"/>
        <v>0.2</v>
      </c>
      <c r="U12" s="215" t="str">
        <f t="shared" si="2"/>
        <v>ALERTA</v>
      </c>
      <c r="V12" s="384" t="s">
        <v>942</v>
      </c>
      <c r="W12" s="209" t="s">
        <v>491</v>
      </c>
      <c r="X12" s="608" t="str">
        <f t="shared" si="6"/>
        <v>ATENCIÓN</v>
      </c>
      <c r="Y12" s="209" t="str">
        <f t="shared" si="3"/>
        <v>NO</v>
      </c>
      <c r="Z12" s="415" t="s">
        <v>97</v>
      </c>
      <c r="AA12" s="409" t="str">
        <f t="shared" si="4"/>
        <v>NO APLICA</v>
      </c>
      <c r="AB12" s="187" t="str">
        <f t="shared" si="5"/>
        <v>NO APLICA</v>
      </c>
      <c r="AC12" s="209" t="s">
        <v>98</v>
      </c>
      <c r="AD12" s="151"/>
    </row>
    <row r="13" spans="2:30" ht="24.75" customHeight="1" x14ac:dyDescent="0.25">
      <c r="B13" s="197" t="s">
        <v>85</v>
      </c>
      <c r="C13" s="673"/>
      <c r="D13" s="279" t="s">
        <v>225</v>
      </c>
      <c r="E13" s="231">
        <v>640</v>
      </c>
      <c r="F13" s="471" t="s">
        <v>943</v>
      </c>
      <c r="G13" s="282" t="s">
        <v>944</v>
      </c>
      <c r="H13" s="224" t="s">
        <v>945</v>
      </c>
      <c r="I13" s="224" t="s">
        <v>946</v>
      </c>
      <c r="J13" s="224">
        <v>1</v>
      </c>
      <c r="K13" s="151" t="s">
        <v>92</v>
      </c>
      <c r="L13" s="190" t="s">
        <v>911</v>
      </c>
      <c r="M13" s="218">
        <v>1</v>
      </c>
      <c r="N13" s="239">
        <v>45640</v>
      </c>
      <c r="O13" s="329">
        <v>45716</v>
      </c>
      <c r="P13" s="331">
        <v>45747</v>
      </c>
      <c r="Q13" s="578" t="s">
        <v>947</v>
      </c>
      <c r="R13" s="579">
        <v>100</v>
      </c>
      <c r="S13" s="213">
        <f t="shared" si="0"/>
        <v>100</v>
      </c>
      <c r="T13" s="214">
        <f t="shared" si="1"/>
        <v>1</v>
      </c>
      <c r="U13" s="215" t="str">
        <f t="shared" si="2"/>
        <v>OK</v>
      </c>
      <c r="V13" s="384" t="s">
        <v>948</v>
      </c>
      <c r="W13" s="209" t="s">
        <v>491</v>
      </c>
      <c r="X13" s="609" t="s">
        <v>492</v>
      </c>
      <c r="Y13" s="209" t="str">
        <f t="shared" si="3"/>
        <v>NO</v>
      </c>
      <c r="Z13" s="415" t="s">
        <v>97</v>
      </c>
      <c r="AA13" s="409" t="str">
        <f t="shared" si="4"/>
        <v>NO APLICA</v>
      </c>
      <c r="AB13" s="187" t="str">
        <f t="shared" si="5"/>
        <v>NO APLICA</v>
      </c>
      <c r="AC13" s="209" t="s">
        <v>98</v>
      </c>
      <c r="AD13" s="151"/>
    </row>
    <row r="14" spans="2:30" ht="24.75" customHeight="1" x14ac:dyDescent="0.25">
      <c r="B14" s="197" t="s">
        <v>85</v>
      </c>
      <c r="C14" s="673"/>
      <c r="D14" s="279" t="s">
        <v>225</v>
      </c>
      <c r="E14" s="231">
        <v>640</v>
      </c>
      <c r="F14" s="232" t="s">
        <v>943</v>
      </c>
      <c r="G14" s="282" t="s">
        <v>944</v>
      </c>
      <c r="H14" s="224" t="s">
        <v>949</v>
      </c>
      <c r="I14" s="224" t="s">
        <v>950</v>
      </c>
      <c r="J14" s="224">
        <v>3</v>
      </c>
      <c r="K14" s="151" t="s">
        <v>92</v>
      </c>
      <c r="L14" s="190" t="s">
        <v>911</v>
      </c>
      <c r="M14" s="218">
        <v>1</v>
      </c>
      <c r="N14" s="239">
        <v>45640</v>
      </c>
      <c r="O14" s="239">
        <v>45777</v>
      </c>
      <c r="P14" s="331">
        <v>45747</v>
      </c>
      <c r="Q14" s="578" t="s">
        <v>951</v>
      </c>
      <c r="R14" s="579">
        <v>1</v>
      </c>
      <c r="S14" s="213">
        <f t="shared" si="0"/>
        <v>0.33333333333333331</v>
      </c>
      <c r="T14" s="211">
        <f t="shared" si="1"/>
        <v>0.33333333333333331</v>
      </c>
      <c r="U14" s="365" t="str">
        <f t="shared" si="2"/>
        <v>ALERTA</v>
      </c>
      <c r="V14" s="384" t="s">
        <v>952</v>
      </c>
      <c r="W14" s="323" t="s">
        <v>491</v>
      </c>
      <c r="X14" s="608" t="str">
        <f>IF(T14=100%,IF(T14&gt;=100%,"CUMPLIDA","ATENCIÓN"),IF(T14&lt;50%,"ATENCIÓN","EN EJECUCIÓN"))</f>
        <v>ATENCIÓN</v>
      </c>
      <c r="Y14" s="209" t="str">
        <f t="shared" si="3"/>
        <v>NO</v>
      </c>
      <c r="Z14" s="415" t="s">
        <v>97</v>
      </c>
      <c r="AA14" s="409" t="str">
        <f t="shared" si="4"/>
        <v>NO APLICA</v>
      </c>
      <c r="AB14" s="187" t="str">
        <f t="shared" si="5"/>
        <v>NO APLICA</v>
      </c>
      <c r="AC14" s="209" t="s">
        <v>98</v>
      </c>
      <c r="AD14" s="151"/>
    </row>
    <row r="15" spans="2:30" ht="24.75" customHeight="1" x14ac:dyDescent="0.25">
      <c r="B15" s="197" t="s">
        <v>85</v>
      </c>
      <c r="C15" s="673"/>
      <c r="D15" s="279" t="s">
        <v>225</v>
      </c>
      <c r="E15" s="231">
        <v>641</v>
      </c>
      <c r="F15" s="232" t="s">
        <v>953</v>
      </c>
      <c r="G15" s="282" t="s">
        <v>954</v>
      </c>
      <c r="H15" s="224" t="s">
        <v>955</v>
      </c>
      <c r="I15" s="224" t="s">
        <v>956</v>
      </c>
      <c r="J15" s="224">
        <v>1</v>
      </c>
      <c r="K15" s="151" t="s">
        <v>92</v>
      </c>
      <c r="L15" s="190" t="s">
        <v>911</v>
      </c>
      <c r="M15" s="218">
        <v>1</v>
      </c>
      <c r="N15" s="239">
        <v>45640</v>
      </c>
      <c r="O15" s="239">
        <v>45777</v>
      </c>
      <c r="P15" s="331">
        <v>45747</v>
      </c>
      <c r="Q15" s="578" t="s">
        <v>957</v>
      </c>
      <c r="R15" s="579">
        <v>1</v>
      </c>
      <c r="S15" s="630">
        <f t="shared" si="0"/>
        <v>1</v>
      </c>
      <c r="T15" s="586">
        <f t="shared" si="1"/>
        <v>1</v>
      </c>
      <c r="U15" s="587" t="str">
        <f t="shared" si="2"/>
        <v>OK</v>
      </c>
      <c r="V15" s="629" t="s">
        <v>958</v>
      </c>
      <c r="W15" s="470" t="s">
        <v>491</v>
      </c>
      <c r="X15" s="602" t="str">
        <f>IF(T15=100%,IF(T15&gt;=100%,"CUMPLIDA","ATENCIÓN"),IF(T15&lt;50%,"ATENCIÓN","EN EJECUCIÓN"))</f>
        <v>CUMPLIDA</v>
      </c>
      <c r="Y15" s="393" t="str">
        <f t="shared" si="3"/>
        <v>SI</v>
      </c>
      <c r="Z15" s="415" t="s">
        <v>97</v>
      </c>
      <c r="AA15" s="409" t="str">
        <f t="shared" si="4"/>
        <v>EFECTIVA</v>
      </c>
      <c r="AB15" s="187" t="str">
        <f t="shared" si="5"/>
        <v>NO</v>
      </c>
      <c r="AC15" s="209" t="s">
        <v>98</v>
      </c>
      <c r="AD15" s="151"/>
    </row>
    <row r="16" spans="2:30" ht="24.75" customHeight="1" x14ac:dyDescent="0.25">
      <c r="B16" s="197" t="s">
        <v>85</v>
      </c>
      <c r="C16" s="673"/>
      <c r="D16" s="279" t="s">
        <v>225</v>
      </c>
      <c r="E16" s="231">
        <v>641</v>
      </c>
      <c r="F16" s="471" t="s">
        <v>953</v>
      </c>
      <c r="G16" s="282" t="s">
        <v>954</v>
      </c>
      <c r="H16" s="224" t="s">
        <v>959</v>
      </c>
      <c r="I16" s="224" t="s">
        <v>960</v>
      </c>
      <c r="J16" s="224">
        <v>1</v>
      </c>
      <c r="K16" s="151" t="s">
        <v>92</v>
      </c>
      <c r="L16" s="190" t="s">
        <v>911</v>
      </c>
      <c r="M16" s="218">
        <v>1</v>
      </c>
      <c r="N16" s="239">
        <v>45640</v>
      </c>
      <c r="O16" s="329">
        <v>45746</v>
      </c>
      <c r="P16" s="331">
        <v>45747</v>
      </c>
      <c r="Q16" s="578" t="s">
        <v>961</v>
      </c>
      <c r="R16" s="579">
        <v>0.5</v>
      </c>
      <c r="S16" s="213">
        <f t="shared" si="0"/>
        <v>0.5</v>
      </c>
      <c r="T16" s="631">
        <f t="shared" si="1"/>
        <v>0.5</v>
      </c>
      <c r="U16" s="632" t="str">
        <f t="shared" si="2"/>
        <v>ALERTA</v>
      </c>
      <c r="V16" s="633" t="s">
        <v>962</v>
      </c>
      <c r="W16" s="634" t="s">
        <v>491</v>
      </c>
      <c r="X16" s="635" t="str">
        <f>IF(T16=100%,IF(T16&gt;=100%,"CUMPLIDA","ATENCIÓN"),IF(T16&lt;100%,"INCUMPLIDA","EN EJECUCIÓN"))</f>
        <v>INCUMPLIDA</v>
      </c>
      <c r="Y16" s="209" t="str">
        <f t="shared" si="3"/>
        <v>NO</v>
      </c>
      <c r="Z16" s="415" t="s">
        <v>97</v>
      </c>
      <c r="AA16" s="409" t="str">
        <f t="shared" si="4"/>
        <v>NO APLICA</v>
      </c>
      <c r="AB16" s="187" t="str">
        <f t="shared" si="5"/>
        <v>NO APLICA</v>
      </c>
      <c r="AC16" s="209" t="s">
        <v>98</v>
      </c>
      <c r="AD16" s="151"/>
    </row>
    <row r="17" spans="2:30" ht="24.75" customHeight="1" x14ac:dyDescent="0.25">
      <c r="B17" s="197" t="s">
        <v>85</v>
      </c>
      <c r="C17" s="673"/>
      <c r="D17" s="279" t="s">
        <v>225</v>
      </c>
      <c r="E17" s="231">
        <v>642</v>
      </c>
      <c r="F17" s="471" t="s">
        <v>963</v>
      </c>
      <c r="G17" s="224" t="s">
        <v>964</v>
      </c>
      <c r="H17" s="224" t="s">
        <v>965</v>
      </c>
      <c r="I17" s="224" t="s">
        <v>966</v>
      </c>
      <c r="J17" s="224">
        <v>1</v>
      </c>
      <c r="K17" s="151" t="s">
        <v>92</v>
      </c>
      <c r="L17" s="190" t="s">
        <v>911</v>
      </c>
      <c r="M17" s="218">
        <v>1</v>
      </c>
      <c r="N17" s="239">
        <v>45640</v>
      </c>
      <c r="O17" s="329">
        <v>45682</v>
      </c>
      <c r="P17" s="331">
        <v>45747</v>
      </c>
      <c r="Q17" s="578" t="s">
        <v>967</v>
      </c>
      <c r="R17" s="579">
        <v>0.2</v>
      </c>
      <c r="S17" s="213">
        <f t="shared" si="0"/>
        <v>0.2</v>
      </c>
      <c r="T17" s="214">
        <f t="shared" si="1"/>
        <v>0.2</v>
      </c>
      <c r="U17" s="215" t="str">
        <f t="shared" si="2"/>
        <v>ALERTA</v>
      </c>
      <c r="V17" s="384" t="s">
        <v>968</v>
      </c>
      <c r="W17" s="209" t="s">
        <v>491</v>
      </c>
      <c r="X17" s="330" t="str">
        <f>IF(T17=100%,IF(T17&gt;=100%,"CUMPLIDA","ATENCIÓN"),IF(T17&lt;100%,"INCUMPLIDA","EN EJECUCIÓN"))</f>
        <v>INCUMPLIDA</v>
      </c>
      <c r="Y17" s="209" t="str">
        <f t="shared" si="3"/>
        <v>NO</v>
      </c>
      <c r="Z17" s="415" t="s">
        <v>97</v>
      </c>
      <c r="AA17" s="409" t="str">
        <f t="shared" si="4"/>
        <v>NO APLICA</v>
      </c>
      <c r="AB17" s="187" t="str">
        <f t="shared" si="5"/>
        <v>NO APLICA</v>
      </c>
      <c r="AC17" s="209" t="s">
        <v>98</v>
      </c>
      <c r="AD17" s="151"/>
    </row>
    <row r="18" spans="2:30" ht="24.75" customHeight="1" x14ac:dyDescent="0.25">
      <c r="B18" s="189" t="s">
        <v>85</v>
      </c>
      <c r="C18" s="673"/>
      <c r="D18" s="386" t="s">
        <v>225</v>
      </c>
      <c r="E18" s="235">
        <v>642</v>
      </c>
      <c r="F18" s="472" t="s">
        <v>969</v>
      </c>
      <c r="G18" s="237" t="s">
        <v>970</v>
      </c>
      <c r="H18" s="237" t="s">
        <v>971</v>
      </c>
      <c r="I18" s="237" t="s">
        <v>972</v>
      </c>
      <c r="J18" s="237">
        <v>1</v>
      </c>
      <c r="K18" s="177" t="s">
        <v>92</v>
      </c>
      <c r="L18" s="192" t="s">
        <v>973</v>
      </c>
      <c r="M18" s="193">
        <v>1</v>
      </c>
      <c r="N18" s="239">
        <v>45640</v>
      </c>
      <c r="O18" s="426">
        <v>45713</v>
      </c>
      <c r="P18" s="331">
        <v>45747</v>
      </c>
      <c r="Q18" s="580" t="s">
        <v>974</v>
      </c>
      <c r="R18" s="581">
        <v>0.01</v>
      </c>
      <c r="S18" s="210">
        <f t="shared" si="0"/>
        <v>0.01</v>
      </c>
      <c r="T18" s="211">
        <f t="shared" si="1"/>
        <v>0.01</v>
      </c>
      <c r="U18" s="365" t="str">
        <f t="shared" si="2"/>
        <v>ALERTA</v>
      </c>
      <c r="V18" s="384" t="s">
        <v>975</v>
      </c>
      <c r="W18" s="323" t="s">
        <v>491</v>
      </c>
      <c r="X18" s="330" t="str">
        <f>IF(T18=100%,IF(T18&gt;=100%,"CUMPLIDA","ATENCIÓN"),IF(T18&lt;100%,"INCUMPLIDA","EN EJECUCIÓN"))</f>
        <v>INCUMPLIDA</v>
      </c>
      <c r="Y18" s="209" t="str">
        <f t="shared" si="3"/>
        <v>NO</v>
      </c>
      <c r="Z18" s="415" t="s">
        <v>97</v>
      </c>
      <c r="AA18" s="409" t="str">
        <f t="shared" si="4"/>
        <v>NO APLICA</v>
      </c>
      <c r="AB18" s="187" t="str">
        <f t="shared" si="5"/>
        <v>NO APLICA</v>
      </c>
      <c r="AC18" s="209" t="s">
        <v>98</v>
      </c>
      <c r="AD18" s="177"/>
    </row>
    <row r="19" spans="2:30" ht="24.75" customHeight="1" x14ac:dyDescent="0.2">
      <c r="B19" s="189" t="s">
        <v>85</v>
      </c>
      <c r="C19" s="189" t="s">
        <v>128</v>
      </c>
      <c r="D19" s="189" t="s">
        <v>129</v>
      </c>
      <c r="E19" s="235">
        <v>657</v>
      </c>
      <c r="F19" s="637" t="s">
        <v>976</v>
      </c>
      <c r="G19" s="224" t="s">
        <v>977</v>
      </c>
      <c r="H19" s="224" t="s">
        <v>978</v>
      </c>
      <c r="I19" s="224" t="s">
        <v>742</v>
      </c>
      <c r="J19" s="224">
        <v>1</v>
      </c>
      <c r="K19" s="151" t="s">
        <v>108</v>
      </c>
      <c r="L19" s="190" t="s">
        <v>979</v>
      </c>
      <c r="M19" s="218">
        <v>1</v>
      </c>
      <c r="N19" s="239">
        <v>45673</v>
      </c>
      <c r="O19" s="329">
        <v>45747</v>
      </c>
      <c r="P19" s="331">
        <v>45747</v>
      </c>
      <c r="Q19" s="339" t="s">
        <v>980</v>
      </c>
      <c r="R19" s="209">
        <v>0</v>
      </c>
      <c r="S19" s="213">
        <v>0</v>
      </c>
      <c r="T19" s="211">
        <f t="shared" si="1"/>
        <v>0</v>
      </c>
      <c r="U19" s="151" t="str">
        <f t="shared" ref="U19" si="7">IF(R19="","",IF(T19&lt;100%, IF(T19&lt;100%, "ALERTA","EN TERMINO"), IF(T19=100%, "OK", "EN TERMINO")))</f>
        <v>ALERTA</v>
      </c>
      <c r="V19" s="338" t="s">
        <v>981</v>
      </c>
      <c r="W19" s="225" t="s">
        <v>491</v>
      </c>
      <c r="X19" s="330" t="str">
        <f>IF(T19=100%,IF(T19&gt;=100%,"CUMPLIDA","ATENCIÓN"),IF(T19&lt;100%,"INCUMPLIDA","EN EJECUCIÓN"))</f>
        <v>INCUMPLIDA</v>
      </c>
      <c r="Y19" s="209" t="str">
        <f t="shared" si="3"/>
        <v>NO</v>
      </c>
      <c r="Z19" s="415" t="s">
        <v>97</v>
      </c>
      <c r="AA19" s="409" t="str">
        <f t="shared" si="4"/>
        <v>NO APLICA</v>
      </c>
      <c r="AB19" s="187" t="str">
        <f t="shared" si="5"/>
        <v>NO APLICA</v>
      </c>
      <c r="AC19" s="209" t="s">
        <v>98</v>
      </c>
      <c r="AD19" s="151"/>
    </row>
  </sheetData>
  <autoFilter ref="A3:AF19"/>
  <mergeCells count="6">
    <mergeCell ref="C4:C18"/>
    <mergeCell ref="B1:F2"/>
    <mergeCell ref="G1:O2"/>
    <mergeCell ref="P1:X1"/>
    <mergeCell ref="Y1:AD2"/>
    <mergeCell ref="P2:X2"/>
  </mergeCells>
  <conditionalFormatting sqref="U4:U19">
    <cfRule type="dataBar" priority="745">
      <dataBar>
        <cfvo type="min"/>
        <cfvo type="max"/>
        <color rgb="FF638EC6"/>
      </dataBar>
    </cfRule>
    <cfRule type="containsText" dxfId="115" priority="741" stopIfTrue="1" operator="containsText" text="EN TERMINO">
      <formula>NOT(ISERROR(SEARCH("EN TERMINO",U4)))</formula>
    </cfRule>
    <cfRule type="containsText" priority="742" operator="containsText" text="AMARILLO">
      <formula>NOT(ISERROR(SEARCH("AMARILLO",U4)))</formula>
    </cfRule>
    <cfRule type="containsText" dxfId="114" priority="743" stopIfTrue="1" operator="containsText" text="ALERTA">
      <formula>NOT(ISERROR(SEARCH("ALERTA",U4)))</formula>
    </cfRule>
    <cfRule type="containsText" dxfId="113" priority="744" stopIfTrue="1" operator="containsText" text="OK">
      <formula>NOT(ISERROR(SEARCH("OK",U4)))</formula>
    </cfRule>
  </conditionalFormatting>
  <conditionalFormatting sqref="X4:X19">
    <cfRule type="containsText" dxfId="112" priority="1" operator="containsText" text="EN EJECUCIÓN">
      <formula>NOT(ISERROR(SEARCH("EN EJECUCIÓN",X4)))</formula>
    </cfRule>
    <cfRule type="containsText" dxfId="111" priority="2" operator="containsText" text="EN TERMINO">
      <formula>NOT(ISERROR(SEARCH("EN TERMINO",X4)))</formula>
    </cfRule>
    <cfRule type="containsText" dxfId="110" priority="3" operator="containsText" text="ATENCIÓN">
      <formula>NOT(ISERROR(SEARCH("ATENCIÓN",X4)))</formula>
    </cfRule>
    <cfRule type="containsText" dxfId="109" priority="4" stopIfTrue="1" operator="containsText" text="PENDIENTE">
      <formula>NOT(ISERROR(SEARCH("PENDIENTE",X4)))</formula>
    </cfRule>
    <cfRule type="containsText" dxfId="108" priority="5" stopIfTrue="1" operator="containsText" text="INCUMPLIDA">
      <formula>NOT(ISERROR(SEARCH("INCUMPLIDA",X4)))</formula>
    </cfRule>
    <cfRule type="containsText" dxfId="107" priority="6" stopIfTrue="1" operator="containsText" text="CUMPLIDA">
      <formula>NOT(ISERROR(SEARCH("CUMPLIDA",X4)))</formula>
    </cfRule>
  </conditionalFormatting>
  <conditionalFormatting sqref="AB4:AB19">
    <cfRule type="containsText" dxfId="106" priority="133" operator="containsText" text="cerrada">
      <formula>NOT(ISERROR(SEARCH("cerrada",AB4)))</formula>
    </cfRule>
    <cfRule type="containsText" dxfId="105" priority="134" operator="containsText" text="cerrado">
      <formula>NOT(ISERROR(SEARCH("cerrado",AB4)))</formula>
    </cfRule>
    <cfRule type="containsText" dxfId="104" priority="135" operator="containsText" text="Abierto">
      <formula>NOT(ISERROR(SEARCH("Abierto",AB4)))</formula>
    </cfRule>
  </conditionalFormatting>
  <dataValidations count="2">
    <dataValidation type="list" allowBlank="1" showInputMessage="1" showErrorMessage="1" sqref="K4:K19">
      <formula1>"Correctiva, Preventiva, Acción de mejora"</formula1>
    </dataValidation>
    <dataValidation type="list" allowBlank="1" showInputMessage="1" showErrorMessage="1" sqref="Z4:Z19">
      <formula1>$BE$4:$BG$4</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2:N62"/>
  <sheetViews>
    <sheetView tabSelected="1" workbookViewId="0">
      <selection activeCell="J6" sqref="J6"/>
    </sheetView>
  </sheetViews>
  <sheetFormatPr baseColWidth="10" defaultColWidth="11.42578125" defaultRowHeight="16.5" x14ac:dyDescent="0.3"/>
  <cols>
    <col min="1" max="1" width="11.42578125" style="163"/>
    <col min="2" max="2" width="21.85546875" style="163" customWidth="1"/>
    <col min="3" max="3" width="56.7109375" style="163" customWidth="1"/>
    <col min="4" max="4" width="11.42578125" style="163"/>
    <col min="5" max="5" width="15.140625" style="163" customWidth="1"/>
    <col min="6" max="6" width="11.42578125" style="163"/>
    <col min="7" max="8" width="12.28515625" style="163" customWidth="1"/>
    <col min="9" max="16384" width="11.42578125" style="163"/>
  </cols>
  <sheetData>
    <row r="2" spans="2:14" x14ac:dyDescent="0.3">
      <c r="B2" s="684" t="s">
        <v>982</v>
      </c>
      <c r="C2" s="684"/>
      <c r="D2" s="684"/>
      <c r="E2" s="684"/>
      <c r="F2" s="684"/>
      <c r="G2" s="684"/>
      <c r="H2" s="684"/>
      <c r="I2" s="684"/>
      <c r="J2" s="684"/>
      <c r="K2" s="684"/>
      <c r="L2" s="684"/>
      <c r="M2" s="684"/>
      <c r="N2" s="684"/>
    </row>
    <row r="4" spans="2:14" ht="45" x14ac:dyDescent="0.3">
      <c r="B4" s="285" t="s">
        <v>983</v>
      </c>
      <c r="C4" s="286" t="s">
        <v>984</v>
      </c>
      <c r="D4" s="287" t="s">
        <v>985</v>
      </c>
      <c r="E4" s="288" t="s">
        <v>986</v>
      </c>
      <c r="F4" s="355" t="s">
        <v>987</v>
      </c>
      <c r="G4" s="289" t="s">
        <v>988</v>
      </c>
      <c r="H4" s="289" t="s">
        <v>989</v>
      </c>
      <c r="I4" s="290" t="s">
        <v>990</v>
      </c>
      <c r="J4" s="291" t="s">
        <v>991</v>
      </c>
    </row>
    <row r="5" spans="2:14" ht="45.75" customHeight="1" x14ac:dyDescent="0.3">
      <c r="B5" s="688" t="s">
        <v>992</v>
      </c>
      <c r="C5" s="292" t="s">
        <v>86</v>
      </c>
      <c r="D5" s="293">
        <v>2</v>
      </c>
      <c r="E5" s="294"/>
      <c r="F5" s="295">
        <v>2</v>
      </c>
      <c r="G5" s="296"/>
      <c r="H5" s="296"/>
      <c r="I5" s="297"/>
      <c r="J5" s="298">
        <v>2</v>
      </c>
    </row>
    <row r="6" spans="2:14" ht="40.5" customHeight="1" x14ac:dyDescent="0.3">
      <c r="B6" s="690"/>
      <c r="C6" s="292" t="s">
        <v>102</v>
      </c>
      <c r="D6" s="293">
        <v>1</v>
      </c>
      <c r="E6" s="294"/>
      <c r="F6" s="295">
        <v>2</v>
      </c>
      <c r="G6" s="296"/>
      <c r="H6" s="296">
        <v>2</v>
      </c>
      <c r="I6" s="297"/>
      <c r="J6" s="298"/>
    </row>
    <row r="7" spans="2:14" ht="40.5" customHeight="1" x14ac:dyDescent="0.3">
      <c r="B7" s="690"/>
      <c r="C7" s="292" t="s">
        <v>116</v>
      </c>
      <c r="D7" s="293">
        <v>1</v>
      </c>
      <c r="E7" s="294"/>
      <c r="F7" s="295">
        <v>2</v>
      </c>
      <c r="G7" s="296"/>
      <c r="H7" s="296">
        <v>2</v>
      </c>
      <c r="I7" s="297"/>
      <c r="J7" s="298"/>
    </row>
    <row r="8" spans="2:14" ht="40.5" customHeight="1" x14ac:dyDescent="0.3">
      <c r="B8" s="689"/>
      <c r="C8" s="292" t="s">
        <v>128</v>
      </c>
      <c r="D8" s="293">
        <v>3</v>
      </c>
      <c r="E8" s="294"/>
      <c r="F8" s="295">
        <v>3</v>
      </c>
      <c r="G8" s="296"/>
      <c r="H8" s="296"/>
      <c r="I8" s="297"/>
      <c r="J8" s="298">
        <v>3</v>
      </c>
    </row>
    <row r="9" spans="2:14" ht="40.5" customHeight="1" x14ac:dyDescent="0.3">
      <c r="B9" s="688" t="s">
        <v>993</v>
      </c>
      <c r="C9" s="299" t="s">
        <v>595</v>
      </c>
      <c r="D9" s="293">
        <v>1</v>
      </c>
      <c r="E9" s="294"/>
      <c r="F9" s="295">
        <v>5</v>
      </c>
      <c r="G9" s="296"/>
      <c r="H9" s="296">
        <v>1</v>
      </c>
      <c r="I9" s="297"/>
      <c r="J9" s="298">
        <v>4</v>
      </c>
    </row>
    <row r="10" spans="2:14" ht="40.5" customHeight="1" x14ac:dyDescent="0.3">
      <c r="B10" s="689"/>
      <c r="C10" s="299" t="s">
        <v>256</v>
      </c>
      <c r="D10" s="293">
        <v>1</v>
      </c>
      <c r="E10" s="294"/>
      <c r="F10" s="295">
        <v>1</v>
      </c>
      <c r="G10" s="296"/>
      <c r="H10" s="296"/>
      <c r="I10" s="297"/>
      <c r="J10" s="298">
        <v>1</v>
      </c>
    </row>
    <row r="11" spans="2:14" ht="40.5" customHeight="1" x14ac:dyDescent="0.3">
      <c r="B11" s="355" t="s">
        <v>994</v>
      </c>
      <c r="C11" s="299" t="s">
        <v>761</v>
      </c>
      <c r="D11" s="293">
        <v>5</v>
      </c>
      <c r="E11" s="294"/>
      <c r="F11" s="295">
        <v>5</v>
      </c>
      <c r="G11" s="296"/>
      <c r="H11" s="296"/>
      <c r="I11" s="297"/>
      <c r="J11" s="298">
        <v>5</v>
      </c>
    </row>
    <row r="12" spans="2:14" ht="31.5" customHeight="1" x14ac:dyDescent="0.3">
      <c r="B12" s="688" t="s">
        <v>995</v>
      </c>
      <c r="C12" s="299" t="s">
        <v>143</v>
      </c>
      <c r="D12" s="293">
        <v>10</v>
      </c>
      <c r="E12" s="294">
        <v>9</v>
      </c>
      <c r="F12" s="295">
        <v>10</v>
      </c>
      <c r="G12" s="296">
        <v>9</v>
      </c>
      <c r="H12" s="296"/>
      <c r="I12" s="297"/>
      <c r="J12" s="298">
        <v>1</v>
      </c>
    </row>
    <row r="13" spans="2:14" ht="31.5" customHeight="1" x14ac:dyDescent="0.3">
      <c r="B13" s="690"/>
      <c r="C13" s="299" t="s">
        <v>996</v>
      </c>
      <c r="D13" s="293">
        <v>6</v>
      </c>
      <c r="E13" s="294">
        <v>5</v>
      </c>
      <c r="F13" s="295">
        <v>7</v>
      </c>
      <c r="G13" s="296">
        <v>6</v>
      </c>
      <c r="H13" s="296"/>
      <c r="I13" s="297"/>
      <c r="J13" s="296">
        <v>1</v>
      </c>
    </row>
    <row r="14" spans="2:14" ht="31.5" customHeight="1" x14ac:dyDescent="0.3">
      <c r="B14" s="690"/>
      <c r="C14" s="299" t="s">
        <v>159</v>
      </c>
      <c r="D14" s="293">
        <v>2</v>
      </c>
      <c r="E14" s="294">
        <v>1</v>
      </c>
      <c r="F14" s="295">
        <v>2</v>
      </c>
      <c r="G14" s="296">
        <v>1</v>
      </c>
      <c r="H14" s="296"/>
      <c r="I14" s="297"/>
      <c r="J14" s="296">
        <v>1</v>
      </c>
    </row>
    <row r="15" spans="2:14" ht="31.5" customHeight="1" x14ac:dyDescent="0.3">
      <c r="B15" s="690"/>
      <c r="C15" s="299" t="s">
        <v>167</v>
      </c>
      <c r="D15" s="293">
        <v>5</v>
      </c>
      <c r="E15" s="294">
        <v>4</v>
      </c>
      <c r="F15" s="295">
        <v>5</v>
      </c>
      <c r="G15" s="296">
        <v>4</v>
      </c>
      <c r="H15" s="296"/>
      <c r="I15" s="297"/>
      <c r="J15" s="296">
        <v>1</v>
      </c>
    </row>
    <row r="16" spans="2:14" ht="31.5" customHeight="1" x14ac:dyDescent="0.3">
      <c r="B16" s="690"/>
      <c r="C16" s="299" t="s">
        <v>997</v>
      </c>
      <c r="D16" s="293">
        <v>2</v>
      </c>
      <c r="E16" s="294"/>
      <c r="F16" s="295">
        <v>4</v>
      </c>
      <c r="G16" s="296">
        <v>1</v>
      </c>
      <c r="H16" s="296"/>
      <c r="I16" s="297"/>
      <c r="J16" s="298">
        <v>3</v>
      </c>
    </row>
    <row r="17" spans="2:10" ht="31.5" customHeight="1" x14ac:dyDescent="0.3">
      <c r="B17" s="690"/>
      <c r="C17" s="299" t="s">
        <v>204</v>
      </c>
      <c r="D17" s="293">
        <v>2</v>
      </c>
      <c r="E17" s="294"/>
      <c r="F17" s="295">
        <v>3</v>
      </c>
      <c r="G17" s="296">
        <v>1</v>
      </c>
      <c r="H17" s="296"/>
      <c r="I17" s="297"/>
      <c r="J17" s="298">
        <v>2</v>
      </c>
    </row>
    <row r="18" spans="2:10" ht="31.5" customHeight="1" x14ac:dyDescent="0.3">
      <c r="B18" s="690"/>
      <c r="C18" s="299" t="s">
        <v>182</v>
      </c>
      <c r="D18" s="293">
        <v>4</v>
      </c>
      <c r="E18" s="294">
        <v>3</v>
      </c>
      <c r="F18" s="295">
        <v>7</v>
      </c>
      <c r="G18" s="296">
        <v>1</v>
      </c>
      <c r="H18" s="296"/>
      <c r="I18" s="297"/>
      <c r="J18" s="298">
        <v>6</v>
      </c>
    </row>
    <row r="19" spans="2:10" ht="31.5" customHeight="1" x14ac:dyDescent="0.3">
      <c r="B19" s="690"/>
      <c r="C19" s="299" t="s">
        <v>102</v>
      </c>
      <c r="D19" s="293">
        <v>1</v>
      </c>
      <c r="E19" s="294"/>
      <c r="F19" s="295">
        <v>2</v>
      </c>
      <c r="G19" s="296"/>
      <c r="H19" s="296"/>
      <c r="I19" s="297"/>
      <c r="J19" s="298">
        <v>2</v>
      </c>
    </row>
    <row r="20" spans="2:10" ht="31.5" customHeight="1" x14ac:dyDescent="0.3">
      <c r="B20" s="690"/>
      <c r="C20" s="299" t="s">
        <v>116</v>
      </c>
      <c r="D20" s="293">
        <v>1</v>
      </c>
      <c r="E20" s="294"/>
      <c r="F20" s="295">
        <v>2</v>
      </c>
      <c r="G20" s="296"/>
      <c r="H20" s="296"/>
      <c r="I20" s="297"/>
      <c r="J20" s="298">
        <v>2</v>
      </c>
    </row>
    <row r="21" spans="2:10" ht="31.5" customHeight="1" x14ac:dyDescent="0.3">
      <c r="B21" s="690"/>
      <c r="C21" s="299" t="s">
        <v>224</v>
      </c>
      <c r="D21" s="293">
        <v>1</v>
      </c>
      <c r="E21" s="294"/>
      <c r="F21" s="295">
        <v>2</v>
      </c>
      <c r="G21" s="296"/>
      <c r="H21" s="296"/>
      <c r="I21" s="297"/>
      <c r="J21" s="298">
        <v>2</v>
      </c>
    </row>
    <row r="22" spans="2:10" ht="31.5" customHeight="1" x14ac:dyDescent="0.3">
      <c r="B22" s="690"/>
      <c r="C22" s="299" t="s">
        <v>128</v>
      </c>
      <c r="D22" s="293">
        <v>2</v>
      </c>
      <c r="E22" s="294"/>
      <c r="F22" s="295">
        <v>3</v>
      </c>
      <c r="G22" s="296"/>
      <c r="H22" s="296"/>
      <c r="I22" s="297"/>
      <c r="J22" s="298">
        <v>3</v>
      </c>
    </row>
    <row r="23" spans="2:10" ht="31.5" customHeight="1" x14ac:dyDescent="0.3">
      <c r="B23" s="690"/>
      <c r="C23" s="299" t="s">
        <v>235</v>
      </c>
      <c r="D23" s="293">
        <v>5</v>
      </c>
      <c r="E23" s="294"/>
      <c r="F23" s="295">
        <v>5</v>
      </c>
      <c r="G23" s="296"/>
      <c r="H23" s="296"/>
      <c r="I23" s="297"/>
      <c r="J23" s="298">
        <v>5</v>
      </c>
    </row>
    <row r="24" spans="2:10" ht="31.5" customHeight="1" x14ac:dyDescent="0.3">
      <c r="B24" s="689"/>
      <c r="C24" s="299" t="s">
        <v>256</v>
      </c>
      <c r="D24" s="293">
        <v>6</v>
      </c>
      <c r="E24" s="294"/>
      <c r="F24" s="295">
        <v>6</v>
      </c>
      <c r="G24" s="296"/>
      <c r="H24" s="296"/>
      <c r="I24" s="297"/>
      <c r="J24" s="298">
        <v>6</v>
      </c>
    </row>
    <row r="25" spans="2:10" ht="31.5" customHeight="1" x14ac:dyDescent="0.3">
      <c r="B25" s="685" t="s">
        <v>998</v>
      </c>
      <c r="C25" s="300" t="s">
        <v>276</v>
      </c>
      <c r="D25" s="293">
        <v>4</v>
      </c>
      <c r="E25" s="294">
        <v>2</v>
      </c>
      <c r="F25" s="295">
        <v>7</v>
      </c>
      <c r="G25" s="296">
        <v>6</v>
      </c>
      <c r="H25" s="296"/>
      <c r="I25" s="301"/>
      <c r="J25" s="298">
        <v>1</v>
      </c>
    </row>
    <row r="26" spans="2:10" ht="37.5" customHeight="1" x14ac:dyDescent="0.3">
      <c r="B26" s="687"/>
      <c r="C26" s="300" t="s">
        <v>285</v>
      </c>
      <c r="D26" s="293">
        <v>3</v>
      </c>
      <c r="E26" s="294">
        <v>1</v>
      </c>
      <c r="F26" s="295">
        <v>5</v>
      </c>
      <c r="G26" s="296">
        <v>4</v>
      </c>
      <c r="H26" s="296"/>
      <c r="I26" s="301"/>
      <c r="J26" s="298">
        <v>1</v>
      </c>
    </row>
    <row r="27" spans="2:10" ht="37.5" customHeight="1" x14ac:dyDescent="0.3">
      <c r="B27" s="687"/>
      <c r="C27" s="300" t="s">
        <v>999</v>
      </c>
      <c r="D27" s="293">
        <v>1</v>
      </c>
      <c r="E27" s="294"/>
      <c r="F27" s="295">
        <v>1</v>
      </c>
      <c r="G27" s="296"/>
      <c r="H27" s="296"/>
      <c r="I27" s="301"/>
      <c r="J27" s="298">
        <v>1</v>
      </c>
    </row>
    <row r="28" spans="2:10" ht="37.5" customHeight="1" x14ac:dyDescent="0.3">
      <c r="B28" s="687"/>
      <c r="C28" s="299" t="s">
        <v>1000</v>
      </c>
      <c r="D28" s="293">
        <v>2</v>
      </c>
      <c r="E28" s="294"/>
      <c r="F28" s="295">
        <v>2</v>
      </c>
      <c r="G28" s="296"/>
      <c r="H28" s="296"/>
      <c r="I28" s="301"/>
      <c r="J28" s="298">
        <v>2</v>
      </c>
    </row>
    <row r="29" spans="2:10" ht="47.25" customHeight="1" x14ac:dyDescent="0.3">
      <c r="B29" s="687"/>
      <c r="C29" s="299" t="s">
        <v>996</v>
      </c>
      <c r="D29" s="293">
        <v>2</v>
      </c>
      <c r="E29" s="294"/>
      <c r="F29" s="295">
        <v>1</v>
      </c>
      <c r="G29" s="296"/>
      <c r="H29" s="296"/>
      <c r="I29" s="297"/>
      <c r="J29" s="296">
        <v>1</v>
      </c>
    </row>
    <row r="30" spans="2:10" ht="47.25" customHeight="1" x14ac:dyDescent="0.3">
      <c r="B30" s="687"/>
      <c r="C30" s="299" t="s">
        <v>301</v>
      </c>
      <c r="D30" s="293">
        <v>1</v>
      </c>
      <c r="E30" s="294"/>
      <c r="F30" s="295">
        <v>1</v>
      </c>
      <c r="G30" s="296"/>
      <c r="H30" s="296"/>
      <c r="I30" s="297"/>
      <c r="J30" s="298">
        <v>1</v>
      </c>
    </row>
    <row r="31" spans="2:10" ht="47.25" customHeight="1" x14ac:dyDescent="0.3">
      <c r="B31" s="687"/>
      <c r="C31" s="299" t="s">
        <v>159</v>
      </c>
      <c r="D31" s="293">
        <v>1</v>
      </c>
      <c r="E31" s="294"/>
      <c r="F31" s="295">
        <v>1</v>
      </c>
      <c r="G31" s="296"/>
      <c r="H31" s="296"/>
      <c r="I31" s="297"/>
      <c r="J31" s="298">
        <v>1</v>
      </c>
    </row>
    <row r="32" spans="2:10" ht="36.75" customHeight="1" x14ac:dyDescent="0.3">
      <c r="B32" s="687"/>
      <c r="C32" s="299" t="s">
        <v>307</v>
      </c>
      <c r="D32" s="293">
        <v>1</v>
      </c>
      <c r="E32" s="294"/>
      <c r="F32" s="295">
        <v>1</v>
      </c>
      <c r="G32" s="296"/>
      <c r="H32" s="296"/>
      <c r="I32" s="297"/>
      <c r="J32" s="298">
        <v>1</v>
      </c>
    </row>
    <row r="33" spans="2:10" ht="42.75" customHeight="1" x14ac:dyDescent="0.3">
      <c r="B33" s="687"/>
      <c r="C33" s="299" t="s">
        <v>997</v>
      </c>
      <c r="D33" s="293">
        <v>3</v>
      </c>
      <c r="E33" s="294"/>
      <c r="F33" s="295">
        <v>3</v>
      </c>
      <c r="G33" s="296"/>
      <c r="H33" s="296"/>
      <c r="I33" s="297"/>
      <c r="J33" s="298">
        <v>3</v>
      </c>
    </row>
    <row r="34" spans="2:10" ht="32.25" customHeight="1" x14ac:dyDescent="0.3">
      <c r="B34" s="687"/>
      <c r="C34" s="292" t="s">
        <v>86</v>
      </c>
      <c r="D34" s="293">
        <v>8</v>
      </c>
      <c r="E34" s="294">
        <v>3</v>
      </c>
      <c r="F34" s="295">
        <v>21</v>
      </c>
      <c r="G34" s="296">
        <v>12</v>
      </c>
      <c r="H34" s="296">
        <v>8</v>
      </c>
      <c r="I34" s="297"/>
      <c r="J34" s="298">
        <v>1</v>
      </c>
    </row>
    <row r="35" spans="2:10" ht="45" customHeight="1" x14ac:dyDescent="0.3">
      <c r="B35" s="687"/>
      <c r="C35" s="299" t="s">
        <v>363</v>
      </c>
      <c r="D35" s="293">
        <v>1</v>
      </c>
      <c r="E35" s="294"/>
      <c r="F35" s="295">
        <v>1</v>
      </c>
      <c r="G35" s="296"/>
      <c r="H35" s="296"/>
      <c r="I35" s="297">
        <v>1</v>
      </c>
      <c r="J35" s="298"/>
    </row>
    <row r="36" spans="2:10" ht="45" customHeight="1" x14ac:dyDescent="0.3">
      <c r="B36" s="687"/>
      <c r="C36" s="299" t="s">
        <v>182</v>
      </c>
      <c r="D36" s="293">
        <v>3</v>
      </c>
      <c r="E36" s="294"/>
      <c r="F36" s="295">
        <v>3</v>
      </c>
      <c r="G36" s="296"/>
      <c r="H36" s="296"/>
      <c r="I36" s="297"/>
      <c r="J36" s="298">
        <v>3</v>
      </c>
    </row>
    <row r="37" spans="2:10" ht="45" customHeight="1" x14ac:dyDescent="0.3">
      <c r="B37" s="687"/>
      <c r="C37" s="299" t="s">
        <v>102</v>
      </c>
      <c r="D37" s="293">
        <v>1</v>
      </c>
      <c r="E37" s="294"/>
      <c r="F37" s="295">
        <v>1</v>
      </c>
      <c r="G37" s="296"/>
      <c r="H37" s="296"/>
      <c r="I37" s="297">
        <v>1</v>
      </c>
      <c r="J37" s="298"/>
    </row>
    <row r="38" spans="2:10" ht="29.25" customHeight="1" x14ac:dyDescent="0.3">
      <c r="B38" s="687"/>
      <c r="C38" s="299" t="s">
        <v>116</v>
      </c>
      <c r="D38" s="293">
        <v>1</v>
      </c>
      <c r="E38" s="294"/>
      <c r="F38" s="295">
        <v>1</v>
      </c>
      <c r="G38" s="296"/>
      <c r="H38" s="296"/>
      <c r="I38" s="297"/>
      <c r="J38" s="298">
        <v>1</v>
      </c>
    </row>
    <row r="39" spans="2:10" ht="29.25" customHeight="1" x14ac:dyDescent="0.3">
      <c r="B39" s="687"/>
      <c r="C39" s="299" t="s">
        <v>224</v>
      </c>
      <c r="D39" s="293">
        <v>1</v>
      </c>
      <c r="E39" s="294"/>
      <c r="F39" s="295">
        <v>1</v>
      </c>
      <c r="G39" s="296"/>
      <c r="H39" s="296"/>
      <c r="I39" s="297"/>
      <c r="J39" s="298">
        <v>1</v>
      </c>
    </row>
    <row r="40" spans="2:10" ht="29.25" customHeight="1" x14ac:dyDescent="0.3">
      <c r="B40" s="687"/>
      <c r="C40" s="299" t="s">
        <v>1001</v>
      </c>
      <c r="D40" s="293">
        <v>13</v>
      </c>
      <c r="E40" s="294">
        <v>5</v>
      </c>
      <c r="F40" s="295">
        <v>13</v>
      </c>
      <c r="G40" s="296">
        <v>5</v>
      </c>
      <c r="H40" s="296"/>
      <c r="I40" s="297"/>
      <c r="J40" s="298">
        <v>8</v>
      </c>
    </row>
    <row r="41" spans="2:10" ht="29.25" customHeight="1" x14ac:dyDescent="0.3">
      <c r="B41" s="687"/>
      <c r="C41" s="299" t="s">
        <v>388</v>
      </c>
      <c r="D41" s="293">
        <v>1</v>
      </c>
      <c r="E41" s="294"/>
      <c r="F41" s="295">
        <v>2</v>
      </c>
      <c r="G41" s="296"/>
      <c r="H41" s="296"/>
      <c r="I41" s="297"/>
      <c r="J41" s="298">
        <v>2</v>
      </c>
    </row>
    <row r="42" spans="2:10" ht="29.25" customHeight="1" x14ac:dyDescent="0.3">
      <c r="B42" s="687"/>
      <c r="C42" s="299" t="s">
        <v>128</v>
      </c>
      <c r="D42" s="293">
        <v>1</v>
      </c>
      <c r="E42" s="294"/>
      <c r="F42" s="295">
        <v>1</v>
      </c>
      <c r="G42" s="296"/>
      <c r="H42" s="296"/>
      <c r="I42" s="297"/>
      <c r="J42" s="298">
        <v>1</v>
      </c>
    </row>
    <row r="43" spans="2:10" ht="29.25" customHeight="1" x14ac:dyDescent="0.3">
      <c r="B43" s="687"/>
      <c r="C43" s="299" t="s">
        <v>235</v>
      </c>
      <c r="D43" s="293">
        <v>6</v>
      </c>
      <c r="E43" s="294"/>
      <c r="F43" s="295">
        <v>6</v>
      </c>
      <c r="G43" s="296"/>
      <c r="H43" s="296"/>
      <c r="I43" s="297"/>
      <c r="J43" s="298">
        <v>6</v>
      </c>
    </row>
    <row r="44" spans="2:10" ht="29.25" customHeight="1" x14ac:dyDescent="0.3">
      <c r="B44" s="686"/>
      <c r="C44" s="299" t="s">
        <v>256</v>
      </c>
      <c r="D44" s="293">
        <v>2</v>
      </c>
      <c r="E44" s="294"/>
      <c r="F44" s="295">
        <v>2</v>
      </c>
      <c r="G44" s="296"/>
      <c r="H44" s="296"/>
      <c r="I44" s="297"/>
      <c r="J44" s="298">
        <v>2</v>
      </c>
    </row>
    <row r="45" spans="2:10" ht="33.75" x14ac:dyDescent="0.3">
      <c r="B45" s="685" t="s">
        <v>1002</v>
      </c>
      <c r="C45" s="299" t="s">
        <v>363</v>
      </c>
      <c r="D45" s="293">
        <v>9</v>
      </c>
      <c r="E45" s="294">
        <v>1</v>
      </c>
      <c r="F45" s="295">
        <v>9</v>
      </c>
      <c r="G45" s="296">
        <v>1</v>
      </c>
      <c r="H45" s="296">
        <v>6</v>
      </c>
      <c r="I45" s="297"/>
      <c r="J45" s="298">
        <v>2</v>
      </c>
    </row>
    <row r="46" spans="2:10" x14ac:dyDescent="0.3">
      <c r="B46" s="687"/>
      <c r="C46" s="299" t="s">
        <v>102</v>
      </c>
      <c r="D46" s="293">
        <v>7</v>
      </c>
      <c r="E46" s="294"/>
      <c r="F46" s="295">
        <v>20</v>
      </c>
      <c r="G46" s="296">
        <v>3</v>
      </c>
      <c r="H46" s="296">
        <v>8</v>
      </c>
      <c r="I46" s="297">
        <v>5</v>
      </c>
      <c r="J46" s="298">
        <v>4</v>
      </c>
    </row>
    <row r="47" spans="2:10" ht="22.5" x14ac:dyDescent="0.3">
      <c r="B47" s="687"/>
      <c r="C47" s="299" t="s">
        <v>761</v>
      </c>
      <c r="D47" s="293">
        <v>6</v>
      </c>
      <c r="E47" s="294"/>
      <c r="F47" s="295">
        <v>8</v>
      </c>
      <c r="G47" s="296"/>
      <c r="H47" s="296">
        <v>1</v>
      </c>
      <c r="I47" s="297">
        <v>1</v>
      </c>
      <c r="J47" s="298">
        <v>6</v>
      </c>
    </row>
    <row r="48" spans="2:10" ht="22.5" x14ac:dyDescent="0.3">
      <c r="B48" s="687"/>
      <c r="C48" s="299" t="s">
        <v>224</v>
      </c>
      <c r="D48" s="293">
        <v>1</v>
      </c>
      <c r="E48" s="294"/>
      <c r="F48" s="295">
        <v>2</v>
      </c>
      <c r="G48" s="296"/>
      <c r="H48" s="296">
        <v>2</v>
      </c>
      <c r="I48" s="297"/>
      <c r="J48" s="298"/>
    </row>
    <row r="49" spans="2:10" ht="31.5" customHeight="1" x14ac:dyDescent="0.3">
      <c r="B49" s="686"/>
      <c r="C49" s="299" t="s">
        <v>256</v>
      </c>
      <c r="D49" s="293">
        <v>3</v>
      </c>
      <c r="E49" s="294"/>
      <c r="F49" s="295">
        <v>3</v>
      </c>
      <c r="G49" s="296"/>
      <c r="H49" s="296"/>
      <c r="I49" s="297"/>
      <c r="J49" s="298">
        <v>3</v>
      </c>
    </row>
    <row r="50" spans="2:10" ht="33" customHeight="1" x14ac:dyDescent="0.3">
      <c r="B50" s="638" t="s">
        <v>1003</v>
      </c>
      <c r="C50" s="299" t="s">
        <v>182</v>
      </c>
      <c r="D50" s="293">
        <v>6</v>
      </c>
      <c r="E50" s="294">
        <v>3</v>
      </c>
      <c r="F50" s="295">
        <v>10</v>
      </c>
      <c r="G50" s="296">
        <v>8</v>
      </c>
      <c r="H50" s="296">
        <v>2</v>
      </c>
      <c r="I50" s="297"/>
      <c r="J50" s="298"/>
    </row>
    <row r="51" spans="2:10" ht="33.75" customHeight="1" x14ac:dyDescent="0.3">
      <c r="B51" s="638" t="s">
        <v>1004</v>
      </c>
      <c r="C51" s="299" t="s">
        <v>474</v>
      </c>
      <c r="D51" s="293">
        <v>14</v>
      </c>
      <c r="E51" s="294">
        <v>14</v>
      </c>
      <c r="F51" s="295">
        <v>15</v>
      </c>
      <c r="G51" s="296">
        <v>14</v>
      </c>
      <c r="H51" s="296">
        <v>1</v>
      </c>
      <c r="I51" s="297"/>
      <c r="J51" s="298"/>
    </row>
    <row r="52" spans="2:10" ht="31.5" customHeight="1" x14ac:dyDescent="0.3">
      <c r="B52" s="685" t="s">
        <v>1005</v>
      </c>
      <c r="C52" s="299" t="s">
        <v>301</v>
      </c>
      <c r="D52" s="293">
        <v>8</v>
      </c>
      <c r="E52" s="294">
        <v>6</v>
      </c>
      <c r="F52" s="295">
        <v>8</v>
      </c>
      <c r="G52" s="296">
        <v>6</v>
      </c>
      <c r="H52" s="296"/>
      <c r="I52" s="297">
        <v>2</v>
      </c>
      <c r="J52" s="298"/>
    </row>
    <row r="53" spans="2:10" ht="31.5" customHeight="1" x14ac:dyDescent="0.3">
      <c r="B53" s="686"/>
      <c r="C53" s="299" t="s">
        <v>128</v>
      </c>
      <c r="D53" s="293">
        <v>9</v>
      </c>
      <c r="E53" s="294"/>
      <c r="F53" s="295">
        <v>16</v>
      </c>
      <c r="G53" s="296"/>
      <c r="H53" s="296">
        <v>8</v>
      </c>
      <c r="I53" s="297">
        <v>5</v>
      </c>
      <c r="J53" s="298">
        <v>3</v>
      </c>
    </row>
    <row r="54" spans="2:10" ht="40.5" customHeight="1" x14ac:dyDescent="0.3">
      <c r="B54" s="685" t="s">
        <v>1006</v>
      </c>
      <c r="C54" s="299" t="s">
        <v>224</v>
      </c>
      <c r="D54" s="293">
        <v>8</v>
      </c>
      <c r="E54" s="294">
        <v>1</v>
      </c>
      <c r="F54" s="295">
        <v>18</v>
      </c>
      <c r="G54" s="296">
        <v>3</v>
      </c>
      <c r="H54" s="296">
        <v>3</v>
      </c>
      <c r="I54" s="297">
        <v>4</v>
      </c>
      <c r="J54" s="298">
        <v>8</v>
      </c>
    </row>
    <row r="55" spans="2:10" ht="40.5" customHeight="1" x14ac:dyDescent="0.3">
      <c r="B55" s="686"/>
      <c r="C55" s="299" t="s">
        <v>128</v>
      </c>
      <c r="D55" s="293">
        <v>1</v>
      </c>
      <c r="E55" s="294"/>
      <c r="F55" s="295">
        <v>1</v>
      </c>
      <c r="G55" s="296"/>
      <c r="H55" s="296"/>
      <c r="I55" s="297">
        <v>1</v>
      </c>
      <c r="J55" s="298"/>
    </row>
    <row r="56" spans="2:10" ht="22.5" x14ac:dyDescent="0.3">
      <c r="B56" s="685" t="s">
        <v>1007</v>
      </c>
      <c r="C56" s="299" t="s">
        <v>844</v>
      </c>
      <c r="D56" s="293">
        <v>2</v>
      </c>
      <c r="E56" s="294"/>
      <c r="F56" s="295">
        <v>2</v>
      </c>
      <c r="G56" s="296"/>
      <c r="H56" s="296">
        <v>2</v>
      </c>
      <c r="I56" s="297"/>
      <c r="J56" s="298"/>
    </row>
    <row r="57" spans="2:10" x14ac:dyDescent="0.3">
      <c r="B57" s="686"/>
      <c r="C57" s="299" t="s">
        <v>116</v>
      </c>
      <c r="D57" s="293">
        <v>4</v>
      </c>
      <c r="E57" s="294"/>
      <c r="F57" s="295">
        <v>4</v>
      </c>
      <c r="G57" s="296"/>
      <c r="H57" s="296"/>
      <c r="I57" s="297"/>
      <c r="J57" s="298">
        <v>4</v>
      </c>
    </row>
    <row r="58" spans="2:10" ht="33.75" x14ac:dyDescent="0.3">
      <c r="B58" s="685" t="s">
        <v>1008</v>
      </c>
      <c r="C58" s="299" t="s">
        <v>1009</v>
      </c>
      <c r="D58" s="294">
        <v>2</v>
      </c>
      <c r="E58" s="294"/>
      <c r="F58" s="296">
        <v>2</v>
      </c>
      <c r="G58" s="296"/>
      <c r="H58" s="296"/>
      <c r="I58" s="297">
        <v>2</v>
      </c>
      <c r="J58" s="298"/>
    </row>
    <row r="59" spans="2:10" ht="22.5" x14ac:dyDescent="0.3">
      <c r="B59" s="687"/>
      <c r="C59" s="299" t="s">
        <v>761</v>
      </c>
      <c r="D59" s="294">
        <v>2</v>
      </c>
      <c r="E59" s="294"/>
      <c r="F59" s="296">
        <v>2</v>
      </c>
      <c r="G59" s="296"/>
      <c r="H59" s="296"/>
      <c r="I59" s="296"/>
      <c r="J59" s="296">
        <v>2</v>
      </c>
    </row>
    <row r="60" spans="2:10" ht="22.5" x14ac:dyDescent="0.3">
      <c r="B60" s="686"/>
      <c r="C60" s="299" t="s">
        <v>224</v>
      </c>
      <c r="D60" s="294">
        <v>1</v>
      </c>
      <c r="E60" s="294"/>
      <c r="F60" s="296">
        <v>1</v>
      </c>
      <c r="G60" s="296"/>
      <c r="H60" s="296"/>
      <c r="I60" s="296"/>
      <c r="J60" s="296">
        <v>1</v>
      </c>
    </row>
    <row r="61" spans="2:10" x14ac:dyDescent="0.3">
      <c r="B61" s="682" t="s">
        <v>1010</v>
      </c>
      <c r="C61" s="683"/>
      <c r="D61" s="302">
        <f t="shared" ref="D61:I61" si="0">SUM(D5:D60)</f>
        <v>200</v>
      </c>
      <c r="E61" s="303">
        <f t="shared" si="0"/>
        <v>58</v>
      </c>
      <c r="F61" s="304">
        <f t="shared" si="0"/>
        <v>273</v>
      </c>
      <c r="G61" s="305">
        <f t="shared" si="0"/>
        <v>85</v>
      </c>
      <c r="H61" s="305">
        <f>SUM(H5:H60)</f>
        <v>46</v>
      </c>
      <c r="I61" s="305">
        <f t="shared" si="0"/>
        <v>22</v>
      </c>
      <c r="J61" s="303">
        <f>SUM(J5:J60)</f>
        <v>120</v>
      </c>
    </row>
    <row r="62" spans="2:10" x14ac:dyDescent="0.3">
      <c r="B62" s="306"/>
      <c r="C62" s="307"/>
      <c r="D62" s="79"/>
      <c r="E62" s="308">
        <f>E61/D61</f>
        <v>0.28999999999999998</v>
      </c>
      <c r="F62" s="307"/>
      <c r="G62" s="308">
        <f>G61/F61</f>
        <v>0.31135531135531136</v>
      </c>
      <c r="H62" s="308">
        <f>H61/G61</f>
        <v>0.54117647058823526</v>
      </c>
      <c r="I62" s="308">
        <f>I61/F61</f>
        <v>8.0586080586080591E-2</v>
      </c>
      <c r="J62" s="308">
        <f>J61/F61</f>
        <v>0.43956043956043955</v>
      </c>
    </row>
  </sheetData>
  <sheetProtection selectLockedCells="1" selectUnlockedCells="1"/>
  <mergeCells count="11">
    <mergeCell ref="B61:C61"/>
    <mergeCell ref="B2:N2"/>
    <mergeCell ref="B56:B57"/>
    <mergeCell ref="B58:B60"/>
    <mergeCell ref="B9:B10"/>
    <mergeCell ref="B12:B24"/>
    <mergeCell ref="B25:B44"/>
    <mergeCell ref="B45:B49"/>
    <mergeCell ref="B52:B53"/>
    <mergeCell ref="B54:B55"/>
    <mergeCell ref="B5:B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709"/>
      <c r="B1" s="709"/>
      <c r="C1" s="709"/>
      <c r="D1" s="709"/>
      <c r="E1" s="709"/>
      <c r="F1" s="709"/>
      <c r="G1" s="709"/>
      <c r="H1" s="708" t="s">
        <v>1011</v>
      </c>
      <c r="I1" s="708"/>
      <c r="J1" s="708"/>
      <c r="K1" s="708"/>
      <c r="L1" s="708"/>
      <c r="M1" s="708"/>
      <c r="N1" s="708"/>
      <c r="O1" s="708"/>
      <c r="P1" s="708"/>
      <c r="Q1" s="708"/>
      <c r="R1" s="708"/>
      <c r="S1" s="46"/>
      <c r="T1" s="710" t="s">
        <v>1012</v>
      </c>
      <c r="U1" s="710"/>
      <c r="V1" s="710"/>
      <c r="W1" s="710"/>
      <c r="X1" s="710"/>
      <c r="Y1" s="710"/>
      <c r="Z1" s="710"/>
      <c r="AA1" s="710"/>
      <c r="AB1" s="710"/>
      <c r="AC1" s="711" t="s">
        <v>1013</v>
      </c>
      <c r="AD1" s="711"/>
      <c r="AE1" s="711"/>
      <c r="AF1" s="711"/>
      <c r="AG1" s="711"/>
      <c r="AH1" s="711"/>
      <c r="AI1" s="711"/>
      <c r="AJ1" s="711"/>
      <c r="AK1" s="51"/>
      <c r="AL1" s="702" t="s">
        <v>1014</v>
      </c>
      <c r="AM1" s="702"/>
      <c r="AN1" s="702"/>
      <c r="AO1" s="702"/>
      <c r="AP1" s="702"/>
      <c r="AQ1" s="702"/>
      <c r="AR1" s="702"/>
      <c r="AS1" s="702"/>
      <c r="AT1" s="52"/>
      <c r="AU1" s="705" t="s">
        <v>1015</v>
      </c>
      <c r="AV1" s="705"/>
      <c r="AW1" s="705"/>
      <c r="AX1" s="705"/>
      <c r="AY1" s="705"/>
      <c r="AZ1" s="705"/>
      <c r="BA1" s="705"/>
      <c r="BB1" s="705"/>
      <c r="BC1" s="53"/>
      <c r="BD1" s="706" t="s">
        <v>1016</v>
      </c>
      <c r="BE1" s="706"/>
      <c r="BF1" s="706"/>
      <c r="BG1" s="706"/>
      <c r="BH1" s="706"/>
      <c r="BI1" s="30"/>
      <c r="BJ1" s="30"/>
      <c r="BK1" s="30"/>
    </row>
    <row r="2" spans="1:63" ht="39.950000000000003" customHeight="1" x14ac:dyDescent="0.25">
      <c r="A2" s="707" t="s">
        <v>1017</v>
      </c>
      <c r="B2" s="707" t="s">
        <v>9</v>
      </c>
      <c r="C2" s="707" t="s">
        <v>11</v>
      </c>
      <c r="D2" s="707" t="s">
        <v>1018</v>
      </c>
      <c r="E2" s="707" t="s">
        <v>1019</v>
      </c>
      <c r="F2" s="707" t="s">
        <v>13</v>
      </c>
      <c r="G2" s="707" t="s">
        <v>17</v>
      </c>
      <c r="H2" s="703" t="s">
        <v>71</v>
      </c>
      <c r="I2" s="708" t="s">
        <v>1020</v>
      </c>
      <c r="J2" s="708"/>
      <c r="K2" s="708"/>
      <c r="L2" s="703" t="s">
        <v>72</v>
      </c>
      <c r="M2" s="703" t="s">
        <v>1021</v>
      </c>
      <c r="N2" s="703" t="s">
        <v>1022</v>
      </c>
      <c r="O2" s="703" t="s">
        <v>32</v>
      </c>
      <c r="P2" s="703" t="s">
        <v>1023</v>
      </c>
      <c r="Q2" s="703" t="s">
        <v>1024</v>
      </c>
      <c r="R2" s="703" t="s">
        <v>1025</v>
      </c>
      <c r="S2" s="44"/>
      <c r="T2" s="704" t="s">
        <v>1026</v>
      </c>
      <c r="U2" s="704" t="s">
        <v>1027</v>
      </c>
      <c r="V2" s="704" t="s">
        <v>1028</v>
      </c>
      <c r="W2" s="704" t="s">
        <v>1029</v>
      </c>
      <c r="X2" s="704" t="s">
        <v>1030</v>
      </c>
      <c r="Y2" s="704" t="s">
        <v>1031</v>
      </c>
      <c r="Z2" s="704" t="s">
        <v>1032</v>
      </c>
      <c r="AA2" s="704" t="s">
        <v>1033</v>
      </c>
      <c r="AB2" s="45"/>
      <c r="AC2" s="701" t="s">
        <v>1034</v>
      </c>
      <c r="AD2" s="701" t="s">
        <v>1035</v>
      </c>
      <c r="AE2" s="701" t="s">
        <v>1036</v>
      </c>
      <c r="AF2" s="701" t="s">
        <v>1037</v>
      </c>
      <c r="AG2" s="701" t="s">
        <v>1038</v>
      </c>
      <c r="AH2" s="701" t="s">
        <v>1039</v>
      </c>
      <c r="AI2" s="701" t="s">
        <v>1040</v>
      </c>
      <c r="AJ2" s="701" t="s">
        <v>1041</v>
      </c>
      <c r="AK2" s="43"/>
      <c r="AL2" s="699" t="s">
        <v>1042</v>
      </c>
      <c r="AM2" s="699" t="s">
        <v>1043</v>
      </c>
      <c r="AN2" s="699" t="s">
        <v>1044</v>
      </c>
      <c r="AO2" s="699" t="s">
        <v>1045</v>
      </c>
      <c r="AP2" s="699" t="s">
        <v>1046</v>
      </c>
      <c r="AQ2" s="699" t="s">
        <v>1047</v>
      </c>
      <c r="AR2" s="699" t="s">
        <v>1048</v>
      </c>
      <c r="AS2" s="699" t="s">
        <v>1049</v>
      </c>
      <c r="AT2" s="48"/>
      <c r="AU2" s="700" t="s">
        <v>1042</v>
      </c>
      <c r="AV2" s="47"/>
      <c r="AW2" s="700" t="s">
        <v>1043</v>
      </c>
      <c r="AX2" s="700" t="s">
        <v>1044</v>
      </c>
      <c r="AY2" s="700" t="s">
        <v>1045</v>
      </c>
      <c r="AZ2" s="700" t="s">
        <v>1050</v>
      </c>
      <c r="BA2" s="700" t="s">
        <v>1047</v>
      </c>
      <c r="BB2" s="700" t="s">
        <v>1048</v>
      </c>
      <c r="BC2" s="700" t="s">
        <v>1051</v>
      </c>
      <c r="BD2" s="697" t="s">
        <v>52</v>
      </c>
      <c r="BE2" s="697" t="s">
        <v>1052</v>
      </c>
      <c r="BF2" s="697" t="s">
        <v>1053</v>
      </c>
      <c r="BG2" s="697" t="s">
        <v>1054</v>
      </c>
      <c r="BH2" s="698" t="s">
        <v>1055</v>
      </c>
      <c r="BI2" s="697" t="s">
        <v>1053</v>
      </c>
      <c r="BJ2" s="697" t="s">
        <v>1054</v>
      </c>
      <c r="BK2" s="698" t="s">
        <v>1055</v>
      </c>
    </row>
    <row r="3" spans="1:63" ht="39.950000000000003" customHeight="1" x14ac:dyDescent="0.25">
      <c r="A3" s="707"/>
      <c r="B3" s="707"/>
      <c r="C3" s="707"/>
      <c r="D3" s="707"/>
      <c r="E3" s="707"/>
      <c r="F3" s="707"/>
      <c r="G3" s="707"/>
      <c r="H3" s="703"/>
      <c r="I3" s="34" t="s">
        <v>1056</v>
      </c>
      <c r="J3" s="44" t="s">
        <v>24</v>
      </c>
      <c r="K3" s="44" t="s">
        <v>26</v>
      </c>
      <c r="L3" s="703"/>
      <c r="M3" s="703"/>
      <c r="N3" s="703"/>
      <c r="O3" s="703"/>
      <c r="P3" s="703"/>
      <c r="Q3" s="703"/>
      <c r="R3" s="703"/>
      <c r="S3" s="44" t="s">
        <v>1057</v>
      </c>
      <c r="T3" s="704"/>
      <c r="U3" s="704"/>
      <c r="V3" s="704"/>
      <c r="W3" s="704"/>
      <c r="X3" s="704"/>
      <c r="Y3" s="704"/>
      <c r="Z3" s="704"/>
      <c r="AA3" s="704"/>
      <c r="AB3" s="45" t="s">
        <v>52</v>
      </c>
      <c r="AC3" s="701"/>
      <c r="AD3" s="701"/>
      <c r="AE3" s="701"/>
      <c r="AF3" s="701"/>
      <c r="AG3" s="701"/>
      <c r="AH3" s="701"/>
      <c r="AI3" s="701"/>
      <c r="AJ3" s="701"/>
      <c r="AK3" s="43" t="s">
        <v>52</v>
      </c>
      <c r="AL3" s="699"/>
      <c r="AM3" s="699"/>
      <c r="AN3" s="699"/>
      <c r="AO3" s="699"/>
      <c r="AP3" s="699"/>
      <c r="AQ3" s="699"/>
      <c r="AR3" s="699"/>
      <c r="AS3" s="699"/>
      <c r="AT3" s="48" t="s">
        <v>52</v>
      </c>
      <c r="AU3" s="700"/>
      <c r="AV3" s="47" t="s">
        <v>1058</v>
      </c>
      <c r="AW3" s="700"/>
      <c r="AX3" s="700"/>
      <c r="AY3" s="700"/>
      <c r="AZ3" s="700"/>
      <c r="BA3" s="700"/>
      <c r="BB3" s="700"/>
      <c r="BC3" s="700"/>
      <c r="BD3" s="697"/>
      <c r="BE3" s="697"/>
      <c r="BF3" s="697"/>
      <c r="BG3" s="697"/>
      <c r="BH3" s="698"/>
      <c r="BI3" s="697"/>
      <c r="BJ3" s="697"/>
      <c r="BK3" s="698"/>
    </row>
    <row r="4" spans="1:63" ht="39.950000000000003" customHeight="1" x14ac:dyDescent="0.25">
      <c r="A4" s="1" t="s">
        <v>1059</v>
      </c>
      <c r="B4" s="1" t="s">
        <v>1060</v>
      </c>
      <c r="C4" s="1" t="s">
        <v>1061</v>
      </c>
      <c r="D4" s="1" t="s">
        <v>1059</v>
      </c>
      <c r="E4" s="1" t="s">
        <v>1062</v>
      </c>
      <c r="F4" s="1" t="s">
        <v>1060</v>
      </c>
      <c r="G4" s="1" t="s">
        <v>1063</v>
      </c>
      <c r="H4" s="2" t="s">
        <v>1064</v>
      </c>
      <c r="I4" s="35" t="s">
        <v>1065</v>
      </c>
      <c r="J4" s="2"/>
      <c r="K4" s="2" t="s">
        <v>1066</v>
      </c>
      <c r="L4" s="2" t="s">
        <v>1060</v>
      </c>
      <c r="M4" s="2" t="s">
        <v>1060</v>
      </c>
      <c r="N4" s="2" t="s">
        <v>1067</v>
      </c>
      <c r="O4" s="2" t="s">
        <v>1060</v>
      </c>
      <c r="P4" s="2" t="s">
        <v>1068</v>
      </c>
      <c r="Q4" s="2" t="s">
        <v>1059</v>
      </c>
      <c r="R4" s="2" t="s">
        <v>1059</v>
      </c>
      <c r="S4" s="2" t="s">
        <v>1059</v>
      </c>
      <c r="T4" s="26" t="s">
        <v>1059</v>
      </c>
      <c r="U4" s="26" t="s">
        <v>1069</v>
      </c>
      <c r="V4" s="26" t="s">
        <v>1070</v>
      </c>
      <c r="W4" s="26" t="s">
        <v>1071</v>
      </c>
      <c r="X4" s="26" t="s">
        <v>1071</v>
      </c>
      <c r="Y4" s="26" t="s">
        <v>1067</v>
      </c>
      <c r="Z4" s="26" t="s">
        <v>1072</v>
      </c>
      <c r="AA4" s="26" t="s">
        <v>1060</v>
      </c>
      <c r="AB4" s="26" t="s">
        <v>1073</v>
      </c>
      <c r="AC4" s="27" t="s">
        <v>1059</v>
      </c>
      <c r="AD4" s="27" t="s">
        <v>1069</v>
      </c>
      <c r="AE4" s="27" t="s">
        <v>1070</v>
      </c>
      <c r="AF4" s="27" t="s">
        <v>1071</v>
      </c>
      <c r="AG4" s="27" t="s">
        <v>1071</v>
      </c>
      <c r="AH4" s="27" t="s">
        <v>1067</v>
      </c>
      <c r="AI4" s="27" t="s">
        <v>1072</v>
      </c>
      <c r="AJ4" s="27" t="s">
        <v>1060</v>
      </c>
      <c r="AK4" s="27"/>
      <c r="AL4" s="28" t="s">
        <v>1059</v>
      </c>
      <c r="AM4" s="28" t="s">
        <v>1069</v>
      </c>
      <c r="AN4" s="28" t="s">
        <v>1070</v>
      </c>
      <c r="AO4" s="28" t="s">
        <v>1071</v>
      </c>
      <c r="AP4" s="28" t="s">
        <v>1071</v>
      </c>
      <c r="AQ4" s="28" t="s">
        <v>1067</v>
      </c>
      <c r="AR4" s="28" t="s">
        <v>1072</v>
      </c>
      <c r="AS4" s="28" t="s">
        <v>1060</v>
      </c>
      <c r="AT4" s="28"/>
      <c r="AU4" s="29" t="s">
        <v>1059</v>
      </c>
      <c r="AV4" s="29"/>
      <c r="AW4" s="29" t="s">
        <v>1069</v>
      </c>
      <c r="AX4" s="29" t="s">
        <v>1070</v>
      </c>
      <c r="AY4" s="29" t="s">
        <v>1071</v>
      </c>
      <c r="AZ4" s="29" t="s">
        <v>1071</v>
      </c>
      <c r="BA4" s="29" t="s">
        <v>1067</v>
      </c>
      <c r="BB4" s="29" t="s">
        <v>1072</v>
      </c>
      <c r="BC4" s="29"/>
      <c r="BD4" s="50" t="s">
        <v>1073</v>
      </c>
      <c r="BE4" s="50"/>
      <c r="BF4" s="50" t="s">
        <v>1073</v>
      </c>
      <c r="BG4" s="50" t="s">
        <v>1060</v>
      </c>
      <c r="BH4" s="698"/>
      <c r="BI4" s="50" t="s">
        <v>1073</v>
      </c>
      <c r="BJ4" s="50" t="s">
        <v>1060</v>
      </c>
      <c r="BK4" s="698"/>
    </row>
    <row r="5" spans="1:63" ht="39.950000000000003" customHeight="1" x14ac:dyDescent="0.25">
      <c r="A5" s="58"/>
      <c r="B5" s="49" t="s">
        <v>85</v>
      </c>
      <c r="C5" s="691" t="s">
        <v>1074</v>
      </c>
      <c r="D5" s="123">
        <v>44677</v>
      </c>
      <c r="E5" s="104" t="s">
        <v>1075</v>
      </c>
      <c r="F5" s="124" t="s">
        <v>1076</v>
      </c>
      <c r="G5" s="124" t="s">
        <v>1077</v>
      </c>
      <c r="H5" s="54" t="s">
        <v>1078</v>
      </c>
      <c r="I5" s="54" t="s">
        <v>1079</v>
      </c>
      <c r="J5" s="54" t="s">
        <v>1080</v>
      </c>
      <c r="K5" s="40">
        <v>1</v>
      </c>
      <c r="L5" s="40" t="s">
        <v>108</v>
      </c>
      <c r="M5" s="54" t="s">
        <v>1081</v>
      </c>
      <c r="N5" s="54" t="s">
        <v>1082</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85</v>
      </c>
      <c r="C6" s="692"/>
      <c r="D6" s="123">
        <v>44677</v>
      </c>
      <c r="E6" s="104" t="s">
        <v>1075</v>
      </c>
      <c r="F6" s="124" t="s">
        <v>1076</v>
      </c>
      <c r="G6" s="125" t="s">
        <v>1083</v>
      </c>
      <c r="H6" s="54" t="s">
        <v>1084</v>
      </c>
      <c r="I6" s="54" t="s">
        <v>1085</v>
      </c>
      <c r="J6" s="54" t="s">
        <v>1086</v>
      </c>
      <c r="K6" s="40">
        <v>1</v>
      </c>
      <c r="L6" s="40" t="s">
        <v>108</v>
      </c>
      <c r="M6" s="54" t="s">
        <v>1081</v>
      </c>
      <c r="N6" s="54" t="s">
        <v>1082</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85</v>
      </c>
      <c r="C7" s="692"/>
      <c r="D7" s="123">
        <v>44677</v>
      </c>
      <c r="E7" s="104" t="s">
        <v>1075</v>
      </c>
      <c r="F7" s="124" t="s">
        <v>1087</v>
      </c>
      <c r="G7" s="125" t="s">
        <v>1088</v>
      </c>
      <c r="H7" s="54" t="s">
        <v>1089</v>
      </c>
      <c r="I7" s="54" t="s">
        <v>1090</v>
      </c>
      <c r="J7" s="54" t="s">
        <v>1091</v>
      </c>
      <c r="K7" s="40">
        <v>1</v>
      </c>
      <c r="L7" s="40" t="s">
        <v>108</v>
      </c>
      <c r="M7" s="54" t="s">
        <v>1081</v>
      </c>
      <c r="N7" s="54" t="s">
        <v>1082</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85</v>
      </c>
      <c r="C8" s="692"/>
      <c r="D8" s="123">
        <v>44677</v>
      </c>
      <c r="E8" s="104" t="s">
        <v>1075</v>
      </c>
      <c r="F8" s="125" t="s">
        <v>1092</v>
      </c>
      <c r="G8" s="125" t="s">
        <v>1093</v>
      </c>
      <c r="H8" s="126" t="s">
        <v>1094</v>
      </c>
      <c r="I8" s="54" t="s">
        <v>1095</v>
      </c>
      <c r="J8" s="126" t="s">
        <v>1096</v>
      </c>
      <c r="K8" s="40">
        <v>2</v>
      </c>
      <c r="L8" s="127" t="s">
        <v>599</v>
      </c>
      <c r="M8" s="126" t="s">
        <v>1081</v>
      </c>
      <c r="N8" s="126" t="s">
        <v>1082</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85</v>
      </c>
      <c r="C9" s="692"/>
      <c r="D9" s="123">
        <v>44677</v>
      </c>
      <c r="E9" s="104" t="s">
        <v>1075</v>
      </c>
      <c r="F9" s="125" t="s">
        <v>1092</v>
      </c>
      <c r="G9" s="125" t="s">
        <v>1097</v>
      </c>
      <c r="H9" s="126" t="s">
        <v>1098</v>
      </c>
      <c r="I9" s="126" t="s">
        <v>1099</v>
      </c>
      <c r="J9" s="54" t="s">
        <v>1091</v>
      </c>
      <c r="K9" s="40">
        <v>1</v>
      </c>
      <c r="L9" s="40" t="s">
        <v>599</v>
      </c>
      <c r="M9" s="54" t="s">
        <v>1081</v>
      </c>
      <c r="N9" s="54" t="s">
        <v>1082</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85</v>
      </c>
      <c r="C10" s="692"/>
      <c r="D10" s="123">
        <v>44677</v>
      </c>
      <c r="E10" s="104" t="s">
        <v>1075</v>
      </c>
      <c r="F10" s="125" t="s">
        <v>1092</v>
      </c>
      <c r="G10" s="125" t="s">
        <v>1100</v>
      </c>
      <c r="H10" s="126" t="s">
        <v>1101</v>
      </c>
      <c r="I10" s="126" t="s">
        <v>1102</v>
      </c>
      <c r="J10" s="126" t="s">
        <v>1103</v>
      </c>
      <c r="K10" s="54">
        <v>3</v>
      </c>
      <c r="L10" s="126" t="s">
        <v>108</v>
      </c>
      <c r="M10" s="126" t="s">
        <v>1081</v>
      </c>
      <c r="N10" s="126" t="s">
        <v>1082</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85</v>
      </c>
      <c r="C11" s="692"/>
      <c r="D11" s="123">
        <v>44677</v>
      </c>
      <c r="E11" s="104" t="s">
        <v>1075</v>
      </c>
      <c r="F11" s="694" t="s">
        <v>1092</v>
      </c>
      <c r="G11" s="695" t="s">
        <v>1104</v>
      </c>
      <c r="H11" s="54" t="s">
        <v>1105</v>
      </c>
      <c r="I11" s="54" t="s">
        <v>1106</v>
      </c>
      <c r="J11" s="54" t="s">
        <v>1107</v>
      </c>
      <c r="K11" s="40">
        <v>2</v>
      </c>
      <c r="L11" s="40" t="s">
        <v>599</v>
      </c>
      <c r="M11" s="54" t="s">
        <v>1081</v>
      </c>
      <c r="N11" s="54" t="s">
        <v>1082</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85</v>
      </c>
      <c r="C12" s="692"/>
      <c r="D12" s="123">
        <v>44677</v>
      </c>
      <c r="E12" s="104" t="s">
        <v>1075</v>
      </c>
      <c r="F12" s="694"/>
      <c r="G12" s="695"/>
      <c r="H12" s="126" t="s">
        <v>1108</v>
      </c>
      <c r="I12" s="54" t="s">
        <v>1109</v>
      </c>
      <c r="J12" s="54" t="s">
        <v>1091</v>
      </c>
      <c r="K12" s="40">
        <v>1</v>
      </c>
      <c r="L12" s="40" t="s">
        <v>599</v>
      </c>
      <c r="M12" s="54" t="s">
        <v>1081</v>
      </c>
      <c r="N12" s="54" t="s">
        <v>1082</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85</v>
      </c>
      <c r="C13" s="692"/>
      <c r="D13" s="123">
        <v>44677</v>
      </c>
      <c r="E13" s="104" t="s">
        <v>1075</v>
      </c>
      <c r="F13" s="696" t="s">
        <v>1110</v>
      </c>
      <c r="G13" s="695" t="s">
        <v>1111</v>
      </c>
      <c r="H13" s="54" t="s">
        <v>1112</v>
      </c>
      <c r="I13" s="54" t="s">
        <v>1113</v>
      </c>
      <c r="J13" s="54" t="s">
        <v>1114</v>
      </c>
      <c r="K13" s="40">
        <v>2</v>
      </c>
      <c r="L13" s="40" t="s">
        <v>599</v>
      </c>
      <c r="M13" s="54" t="s">
        <v>1081</v>
      </c>
      <c r="N13" s="54" t="s">
        <v>1082</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85</v>
      </c>
      <c r="C14" s="692"/>
      <c r="D14" s="123">
        <v>44677</v>
      </c>
      <c r="E14" s="104" t="s">
        <v>1075</v>
      </c>
      <c r="F14" s="696"/>
      <c r="G14" s="695"/>
      <c r="H14" s="54" t="s">
        <v>1115</v>
      </c>
      <c r="I14" s="54" t="s">
        <v>1116</v>
      </c>
      <c r="J14" s="54" t="s">
        <v>1117</v>
      </c>
      <c r="K14" s="40">
        <v>1</v>
      </c>
      <c r="L14" s="40" t="s">
        <v>599</v>
      </c>
      <c r="M14" s="54" t="s">
        <v>1081</v>
      </c>
      <c r="N14" s="54" t="s">
        <v>1082</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85</v>
      </c>
      <c r="C15" s="692"/>
      <c r="D15" s="123">
        <v>44677</v>
      </c>
      <c r="E15" s="104" t="s">
        <v>1075</v>
      </c>
      <c r="F15" s="695" t="s">
        <v>1118</v>
      </c>
      <c r="G15" s="695" t="s">
        <v>1119</v>
      </c>
      <c r="H15" s="54" t="s">
        <v>1120</v>
      </c>
      <c r="I15" s="54" t="s">
        <v>1121</v>
      </c>
      <c r="J15" s="54" t="s">
        <v>1122</v>
      </c>
      <c r="K15" s="40">
        <v>3</v>
      </c>
      <c r="L15" s="40" t="s">
        <v>599</v>
      </c>
      <c r="M15" s="54" t="s">
        <v>1081</v>
      </c>
      <c r="N15" s="54" t="s">
        <v>1082</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85</v>
      </c>
      <c r="C16" s="693"/>
      <c r="D16" s="123">
        <v>44677</v>
      </c>
      <c r="E16" s="104" t="s">
        <v>1075</v>
      </c>
      <c r="F16" s="695"/>
      <c r="G16" s="695"/>
      <c r="H16" s="54" t="s">
        <v>1123</v>
      </c>
      <c r="I16" s="54" t="s">
        <v>1124</v>
      </c>
      <c r="J16" s="54" t="s">
        <v>1125</v>
      </c>
      <c r="K16" s="40">
        <v>1</v>
      </c>
      <c r="L16" s="40" t="s">
        <v>599</v>
      </c>
      <c r="M16" s="54" t="s">
        <v>1081</v>
      </c>
      <c r="N16" s="54" t="s">
        <v>1082</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filterColumn colId="12">
      <filters>
        <filter val="Unidad de Loterias"/>
      </filters>
    </filterColumn>
  </autoFilter>
  <mergeCells count="70">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BF2:BF3"/>
    <mergeCell ref="AS2:AS3"/>
    <mergeCell ref="AU2:AU3"/>
    <mergeCell ref="AW2:AW3"/>
    <mergeCell ref="AX2:AX3"/>
    <mergeCell ref="AY2:AY3"/>
    <mergeCell ref="AZ2:AZ3"/>
    <mergeCell ref="BA2:BA3"/>
    <mergeCell ref="BB2:BB3"/>
    <mergeCell ref="BC2:BC3"/>
    <mergeCell ref="BD2:BD3"/>
    <mergeCell ref="BE2:BE3"/>
    <mergeCell ref="BG2:BG3"/>
    <mergeCell ref="BH2:BH4"/>
    <mergeCell ref="BI2:BI3"/>
    <mergeCell ref="BJ2:BJ3"/>
    <mergeCell ref="BK2:BK4"/>
    <mergeCell ref="C5:C16"/>
    <mergeCell ref="F11:F12"/>
    <mergeCell ref="G11:G12"/>
    <mergeCell ref="F13:F14"/>
    <mergeCell ref="G13:G14"/>
    <mergeCell ref="F15:F16"/>
    <mergeCell ref="G15:G16"/>
  </mergeCells>
  <conditionalFormatting sqref="Y5:Y6">
    <cfRule type="containsText" dxfId="103" priority="15" stopIfTrue="1" operator="containsText" text="EN TERMINO">
      <formula>NOT(ISERROR(SEARCH("EN TERMINO",Y5)))</formula>
    </cfRule>
    <cfRule type="containsText" priority="16" operator="containsText" text="AMARILLO">
      <formula>NOT(ISERROR(SEARCH("AMARILLO",Y5)))</formula>
    </cfRule>
    <cfRule type="containsText" dxfId="102" priority="17" stopIfTrue="1" operator="containsText" text="ALERTA">
      <formula>NOT(ISERROR(SEARCH("ALERTA",Y5)))</formula>
    </cfRule>
    <cfRule type="containsText" dxfId="101" priority="18" stopIfTrue="1" operator="containsText" text="OK">
      <formula>NOT(ISERROR(SEARCH("OK",Y5)))</formula>
    </cfRule>
  </conditionalFormatting>
  <conditionalFormatting sqref="AB5:AB6">
    <cfRule type="containsText" dxfId="100" priority="19" stopIfTrue="1" operator="containsText" text="CUMPLIDA">
      <formula>NOT(ISERROR(SEARCH("CUMPLIDA",AB5)))</formula>
    </cfRule>
    <cfRule type="containsText" dxfId="99" priority="20" stopIfTrue="1" operator="containsText" text="PENDIENTE">
      <formula>NOT(ISERROR(SEARCH("PENDIENTE",AB5)))</formula>
    </cfRule>
    <cfRule type="containsText" dxfId="98" priority="21" stopIfTrue="1" operator="containsText" text="INCUMPLIDA">
      <formula>NOT(ISERROR(SEARCH("INCUMPLIDA",AB5)))</formula>
    </cfRule>
  </conditionalFormatting>
  <conditionalFormatting sqref="AH5:AH6 AQ5:AQ6 BA5:BA6">
    <cfRule type="containsText" dxfId="97" priority="6" stopIfTrue="1" operator="containsText" text="EN TERMINO">
      <formula>NOT(ISERROR(SEARCH("EN TERMINO",AH5)))</formula>
    </cfRule>
    <cfRule type="containsText" priority="7" operator="containsText" text="AMARILLO">
      <formula>NOT(ISERROR(SEARCH("AMARILLO",AH5)))</formula>
    </cfRule>
    <cfRule type="containsText" dxfId="96" priority="8" stopIfTrue="1" operator="containsText" text="ALERTA">
      <formula>NOT(ISERROR(SEARCH("ALERTA",AH5)))</formula>
    </cfRule>
    <cfRule type="containsText" dxfId="95" priority="9" stopIfTrue="1" operator="containsText" text="OK">
      <formula>NOT(ISERROR(SEARCH("OK",AH5)))</formula>
    </cfRule>
  </conditionalFormatting>
  <conditionalFormatting sqref="AK5:AK6 AT5:AT6 BD5:BD6">
    <cfRule type="containsText" dxfId="94" priority="10" stopIfTrue="1" operator="containsText" text="CUMPLIDA">
      <formula>NOT(ISERROR(SEARCH("CUMPLIDA",AK5)))</formula>
    </cfRule>
    <cfRule type="containsText" dxfId="93" priority="11" stopIfTrue="1" operator="containsText" text="PENDIENTE">
      <formula>NOT(ISERROR(SEARCH("PENDIENTE",AK5)))</formula>
    </cfRule>
    <cfRule type="containsText" dxfId="92" priority="12" stopIfTrue="1" operator="containsText" text="INCUMPLIDA">
      <formula>NOT(ISERROR(SEARCH("INCUMPLIDA",AK5)))</formula>
    </cfRule>
  </conditionalFormatting>
  <conditionalFormatting sqref="AK5:AK6">
    <cfRule type="containsText" dxfId="91"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90" priority="3" operator="containsText" text="cerrada">
      <formula>NOT(ISERROR(SEARCH("cerrada",BF5)))</formula>
    </cfRule>
    <cfRule type="containsText" dxfId="89" priority="4" operator="containsText" text="cerrado">
      <formula>NOT(ISERROR(SEARCH("cerrado",BF5)))</formula>
    </cfRule>
    <cfRule type="containsText" dxfId="88" priority="5" operator="containsText" text="Abierto">
      <formula>NOT(ISERROR(SEARCH("Abierto",BF5)))</formula>
    </cfRule>
  </conditionalFormatting>
  <dataValidations count="1">
    <dataValidation type="list" allowBlank="1" showInputMessage="1" showErrorMessage="1" sqref="L5:L9 L11:L16">
      <formula1>"Correctiva, Preventiva, Acción de mejora"</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709"/>
      <c r="B1" s="709"/>
      <c r="C1" s="709"/>
      <c r="D1" s="709"/>
      <c r="E1" s="709"/>
      <c r="F1" s="709"/>
      <c r="G1" s="709"/>
      <c r="H1" s="709"/>
      <c r="I1" s="708" t="s">
        <v>1011</v>
      </c>
      <c r="J1" s="708"/>
      <c r="K1" s="708"/>
      <c r="L1" s="708"/>
      <c r="M1" s="708"/>
      <c r="N1" s="708"/>
      <c r="O1" s="708"/>
      <c r="P1" s="708"/>
      <c r="Q1" s="708"/>
      <c r="R1" s="708"/>
      <c r="S1" s="708"/>
      <c r="T1" s="46"/>
      <c r="U1" s="710" t="s">
        <v>1012</v>
      </c>
      <c r="V1" s="710"/>
      <c r="W1" s="710"/>
      <c r="X1" s="710"/>
      <c r="Y1" s="710"/>
      <c r="Z1" s="710"/>
      <c r="AA1" s="710"/>
      <c r="AB1" s="710"/>
      <c r="AC1" s="710"/>
      <c r="AD1" s="711" t="s">
        <v>1013</v>
      </c>
      <c r="AE1" s="711"/>
      <c r="AF1" s="711"/>
      <c r="AG1" s="711"/>
      <c r="AH1" s="711"/>
      <c r="AI1" s="711"/>
      <c r="AJ1" s="711"/>
      <c r="AK1" s="711"/>
      <c r="AL1" s="51"/>
      <c r="AM1" s="702" t="s">
        <v>1014</v>
      </c>
      <c r="AN1" s="702"/>
      <c r="AO1" s="702"/>
      <c r="AP1" s="702"/>
      <c r="AQ1" s="702"/>
      <c r="AR1" s="702"/>
      <c r="AS1" s="702"/>
      <c r="AT1" s="702"/>
      <c r="AU1" s="52"/>
      <c r="AV1" s="705" t="s">
        <v>1015</v>
      </c>
      <c r="AW1" s="705"/>
      <c r="AX1" s="705"/>
      <c r="AY1" s="705"/>
      <c r="AZ1" s="705"/>
      <c r="BA1" s="705"/>
      <c r="BB1" s="705"/>
      <c r="BC1" s="705"/>
      <c r="BD1" s="53"/>
      <c r="BE1" s="706" t="s">
        <v>1016</v>
      </c>
      <c r="BF1" s="706"/>
      <c r="BG1" s="706"/>
      <c r="BH1" s="706"/>
      <c r="BI1" s="706"/>
    </row>
    <row r="2" spans="1:61" ht="39.950000000000003" customHeight="1" x14ac:dyDescent="0.25">
      <c r="A2" s="707" t="s">
        <v>1017</v>
      </c>
      <c r="B2" s="707" t="s">
        <v>9</v>
      </c>
      <c r="C2" s="707" t="s">
        <v>11</v>
      </c>
      <c r="D2" s="707" t="s">
        <v>1018</v>
      </c>
      <c r="E2" s="707" t="s">
        <v>1019</v>
      </c>
      <c r="F2" s="707" t="s">
        <v>13</v>
      </c>
      <c r="G2" s="707" t="s">
        <v>15</v>
      </c>
      <c r="H2" s="707" t="s">
        <v>17</v>
      </c>
      <c r="I2" s="703" t="s">
        <v>71</v>
      </c>
      <c r="J2" s="708" t="s">
        <v>1020</v>
      </c>
      <c r="K2" s="708"/>
      <c r="L2" s="708"/>
      <c r="M2" s="703" t="s">
        <v>72</v>
      </c>
      <c r="N2" s="703" t="s">
        <v>1021</v>
      </c>
      <c r="O2" s="703" t="s">
        <v>1022</v>
      </c>
      <c r="P2" s="703" t="s">
        <v>32</v>
      </c>
      <c r="Q2" s="703" t="s">
        <v>1023</v>
      </c>
      <c r="R2" s="703" t="s">
        <v>1024</v>
      </c>
      <c r="S2" s="703" t="s">
        <v>1025</v>
      </c>
      <c r="T2" s="44"/>
      <c r="U2" s="704" t="s">
        <v>1026</v>
      </c>
      <c r="V2" s="704" t="s">
        <v>1027</v>
      </c>
      <c r="W2" s="704" t="s">
        <v>1028</v>
      </c>
      <c r="X2" s="704" t="s">
        <v>1029</v>
      </c>
      <c r="Y2" s="704" t="s">
        <v>1030</v>
      </c>
      <c r="Z2" s="704" t="s">
        <v>1031</v>
      </c>
      <c r="AA2" s="704" t="s">
        <v>1032</v>
      </c>
      <c r="AB2" s="704" t="s">
        <v>1033</v>
      </c>
      <c r="AC2" s="45"/>
      <c r="AD2" s="701" t="s">
        <v>1034</v>
      </c>
      <c r="AE2" s="701" t="s">
        <v>1126</v>
      </c>
      <c r="AF2" s="701" t="s">
        <v>1036</v>
      </c>
      <c r="AG2" s="701" t="s">
        <v>1037</v>
      </c>
      <c r="AH2" s="701" t="s">
        <v>1038</v>
      </c>
      <c r="AI2" s="701" t="s">
        <v>1039</v>
      </c>
      <c r="AJ2" s="701" t="s">
        <v>1040</v>
      </c>
      <c r="AK2" s="701" t="s">
        <v>1041</v>
      </c>
      <c r="AL2" s="43"/>
      <c r="AM2" s="699" t="s">
        <v>1042</v>
      </c>
      <c r="AN2" s="699" t="s">
        <v>1043</v>
      </c>
      <c r="AO2" s="699" t="s">
        <v>1044</v>
      </c>
      <c r="AP2" s="699" t="s">
        <v>1045</v>
      </c>
      <c r="AQ2" s="699" t="s">
        <v>1046</v>
      </c>
      <c r="AR2" s="699" t="s">
        <v>1047</v>
      </c>
      <c r="AS2" s="699" t="s">
        <v>1048</v>
      </c>
      <c r="AT2" s="699" t="s">
        <v>1049</v>
      </c>
      <c r="AU2" s="48"/>
      <c r="AV2" s="700" t="s">
        <v>1042</v>
      </c>
      <c r="AW2" s="47"/>
      <c r="AX2" s="700" t="s">
        <v>1043</v>
      </c>
      <c r="AY2" s="700" t="s">
        <v>1044</v>
      </c>
      <c r="AZ2" s="700" t="s">
        <v>1045</v>
      </c>
      <c r="BA2" s="700" t="s">
        <v>1050</v>
      </c>
      <c r="BB2" s="700" t="s">
        <v>1047</v>
      </c>
      <c r="BC2" s="700" t="s">
        <v>1048</v>
      </c>
      <c r="BD2" s="700" t="s">
        <v>1051</v>
      </c>
      <c r="BE2" s="697" t="s">
        <v>52</v>
      </c>
      <c r="BF2" s="697" t="s">
        <v>1052</v>
      </c>
      <c r="BG2" s="697" t="s">
        <v>1053</v>
      </c>
      <c r="BH2" s="697" t="s">
        <v>1054</v>
      </c>
      <c r="BI2" s="698" t="s">
        <v>1055</v>
      </c>
    </row>
    <row r="3" spans="1:61" ht="39.950000000000003" customHeight="1" x14ac:dyDescent="0.25">
      <c r="A3" s="707"/>
      <c r="B3" s="707"/>
      <c r="C3" s="707"/>
      <c r="D3" s="707"/>
      <c r="E3" s="707"/>
      <c r="F3" s="707"/>
      <c r="G3" s="707"/>
      <c r="H3" s="707"/>
      <c r="I3" s="703"/>
      <c r="J3" s="34" t="s">
        <v>1056</v>
      </c>
      <c r="K3" s="44" t="s">
        <v>24</v>
      </c>
      <c r="L3" s="44" t="s">
        <v>26</v>
      </c>
      <c r="M3" s="703"/>
      <c r="N3" s="703"/>
      <c r="O3" s="703"/>
      <c r="P3" s="703"/>
      <c r="Q3" s="703"/>
      <c r="R3" s="703"/>
      <c r="S3" s="703"/>
      <c r="T3" s="44" t="s">
        <v>1057</v>
      </c>
      <c r="U3" s="704"/>
      <c r="V3" s="704"/>
      <c r="W3" s="704"/>
      <c r="X3" s="704"/>
      <c r="Y3" s="704"/>
      <c r="Z3" s="704"/>
      <c r="AA3" s="704"/>
      <c r="AB3" s="704"/>
      <c r="AC3" s="45" t="s">
        <v>52</v>
      </c>
      <c r="AD3" s="701"/>
      <c r="AE3" s="701"/>
      <c r="AF3" s="701"/>
      <c r="AG3" s="701"/>
      <c r="AH3" s="701"/>
      <c r="AI3" s="701"/>
      <c r="AJ3" s="701"/>
      <c r="AK3" s="701"/>
      <c r="AL3" s="43" t="s">
        <v>52</v>
      </c>
      <c r="AM3" s="699"/>
      <c r="AN3" s="699"/>
      <c r="AO3" s="699"/>
      <c r="AP3" s="699"/>
      <c r="AQ3" s="699"/>
      <c r="AR3" s="699"/>
      <c r="AS3" s="699"/>
      <c r="AT3" s="699"/>
      <c r="AU3" s="48" t="s">
        <v>52</v>
      </c>
      <c r="AV3" s="700"/>
      <c r="AW3" s="47" t="s">
        <v>1058</v>
      </c>
      <c r="AX3" s="700"/>
      <c r="AY3" s="700"/>
      <c r="AZ3" s="700"/>
      <c r="BA3" s="700"/>
      <c r="BB3" s="700"/>
      <c r="BC3" s="700"/>
      <c r="BD3" s="700"/>
      <c r="BE3" s="697"/>
      <c r="BF3" s="697"/>
      <c r="BG3" s="697"/>
      <c r="BH3" s="697"/>
      <c r="BI3" s="698"/>
    </row>
    <row r="4" spans="1:61" ht="39.950000000000003" customHeight="1" x14ac:dyDescent="0.25">
      <c r="A4" s="1" t="s">
        <v>1059</v>
      </c>
      <c r="B4" s="1" t="s">
        <v>1060</v>
      </c>
      <c r="C4" s="1" t="s">
        <v>1061</v>
      </c>
      <c r="D4" s="1" t="s">
        <v>1059</v>
      </c>
      <c r="E4" s="1" t="s">
        <v>1062</v>
      </c>
      <c r="F4" s="1" t="s">
        <v>1060</v>
      </c>
      <c r="G4" s="1"/>
      <c r="H4" s="1" t="s">
        <v>1063</v>
      </c>
      <c r="I4" s="2" t="s">
        <v>1064</v>
      </c>
      <c r="J4" s="35" t="s">
        <v>1065</v>
      </c>
      <c r="K4" s="2"/>
      <c r="L4" s="2" t="s">
        <v>1066</v>
      </c>
      <c r="M4" s="2" t="s">
        <v>1060</v>
      </c>
      <c r="N4" s="2" t="s">
        <v>1060</v>
      </c>
      <c r="O4" s="2" t="s">
        <v>1067</v>
      </c>
      <c r="P4" s="2" t="s">
        <v>1060</v>
      </c>
      <c r="Q4" s="2" t="s">
        <v>1068</v>
      </c>
      <c r="R4" s="2" t="s">
        <v>1059</v>
      </c>
      <c r="S4" s="2" t="s">
        <v>1059</v>
      </c>
      <c r="T4" s="2" t="s">
        <v>1059</v>
      </c>
      <c r="U4" s="26" t="s">
        <v>1059</v>
      </c>
      <c r="V4" s="26" t="s">
        <v>1069</v>
      </c>
      <c r="W4" s="26" t="s">
        <v>1070</v>
      </c>
      <c r="X4" s="26" t="s">
        <v>1071</v>
      </c>
      <c r="Y4" s="26" t="s">
        <v>1071</v>
      </c>
      <c r="Z4" s="26" t="s">
        <v>1067</v>
      </c>
      <c r="AA4" s="26" t="s">
        <v>1072</v>
      </c>
      <c r="AB4" s="26" t="s">
        <v>1060</v>
      </c>
      <c r="AC4" s="26" t="s">
        <v>1073</v>
      </c>
      <c r="AD4" s="27" t="s">
        <v>1059</v>
      </c>
      <c r="AE4" s="27"/>
      <c r="AF4" s="27" t="s">
        <v>1127</v>
      </c>
      <c r="AG4" s="27" t="s">
        <v>1071</v>
      </c>
      <c r="AH4" s="27" t="s">
        <v>1071</v>
      </c>
      <c r="AI4" s="27" t="s">
        <v>1067</v>
      </c>
      <c r="AJ4" s="27" t="s">
        <v>1072</v>
      </c>
      <c r="AK4" s="27" t="s">
        <v>1060</v>
      </c>
      <c r="AL4" s="27"/>
      <c r="AM4" s="28" t="s">
        <v>1059</v>
      </c>
      <c r="AN4" s="28" t="s">
        <v>1069</v>
      </c>
      <c r="AO4" s="28" t="s">
        <v>1070</v>
      </c>
      <c r="AP4" s="28" t="s">
        <v>1071</v>
      </c>
      <c r="AQ4" s="28" t="s">
        <v>1071</v>
      </c>
      <c r="AR4" s="28" t="s">
        <v>1067</v>
      </c>
      <c r="AS4" s="28" t="s">
        <v>1072</v>
      </c>
      <c r="AT4" s="28" t="s">
        <v>1060</v>
      </c>
      <c r="AU4" s="28"/>
      <c r="AV4" s="29" t="s">
        <v>1059</v>
      </c>
      <c r="AW4" s="29"/>
      <c r="AX4" s="29" t="s">
        <v>1069</v>
      </c>
      <c r="AY4" s="29" t="s">
        <v>1070</v>
      </c>
      <c r="AZ4" s="29" t="s">
        <v>1071</v>
      </c>
      <c r="BA4" s="29" t="s">
        <v>1071</v>
      </c>
      <c r="BB4" s="29" t="s">
        <v>1067</v>
      </c>
      <c r="BC4" s="29" t="s">
        <v>1072</v>
      </c>
      <c r="BD4" s="29"/>
      <c r="BE4" s="50" t="s">
        <v>1073</v>
      </c>
      <c r="BF4" s="50"/>
      <c r="BG4" s="50" t="s">
        <v>1073</v>
      </c>
      <c r="BH4" s="50" t="s">
        <v>1060</v>
      </c>
      <c r="BI4" s="698"/>
    </row>
    <row r="5" spans="1:61" ht="159.75" customHeight="1" x14ac:dyDescent="0.25">
      <c r="A5" s="58"/>
      <c r="B5" s="49" t="s">
        <v>85</v>
      </c>
      <c r="C5" s="716" t="s">
        <v>1128</v>
      </c>
      <c r="D5" s="717">
        <v>44670</v>
      </c>
      <c r="E5" s="718" t="s">
        <v>1129</v>
      </c>
      <c r="F5" s="102" t="s">
        <v>160</v>
      </c>
      <c r="G5" s="720">
        <v>142</v>
      </c>
      <c r="H5" s="725" t="s">
        <v>1130</v>
      </c>
      <c r="I5" s="719" t="s">
        <v>1131</v>
      </c>
      <c r="J5" s="130" t="s">
        <v>1132</v>
      </c>
      <c r="K5" s="130" t="s">
        <v>1133</v>
      </c>
      <c r="L5" s="112">
        <v>1</v>
      </c>
      <c r="M5" s="112" t="s">
        <v>108</v>
      </c>
      <c r="N5" s="112" t="s">
        <v>1134</v>
      </c>
      <c r="O5" s="130" t="s">
        <v>1135</v>
      </c>
      <c r="P5" s="31">
        <v>1</v>
      </c>
      <c r="Q5" s="5"/>
      <c r="R5" s="131">
        <v>44685</v>
      </c>
      <c r="S5" s="139">
        <v>44685</v>
      </c>
      <c r="T5" s="107"/>
      <c r="U5" s="108"/>
      <c r="V5" s="109"/>
      <c r="W5" s="40"/>
      <c r="X5" s="100"/>
      <c r="Y5" s="110"/>
      <c r="Z5" s="40"/>
      <c r="AA5" s="111"/>
      <c r="AB5" s="42"/>
      <c r="AC5" s="112"/>
      <c r="AD5" s="113">
        <v>44742</v>
      </c>
      <c r="AE5" s="114" t="s">
        <v>1136</v>
      </c>
      <c r="AF5" s="40">
        <v>1</v>
      </c>
      <c r="AG5" s="100">
        <f>IF(AF5="","",IF(OR($L5=0,$L5="",AD5=""),"",AF5/$L5))</f>
        <v>1</v>
      </c>
      <c r="AH5" s="117">
        <f>(IF(OR($P5="",AG5=""),"",IF(OR($P5=0,AG5=0),0,IF((AG5*100%)/$P5&gt;100%,100%,(AG5*100%)/$P5))))</f>
        <v>1</v>
      </c>
      <c r="AI5" s="101" t="str">
        <f t="shared" ref="AI5" si="0">IF(AF5="","",IF(AH5&lt;100%, IF(AH5&lt;50%, "ALERTA","EN TERMINO"), IF(AH5=100%, "OK", "EN TERMINO")))</f>
        <v>OK</v>
      </c>
      <c r="AJ5" s="32" t="s">
        <v>1137</v>
      </c>
      <c r="AK5" s="54" t="s">
        <v>1138</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85</v>
      </c>
      <c r="C6" s="716"/>
      <c r="D6" s="717"/>
      <c r="E6" s="718"/>
      <c r="F6" s="102" t="s">
        <v>160</v>
      </c>
      <c r="G6" s="721"/>
      <c r="H6" s="725"/>
      <c r="I6" s="719"/>
      <c r="J6" s="130" t="s">
        <v>1139</v>
      </c>
      <c r="K6" s="130" t="s">
        <v>1140</v>
      </c>
      <c r="L6" s="112">
        <v>1</v>
      </c>
      <c r="M6" s="112" t="s">
        <v>108</v>
      </c>
      <c r="N6" s="112" t="s">
        <v>1134</v>
      </c>
      <c r="O6" s="130" t="s">
        <v>1135</v>
      </c>
      <c r="P6" s="31">
        <v>1</v>
      </c>
      <c r="Q6" s="5"/>
      <c r="R6" s="131">
        <v>44687</v>
      </c>
      <c r="S6" s="140">
        <v>44742</v>
      </c>
      <c r="T6" s="107"/>
      <c r="U6" s="41"/>
      <c r="V6" s="116"/>
      <c r="W6" s="37"/>
      <c r="X6" s="100"/>
      <c r="Y6" s="110"/>
      <c r="Z6" s="40"/>
      <c r="AA6" s="102"/>
      <c r="AB6" s="42"/>
      <c r="AC6" s="112"/>
      <c r="AD6" s="113">
        <v>44742</v>
      </c>
      <c r="AE6" s="111" t="s">
        <v>1141</v>
      </c>
      <c r="AF6" s="40">
        <v>1</v>
      </c>
      <c r="AG6" s="100">
        <f>IF(AF6="","",IF(OR($L6=0,$L6="",AD6=""),"",AF6/$L6))</f>
        <v>1</v>
      </c>
      <c r="AH6" s="117">
        <f>(IF(OR($P6="",AG6=""),"",IF(OR($P6=0,AG6=0),0,IF((AG6*100%)/$P6&gt;100%,100%,(AG6*100%)/$P6))))</f>
        <v>1</v>
      </c>
      <c r="AI6" s="101" t="str">
        <f t="shared" ref="AI6" si="3">IF(AF6="","",IF(AH6&lt;100%, IF(AH6&lt;50%, "ALERTA","EN TERMINO"), IF(AH6=100%, "OK", "EN TERMINO")))</f>
        <v>OK</v>
      </c>
      <c r="AJ6" s="33" t="s">
        <v>1142</v>
      </c>
      <c r="AK6" s="54" t="s">
        <v>1138</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714"/>
      <c r="D9" s="59"/>
      <c r="F9" s="55"/>
      <c r="G9" s="55"/>
      <c r="H9" s="69"/>
      <c r="I9" s="69"/>
      <c r="J9" s="70"/>
      <c r="K9" s="71"/>
      <c r="M9" s="12"/>
      <c r="N9" s="12"/>
      <c r="O9" s="12"/>
      <c r="P9" s="65"/>
      <c r="R9" s="72"/>
      <c r="S9" s="73"/>
      <c r="T9" s="67"/>
    </row>
    <row r="10" spans="1:61" ht="39.950000000000003" customHeight="1" x14ac:dyDescent="0.25">
      <c r="A10" s="59"/>
      <c r="B10" s="12"/>
      <c r="C10" s="714"/>
      <c r="D10" s="59"/>
      <c r="E10" s="713"/>
      <c r="F10" s="55"/>
      <c r="G10" s="55"/>
      <c r="H10" s="712"/>
      <c r="I10" s="712"/>
      <c r="J10" s="70"/>
      <c r="K10" s="71"/>
      <c r="M10" s="12"/>
      <c r="N10" s="12"/>
      <c r="O10" s="12"/>
      <c r="P10" s="65"/>
      <c r="R10" s="72"/>
      <c r="S10" s="73"/>
      <c r="T10" s="67"/>
    </row>
    <row r="11" spans="1:61" ht="39.950000000000003" customHeight="1" x14ac:dyDescent="0.25">
      <c r="A11" s="59"/>
      <c r="B11" s="12"/>
      <c r="C11" s="714"/>
      <c r="D11" s="59"/>
      <c r="E11" s="713"/>
      <c r="F11" s="55"/>
      <c r="G11" s="55"/>
      <c r="H11" s="712"/>
      <c r="I11" s="712"/>
      <c r="J11" s="70"/>
      <c r="K11" s="71"/>
      <c r="M11" s="12"/>
      <c r="N11" s="12"/>
      <c r="O11" s="12"/>
      <c r="P11" s="65"/>
      <c r="R11" s="72"/>
      <c r="S11" s="73"/>
      <c r="T11" s="67"/>
    </row>
    <row r="12" spans="1:61" ht="39.950000000000003" customHeight="1" x14ac:dyDescent="0.25">
      <c r="A12" s="59"/>
      <c r="B12" s="12"/>
      <c r="C12" s="714"/>
      <c r="D12" s="59"/>
      <c r="E12" s="713"/>
      <c r="F12" s="55"/>
      <c r="G12" s="55"/>
      <c r="H12" s="712"/>
      <c r="I12" s="712"/>
      <c r="J12" s="70"/>
      <c r="K12" s="71"/>
      <c r="M12" s="12"/>
      <c r="N12" s="12"/>
      <c r="O12" s="12"/>
      <c r="P12" s="65"/>
      <c r="R12" s="72"/>
      <c r="S12" s="73"/>
      <c r="T12" s="67"/>
    </row>
    <row r="13" spans="1:61" ht="39.950000000000003" customHeight="1" x14ac:dyDescent="0.25">
      <c r="A13" s="59"/>
      <c r="B13" s="12"/>
      <c r="C13" s="714"/>
      <c r="D13" s="59"/>
      <c r="E13" s="713"/>
      <c r="F13" s="55"/>
      <c r="G13" s="55"/>
      <c r="H13" s="712"/>
      <c r="I13" s="712"/>
      <c r="J13" s="70"/>
      <c r="K13" s="71"/>
      <c r="M13" s="12"/>
      <c r="N13" s="12"/>
      <c r="O13" s="12"/>
      <c r="P13" s="65"/>
      <c r="R13" s="72"/>
      <c r="S13" s="73"/>
      <c r="T13" s="67"/>
    </row>
    <row r="14" spans="1:61" ht="39.950000000000003" customHeight="1" x14ac:dyDescent="0.25">
      <c r="A14" s="59"/>
      <c r="B14" s="12"/>
      <c r="C14" s="714"/>
      <c r="D14" s="59"/>
      <c r="E14" s="713"/>
      <c r="F14" s="55"/>
      <c r="G14" s="55"/>
      <c r="H14" s="712"/>
      <c r="I14" s="712"/>
      <c r="J14" s="70"/>
      <c r="K14" s="71"/>
      <c r="M14" s="12"/>
      <c r="N14" s="12"/>
      <c r="O14" s="12"/>
      <c r="P14" s="65"/>
      <c r="R14" s="72"/>
      <c r="S14" s="73"/>
      <c r="T14" s="67"/>
    </row>
    <row r="15" spans="1:61" ht="39.950000000000003" customHeight="1" x14ac:dyDescent="0.25">
      <c r="A15" s="59"/>
      <c r="B15" s="12"/>
      <c r="C15" s="714"/>
      <c r="D15" s="59"/>
      <c r="E15" s="713"/>
      <c r="F15" s="55"/>
      <c r="G15" s="55"/>
      <c r="H15" s="712"/>
      <c r="I15" s="712"/>
      <c r="J15" s="70"/>
      <c r="K15" s="71"/>
      <c r="M15" s="12"/>
      <c r="N15" s="12"/>
      <c r="O15" s="12"/>
      <c r="P15" s="65"/>
      <c r="R15" s="72"/>
      <c r="S15" s="73"/>
      <c r="T15" s="67"/>
    </row>
    <row r="16" spans="1:61" ht="39.950000000000003" customHeight="1" x14ac:dyDescent="0.25">
      <c r="A16" s="59"/>
      <c r="B16" s="12"/>
      <c r="C16" s="714"/>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714"/>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714"/>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714"/>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714"/>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714"/>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714"/>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714"/>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714"/>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714"/>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714"/>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714"/>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714"/>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714"/>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714"/>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714"/>
      <c r="D31" s="59"/>
      <c r="F31" s="80"/>
      <c r="G31" s="80"/>
      <c r="H31" s="69"/>
      <c r="I31" s="69"/>
      <c r="J31" s="69"/>
      <c r="K31" s="81"/>
      <c r="L31" s="81"/>
      <c r="M31" s="12"/>
      <c r="N31" s="12"/>
      <c r="O31" s="69"/>
      <c r="P31" s="65"/>
      <c r="Q31" s="69"/>
      <c r="R31" s="76"/>
      <c r="S31" s="76"/>
      <c r="T31" s="715"/>
      <c r="U31" s="82"/>
      <c r="W31" s="83"/>
      <c r="X31" s="15"/>
      <c r="Y31" s="20"/>
      <c r="Z31" s="14"/>
      <c r="AA31" s="38"/>
      <c r="AB31" s="11"/>
      <c r="AC31" s="22"/>
      <c r="BG31" s="14"/>
    </row>
    <row r="32" spans="1:59" ht="39.950000000000003" customHeight="1" x14ac:dyDescent="0.25">
      <c r="A32" s="59"/>
      <c r="B32" s="12"/>
      <c r="C32" s="714"/>
      <c r="D32" s="59"/>
      <c r="F32" s="80"/>
      <c r="G32" s="80"/>
      <c r="H32" s="69"/>
      <c r="I32" s="81"/>
      <c r="J32" s="69"/>
      <c r="K32" s="81"/>
      <c r="L32" s="81"/>
      <c r="M32" s="12"/>
      <c r="N32" s="12"/>
      <c r="O32" s="81"/>
      <c r="P32" s="65"/>
      <c r="Q32" s="81"/>
      <c r="R32" s="73"/>
      <c r="S32" s="73"/>
      <c r="T32" s="715"/>
      <c r="U32" s="82"/>
      <c r="W32" s="83"/>
      <c r="X32" s="15"/>
      <c r="Y32" s="20"/>
      <c r="Z32" s="14"/>
      <c r="AA32" s="38"/>
      <c r="AB32" s="11"/>
      <c r="AC32" s="22"/>
      <c r="BG32" s="14"/>
    </row>
    <row r="33" spans="1:61" ht="39.950000000000003" customHeight="1" x14ac:dyDescent="0.25">
      <c r="A33" s="59"/>
      <c r="B33" s="12"/>
      <c r="C33" s="714"/>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714"/>
      <c r="D34" s="59"/>
      <c r="F34" s="80"/>
      <c r="G34" s="80"/>
      <c r="H34" s="69"/>
      <c r="I34" s="712"/>
      <c r="J34" s="712"/>
      <c r="K34" s="712"/>
      <c r="L34" s="712"/>
      <c r="M34" s="12"/>
      <c r="N34" s="12"/>
      <c r="O34" s="81"/>
      <c r="P34" s="65"/>
      <c r="Q34" s="712"/>
      <c r="R34" s="715"/>
      <c r="S34" s="715"/>
      <c r="T34" s="73"/>
      <c r="U34" s="82"/>
      <c r="W34" s="83"/>
      <c r="X34" s="15"/>
      <c r="Y34" s="20"/>
      <c r="Z34" s="14"/>
      <c r="AA34" s="39"/>
      <c r="AB34" s="11"/>
      <c r="AC34" s="22"/>
      <c r="BG34" s="14"/>
    </row>
    <row r="35" spans="1:61" ht="39.950000000000003" customHeight="1" x14ac:dyDescent="0.25">
      <c r="A35" s="59"/>
      <c r="B35" s="12"/>
      <c r="C35" s="714"/>
      <c r="D35" s="59"/>
      <c r="F35" s="80"/>
      <c r="G35" s="80"/>
      <c r="H35" s="69"/>
      <c r="I35" s="712"/>
      <c r="J35" s="712"/>
      <c r="K35" s="712"/>
      <c r="L35" s="712"/>
      <c r="M35" s="12"/>
      <c r="N35" s="12"/>
      <c r="O35" s="81"/>
      <c r="P35" s="65"/>
      <c r="Q35" s="712"/>
      <c r="R35" s="715"/>
      <c r="S35" s="715"/>
      <c r="T35" s="73"/>
      <c r="U35" s="82"/>
      <c r="W35" s="83"/>
      <c r="X35" s="15"/>
      <c r="Y35" s="20"/>
      <c r="Z35" s="14"/>
      <c r="AA35" s="39"/>
      <c r="AB35" s="11"/>
      <c r="AC35" s="22"/>
      <c r="BG35" s="14"/>
    </row>
    <row r="36" spans="1:61" ht="39.950000000000003" customHeight="1" x14ac:dyDescent="0.25">
      <c r="A36" s="59"/>
      <c r="B36" s="12"/>
      <c r="C36" s="714"/>
      <c r="D36" s="59"/>
      <c r="F36" s="80"/>
      <c r="G36" s="80"/>
      <c r="H36" s="69"/>
      <c r="I36" s="712"/>
      <c r="J36" s="712"/>
      <c r="K36" s="712"/>
      <c r="L36" s="712"/>
      <c r="M36" s="12"/>
      <c r="N36" s="12"/>
      <c r="O36" s="81"/>
      <c r="P36" s="65"/>
      <c r="Q36" s="712"/>
      <c r="R36" s="715"/>
      <c r="S36" s="715"/>
      <c r="T36" s="715"/>
      <c r="U36" s="82"/>
      <c r="W36" s="83"/>
      <c r="X36" s="15"/>
      <c r="Y36" s="20"/>
      <c r="Z36" s="14"/>
      <c r="AA36" s="39"/>
      <c r="AB36" s="11"/>
      <c r="AC36" s="22"/>
      <c r="BG36" s="14"/>
    </row>
    <row r="37" spans="1:61" ht="39.950000000000003" customHeight="1" x14ac:dyDescent="0.25">
      <c r="A37" s="59"/>
      <c r="B37" s="12"/>
      <c r="C37" s="714"/>
      <c r="D37" s="59"/>
      <c r="F37" s="80"/>
      <c r="G37" s="80"/>
      <c r="H37" s="69"/>
      <c r="I37" s="712"/>
      <c r="J37" s="712"/>
      <c r="K37" s="712"/>
      <c r="L37" s="712"/>
      <c r="M37" s="12"/>
      <c r="N37" s="12"/>
      <c r="O37" s="81"/>
      <c r="P37" s="65"/>
      <c r="Q37" s="712"/>
      <c r="R37" s="715"/>
      <c r="S37" s="715"/>
      <c r="T37" s="715"/>
      <c r="U37" s="82"/>
      <c r="W37" s="83"/>
      <c r="X37" s="15"/>
      <c r="Y37" s="20"/>
      <c r="Z37" s="14"/>
      <c r="AA37" s="39"/>
      <c r="AB37" s="11"/>
      <c r="AC37" s="22"/>
      <c r="BG37" s="14"/>
    </row>
    <row r="38" spans="1:61" ht="39.950000000000003" customHeight="1" x14ac:dyDescent="0.25">
      <c r="A38" s="59"/>
      <c r="B38" s="12"/>
      <c r="C38" s="714"/>
      <c r="D38" s="59"/>
      <c r="F38" s="80"/>
      <c r="G38" s="80"/>
      <c r="H38" s="69"/>
      <c r="I38" s="712"/>
      <c r="J38" s="712"/>
      <c r="K38" s="712"/>
      <c r="L38" s="81"/>
      <c r="M38" s="12"/>
      <c r="N38" s="12"/>
      <c r="O38" s="81"/>
      <c r="P38" s="65"/>
      <c r="Q38" s="712"/>
      <c r="R38" s="715"/>
      <c r="S38" s="715"/>
      <c r="T38" s="715"/>
      <c r="U38" s="82"/>
      <c r="W38" s="83"/>
      <c r="X38" s="15"/>
      <c r="Y38" s="20"/>
      <c r="Z38" s="14"/>
      <c r="AA38" s="39"/>
      <c r="AB38" s="11"/>
      <c r="AC38" s="22"/>
      <c r="BG38" s="14"/>
    </row>
    <row r="39" spans="1:61" ht="39.950000000000003" customHeight="1" x14ac:dyDescent="0.25">
      <c r="A39" s="59"/>
      <c r="B39" s="12"/>
      <c r="C39" s="714"/>
      <c r="D39" s="59"/>
      <c r="F39" s="80"/>
      <c r="G39" s="80"/>
      <c r="H39" s="69"/>
      <c r="I39" s="712"/>
      <c r="J39" s="712"/>
      <c r="K39" s="712"/>
      <c r="L39" s="81"/>
      <c r="M39" s="12"/>
      <c r="N39" s="12"/>
      <c r="O39" s="81"/>
      <c r="P39" s="65"/>
      <c r="Q39" s="712"/>
      <c r="R39" s="715"/>
      <c r="S39" s="715"/>
      <c r="T39" s="715"/>
      <c r="U39" s="82"/>
      <c r="W39" s="83"/>
      <c r="X39" s="15"/>
      <c r="Y39" s="20"/>
      <c r="Z39" s="14"/>
      <c r="AA39" s="39"/>
      <c r="AB39" s="11"/>
      <c r="AC39" s="22"/>
      <c r="BG39" s="14"/>
    </row>
    <row r="40" spans="1:61" ht="39.950000000000003" customHeight="1" x14ac:dyDescent="0.25">
      <c r="A40" s="59"/>
      <c r="B40" s="12"/>
      <c r="C40" s="714"/>
      <c r="D40" s="59"/>
      <c r="F40" s="80"/>
      <c r="G40" s="80"/>
      <c r="H40" s="69"/>
      <c r="I40" s="712"/>
      <c r="J40" s="712"/>
      <c r="K40" s="712"/>
      <c r="L40" s="81"/>
      <c r="M40" s="12"/>
      <c r="N40" s="12"/>
      <c r="O40" s="81"/>
      <c r="P40" s="65"/>
      <c r="Q40" s="712"/>
      <c r="R40" s="715"/>
      <c r="S40" s="715"/>
      <c r="T40" s="715"/>
      <c r="U40" s="82"/>
      <c r="W40" s="83"/>
      <c r="X40" s="15"/>
      <c r="Y40" s="20"/>
      <c r="Z40" s="14"/>
      <c r="AA40" s="39"/>
      <c r="AB40" s="11"/>
      <c r="AC40" s="22"/>
      <c r="BG40" s="14"/>
    </row>
    <row r="41" spans="1:61" ht="39.950000000000003" customHeight="1" x14ac:dyDescent="0.25">
      <c r="A41" s="59"/>
      <c r="B41" s="12"/>
      <c r="C41" s="714"/>
      <c r="D41" s="59"/>
      <c r="F41" s="80"/>
      <c r="G41" s="80"/>
      <c r="H41" s="69"/>
      <c r="I41" s="712"/>
      <c r="J41" s="712"/>
      <c r="K41" s="712"/>
      <c r="L41" s="81"/>
      <c r="M41" s="12"/>
      <c r="N41" s="12"/>
      <c r="O41" s="81"/>
      <c r="P41" s="65"/>
      <c r="Q41" s="712"/>
      <c r="R41" s="715"/>
      <c r="S41" s="715"/>
      <c r="T41" s="715"/>
      <c r="U41" s="82"/>
      <c r="W41" s="83"/>
      <c r="X41" s="15"/>
      <c r="Y41" s="20"/>
      <c r="Z41" s="14"/>
      <c r="AA41" s="39"/>
      <c r="AB41" s="11"/>
      <c r="AC41" s="22"/>
      <c r="BG41" s="14"/>
    </row>
    <row r="42" spans="1:61" ht="39.950000000000003" customHeight="1" x14ac:dyDescent="0.25">
      <c r="A42" s="59"/>
      <c r="B42" s="12"/>
      <c r="C42" s="714"/>
      <c r="D42" s="59"/>
      <c r="F42" s="80"/>
      <c r="G42" s="80"/>
      <c r="H42" s="69"/>
      <c r="I42" s="712"/>
      <c r="J42" s="712"/>
      <c r="K42" s="712"/>
      <c r="L42" s="81"/>
      <c r="M42" s="12"/>
      <c r="N42" s="12"/>
      <c r="O42" s="81"/>
      <c r="P42" s="65"/>
      <c r="Q42" s="712"/>
      <c r="R42" s="715"/>
      <c r="S42" s="715"/>
      <c r="T42" s="715"/>
      <c r="U42" s="82"/>
      <c r="W42" s="83"/>
      <c r="X42" s="15"/>
      <c r="Y42" s="20"/>
      <c r="Z42" s="14"/>
      <c r="AA42" s="39"/>
      <c r="AB42" s="11"/>
      <c r="AC42" s="22"/>
      <c r="BG42" s="14"/>
    </row>
    <row r="43" spans="1:61" ht="39.950000000000003" customHeight="1" x14ac:dyDescent="0.25">
      <c r="A43" s="59"/>
      <c r="B43" s="12"/>
      <c r="C43" s="714"/>
      <c r="D43" s="59"/>
      <c r="F43" s="80"/>
      <c r="G43" s="80"/>
      <c r="H43" s="69"/>
      <c r="I43" s="712"/>
      <c r="J43" s="712"/>
      <c r="K43" s="712"/>
      <c r="L43" s="81"/>
      <c r="M43" s="12"/>
      <c r="N43" s="12"/>
      <c r="O43" s="81"/>
      <c r="P43" s="65"/>
      <c r="Q43" s="712"/>
      <c r="R43" s="715"/>
      <c r="S43" s="715"/>
      <c r="T43" s="715"/>
      <c r="U43" s="82"/>
      <c r="W43" s="83"/>
      <c r="X43" s="15"/>
      <c r="Y43" s="20"/>
      <c r="Z43" s="14"/>
      <c r="AA43" s="39"/>
      <c r="AB43" s="11"/>
      <c r="AC43" s="22"/>
      <c r="BG43" s="14"/>
    </row>
    <row r="44" spans="1:61" ht="39.950000000000003" customHeight="1" x14ac:dyDescent="0.25">
      <c r="A44" s="59"/>
      <c r="B44" s="12"/>
      <c r="C44" s="714"/>
      <c r="D44" s="59"/>
      <c r="F44" s="80"/>
      <c r="G44" s="80"/>
      <c r="H44" s="69"/>
      <c r="I44" s="712"/>
      <c r="J44" s="712"/>
      <c r="K44" s="712"/>
      <c r="L44" s="81"/>
      <c r="M44" s="12"/>
      <c r="N44" s="12"/>
      <c r="O44" s="81"/>
      <c r="P44" s="65"/>
      <c r="Q44" s="712"/>
      <c r="R44" s="715"/>
      <c r="S44" s="715"/>
      <c r="T44" s="715"/>
      <c r="U44" s="82"/>
      <c r="W44" s="83"/>
      <c r="X44" s="15"/>
      <c r="Y44" s="20"/>
      <c r="Z44" s="14"/>
      <c r="AA44" s="39"/>
      <c r="AB44" s="11"/>
      <c r="AC44" s="22"/>
      <c r="BG44" s="14"/>
    </row>
    <row r="45" spans="1:61" ht="39.950000000000003" customHeight="1" x14ac:dyDescent="0.25">
      <c r="A45" s="59"/>
      <c r="B45" s="12"/>
      <c r="C45" s="714"/>
      <c r="D45" s="59"/>
      <c r="F45" s="80"/>
      <c r="G45" s="80"/>
      <c r="H45" s="69"/>
      <c r="I45" s="712"/>
      <c r="J45" s="712"/>
      <c r="K45" s="712"/>
      <c r="L45" s="81"/>
      <c r="M45" s="12"/>
      <c r="N45" s="12"/>
      <c r="O45" s="81"/>
      <c r="P45" s="65"/>
      <c r="Q45" s="712"/>
      <c r="R45" s="715"/>
      <c r="S45" s="715"/>
      <c r="T45" s="715"/>
      <c r="U45" s="82"/>
      <c r="W45" s="83"/>
      <c r="X45" s="15"/>
      <c r="Y45" s="20"/>
      <c r="Z45" s="14"/>
      <c r="AA45" s="39"/>
      <c r="AB45" s="11"/>
      <c r="AC45" s="22"/>
      <c r="BG45" s="14"/>
    </row>
    <row r="46" spans="1:61" ht="39.950000000000003" customHeight="1" x14ac:dyDescent="0.25">
      <c r="A46" s="59"/>
      <c r="B46" s="12"/>
      <c r="C46" s="714"/>
      <c r="D46" s="59"/>
      <c r="F46" s="80"/>
      <c r="G46" s="80"/>
      <c r="H46" s="69"/>
      <c r="I46" s="712"/>
      <c r="J46" s="712"/>
      <c r="K46" s="712"/>
      <c r="L46" s="81"/>
      <c r="M46" s="12"/>
      <c r="N46" s="12"/>
      <c r="O46" s="81"/>
      <c r="P46" s="65"/>
      <c r="Q46" s="712"/>
      <c r="R46" s="715"/>
      <c r="S46" s="715"/>
      <c r="T46" s="715"/>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722"/>
      <c r="D49" s="57"/>
      <c r="E49" s="723"/>
      <c r="F49" s="80"/>
      <c r="G49" s="80"/>
      <c r="H49" s="722"/>
      <c r="I49" s="724"/>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722"/>
      <c r="D50" s="57"/>
      <c r="E50" s="723"/>
      <c r="F50" s="80"/>
      <c r="G50" s="80"/>
      <c r="H50" s="722"/>
      <c r="I50" s="724"/>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722"/>
      <c r="D51" s="57"/>
      <c r="E51" s="723"/>
      <c r="F51" s="80"/>
      <c r="G51" s="80"/>
      <c r="H51" s="722"/>
      <c r="I51" s="724"/>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722"/>
      <c r="D52" s="57"/>
      <c r="E52" s="723"/>
      <c r="F52" s="80"/>
      <c r="G52" s="80"/>
      <c r="H52" s="714"/>
      <c r="I52" s="724"/>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722"/>
      <c r="D53" s="57"/>
      <c r="E53" s="723"/>
      <c r="F53" s="80"/>
      <c r="G53" s="80"/>
      <c r="H53" s="714"/>
      <c r="I53" s="724"/>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722"/>
      <c r="D54" s="57"/>
      <c r="E54" s="723"/>
      <c r="F54" s="80"/>
      <c r="G54" s="80"/>
      <c r="H54" s="714"/>
      <c r="I54" s="724"/>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722"/>
      <c r="D55" s="57"/>
      <c r="E55" s="723"/>
      <c r="F55" s="80"/>
      <c r="G55" s="80"/>
      <c r="H55" s="722"/>
      <c r="I55" s="724"/>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722"/>
      <c r="D56" s="57"/>
      <c r="E56" s="723"/>
      <c r="F56" s="80"/>
      <c r="G56" s="80"/>
      <c r="H56" s="722"/>
      <c r="I56" s="724"/>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722"/>
      <c r="D57" s="57"/>
      <c r="E57" s="723"/>
      <c r="F57" s="80"/>
      <c r="G57" s="80"/>
      <c r="H57" s="722"/>
      <c r="I57" s="724"/>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722"/>
      <c r="D58" s="57"/>
      <c r="E58" s="723"/>
      <c r="F58" s="80"/>
      <c r="G58" s="80"/>
      <c r="H58" s="722"/>
      <c r="I58" s="724"/>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722"/>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722"/>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722"/>
      <c r="D61" s="59"/>
      <c r="E61" s="723"/>
      <c r="F61" s="80"/>
      <c r="G61" s="80"/>
      <c r="H61" s="723"/>
      <c r="I61" s="724"/>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722"/>
      <c r="D62" s="59"/>
      <c r="E62" s="723"/>
      <c r="F62" s="80"/>
      <c r="G62" s="80"/>
      <c r="H62" s="723"/>
      <c r="I62" s="724"/>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722"/>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722"/>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722"/>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722"/>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722"/>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722"/>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722"/>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722"/>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714"/>
      <c r="D72" s="61"/>
      <c r="E72" s="12"/>
      <c r="F72" s="12"/>
      <c r="G72" s="12"/>
      <c r="H72" s="12"/>
      <c r="I72" s="12"/>
      <c r="K72" s="12"/>
      <c r="L72" s="12"/>
      <c r="N72" s="12"/>
      <c r="O72" s="12"/>
      <c r="P72" s="12"/>
      <c r="Q72" s="12"/>
      <c r="R72" s="56"/>
      <c r="S72" s="56"/>
      <c r="T72" s="9"/>
    </row>
    <row r="73" spans="1:16361" ht="39.950000000000003" customHeight="1" x14ac:dyDescent="0.25">
      <c r="A73" s="61"/>
      <c r="B73" s="12"/>
      <c r="C73" s="714"/>
      <c r="D73" s="61"/>
      <c r="E73" s="12"/>
      <c r="F73" s="12"/>
      <c r="G73" s="12"/>
      <c r="H73" s="12"/>
      <c r="I73" s="12"/>
      <c r="K73" s="12"/>
      <c r="N73" s="12"/>
      <c r="O73" s="12"/>
      <c r="P73" s="12"/>
      <c r="Q73" s="12"/>
      <c r="R73" s="56"/>
      <c r="S73" s="56"/>
      <c r="T73" s="9"/>
    </row>
    <row r="74" spans="1:16361" ht="39.950000000000003" customHeight="1" x14ac:dyDescent="0.25">
      <c r="A74" s="61"/>
      <c r="B74" s="12"/>
      <c r="C74" s="714"/>
      <c r="D74" s="61"/>
      <c r="E74" s="12"/>
      <c r="F74" s="12"/>
      <c r="G74" s="12"/>
      <c r="H74" s="12"/>
      <c r="I74" s="12"/>
      <c r="J74" s="94"/>
      <c r="K74" s="12"/>
      <c r="N74" s="12"/>
      <c r="O74" s="12"/>
      <c r="P74" s="12"/>
      <c r="Q74" s="12"/>
      <c r="R74" s="56"/>
      <c r="S74" s="56"/>
      <c r="T74" s="9"/>
    </row>
    <row r="75" spans="1:16361" ht="39.950000000000003" customHeight="1" x14ac:dyDescent="0.25">
      <c r="A75" s="61"/>
      <c r="B75" s="12"/>
      <c r="C75" s="714"/>
      <c r="D75" s="61"/>
      <c r="E75" s="12"/>
      <c r="F75" s="12"/>
      <c r="G75" s="12"/>
      <c r="H75" s="12"/>
      <c r="I75" s="12"/>
      <c r="J75" s="94"/>
      <c r="K75" s="12"/>
      <c r="N75" s="12"/>
      <c r="O75" s="12"/>
      <c r="P75" s="12"/>
      <c r="Q75" s="12"/>
      <c r="R75" s="56"/>
      <c r="S75" s="56"/>
      <c r="T75" s="9"/>
    </row>
    <row r="76" spans="1:16361" ht="39.950000000000003" customHeight="1" x14ac:dyDescent="0.25">
      <c r="A76" s="61"/>
      <c r="B76" s="12"/>
      <c r="C76" s="714"/>
      <c r="D76" s="61"/>
      <c r="E76" s="12"/>
      <c r="F76" s="12"/>
      <c r="G76" s="12"/>
      <c r="H76" s="12"/>
      <c r="I76" s="12"/>
      <c r="J76" s="94"/>
      <c r="K76" s="12"/>
      <c r="N76" s="12"/>
      <c r="O76" s="12"/>
      <c r="P76" s="12"/>
      <c r="Q76" s="12"/>
      <c r="R76" s="56"/>
      <c r="S76" s="56"/>
      <c r="T76" s="9"/>
    </row>
    <row r="77" spans="1:16361" ht="39.950000000000003" customHeight="1" x14ac:dyDescent="0.25">
      <c r="A77" s="61"/>
      <c r="B77" s="12"/>
      <c r="C77" s="714"/>
      <c r="D77" s="61"/>
      <c r="E77" s="12"/>
      <c r="F77" s="12"/>
      <c r="G77" s="12"/>
      <c r="H77" s="12"/>
      <c r="I77" s="12"/>
      <c r="J77" s="94"/>
      <c r="K77" s="12"/>
      <c r="N77" s="12"/>
      <c r="O77" s="12"/>
      <c r="P77" s="12"/>
      <c r="Q77" s="12"/>
      <c r="R77" s="56"/>
      <c r="S77" s="56"/>
      <c r="T77" s="9"/>
    </row>
    <row r="78" spans="1:16361" ht="39.950000000000003" customHeight="1" x14ac:dyDescent="0.25">
      <c r="A78" s="61"/>
      <c r="B78" s="12"/>
      <c r="C78" s="714"/>
      <c r="D78" s="61"/>
      <c r="E78" s="12"/>
      <c r="F78" s="12"/>
      <c r="G78" s="12"/>
      <c r="H78" s="12"/>
      <c r="I78" s="12"/>
      <c r="J78" s="94"/>
      <c r="K78" s="12"/>
      <c r="N78" s="12"/>
      <c r="O78" s="12"/>
      <c r="P78" s="12"/>
      <c r="Q78" s="12"/>
      <c r="R78" s="56"/>
      <c r="S78" s="56"/>
      <c r="T78" s="9"/>
    </row>
    <row r="79" spans="1:16361" ht="39.950000000000003" customHeight="1" x14ac:dyDescent="0.25">
      <c r="A79" s="61"/>
      <c r="B79" s="12"/>
      <c r="C79" s="714"/>
      <c r="D79" s="61"/>
      <c r="E79" s="12"/>
      <c r="F79" s="12"/>
      <c r="G79" s="12"/>
      <c r="H79" s="12"/>
      <c r="I79" s="12"/>
      <c r="J79" s="94"/>
      <c r="N79" s="12"/>
      <c r="O79" s="12"/>
      <c r="P79" s="12"/>
      <c r="Q79" s="12"/>
      <c r="R79" s="56"/>
      <c r="S79" s="56"/>
      <c r="T79" s="9"/>
    </row>
    <row r="80" spans="1:16361" ht="39.950000000000003" customHeight="1" x14ac:dyDescent="0.25">
      <c r="A80" s="61"/>
      <c r="B80" s="12"/>
      <c r="C80" s="714"/>
      <c r="D80" s="61"/>
      <c r="E80" s="12"/>
      <c r="F80" s="12"/>
      <c r="G80" s="12"/>
      <c r="H80" s="12"/>
      <c r="I80" s="12"/>
      <c r="J80" s="94"/>
      <c r="N80" s="12"/>
      <c r="O80" s="12"/>
      <c r="P80" s="12"/>
      <c r="Q80" s="12"/>
      <c r="R80" s="56"/>
      <c r="S80" s="56"/>
      <c r="T80" s="9"/>
    </row>
    <row r="81" spans="1:20" ht="39.950000000000003" customHeight="1" x14ac:dyDescent="0.25">
      <c r="A81" s="61"/>
      <c r="B81" s="12"/>
      <c r="C81" s="714"/>
      <c r="D81" s="61"/>
      <c r="E81" s="12"/>
      <c r="F81" s="12"/>
      <c r="G81" s="12"/>
      <c r="H81" s="12"/>
      <c r="I81" s="12"/>
      <c r="J81" s="94"/>
      <c r="N81" s="12"/>
      <c r="O81" s="12"/>
      <c r="P81" s="12"/>
      <c r="Q81" s="12"/>
      <c r="R81" s="56"/>
      <c r="S81" s="56"/>
      <c r="T81" s="9"/>
    </row>
    <row r="82" spans="1:20" ht="39.950000000000003" customHeight="1" x14ac:dyDescent="0.25">
      <c r="A82" s="61"/>
      <c r="B82" s="12"/>
      <c r="C82" s="714"/>
      <c r="D82" s="61"/>
      <c r="E82" s="12"/>
      <c r="F82" s="12"/>
      <c r="G82" s="12"/>
      <c r="H82" s="12"/>
      <c r="I82" s="12"/>
      <c r="J82" s="94"/>
      <c r="N82" s="12"/>
      <c r="O82" s="12"/>
      <c r="P82" s="12"/>
      <c r="Q82" s="12"/>
      <c r="R82" s="56"/>
      <c r="S82" s="56"/>
      <c r="T82" s="9"/>
    </row>
    <row r="83" spans="1:20" ht="39.950000000000003" customHeight="1" x14ac:dyDescent="0.25">
      <c r="A83" s="61"/>
      <c r="B83" s="12"/>
      <c r="C83" s="714"/>
      <c r="D83" s="61"/>
      <c r="E83" s="12"/>
      <c r="F83" s="12"/>
      <c r="G83" s="12"/>
      <c r="H83" s="12"/>
      <c r="I83" s="12"/>
      <c r="J83" s="94"/>
      <c r="N83" s="12"/>
      <c r="O83" s="12"/>
      <c r="P83" s="12"/>
      <c r="Q83" s="12"/>
      <c r="R83" s="56"/>
      <c r="S83" s="56"/>
      <c r="T83" s="9"/>
    </row>
    <row r="84" spans="1:20" ht="39.950000000000003" customHeight="1" x14ac:dyDescent="0.25">
      <c r="A84" s="60"/>
      <c r="B84" s="12"/>
      <c r="C84" s="714"/>
      <c r="D84" s="59"/>
      <c r="E84" s="12"/>
      <c r="F84" s="80"/>
      <c r="G84" s="80"/>
      <c r="H84" s="12"/>
      <c r="I84" s="55"/>
      <c r="J84" s="64"/>
      <c r="M84" s="12"/>
      <c r="N84" s="12"/>
      <c r="P84" s="65"/>
      <c r="R84" s="19"/>
      <c r="S84" s="19"/>
      <c r="T84" s="95"/>
    </row>
    <row r="85" spans="1:20" ht="39.950000000000003" customHeight="1" x14ac:dyDescent="0.25">
      <c r="A85" s="60"/>
      <c r="B85" s="12"/>
      <c r="C85" s="714"/>
      <c r="D85" s="59"/>
      <c r="F85" s="80"/>
      <c r="G85" s="80"/>
      <c r="H85" s="96"/>
      <c r="I85" s="55"/>
      <c r="J85" s="97"/>
      <c r="N85" s="12"/>
      <c r="P85" s="65"/>
      <c r="R85" s="19"/>
      <c r="S85" s="19"/>
      <c r="T85" s="95"/>
    </row>
    <row r="86" spans="1:20" ht="39.950000000000003" customHeight="1" x14ac:dyDescent="0.25">
      <c r="A86" s="61"/>
      <c r="B86" s="12"/>
      <c r="C86" s="714"/>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714"/>
      <c r="D87" s="61"/>
      <c r="E87" s="723"/>
      <c r="F87" s="12"/>
      <c r="G87" s="12"/>
      <c r="H87" s="12"/>
      <c r="I87" s="723"/>
      <c r="J87" s="726"/>
      <c r="K87" s="12"/>
      <c r="L87" s="12"/>
      <c r="M87" s="12"/>
      <c r="N87" s="12"/>
      <c r="O87" s="12"/>
      <c r="P87" s="90"/>
      <c r="Q87" s="12"/>
      <c r="R87" s="56"/>
      <c r="S87" s="56"/>
      <c r="T87" s="19"/>
    </row>
    <row r="88" spans="1:20" ht="39.950000000000003" customHeight="1" x14ac:dyDescent="0.25">
      <c r="A88" s="61"/>
      <c r="B88" s="12"/>
      <c r="C88" s="714"/>
      <c r="D88" s="61"/>
      <c r="E88" s="723"/>
      <c r="F88" s="12"/>
      <c r="G88" s="12"/>
      <c r="H88" s="12"/>
      <c r="I88" s="723"/>
      <c r="J88" s="726"/>
      <c r="K88" s="12"/>
      <c r="L88" s="12"/>
      <c r="M88" s="12"/>
      <c r="N88" s="12"/>
      <c r="O88" s="12"/>
      <c r="P88" s="90"/>
      <c r="Q88" s="12"/>
      <c r="R88" s="56"/>
      <c r="S88" s="56"/>
      <c r="T88" s="19"/>
    </row>
    <row r="89" spans="1:20" ht="39.950000000000003" customHeight="1" x14ac:dyDescent="0.25">
      <c r="A89" s="61"/>
      <c r="B89" s="12"/>
      <c r="C89" s="714"/>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714"/>
      <c r="D90" s="61"/>
      <c r="E90" s="12"/>
      <c r="F90" s="12"/>
      <c r="G90" s="12"/>
      <c r="H90" s="12"/>
      <c r="I90" s="12"/>
      <c r="K90" s="12"/>
      <c r="L90" s="12"/>
      <c r="M90" s="12"/>
      <c r="N90" s="12"/>
      <c r="O90" s="12"/>
      <c r="P90" s="90"/>
      <c r="Q90" s="12"/>
      <c r="R90" s="56"/>
      <c r="S90" s="56"/>
      <c r="T90" s="9"/>
    </row>
    <row r="91" spans="1:20" ht="39.950000000000003" customHeight="1" x14ac:dyDescent="0.25">
      <c r="A91" s="61"/>
      <c r="B91" s="12"/>
      <c r="C91" s="714"/>
      <c r="D91" s="61"/>
      <c r="E91" s="12"/>
      <c r="F91" s="12"/>
      <c r="G91" s="12"/>
      <c r="H91" s="12"/>
      <c r="I91" s="12"/>
      <c r="K91" s="12"/>
      <c r="L91" s="12"/>
      <c r="M91" s="12"/>
      <c r="N91" s="12"/>
      <c r="O91" s="12"/>
      <c r="P91" s="90"/>
      <c r="Q91" s="12"/>
      <c r="R91" s="56"/>
      <c r="S91" s="56"/>
      <c r="T91" s="9"/>
    </row>
    <row r="92" spans="1:20" ht="39.950000000000003" customHeight="1" x14ac:dyDescent="0.25">
      <c r="A92" s="61"/>
      <c r="B92" s="12"/>
      <c r="C92" s="714"/>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714"/>
      <c r="D93" s="61"/>
      <c r="E93" s="12"/>
      <c r="F93" s="12"/>
      <c r="G93" s="12"/>
      <c r="H93" s="12"/>
      <c r="I93" s="12"/>
      <c r="K93" s="12"/>
      <c r="L93" s="12"/>
      <c r="M93" s="12"/>
      <c r="N93" s="12"/>
      <c r="O93" s="12"/>
      <c r="P93" s="90"/>
      <c r="Q93" s="12"/>
      <c r="R93" s="56"/>
      <c r="S93" s="56"/>
      <c r="T93" s="9"/>
    </row>
    <row r="94" spans="1:20" ht="39.950000000000003" customHeight="1" x14ac:dyDescent="0.25">
      <c r="A94" s="61"/>
      <c r="B94" s="12"/>
      <c r="C94" s="714"/>
      <c r="D94" s="61"/>
      <c r="E94" s="12"/>
      <c r="F94" s="12"/>
      <c r="G94" s="12"/>
      <c r="H94" s="12"/>
      <c r="I94" s="12"/>
      <c r="K94" s="12"/>
      <c r="L94" s="12"/>
      <c r="M94" s="12"/>
      <c r="N94" s="12"/>
      <c r="O94" s="12"/>
      <c r="P94" s="90"/>
      <c r="Q94" s="12"/>
      <c r="R94" s="56"/>
      <c r="S94" s="56"/>
      <c r="T94" s="9"/>
    </row>
    <row r="95" spans="1:20" ht="39.950000000000003" customHeight="1" x14ac:dyDescent="0.25">
      <c r="A95" s="727"/>
      <c r="B95" s="723"/>
      <c r="C95" s="714"/>
      <c r="D95" s="61"/>
      <c r="E95" s="723"/>
      <c r="F95" s="12"/>
      <c r="G95" s="12"/>
      <c r="H95" s="723"/>
      <c r="I95" s="723"/>
      <c r="K95" s="12"/>
      <c r="L95" s="12"/>
      <c r="M95" s="12"/>
      <c r="N95" s="12"/>
      <c r="O95" s="12"/>
      <c r="P95" s="90"/>
      <c r="Q95" s="12"/>
      <c r="R95" s="56"/>
      <c r="S95" s="56"/>
      <c r="T95" s="9"/>
    </row>
    <row r="96" spans="1:20" ht="39.950000000000003" customHeight="1" x14ac:dyDescent="0.25">
      <c r="A96" s="727"/>
      <c r="B96" s="723"/>
      <c r="C96" s="714"/>
      <c r="D96" s="61"/>
      <c r="E96" s="723"/>
      <c r="F96" s="12"/>
      <c r="G96" s="12"/>
      <c r="H96" s="723"/>
      <c r="I96" s="723"/>
      <c r="K96" s="12"/>
      <c r="L96" s="12"/>
      <c r="M96" s="12"/>
      <c r="N96" s="12"/>
      <c r="O96" s="12"/>
      <c r="P96" s="90"/>
      <c r="Q96" s="12"/>
      <c r="R96" s="56"/>
      <c r="S96" s="56"/>
      <c r="T96" s="9"/>
    </row>
    <row r="97" spans="1:59" ht="39.950000000000003" customHeight="1" x14ac:dyDescent="0.25">
      <c r="A97" s="60"/>
      <c r="B97" s="12"/>
      <c r="C97" s="714"/>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714"/>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filterColumn colId="13">
      <filters>
        <filter val="Unidad de Loterias"/>
      </filters>
    </filterColumn>
  </autoFilter>
  <mergeCells count="114">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O2:O3"/>
    <mergeCell ref="P2:P3"/>
    <mergeCell ref="Q2:Q3"/>
    <mergeCell ref="R2:R3"/>
    <mergeCell ref="AG2:AG3"/>
    <mergeCell ref="AH2:AH3"/>
    <mergeCell ref="AI2:AI3"/>
    <mergeCell ref="AJ2:AJ3"/>
    <mergeCell ref="AK2:AK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s>
  <conditionalFormatting sqref="Z16:Z46">
    <cfRule type="containsText" dxfId="87" priority="29" stopIfTrue="1" operator="containsText" text="EN TERMINO">
      <formula>NOT(ISERROR(SEARCH("EN TERMINO",Z16)))</formula>
    </cfRule>
    <cfRule type="containsText" priority="30" operator="containsText" text="AMARILLO">
      <formula>NOT(ISERROR(SEARCH("AMARILLO",Z16)))</formula>
    </cfRule>
    <cfRule type="containsText" dxfId="86" priority="31" stopIfTrue="1" operator="containsText" text="ALERTA">
      <formula>NOT(ISERROR(SEARCH("ALERTA",Z16)))</formula>
    </cfRule>
    <cfRule type="containsText" dxfId="85" priority="32" stopIfTrue="1" operator="containsText" text="OK">
      <formula>NOT(ISERROR(SEARCH("OK",Z16)))</formula>
    </cfRule>
  </conditionalFormatting>
  <conditionalFormatting sqref="Z97:Z98">
    <cfRule type="containsText" dxfId="84" priority="64" stopIfTrue="1" operator="containsText" text="ALERTA">
      <formula>NOT(ISERROR(SEARCH("ALERTA",Z97)))</formula>
    </cfRule>
    <cfRule type="containsText" priority="63" operator="containsText" text="AMARILLO">
      <formula>NOT(ISERROR(SEARCH("AMARILLO",Z97)))</formula>
    </cfRule>
    <cfRule type="containsText" dxfId="83" priority="62" stopIfTrue="1" operator="containsText" text="EN TERMINO">
      <formula>NOT(ISERROR(SEARCH("EN TERMINO",Z97)))</formula>
    </cfRule>
    <cfRule type="containsText" dxfId="82" priority="65" stopIfTrue="1" operator="containsText" text="OK">
      <formula>NOT(ISERROR(SEARCH("OK",Z97)))</formula>
    </cfRule>
  </conditionalFormatting>
  <conditionalFormatting sqref="Z5:BB6">
    <cfRule type="containsText" dxfId="81" priority="9" stopIfTrue="1" operator="containsText" text="EN TERMINO">
      <formula>NOT(ISERROR(SEARCH("EN TERMINO",Z5)))</formula>
    </cfRule>
    <cfRule type="containsText" priority="10" operator="containsText" text="AMARILLO">
      <formula>NOT(ISERROR(SEARCH("AMARILLO",Z5)))</formula>
    </cfRule>
    <cfRule type="containsText" dxfId="80" priority="11" stopIfTrue="1" operator="containsText" text="ALERTA">
      <formula>NOT(ISERROR(SEARCH("ALERTA",Z5)))</formula>
    </cfRule>
    <cfRule type="containsText" dxfId="79" priority="12" stopIfTrue="1" operator="containsText" text="OK">
      <formula>NOT(ISERROR(SEARCH("OK",Z5)))</formula>
    </cfRule>
  </conditionalFormatting>
  <conditionalFormatting sqref="AC5:AC6">
    <cfRule type="containsText" dxfId="78" priority="117" stopIfTrue="1" operator="containsText" text="INCUMPLIDA">
      <formula>NOT(ISERROR(SEARCH("INCUMPLIDA",AC5)))</formula>
    </cfRule>
    <cfRule type="containsText" dxfId="77" priority="116" stopIfTrue="1" operator="containsText" text="PENDIENTE">
      <formula>NOT(ISERROR(SEARCH("PENDIENTE",AC5)))</formula>
    </cfRule>
  </conditionalFormatting>
  <conditionalFormatting sqref="AC16:AC46">
    <cfRule type="containsText" dxfId="76" priority="36" stopIfTrue="1" operator="containsText" text="CUMPLIDA">
      <formula>NOT(ISERROR(SEARCH("CUMPLIDA",AC16)))</formula>
    </cfRule>
    <cfRule type="containsText" dxfId="75" priority="35" stopIfTrue="1" operator="containsText" text="INCUMPLIDA">
      <formula>NOT(ISERROR(SEARCH("INCUMPLIDA",AC16)))</formula>
    </cfRule>
    <cfRule type="containsText" dxfId="74" priority="34" stopIfTrue="1" operator="containsText" text="PENDIENTE">
      <formula>NOT(ISERROR(SEARCH("PENDIENTE",AC16)))</formula>
    </cfRule>
    <cfRule type="containsText" dxfId="73" priority="33" operator="containsText" text="PENDIENTE">
      <formula>NOT(ISERROR(SEARCH("PENDIENTE",AC16)))</formula>
    </cfRule>
  </conditionalFormatting>
  <conditionalFormatting sqref="AC97:AC98">
    <cfRule type="containsText" dxfId="72" priority="51" stopIfTrue="1" operator="containsText" text="CUMPLIDA">
      <formula>NOT(ISERROR(SEARCH("CUMPLIDA",AC97)))</formula>
    </cfRule>
    <cfRule type="containsText" dxfId="71" priority="50" stopIfTrue="1" operator="containsText" text="INCUMPLIDA">
      <formula>NOT(ISERROR(SEARCH("INCUMPLIDA",AC97)))</formula>
    </cfRule>
    <cfRule type="containsText" dxfId="70" priority="49" stopIfTrue="1" operator="containsText" text="PENDIENTE">
      <formula>NOT(ISERROR(SEARCH("PENDIENTE",AC97)))</formula>
    </cfRule>
    <cfRule type="containsText" dxfId="69" priority="48" operator="containsText" text="PENDIENTE">
      <formula>NOT(ISERROR(SEARCH("PENDIENTE",AC97)))</formula>
    </cfRule>
  </conditionalFormatting>
  <conditionalFormatting sqref="AC5:AU6">
    <cfRule type="containsText" dxfId="68" priority="26" stopIfTrue="1" operator="containsText" text="CUMPLIDA">
      <formula>NOT(ISERROR(SEARCH("CUMPLIDA",AC5)))</formula>
    </cfRule>
  </conditionalFormatting>
  <conditionalFormatting sqref="AD97">
    <cfRule type="containsText" dxfId="67" priority="61" operator="containsText" text="Abierto">
      <formula>NOT(ISERROR(SEARCH("Abierto",AD97)))</formula>
    </cfRule>
    <cfRule type="containsText" dxfId="66" priority="60" operator="containsText" text="cerrado">
      <formula>NOT(ISERROR(SEARCH("cerrado",AD97)))</formula>
    </cfRule>
    <cfRule type="containsText" dxfId="65" priority="59" operator="containsText" text="cerrada">
      <formula>NOT(ISERROR(SEARCH("cerrada",AD97)))</formula>
    </cfRule>
  </conditionalFormatting>
  <conditionalFormatting sqref="AI5:AI6">
    <cfRule type="containsText" dxfId="64" priority="8" stopIfTrue="1" operator="containsText" text="OK">
      <formula>NOT(ISERROR(SEARCH("OK",AI5)))</formula>
    </cfRule>
    <cfRule type="containsText" dxfId="63" priority="5" stopIfTrue="1" operator="containsText" text="EN TERMINO">
      <formula>NOT(ISERROR(SEARCH("EN TERMINO",AI5)))</formula>
    </cfRule>
    <cfRule type="containsText" priority="6" operator="containsText" text="AMARILLO">
      <formula>NOT(ISERROR(SEARCH("AMARILLO",AI5)))</formula>
    </cfRule>
    <cfRule type="containsText" dxfId="62" priority="7" stopIfTrue="1" operator="containsText" text="ALERTA">
      <formula>NOT(ISERROR(SEARCH("ALERTA",AI5)))</formula>
    </cfRule>
  </conditionalFormatting>
  <conditionalFormatting sqref="AL5:AL6">
    <cfRule type="containsText" dxfId="61" priority="4" stopIfTrue="1" operator="containsText" text="CUMPLIDA">
      <formula>NOT(ISERROR(SEARCH("CUMPLIDA",AL5)))</formula>
    </cfRule>
    <cfRule type="containsText" dxfId="60" priority="1" operator="containsText" text="ATENCIÓN">
      <formula>NOT(ISERROR(SEARCH("ATENCIÓN",AL5)))</formula>
    </cfRule>
    <cfRule type="containsText" dxfId="59" priority="2" stopIfTrue="1" operator="containsText" text="PENDIENTE">
      <formula>NOT(ISERROR(SEARCH("PENDIENTE",AL5)))</formula>
    </cfRule>
    <cfRule type="containsText" dxfId="58" priority="3" stopIfTrue="1" operator="containsText" text="INCUMPLIDA">
      <formula>NOT(ISERROR(SEARCH("INCUMPLIDA",AL5)))</formula>
    </cfRule>
  </conditionalFormatting>
  <conditionalFormatting sqref="AR5">
    <cfRule type="containsText" dxfId="57" priority="24" stopIfTrue="1" operator="containsText" text="ALERTA">
      <formula>NOT(ISERROR(SEARCH("ALERTA",AR5)))</formula>
    </cfRule>
    <cfRule type="containsText" priority="23" operator="containsText" text="AMARILLO">
      <formula>NOT(ISERROR(SEARCH("AMARILLO",AR5)))</formula>
    </cfRule>
    <cfRule type="containsText" dxfId="56" priority="22" stopIfTrue="1" operator="containsText" text="EN TERMINO">
      <formula>NOT(ISERROR(SEARCH("EN TERMINO",AR5)))</formula>
    </cfRule>
    <cfRule type="containsText" dxfId="55" priority="25" stopIfTrue="1" operator="containsText" text="OK">
      <formula>NOT(ISERROR(SEARCH("OK",AR5)))</formula>
    </cfRule>
  </conditionalFormatting>
  <conditionalFormatting sqref="AR6">
    <cfRule type="containsText" dxfId="54" priority="97" stopIfTrue="1" operator="containsText" text="EN TERMINO">
      <formula>NOT(ISERROR(SEARCH("EN TERMINO",AR6)))</formula>
    </cfRule>
    <cfRule type="containsText" priority="98" operator="containsText" text="AMARILLO">
      <formula>NOT(ISERROR(SEARCH("AMARILLO",AR6)))</formula>
    </cfRule>
    <cfRule type="containsText" dxfId="53" priority="100" stopIfTrue="1" operator="containsText" text="OK">
      <formula>NOT(ISERROR(SEARCH("OK",AR6)))</formula>
    </cfRule>
    <cfRule type="dataBar" priority="104">
      <dataBar>
        <cfvo type="min"/>
        <cfvo type="max"/>
        <color rgb="FF638EC6"/>
      </dataBar>
    </cfRule>
    <cfRule type="containsText" dxfId="52" priority="99" stopIfTrue="1" operator="containsText" text="ALERTA">
      <formula>NOT(ISERROR(SEARCH("ALERTA",AR6)))</formula>
    </cfRule>
  </conditionalFormatting>
  <conditionalFormatting sqref="AU5:AU6">
    <cfRule type="containsText" dxfId="51" priority="28" stopIfTrue="1" operator="containsText" text="INCUMPLIDA">
      <formula>NOT(ISERROR(SEARCH("INCUMPLIDA",AU5)))</formula>
    </cfRule>
    <cfRule type="containsText" dxfId="50" priority="27" stopIfTrue="1" operator="containsText" text="PENDIENTE">
      <formula>NOT(ISERROR(SEARCH("PENDIENTE",AU5)))</formula>
    </cfRule>
  </conditionalFormatting>
  <conditionalFormatting sqref="AV5 BG5:BG6">
    <cfRule type="containsText" dxfId="49" priority="21" operator="containsText" text="Abierto">
      <formula>NOT(ISERROR(SEARCH("Abierto",AV5)))</formula>
    </cfRule>
    <cfRule type="containsText" dxfId="48" priority="20" operator="containsText" text="cerrado">
      <formula>NOT(ISERROR(SEARCH("cerrado",AV5)))</formula>
    </cfRule>
    <cfRule type="containsText" dxfId="47"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6">
    <cfRule type="dataBar" priority="105">
      <dataBar>
        <cfvo type="min"/>
        <cfvo type="max"/>
        <color rgb="FF638EC6"/>
      </dataBar>
    </cfRule>
  </conditionalFormatting>
  <conditionalFormatting sqref="BE5">
    <cfRule type="containsText" dxfId="46" priority="17" stopIfTrue="1" operator="containsText" text="INCUMPLIDA">
      <formula>NOT(ISERROR(SEARCH("INCUMPLIDA",BE5)))</formula>
    </cfRule>
    <cfRule type="containsText" dxfId="45" priority="16" stopIfTrue="1" operator="containsText" text="CUMPLIDA">
      <formula>NOT(ISERROR(SEARCH("CUMPLIDA",BE5)))</formula>
    </cfRule>
    <cfRule type="containsText" dxfId="44" priority="15" stopIfTrue="1" operator="containsText" text="INCUMPLIDA">
      <formula>NOT(ISERROR(SEARCH("INCUMPLIDA",BE5)))</formula>
    </cfRule>
    <cfRule type="containsText" dxfId="43" priority="14" stopIfTrue="1" operator="containsText" text="PENDIENTE">
      <formula>NOT(ISERROR(SEARCH("PENDIENTE",BE5)))</formula>
    </cfRule>
  </conditionalFormatting>
  <conditionalFormatting sqref="BE5:BE6">
    <cfRule type="containsText" dxfId="42" priority="18" stopIfTrue="1" operator="containsText" text="CUMPLIDA">
      <formula>NOT(ISERROR(SEARCH("CUMPLIDA",BE5)))</formula>
    </cfRule>
  </conditionalFormatting>
  <conditionalFormatting sqref="BE6">
    <cfRule type="containsText" dxfId="41" priority="102" stopIfTrue="1" operator="containsText" text="PENDIENTE">
      <formula>NOT(ISERROR(SEARCH("PENDIENTE",BE6)))</formula>
    </cfRule>
    <cfRule type="containsText" dxfId="40" priority="103" stopIfTrue="1" operator="containsText" text="INCUMPLIDA">
      <formula>NOT(ISERROR(SEARCH("INCUMPLIDA",BE6)))</formula>
    </cfRule>
  </conditionalFormatting>
  <conditionalFormatting sqref="BG31:BG46">
    <cfRule type="containsText" dxfId="39" priority="37" operator="containsText" text="cerrada">
      <formula>NOT(ISERROR(SEARCH("cerrada",BG31)))</formula>
    </cfRule>
    <cfRule type="containsText" dxfId="38" priority="38" operator="containsText" text="cerrado">
      <formula>NOT(ISERROR(SEARCH("cerrado",BG31)))</formula>
    </cfRule>
    <cfRule type="containsText" dxfId="37" priority="39" operator="containsText" text="Abierto">
      <formula>NOT(ISERROR(SEARCH("Abierto",BG31)))</formula>
    </cfRule>
  </conditionalFormatting>
  <conditionalFormatting sqref="BG97:BG98">
    <cfRule type="containsText" dxfId="36" priority="56" operator="containsText" text="cerrada">
      <formula>NOT(ISERROR(SEARCH("cerrada",BG97)))</formula>
    </cfRule>
    <cfRule type="containsText" dxfId="35" priority="57" operator="containsText" text="cerrado">
      <formula>NOT(ISERROR(SEARCH("cerrado",BG97)))</formula>
    </cfRule>
    <cfRule type="containsText" dxfId="34" priority="58" operator="containsText" text="Abierto">
      <formula>NOT(ISERROR(SEARCH("Abierto",BG97)))</formula>
    </cfRule>
  </conditionalFormatting>
  <dataValidations count="4">
    <dataValidation type="list" allowBlank="1" showInputMessage="1" showErrorMessage="1" sqref="N7:N47 F47:G70 F84:G85 F97:G9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formula1>0</formula1>
      <formula2>390</formula2>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709"/>
      <c r="B1" s="709"/>
      <c r="C1" s="709"/>
      <c r="D1" s="709"/>
      <c r="E1" s="709"/>
      <c r="F1" s="709"/>
      <c r="G1" s="709"/>
      <c r="H1" s="709"/>
      <c r="I1" s="708" t="s">
        <v>1011</v>
      </c>
      <c r="J1" s="708"/>
      <c r="K1" s="708"/>
      <c r="L1" s="708"/>
      <c r="M1" s="708"/>
      <c r="N1" s="708"/>
      <c r="O1" s="708"/>
      <c r="P1" s="708"/>
      <c r="Q1" s="708"/>
      <c r="R1" s="708"/>
      <c r="S1" s="708"/>
      <c r="T1" s="46"/>
      <c r="U1" s="710" t="s">
        <v>1012</v>
      </c>
      <c r="V1" s="710"/>
      <c r="W1" s="710"/>
      <c r="X1" s="710"/>
      <c r="Y1" s="710"/>
      <c r="Z1" s="710"/>
      <c r="AA1" s="710"/>
      <c r="AB1" s="710"/>
      <c r="AC1" s="710"/>
      <c r="AD1" s="711" t="s">
        <v>1013</v>
      </c>
      <c r="AE1" s="711"/>
      <c r="AF1" s="711"/>
      <c r="AG1" s="711"/>
      <c r="AH1" s="711"/>
      <c r="AI1" s="711"/>
      <c r="AJ1" s="711"/>
      <c r="AK1" s="711"/>
      <c r="AL1" s="51"/>
      <c r="AM1" s="702" t="s">
        <v>1014</v>
      </c>
      <c r="AN1" s="702"/>
      <c r="AO1" s="702"/>
      <c r="AP1" s="702"/>
      <c r="AQ1" s="702"/>
      <c r="AR1" s="702"/>
      <c r="AS1" s="702"/>
      <c r="AT1" s="702"/>
      <c r="AU1" s="52"/>
      <c r="AV1" s="705" t="s">
        <v>1015</v>
      </c>
      <c r="AW1" s="705"/>
      <c r="AX1" s="705"/>
      <c r="AY1" s="705"/>
      <c r="AZ1" s="705"/>
      <c r="BA1" s="705"/>
      <c r="BB1" s="705"/>
      <c r="BC1" s="705"/>
      <c r="BD1" s="53"/>
      <c r="BE1" s="706" t="s">
        <v>1016</v>
      </c>
      <c r="BF1" s="706"/>
      <c r="BG1" s="706"/>
      <c r="BH1" s="706"/>
      <c r="BI1" s="706"/>
    </row>
    <row r="2" spans="1:61" ht="39.950000000000003" customHeight="1" x14ac:dyDescent="0.25">
      <c r="A2" s="707" t="s">
        <v>1017</v>
      </c>
      <c r="B2" s="707" t="s">
        <v>9</v>
      </c>
      <c r="C2" s="707" t="s">
        <v>11</v>
      </c>
      <c r="D2" s="707" t="s">
        <v>1018</v>
      </c>
      <c r="E2" s="707" t="s">
        <v>1019</v>
      </c>
      <c r="F2" s="707" t="s">
        <v>13</v>
      </c>
      <c r="G2" s="707" t="s">
        <v>15</v>
      </c>
      <c r="H2" s="707" t="s">
        <v>17</v>
      </c>
      <c r="I2" s="703" t="s">
        <v>71</v>
      </c>
      <c r="J2" s="708" t="s">
        <v>1020</v>
      </c>
      <c r="K2" s="708"/>
      <c r="L2" s="708"/>
      <c r="M2" s="703" t="s">
        <v>72</v>
      </c>
      <c r="N2" s="703" t="s">
        <v>1021</v>
      </c>
      <c r="O2" s="703" t="s">
        <v>1022</v>
      </c>
      <c r="P2" s="703" t="s">
        <v>32</v>
      </c>
      <c r="Q2" s="703" t="s">
        <v>1023</v>
      </c>
      <c r="R2" s="703" t="s">
        <v>1024</v>
      </c>
      <c r="S2" s="703" t="s">
        <v>1025</v>
      </c>
      <c r="T2" s="44"/>
      <c r="U2" s="704" t="s">
        <v>1026</v>
      </c>
      <c r="V2" s="704" t="s">
        <v>1027</v>
      </c>
      <c r="W2" s="704" t="s">
        <v>1028</v>
      </c>
      <c r="X2" s="704" t="s">
        <v>1029</v>
      </c>
      <c r="Y2" s="704" t="s">
        <v>1030</v>
      </c>
      <c r="Z2" s="704" t="s">
        <v>1031</v>
      </c>
      <c r="AA2" s="704" t="s">
        <v>1032</v>
      </c>
      <c r="AB2" s="704" t="s">
        <v>1033</v>
      </c>
      <c r="AC2" s="45"/>
      <c r="AD2" s="701" t="s">
        <v>1034</v>
      </c>
      <c r="AE2" s="701" t="s">
        <v>1126</v>
      </c>
      <c r="AF2" s="701" t="s">
        <v>1036</v>
      </c>
      <c r="AG2" s="701" t="s">
        <v>1037</v>
      </c>
      <c r="AH2" s="701" t="s">
        <v>1038</v>
      </c>
      <c r="AI2" s="701" t="s">
        <v>1039</v>
      </c>
      <c r="AJ2" s="701" t="s">
        <v>1040</v>
      </c>
      <c r="AK2" s="701" t="s">
        <v>1041</v>
      </c>
      <c r="AL2" s="43"/>
      <c r="AM2" s="699" t="s">
        <v>1042</v>
      </c>
      <c r="AN2" s="699" t="s">
        <v>1043</v>
      </c>
      <c r="AO2" s="699" t="s">
        <v>1044</v>
      </c>
      <c r="AP2" s="699" t="s">
        <v>1045</v>
      </c>
      <c r="AQ2" s="699" t="s">
        <v>1046</v>
      </c>
      <c r="AR2" s="699" t="s">
        <v>1047</v>
      </c>
      <c r="AS2" s="699" t="s">
        <v>1048</v>
      </c>
      <c r="AT2" s="699" t="s">
        <v>1049</v>
      </c>
      <c r="AU2" s="48"/>
      <c r="AV2" s="700" t="s">
        <v>1042</v>
      </c>
      <c r="AW2" s="47"/>
      <c r="AX2" s="700" t="s">
        <v>1043</v>
      </c>
      <c r="AY2" s="700" t="s">
        <v>1044</v>
      </c>
      <c r="AZ2" s="700" t="s">
        <v>1045</v>
      </c>
      <c r="BA2" s="700" t="s">
        <v>1050</v>
      </c>
      <c r="BB2" s="700" t="s">
        <v>1047</v>
      </c>
      <c r="BC2" s="700" t="s">
        <v>1048</v>
      </c>
      <c r="BD2" s="700" t="s">
        <v>1051</v>
      </c>
      <c r="BE2" s="697" t="s">
        <v>52</v>
      </c>
      <c r="BF2" s="697" t="s">
        <v>1052</v>
      </c>
      <c r="BG2" s="697" t="s">
        <v>1053</v>
      </c>
      <c r="BH2" s="697" t="s">
        <v>1054</v>
      </c>
      <c r="BI2" s="698" t="s">
        <v>1055</v>
      </c>
    </row>
    <row r="3" spans="1:61" ht="39.950000000000003" customHeight="1" x14ac:dyDescent="0.25">
      <c r="A3" s="707"/>
      <c r="B3" s="707"/>
      <c r="C3" s="707"/>
      <c r="D3" s="707"/>
      <c r="E3" s="707"/>
      <c r="F3" s="707"/>
      <c r="G3" s="707"/>
      <c r="H3" s="707"/>
      <c r="I3" s="703"/>
      <c r="J3" s="34" t="s">
        <v>1056</v>
      </c>
      <c r="K3" s="44" t="s">
        <v>24</v>
      </c>
      <c r="L3" s="44" t="s">
        <v>26</v>
      </c>
      <c r="M3" s="703"/>
      <c r="N3" s="703"/>
      <c r="O3" s="703"/>
      <c r="P3" s="703"/>
      <c r="Q3" s="703"/>
      <c r="R3" s="703"/>
      <c r="S3" s="703"/>
      <c r="T3" s="44" t="s">
        <v>1057</v>
      </c>
      <c r="U3" s="704"/>
      <c r="V3" s="704"/>
      <c r="W3" s="704"/>
      <c r="X3" s="704"/>
      <c r="Y3" s="704"/>
      <c r="Z3" s="704"/>
      <c r="AA3" s="704"/>
      <c r="AB3" s="704"/>
      <c r="AC3" s="45" t="s">
        <v>52</v>
      </c>
      <c r="AD3" s="701"/>
      <c r="AE3" s="701"/>
      <c r="AF3" s="701"/>
      <c r="AG3" s="701"/>
      <c r="AH3" s="701"/>
      <c r="AI3" s="701"/>
      <c r="AJ3" s="701"/>
      <c r="AK3" s="701"/>
      <c r="AL3" s="43" t="s">
        <v>52</v>
      </c>
      <c r="AM3" s="699"/>
      <c r="AN3" s="699"/>
      <c r="AO3" s="699"/>
      <c r="AP3" s="699"/>
      <c r="AQ3" s="699"/>
      <c r="AR3" s="699"/>
      <c r="AS3" s="699"/>
      <c r="AT3" s="699"/>
      <c r="AU3" s="48" t="s">
        <v>52</v>
      </c>
      <c r="AV3" s="700"/>
      <c r="AW3" s="47" t="s">
        <v>1058</v>
      </c>
      <c r="AX3" s="700"/>
      <c r="AY3" s="700"/>
      <c r="AZ3" s="700"/>
      <c r="BA3" s="700"/>
      <c r="BB3" s="700"/>
      <c r="BC3" s="700"/>
      <c r="BD3" s="700"/>
      <c r="BE3" s="697"/>
      <c r="BF3" s="697"/>
      <c r="BG3" s="697"/>
      <c r="BH3" s="697"/>
      <c r="BI3" s="698"/>
    </row>
    <row r="4" spans="1:61" ht="39.950000000000003" customHeight="1" x14ac:dyDescent="0.25">
      <c r="A4" s="1" t="s">
        <v>1059</v>
      </c>
      <c r="B4" s="1" t="s">
        <v>1060</v>
      </c>
      <c r="C4" s="1" t="s">
        <v>1061</v>
      </c>
      <c r="D4" s="1" t="s">
        <v>1059</v>
      </c>
      <c r="E4" s="1" t="s">
        <v>1062</v>
      </c>
      <c r="F4" s="1" t="s">
        <v>1060</v>
      </c>
      <c r="G4" s="1"/>
      <c r="H4" s="1" t="s">
        <v>1063</v>
      </c>
      <c r="I4" s="2" t="s">
        <v>1064</v>
      </c>
      <c r="J4" s="35" t="s">
        <v>1065</v>
      </c>
      <c r="K4" s="2"/>
      <c r="L4" s="2" t="s">
        <v>1066</v>
      </c>
      <c r="M4" s="2" t="s">
        <v>1060</v>
      </c>
      <c r="N4" s="2" t="s">
        <v>1060</v>
      </c>
      <c r="O4" s="2" t="s">
        <v>1067</v>
      </c>
      <c r="P4" s="2" t="s">
        <v>1060</v>
      </c>
      <c r="Q4" s="2" t="s">
        <v>1068</v>
      </c>
      <c r="R4" s="2" t="s">
        <v>1059</v>
      </c>
      <c r="S4" s="2" t="s">
        <v>1059</v>
      </c>
      <c r="T4" s="2" t="s">
        <v>1059</v>
      </c>
      <c r="U4" s="26" t="s">
        <v>1059</v>
      </c>
      <c r="V4" s="26" t="s">
        <v>1069</v>
      </c>
      <c r="W4" s="26" t="s">
        <v>1070</v>
      </c>
      <c r="X4" s="26" t="s">
        <v>1071</v>
      </c>
      <c r="Y4" s="26" t="s">
        <v>1071</v>
      </c>
      <c r="Z4" s="26" t="s">
        <v>1067</v>
      </c>
      <c r="AA4" s="26" t="s">
        <v>1072</v>
      </c>
      <c r="AB4" s="26" t="s">
        <v>1060</v>
      </c>
      <c r="AC4" s="26" t="s">
        <v>1073</v>
      </c>
      <c r="AD4" s="27" t="s">
        <v>1059</v>
      </c>
      <c r="AE4" s="27"/>
      <c r="AF4" s="27" t="s">
        <v>1127</v>
      </c>
      <c r="AG4" s="27" t="s">
        <v>1071</v>
      </c>
      <c r="AH4" s="27" t="s">
        <v>1071</v>
      </c>
      <c r="AI4" s="27" t="s">
        <v>1067</v>
      </c>
      <c r="AJ4" s="27" t="s">
        <v>1072</v>
      </c>
      <c r="AK4" s="27" t="s">
        <v>1060</v>
      </c>
      <c r="AL4" s="27"/>
      <c r="AM4" s="28" t="s">
        <v>1059</v>
      </c>
      <c r="AN4" s="28" t="s">
        <v>1069</v>
      </c>
      <c r="AO4" s="28" t="s">
        <v>1070</v>
      </c>
      <c r="AP4" s="28" t="s">
        <v>1071</v>
      </c>
      <c r="AQ4" s="28" t="s">
        <v>1071</v>
      </c>
      <c r="AR4" s="28" t="s">
        <v>1067</v>
      </c>
      <c r="AS4" s="28" t="s">
        <v>1072</v>
      </c>
      <c r="AT4" s="28" t="s">
        <v>1060</v>
      </c>
      <c r="AU4" s="28"/>
      <c r="AV4" s="29" t="s">
        <v>1059</v>
      </c>
      <c r="AW4" s="29"/>
      <c r="AX4" s="29" t="s">
        <v>1069</v>
      </c>
      <c r="AY4" s="29" t="s">
        <v>1070</v>
      </c>
      <c r="AZ4" s="29" t="s">
        <v>1071</v>
      </c>
      <c r="BA4" s="29" t="s">
        <v>1071</v>
      </c>
      <c r="BB4" s="29" t="s">
        <v>1067</v>
      </c>
      <c r="BC4" s="29" t="s">
        <v>1072</v>
      </c>
      <c r="BD4" s="29"/>
      <c r="BE4" s="50" t="s">
        <v>1073</v>
      </c>
      <c r="BF4" s="50"/>
      <c r="BG4" s="50" t="s">
        <v>1073</v>
      </c>
      <c r="BH4" s="50" t="s">
        <v>1060</v>
      </c>
      <c r="BI4" s="698"/>
    </row>
    <row r="5" spans="1:61" ht="104.25" customHeight="1" x14ac:dyDescent="0.25">
      <c r="A5" s="58"/>
      <c r="B5" s="49" t="s">
        <v>85</v>
      </c>
      <c r="C5" s="728" t="s">
        <v>1128</v>
      </c>
      <c r="D5" s="729">
        <v>44670</v>
      </c>
      <c r="E5" s="718" t="s">
        <v>1129</v>
      </c>
      <c r="F5" s="732" t="s">
        <v>1143</v>
      </c>
      <c r="G5" s="730">
        <v>143</v>
      </c>
      <c r="H5" s="733" t="s">
        <v>1144</v>
      </c>
      <c r="I5" s="734" t="s">
        <v>1145</v>
      </c>
      <c r="J5" s="121" t="s">
        <v>1146</v>
      </c>
      <c r="K5" s="106" t="s">
        <v>1147</v>
      </c>
      <c r="L5" s="119">
        <v>1</v>
      </c>
      <c r="M5" s="119" t="s">
        <v>108</v>
      </c>
      <c r="N5" s="106" t="s">
        <v>1148</v>
      </c>
      <c r="O5" s="106" t="s">
        <v>1149</v>
      </c>
      <c r="P5" s="31">
        <v>1</v>
      </c>
      <c r="Q5" s="120"/>
      <c r="R5" s="108">
        <v>44682</v>
      </c>
      <c r="S5" s="141">
        <v>44742</v>
      </c>
      <c r="T5" s="122"/>
      <c r="U5" s="108"/>
      <c r="V5" s="109"/>
      <c r="W5" s="40"/>
      <c r="X5" s="100"/>
      <c r="Y5" s="110"/>
      <c r="Z5" s="40"/>
      <c r="AA5" s="111"/>
      <c r="AB5" s="42"/>
      <c r="AC5" s="112"/>
      <c r="AD5" s="113">
        <v>44742</v>
      </c>
      <c r="AE5" s="114" t="s">
        <v>1150</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85</v>
      </c>
      <c r="C6" s="728"/>
      <c r="D6" s="729"/>
      <c r="E6" s="718"/>
      <c r="F6" s="732"/>
      <c r="G6" s="731"/>
      <c r="H6" s="733"/>
      <c r="I6" s="734"/>
      <c r="J6" s="121" t="s">
        <v>1151</v>
      </c>
      <c r="K6" s="106" t="s">
        <v>1152</v>
      </c>
      <c r="L6" s="119">
        <v>1</v>
      </c>
      <c r="M6" s="106" t="s">
        <v>92</v>
      </c>
      <c r="N6" s="106" t="s">
        <v>1148</v>
      </c>
      <c r="O6" s="106" t="s">
        <v>1149</v>
      </c>
      <c r="P6" s="31">
        <v>1</v>
      </c>
      <c r="Q6" s="120"/>
      <c r="R6" s="108">
        <v>44682</v>
      </c>
      <c r="S6" s="141">
        <v>44711</v>
      </c>
      <c r="T6" s="122"/>
      <c r="U6" s="41"/>
      <c r="V6" s="116"/>
      <c r="W6" s="37"/>
      <c r="X6" s="100"/>
      <c r="Y6" s="110"/>
      <c r="Z6" s="40"/>
      <c r="AA6" s="102"/>
      <c r="AB6" s="42"/>
      <c r="AC6" s="112"/>
      <c r="AD6" s="113">
        <v>44742</v>
      </c>
      <c r="AE6" s="114" t="s">
        <v>1153</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1154</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filterColumn colId="13">
      <filters>
        <filter val="Unidad de Loterias"/>
      </filters>
    </filterColumn>
  </autoFilter>
  <mergeCells count="68">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 ref="AJ2:AJ3"/>
    <mergeCell ref="AK2:AK3"/>
    <mergeCell ref="AG2:AG3"/>
    <mergeCell ref="AH2:AH3"/>
    <mergeCell ref="AI2:AI3"/>
    <mergeCell ref="BB2:BB3"/>
    <mergeCell ref="BC2:BC3"/>
    <mergeCell ref="BD2:BD3"/>
    <mergeCell ref="BE2:BE3"/>
    <mergeCell ref="BF2:BF3"/>
    <mergeCell ref="AD2:AD3"/>
    <mergeCell ref="AE2:AE3"/>
    <mergeCell ref="C5:C6"/>
    <mergeCell ref="D5:D6"/>
    <mergeCell ref="E5:E6"/>
    <mergeCell ref="G5:G6"/>
    <mergeCell ref="G2:G3"/>
    <mergeCell ref="F5:F6"/>
    <mergeCell ref="H5:H6"/>
    <mergeCell ref="I5:I6"/>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s>
  <conditionalFormatting sqref="Z5:BB6">
    <cfRule type="containsText" dxfId="33" priority="12" stopIfTrue="1" operator="containsText" text="OK">
      <formula>NOT(ISERROR(SEARCH("OK",Z5)))</formula>
    </cfRule>
    <cfRule type="containsText" dxfId="32" priority="9" stopIfTrue="1" operator="containsText" text="EN TERMINO">
      <formula>NOT(ISERROR(SEARCH("EN TERMINO",Z5)))</formula>
    </cfRule>
    <cfRule type="containsText" priority="10" operator="containsText" text="AMARILLO">
      <formula>NOT(ISERROR(SEARCH("AMARILLO",Z5)))</formula>
    </cfRule>
    <cfRule type="containsText" dxfId="31" priority="11" stopIfTrue="1" operator="containsText" text="ALERTA">
      <formula>NOT(ISERROR(SEARCH("ALERTA",Z5)))</formula>
    </cfRule>
  </conditionalFormatting>
  <conditionalFormatting sqref="AC5:AC6">
    <cfRule type="containsText" dxfId="30" priority="60" stopIfTrue="1" operator="containsText" text="INCUMPLIDA">
      <formula>NOT(ISERROR(SEARCH("INCUMPLIDA",AC5)))</formula>
    </cfRule>
    <cfRule type="containsText" dxfId="29" priority="59" stopIfTrue="1" operator="containsText" text="PENDIENTE">
      <formula>NOT(ISERROR(SEARCH("PENDIENTE",AC5)))</formula>
    </cfRule>
  </conditionalFormatting>
  <conditionalFormatting sqref="AC5:AU6">
    <cfRule type="containsText" dxfId="28" priority="26" stopIfTrue="1" operator="containsText" text="CUMPLIDA">
      <formula>NOT(ISERROR(SEARCH("CUMPLIDA",AC5)))</formula>
    </cfRule>
  </conditionalFormatting>
  <conditionalFormatting sqref="AI5:AI6">
    <cfRule type="containsText" dxfId="27" priority="5" stopIfTrue="1" operator="containsText" text="EN TERMINO">
      <formula>NOT(ISERROR(SEARCH("EN TERMINO",AI5)))</formula>
    </cfRule>
    <cfRule type="containsText" priority="6" operator="containsText" text="AMARILLO">
      <formula>NOT(ISERROR(SEARCH("AMARILLO",AI5)))</formula>
    </cfRule>
    <cfRule type="containsText" dxfId="26" priority="7" stopIfTrue="1" operator="containsText" text="ALERTA">
      <formula>NOT(ISERROR(SEARCH("ALERTA",AI5)))</formula>
    </cfRule>
    <cfRule type="containsText" dxfId="25" priority="8" stopIfTrue="1" operator="containsText" text="OK">
      <formula>NOT(ISERROR(SEARCH("OK",AI5)))</formula>
    </cfRule>
  </conditionalFormatting>
  <conditionalFormatting sqref="AL5:AL6">
    <cfRule type="containsText" dxfId="24" priority="2" stopIfTrue="1" operator="containsText" text="PENDIENTE">
      <formula>NOT(ISERROR(SEARCH("PENDIENTE",AL5)))</formula>
    </cfRule>
    <cfRule type="containsText" dxfId="23" priority="3" stopIfTrue="1" operator="containsText" text="INCUMPLIDA">
      <formula>NOT(ISERROR(SEARCH("INCUMPLIDA",AL5)))</formula>
    </cfRule>
    <cfRule type="containsText" dxfId="22" priority="4" stopIfTrue="1" operator="containsText" text="CUMPLIDA">
      <formula>NOT(ISERROR(SEARCH("CUMPLIDA",AL5)))</formula>
    </cfRule>
    <cfRule type="containsText" dxfId="21" priority="1" operator="containsText" text="ATENCIÓN">
      <formula>NOT(ISERROR(SEARCH("ATENCIÓN",AL5)))</formula>
    </cfRule>
  </conditionalFormatting>
  <conditionalFormatting sqref="AN6">
    <cfRule type="containsText" dxfId="20" priority="29" operator="containsText" text="cerrada">
      <formula>NOT(ISERROR(SEARCH("cerrada",AN6)))</formula>
    </cfRule>
    <cfRule type="containsText" dxfId="19" priority="30" operator="containsText" text="cerrado">
      <formula>NOT(ISERROR(SEARCH("cerrado",AN6)))</formula>
    </cfRule>
    <cfRule type="containsText" dxfId="18" priority="31" operator="containsText" text="Abierto">
      <formula>NOT(ISERROR(SEARCH("Abierto",AN6)))</formula>
    </cfRule>
  </conditionalFormatting>
  <conditionalFormatting sqref="AR5">
    <cfRule type="containsText" dxfId="17" priority="22" stopIfTrue="1" operator="containsText" text="EN TERMINO">
      <formula>NOT(ISERROR(SEARCH("EN TERMINO",AR5)))</formula>
    </cfRule>
    <cfRule type="containsText" priority="23" operator="containsText" text="AMARILLO">
      <formula>NOT(ISERROR(SEARCH("AMARILLO",AR5)))</formula>
    </cfRule>
    <cfRule type="containsText" dxfId="16" priority="24" stopIfTrue="1" operator="containsText" text="ALERTA">
      <formula>NOT(ISERROR(SEARCH("ALERTA",AR5)))</formula>
    </cfRule>
    <cfRule type="containsText" dxfId="15" priority="25" stopIfTrue="1" operator="containsText" text="OK">
      <formula>NOT(ISERROR(SEARCH("OK",AR5)))</formula>
    </cfRule>
  </conditionalFormatting>
  <conditionalFormatting sqref="AR6">
    <cfRule type="containsText" dxfId="14" priority="45" stopIfTrue="1" operator="containsText" text="EN TERMINO">
      <formula>NOT(ISERROR(SEARCH("EN TERMINO",AR6)))</formula>
    </cfRule>
    <cfRule type="containsText" priority="46" operator="containsText" text="AMARILLO">
      <formula>NOT(ISERROR(SEARCH("AMARILLO",AR6)))</formula>
    </cfRule>
    <cfRule type="containsText" dxfId="13" priority="47" stopIfTrue="1" operator="containsText" text="ALERTA">
      <formula>NOT(ISERROR(SEARCH("ALERTA",AR6)))</formula>
    </cfRule>
    <cfRule type="containsText" dxfId="12" priority="48" stopIfTrue="1" operator="containsText" text="OK">
      <formula>NOT(ISERROR(SEARCH("OK",AR6)))</formula>
    </cfRule>
    <cfRule type="dataBar" priority="52">
      <dataBar>
        <cfvo type="min"/>
        <cfvo type="max"/>
        <color rgb="FF638EC6"/>
      </dataBar>
    </cfRule>
  </conditionalFormatting>
  <conditionalFormatting sqref="AU5:AU6">
    <cfRule type="containsText" dxfId="11" priority="27" stopIfTrue="1" operator="containsText" text="PENDIENTE">
      <formula>NOT(ISERROR(SEARCH("PENDIENTE",AU5)))</formula>
    </cfRule>
    <cfRule type="containsText" dxfId="10" priority="28" stopIfTrue="1" operator="containsText" text="INCUMPLIDA">
      <formula>NOT(ISERROR(SEARCH("INCUMPLIDA",AU5)))</formula>
    </cfRule>
  </conditionalFormatting>
  <conditionalFormatting sqref="AV5 BG5:BG6">
    <cfRule type="containsText" dxfId="9" priority="20" operator="containsText" text="cerrado">
      <formula>NOT(ISERROR(SEARCH("cerrado",AV5)))</formula>
    </cfRule>
    <cfRule type="containsText" dxfId="8" priority="19" operator="containsText" text="cerrada">
      <formula>NOT(ISERROR(SEARCH("cerrada",AV5)))</formula>
    </cfRule>
    <cfRule type="containsText" dxfId="7" priority="21" operator="containsText" text="Abierto">
      <formula>NOT(ISERROR(SEARCH("Abierto",AV5)))</formula>
    </cfRule>
  </conditionalFormatting>
  <conditionalFormatting sqref="BB5">
    <cfRule type="dataBar" priority="13">
      <dataBar>
        <cfvo type="min"/>
        <cfvo type="max"/>
        <color rgb="FF638EC6"/>
      </dataBar>
    </cfRule>
  </conditionalFormatting>
  <conditionalFormatting sqref="BB6">
    <cfRule type="dataBar" priority="53">
      <dataBar>
        <cfvo type="min"/>
        <cfvo type="max"/>
        <color rgb="FF638EC6"/>
      </dataBar>
    </cfRule>
  </conditionalFormatting>
  <conditionalFormatting sqref="BE5">
    <cfRule type="containsText" dxfId="6" priority="14" stopIfTrue="1" operator="containsText" text="PENDIENTE">
      <formula>NOT(ISERROR(SEARCH("PENDIENTE",BE5)))</formula>
    </cfRule>
    <cfRule type="containsText" dxfId="5" priority="15" stopIfTrue="1" operator="containsText" text="INCUMPLIDA">
      <formula>NOT(ISERROR(SEARCH("INCUMPLIDA",BE5)))</formula>
    </cfRule>
    <cfRule type="containsText" dxfId="4" priority="16" stopIfTrue="1" operator="containsText" text="CUMPLIDA">
      <formula>NOT(ISERROR(SEARCH("CUMPLIDA",BE5)))</formula>
    </cfRule>
    <cfRule type="containsText" dxfId="3" priority="17" stopIfTrue="1" operator="containsText" text="INCUMPLIDA">
      <formula>NOT(ISERROR(SEARCH("INCUMPLIDA",BE5)))</formula>
    </cfRule>
  </conditionalFormatting>
  <conditionalFormatting sqref="BE5:BE6">
    <cfRule type="containsText" dxfId="2" priority="18" stopIfTrue="1" operator="containsText" text="CUMPLIDA">
      <formula>NOT(ISERROR(SEARCH("CUMPLIDA",BE5)))</formula>
    </cfRule>
  </conditionalFormatting>
  <conditionalFormatting sqref="BE6">
    <cfRule type="containsText" dxfId="1" priority="50" stopIfTrue="1" operator="containsText" text="PENDIENTE">
      <formula>NOT(ISERROR(SEARCH("PENDIENTE",BE6)))</formula>
    </cfRule>
    <cfRule type="containsText" dxfId="0" priority="51" stopIfTrue="1" operator="containsText" text="INCUMPLIDA">
      <formula>NOT(ISERROR(SEARCH("INCUMPLIDA",BE6)))</formula>
    </cfRule>
  </conditionalFormatting>
  <dataValidations count="1">
    <dataValidation type="list" allowBlank="1" showInputMessage="1" showErrorMessage="1" sqref="M6">
      <formula1>"Correctiva, Preventiva, Acción de mejora"</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B1:AH13"/>
  <sheetViews>
    <sheetView zoomScale="90" zoomScaleNormal="90" workbookViewId="0">
      <pane xSplit="5" ySplit="2" topLeftCell="W3" activePane="bottomRight" state="frozen"/>
      <selection pane="topRight" activeCell="F1" sqref="F1"/>
      <selection pane="bottomLeft" activeCell="A3" sqref="A3"/>
      <selection pane="bottomRight" activeCell="X4" sqref="X4"/>
    </sheetView>
  </sheetViews>
  <sheetFormatPr baseColWidth="10" defaultColWidth="20.140625" defaultRowHeight="39.75" customHeight="1" outlineLevelCol="1" x14ac:dyDescent="0.2"/>
  <cols>
    <col min="1" max="1" width="4.140625" style="481" customWidth="1"/>
    <col min="2" max="2" width="20.140625" style="481"/>
    <col min="3" max="3" width="24.5703125" style="481" customWidth="1"/>
    <col min="4" max="5" width="20.140625" style="481"/>
    <col min="6" max="6" width="39" style="481" customWidth="1"/>
    <col min="7" max="7" width="20.140625" style="481"/>
    <col min="8" max="8" width="20.140625" style="572"/>
    <col min="9" max="9" width="34.42578125" style="481" customWidth="1"/>
    <col min="10" max="16" width="20.140625" style="481"/>
    <col min="17" max="17" width="14" style="573" customWidth="1" outlineLevel="1"/>
    <col min="18" max="18" width="26.140625" style="573" customWidth="1" outlineLevel="1"/>
    <col min="19" max="22" width="20.140625" style="573" outlineLevel="1"/>
    <col min="23" max="23" width="65" style="573" customWidth="1" outlineLevel="1"/>
    <col min="24" max="25" width="20.140625" style="573" outlineLevel="1"/>
    <col min="26" max="26" width="23.42578125" style="573" customWidth="1" outlineLevel="1"/>
    <col min="27" max="27" width="20.140625" style="573" outlineLevel="1"/>
    <col min="28" max="30" width="20.140625" style="573"/>
    <col min="31" max="31" width="20.140625" style="481"/>
    <col min="32" max="32" width="11.28515625" style="481" customWidth="1"/>
    <col min="33" max="33" width="9.7109375" style="481" customWidth="1"/>
    <col min="34" max="16384" width="20.140625" style="481"/>
  </cols>
  <sheetData>
    <row r="1" spans="2:34" ht="39.75" customHeight="1" x14ac:dyDescent="0.25">
      <c r="B1" s="658" t="s">
        <v>6</v>
      </c>
      <c r="C1" s="658"/>
      <c r="D1" s="658"/>
      <c r="E1" s="658"/>
      <c r="F1" s="658"/>
      <c r="G1" s="659" t="s">
        <v>19</v>
      </c>
      <c r="H1" s="659"/>
      <c r="I1" s="659"/>
      <c r="J1" s="659"/>
      <c r="K1" s="659"/>
      <c r="L1" s="659"/>
      <c r="M1" s="659"/>
      <c r="N1" s="659"/>
      <c r="O1" s="659"/>
      <c r="P1" s="659"/>
      <c r="Q1" s="657"/>
      <c r="R1" s="657"/>
      <c r="S1" s="657"/>
      <c r="T1" s="657"/>
      <c r="U1" s="657"/>
      <c r="V1" s="657"/>
      <c r="W1" s="657"/>
      <c r="X1" s="657"/>
      <c r="Y1" s="657"/>
      <c r="Z1" s="653" t="s">
        <v>69</v>
      </c>
      <c r="AA1" s="654"/>
      <c r="AB1" s="654"/>
      <c r="AC1" s="654"/>
      <c r="AD1" s="654"/>
      <c r="AE1" s="654"/>
    </row>
    <row r="2" spans="2:34" ht="39.75" customHeight="1" x14ac:dyDescent="0.25">
      <c r="B2" s="658"/>
      <c r="C2" s="658"/>
      <c r="D2" s="658"/>
      <c r="E2" s="658"/>
      <c r="F2" s="658"/>
      <c r="G2" s="659"/>
      <c r="H2" s="659"/>
      <c r="I2" s="659"/>
      <c r="J2" s="659"/>
      <c r="K2" s="659"/>
      <c r="L2" s="659"/>
      <c r="M2" s="659"/>
      <c r="N2" s="659"/>
      <c r="O2" s="659"/>
      <c r="P2" s="659"/>
      <c r="Q2" s="660" t="s">
        <v>70</v>
      </c>
      <c r="R2" s="660"/>
      <c r="S2" s="660"/>
      <c r="T2" s="660"/>
      <c r="U2" s="660"/>
      <c r="V2" s="660"/>
      <c r="W2" s="660"/>
      <c r="X2" s="660"/>
      <c r="Y2" s="660"/>
      <c r="Z2" s="655"/>
      <c r="AA2" s="656"/>
      <c r="AB2" s="656"/>
      <c r="AC2" s="656"/>
      <c r="AD2" s="656"/>
      <c r="AE2" s="656"/>
    </row>
    <row r="3" spans="2:34" ht="39.75" customHeight="1" thickBot="1" x14ac:dyDescent="0.3">
      <c r="B3" s="482" t="s">
        <v>9</v>
      </c>
      <c r="C3" s="482" t="s">
        <v>11</v>
      </c>
      <c r="D3" s="482" t="s">
        <v>13</v>
      </c>
      <c r="E3" s="482" t="s">
        <v>15</v>
      </c>
      <c r="F3" s="482" t="s">
        <v>17</v>
      </c>
      <c r="G3" s="483" t="s">
        <v>71</v>
      </c>
      <c r="H3" s="483" t="s">
        <v>22</v>
      </c>
      <c r="I3" s="483" t="s">
        <v>24</v>
      </c>
      <c r="J3" s="483" t="s">
        <v>26</v>
      </c>
      <c r="K3" s="484" t="s">
        <v>72</v>
      </c>
      <c r="L3" s="483" t="s">
        <v>30</v>
      </c>
      <c r="M3" s="483" t="s">
        <v>32</v>
      </c>
      <c r="N3" s="483" t="s">
        <v>73</v>
      </c>
      <c r="O3" s="483" t="s">
        <v>74</v>
      </c>
      <c r="P3" s="483" t="s">
        <v>75</v>
      </c>
      <c r="Q3" s="485" t="s">
        <v>76</v>
      </c>
      <c r="R3" s="485" t="s">
        <v>77</v>
      </c>
      <c r="S3" s="485" t="s">
        <v>78</v>
      </c>
      <c r="T3" s="485" t="s">
        <v>79</v>
      </c>
      <c r="U3" s="485" t="s">
        <v>80</v>
      </c>
      <c r="V3" s="485" t="s">
        <v>81</v>
      </c>
      <c r="W3" s="485" t="s">
        <v>82</v>
      </c>
      <c r="X3" s="485" t="s">
        <v>83</v>
      </c>
      <c r="Y3" s="485" t="s">
        <v>52</v>
      </c>
      <c r="Z3" s="486" t="s">
        <v>56</v>
      </c>
      <c r="AA3" s="487" t="s">
        <v>58</v>
      </c>
      <c r="AB3" s="487" t="s">
        <v>60</v>
      </c>
      <c r="AC3" s="487" t="s">
        <v>62</v>
      </c>
      <c r="AD3" s="487" t="s">
        <v>64</v>
      </c>
      <c r="AE3" s="487" t="s">
        <v>84</v>
      </c>
    </row>
    <row r="4" spans="2:34" ht="39.75" customHeight="1" thickTop="1" x14ac:dyDescent="0.25">
      <c r="B4" s="488" t="s">
        <v>85</v>
      </c>
      <c r="C4" s="651" t="s">
        <v>86</v>
      </c>
      <c r="D4" s="489" t="s">
        <v>87</v>
      </c>
      <c r="E4" s="490">
        <v>540</v>
      </c>
      <c r="F4" s="491" t="s">
        <v>88</v>
      </c>
      <c r="G4" s="492" t="s">
        <v>89</v>
      </c>
      <c r="H4" s="493" t="s">
        <v>90</v>
      </c>
      <c r="I4" s="494" t="s">
        <v>91</v>
      </c>
      <c r="J4" s="494">
        <v>5</v>
      </c>
      <c r="K4" s="495" t="s">
        <v>92</v>
      </c>
      <c r="L4" s="496" t="s">
        <v>93</v>
      </c>
      <c r="M4" s="497">
        <v>1</v>
      </c>
      <c r="N4" s="498">
        <v>45444</v>
      </c>
      <c r="O4" s="499">
        <v>45657</v>
      </c>
      <c r="P4" s="500">
        <v>45868</v>
      </c>
      <c r="Q4" s="501">
        <v>45747</v>
      </c>
      <c r="R4" s="496" t="s">
        <v>94</v>
      </c>
      <c r="S4" s="496">
        <v>0.5</v>
      </c>
      <c r="T4" s="502">
        <f>(IF(S4="","",IF(OR($J4=0,$J4="",Q4=""),"",S4/$J4)))</f>
        <v>0.1</v>
      </c>
      <c r="U4" s="503">
        <f t="shared" ref="U4:U5" si="0">(IF(OR($M4="",T4=""),"",IF(OR($M4=0,T4=0),0,IF((T4*100%)/$M4&gt;100%,100%,(T4*100%)/$M4))))</f>
        <v>0.1</v>
      </c>
      <c r="V4" s="504" t="str">
        <f>IF(S4="","",IF(U4&lt;100%, IF(U4&lt;100%, "ALERTA","EN ejecución"), IF(U4=100%, "OK", "EN ejecución")))</f>
        <v>ALERTA</v>
      </c>
      <c r="W4" s="505" t="s">
        <v>95</v>
      </c>
      <c r="X4" s="506" t="s">
        <v>96</v>
      </c>
      <c r="Y4" s="507" t="str">
        <f>IF(U4=100%,IF(U4&gt;=100%,"CUMPLIDA","ATENCIÓN"),IF(U4&lt;75%,"ATENCIÓN","EN EJECUCIÓN"))</f>
        <v>ATENCIÓN</v>
      </c>
      <c r="Z4" s="508" t="str">
        <f>IF(Y4="CUMPLIDA", "SI", "NO")</f>
        <v>NO</v>
      </c>
      <c r="AA4" s="509" t="s">
        <v>97</v>
      </c>
      <c r="AB4" s="510" t="str">
        <f>IF(Y4="CUMPLIDA",IF(AND(Z4="SI",AA4="NO"),"EFECTIVA",IF(AND(Z4="NO",AA4="NO"),"INEFECTIVA",IF(AND(Z4="NO",AA4="SI"),"INEFECTIVA",IF(AND(Z4="SI",AA4="SI"),"INEFECTIVA")))),"NO APLICA")</f>
        <v>NO APLICA</v>
      </c>
      <c r="AC4" s="511" t="str">
        <f>IF(AB4="EFECTIVA","NO",IF(AB4="INEFECTIVA","SI","NO APLICA"))</f>
        <v>NO APLICA</v>
      </c>
      <c r="AD4" s="508" t="s">
        <v>98</v>
      </c>
      <c r="AE4" s="512"/>
      <c r="AF4" s="513" t="s">
        <v>99</v>
      </c>
      <c r="AG4" s="513" t="s">
        <v>97</v>
      </c>
      <c r="AH4" s="513"/>
    </row>
    <row r="5" spans="2:34" ht="39.75" customHeight="1" x14ac:dyDescent="0.25">
      <c r="B5" s="514" t="s">
        <v>85</v>
      </c>
      <c r="C5" s="652"/>
      <c r="D5" s="515" t="s">
        <v>87</v>
      </c>
      <c r="E5" s="516">
        <v>541</v>
      </c>
      <c r="F5" s="517" t="s">
        <v>100</v>
      </c>
      <c r="G5" s="518" t="s">
        <v>89</v>
      </c>
      <c r="H5" s="493" t="s">
        <v>90</v>
      </c>
      <c r="I5" s="494" t="s">
        <v>91</v>
      </c>
      <c r="J5" s="494">
        <v>5</v>
      </c>
      <c r="K5" s="519" t="s">
        <v>92</v>
      </c>
      <c r="L5" s="520" t="s">
        <v>93</v>
      </c>
      <c r="M5" s="521">
        <v>1</v>
      </c>
      <c r="N5" s="522">
        <v>45444</v>
      </c>
      <c r="O5" s="523">
        <v>45657</v>
      </c>
      <c r="P5" s="500">
        <v>45868</v>
      </c>
      <c r="Q5" s="501">
        <v>45747</v>
      </c>
      <c r="R5" s="496" t="s">
        <v>94</v>
      </c>
      <c r="S5" s="496">
        <v>0.5</v>
      </c>
      <c r="T5" s="502">
        <f t="shared" ref="T5" si="1">(IF(S5="","",IF(OR($J5=0,$J5="",Q5=""),"",S5/$J5)))</f>
        <v>0.1</v>
      </c>
      <c r="U5" s="503">
        <f t="shared" si="0"/>
        <v>0.1</v>
      </c>
      <c r="V5" s="504" t="str">
        <f t="shared" ref="V5:V9" si="2">IF(S5="","",IF(U5&lt;100%, IF(U5&lt;100%, "ALERTA","EN ejecución"), IF(U5=100%, "OK", "EN ejecución")))</f>
        <v>ALERTA</v>
      </c>
      <c r="W5" s="505" t="s">
        <v>95</v>
      </c>
      <c r="X5" s="506" t="s">
        <v>96</v>
      </c>
      <c r="Y5" s="507" t="str">
        <f>IF(U5=100%,IF(U5&gt;=100%,"CUMPLIDA","ATENCIÓN"),IF(U5&lt;75%,"ATENCIÓN","EN EJECUCIÓN"))</f>
        <v>ATENCIÓN</v>
      </c>
      <c r="Z5" s="508" t="str">
        <f t="shared" ref="Z5:Z12" si="3">IF(Y5="CUMPLIDA", "SI", "NO")</f>
        <v>NO</v>
      </c>
      <c r="AA5" s="509" t="s">
        <v>97</v>
      </c>
      <c r="AB5" s="510" t="str">
        <f t="shared" ref="AB5:AB12" si="4">IF(Y5="CUMPLIDA",IF(AND(Z5="SI",AA5="NO"),"EFECTIVA",IF(AND(Z5="NO",AA5="NO"),"INEFECTIVA",IF(AND(Z5="NO",AA5="SI"),"INEFECTIVA",IF(AND(Z5="SI",AA5="SI"),"INEFECTIVA")))),"NO APLICA")</f>
        <v>NO APLICA</v>
      </c>
      <c r="AC5" s="511" t="str">
        <f t="shared" ref="AC5:AC12" si="5">IF(AB5="EFECTIVA","NO",IF(AB5="INEFECTIVA","SI","NO APLICA"))</f>
        <v>NO APLICA</v>
      </c>
      <c r="AD5" s="508" t="s">
        <v>98</v>
      </c>
      <c r="AE5" s="524" t="s">
        <v>101</v>
      </c>
      <c r="AF5" s="513" t="s">
        <v>99</v>
      </c>
      <c r="AG5" s="513" t="s">
        <v>97</v>
      </c>
    </row>
    <row r="6" spans="2:34" ht="39.75" customHeight="1" x14ac:dyDescent="0.25">
      <c r="B6" s="525" t="s">
        <v>85</v>
      </c>
      <c r="C6" s="648" t="s">
        <v>102</v>
      </c>
      <c r="D6" s="526" t="s">
        <v>103</v>
      </c>
      <c r="E6" s="527">
        <v>597</v>
      </c>
      <c r="F6" s="528" t="s">
        <v>104</v>
      </c>
      <c r="G6" s="528" t="s">
        <v>105</v>
      </c>
      <c r="H6" s="529" t="s">
        <v>106</v>
      </c>
      <c r="I6" s="529" t="s">
        <v>107</v>
      </c>
      <c r="J6" s="530">
        <v>1</v>
      </c>
      <c r="K6" s="531" t="s">
        <v>108</v>
      </c>
      <c r="L6" s="531" t="s">
        <v>109</v>
      </c>
      <c r="M6" s="532">
        <v>1</v>
      </c>
      <c r="N6" s="533">
        <v>45566</v>
      </c>
      <c r="O6" s="534">
        <v>45643</v>
      </c>
      <c r="P6" s="535">
        <v>45736</v>
      </c>
      <c r="Q6" s="536">
        <v>45727</v>
      </c>
      <c r="R6" s="537" t="s">
        <v>110</v>
      </c>
      <c r="S6" s="508">
        <v>1</v>
      </c>
      <c r="T6" s="538">
        <f>(IF(S6="","",IF(OR($J6=0,$J6="",Q6=""),"",S6/$J6)))</f>
        <v>1</v>
      </c>
      <c r="U6" s="539">
        <f t="shared" ref="U6" si="6">(IF(OR($M6="",T6=""),"",IF(OR($M6=0,T6=0),0,IF((T6*100%)/$M6&gt;100%,100%,(T6*100%)/$M6))))</f>
        <v>1</v>
      </c>
      <c r="V6" s="540" t="str">
        <f t="shared" si="2"/>
        <v>OK</v>
      </c>
      <c r="W6" s="574" t="s">
        <v>111</v>
      </c>
      <c r="X6" s="541" t="s">
        <v>96</v>
      </c>
      <c r="Y6" s="507" t="str">
        <f t="shared" ref="Y6:Y7" si="7">IF(U6=100%,IF(U6&gt;=100%,"CUMPLIDA","ATENCIÓN"),IF(U6&lt;75%,"ATENCIÓN","EN EJECUCIÓN"))</f>
        <v>CUMPLIDA</v>
      </c>
      <c r="Z6" s="508" t="str">
        <f>IF(Y6="CUMPLIDA", "SI", "NO")</f>
        <v>SI</v>
      </c>
      <c r="AA6" s="509" t="s">
        <v>97</v>
      </c>
      <c r="AB6" s="510" t="str">
        <f t="shared" si="4"/>
        <v>EFECTIVA</v>
      </c>
      <c r="AC6" s="511" t="str">
        <f t="shared" si="5"/>
        <v>NO</v>
      </c>
      <c r="AD6" s="508" t="s">
        <v>98</v>
      </c>
      <c r="AE6" s="512"/>
    </row>
    <row r="7" spans="2:34" ht="39.75" customHeight="1" x14ac:dyDescent="0.25">
      <c r="B7" s="542" t="s">
        <v>85</v>
      </c>
      <c r="C7" s="649"/>
      <c r="D7" s="537" t="s">
        <v>103</v>
      </c>
      <c r="E7" s="543">
        <v>597</v>
      </c>
      <c r="F7" s="544" t="s">
        <v>104</v>
      </c>
      <c r="G7" s="544" t="s">
        <v>105</v>
      </c>
      <c r="H7" s="545" t="s">
        <v>112</v>
      </c>
      <c r="I7" s="546" t="s">
        <v>113</v>
      </c>
      <c r="J7" s="547">
        <v>1</v>
      </c>
      <c r="K7" s="531" t="s">
        <v>108</v>
      </c>
      <c r="L7" s="531" t="s">
        <v>109</v>
      </c>
      <c r="M7" s="532">
        <v>1</v>
      </c>
      <c r="N7" s="533">
        <v>45597</v>
      </c>
      <c r="O7" s="534">
        <v>45643</v>
      </c>
      <c r="P7" s="535">
        <v>45736</v>
      </c>
      <c r="Q7" s="536">
        <v>45727</v>
      </c>
      <c r="R7" s="548" t="s">
        <v>114</v>
      </c>
      <c r="S7" s="549">
        <v>1</v>
      </c>
      <c r="T7" s="538">
        <f>(IF(S7="","",IF(OR($J7=0,$J7="",Q7=""),"",S7/$J7)))</f>
        <v>1</v>
      </c>
      <c r="U7" s="539">
        <f t="shared" ref="U7:U9" si="8">(IF(OR($M7="",T7=""),"",IF(OR($M7=0,T7=0),0,IF((T7*100%)/$M7&gt;100%,100%,(T7*100%)/$M7))))</f>
        <v>1</v>
      </c>
      <c r="V7" s="540" t="str">
        <f t="shared" si="2"/>
        <v>OK</v>
      </c>
      <c r="W7" s="574" t="s">
        <v>115</v>
      </c>
      <c r="X7" s="541" t="s">
        <v>96</v>
      </c>
      <c r="Y7" s="507" t="str">
        <f t="shared" si="7"/>
        <v>CUMPLIDA</v>
      </c>
      <c r="Z7" s="508" t="str">
        <f t="shared" si="3"/>
        <v>SI</v>
      </c>
      <c r="AA7" s="509" t="s">
        <v>97</v>
      </c>
      <c r="AB7" s="510" t="str">
        <f t="shared" si="4"/>
        <v>EFECTIVA</v>
      </c>
      <c r="AC7" s="511" t="str">
        <f t="shared" si="5"/>
        <v>NO</v>
      </c>
      <c r="AD7" s="508" t="s">
        <v>98</v>
      </c>
      <c r="AE7" s="550"/>
    </row>
    <row r="8" spans="2:34" ht="39.75" customHeight="1" x14ac:dyDescent="0.25">
      <c r="B8" s="525" t="s">
        <v>85</v>
      </c>
      <c r="C8" s="649" t="s">
        <v>116</v>
      </c>
      <c r="D8" s="512" t="s">
        <v>117</v>
      </c>
      <c r="E8" s="527">
        <v>631</v>
      </c>
      <c r="F8" s="551" t="s">
        <v>118</v>
      </c>
      <c r="G8" s="551" t="s">
        <v>119</v>
      </c>
      <c r="H8" s="545" t="s">
        <v>120</v>
      </c>
      <c r="I8" s="546" t="s">
        <v>121</v>
      </c>
      <c r="J8" s="547">
        <v>1</v>
      </c>
      <c r="K8" s="531" t="s">
        <v>92</v>
      </c>
      <c r="L8" s="531" t="s">
        <v>109</v>
      </c>
      <c r="M8" s="532">
        <v>1</v>
      </c>
      <c r="N8" s="552">
        <v>45658</v>
      </c>
      <c r="O8" s="553">
        <v>45689</v>
      </c>
      <c r="P8" s="554"/>
      <c r="Q8" s="501">
        <v>45747</v>
      </c>
      <c r="R8" s="548" t="s">
        <v>122</v>
      </c>
      <c r="S8" s="508">
        <v>1</v>
      </c>
      <c r="T8" s="538">
        <f>(IF(S8="","",IF(OR($J8=0,$J8="",Q8=""),"",S8/$J8)))</f>
        <v>1</v>
      </c>
      <c r="U8" s="539">
        <f t="shared" si="8"/>
        <v>1</v>
      </c>
      <c r="V8" s="540" t="str">
        <f t="shared" si="2"/>
        <v>OK</v>
      </c>
      <c r="W8" s="505" t="s">
        <v>123</v>
      </c>
      <c r="X8" s="541" t="s">
        <v>96</v>
      </c>
      <c r="Y8" s="555" t="str">
        <f>IF(U8=100%,IF(U8&gt;=100%,"CUMPLIDA","ATENCIÓN"),IF(U8&lt;50%,"INCUMPLIDA","EN EJECUCIÓN"))</f>
        <v>CUMPLIDA</v>
      </c>
      <c r="Z8" s="508" t="str">
        <f t="shared" si="3"/>
        <v>SI</v>
      </c>
      <c r="AA8" s="509" t="s">
        <v>97</v>
      </c>
      <c r="AB8" s="510" t="str">
        <f t="shared" si="4"/>
        <v>EFECTIVA</v>
      </c>
      <c r="AC8" s="511" t="str">
        <f t="shared" si="5"/>
        <v>NO</v>
      </c>
      <c r="AD8" s="508" t="s">
        <v>98</v>
      </c>
      <c r="AE8" s="512"/>
    </row>
    <row r="9" spans="2:34" ht="39.75" customHeight="1" x14ac:dyDescent="0.25">
      <c r="B9" s="542" t="s">
        <v>85</v>
      </c>
      <c r="C9" s="650"/>
      <c r="D9" s="550" t="s">
        <v>117</v>
      </c>
      <c r="E9" s="543">
        <v>631</v>
      </c>
      <c r="F9" s="556" t="s">
        <v>118</v>
      </c>
      <c r="G9" s="551" t="s">
        <v>119</v>
      </c>
      <c r="H9" s="545" t="s">
        <v>124</v>
      </c>
      <c r="I9" s="529" t="s">
        <v>125</v>
      </c>
      <c r="J9" s="529">
        <v>1</v>
      </c>
      <c r="K9" s="531" t="s">
        <v>92</v>
      </c>
      <c r="L9" s="531" t="s">
        <v>109</v>
      </c>
      <c r="M9" s="532">
        <v>1</v>
      </c>
      <c r="N9" s="533">
        <v>45689</v>
      </c>
      <c r="O9" s="557">
        <v>45717</v>
      </c>
      <c r="P9" s="558"/>
      <c r="Q9" s="501">
        <v>45747</v>
      </c>
      <c r="R9" s="559" t="s">
        <v>126</v>
      </c>
      <c r="S9" s="560">
        <v>1</v>
      </c>
      <c r="T9" s="538">
        <f>(IF(S9="","",IF(OR($J9=0,$J9="",Q9=""),"",S9/$J9)))</f>
        <v>1</v>
      </c>
      <c r="U9" s="539">
        <f t="shared" si="8"/>
        <v>1</v>
      </c>
      <c r="V9" s="540" t="str">
        <f t="shared" si="2"/>
        <v>OK</v>
      </c>
      <c r="W9" s="584" t="s">
        <v>127</v>
      </c>
      <c r="X9" s="541" t="s">
        <v>96</v>
      </c>
      <c r="Y9" s="561" t="str">
        <f>IF(U9=100%,IF(U9&gt;=100%,"CUMPLIDA","ATENCIÓN"),IF(U9&lt;50%,"INCUMPLIDA","EN EJECUCIÓN"))</f>
        <v>CUMPLIDA</v>
      </c>
      <c r="Z9" s="508" t="str">
        <f t="shared" si="3"/>
        <v>SI</v>
      </c>
      <c r="AA9" s="509" t="s">
        <v>97</v>
      </c>
      <c r="AB9" s="510" t="str">
        <f t="shared" si="4"/>
        <v>EFECTIVA</v>
      </c>
      <c r="AC9" s="511" t="str">
        <f t="shared" si="5"/>
        <v>NO</v>
      </c>
      <c r="AD9" s="549" t="s">
        <v>98</v>
      </c>
      <c r="AE9" s="550"/>
    </row>
    <row r="10" spans="2:34" ht="39.75" customHeight="1" x14ac:dyDescent="0.25">
      <c r="B10" s="525" t="s">
        <v>85</v>
      </c>
      <c r="C10" s="648" t="s">
        <v>128</v>
      </c>
      <c r="D10" s="512" t="s">
        <v>129</v>
      </c>
      <c r="E10" s="527">
        <v>658</v>
      </c>
      <c r="F10" s="562" t="s">
        <v>130</v>
      </c>
      <c r="G10" s="563" t="s">
        <v>131</v>
      </c>
      <c r="H10" s="545" t="s">
        <v>132</v>
      </c>
      <c r="I10" s="563" t="s">
        <v>121</v>
      </c>
      <c r="J10" s="563">
        <v>2</v>
      </c>
      <c r="K10" s="564" t="s">
        <v>92</v>
      </c>
      <c r="L10" s="564" t="s">
        <v>109</v>
      </c>
      <c r="M10" s="532">
        <v>1</v>
      </c>
      <c r="N10" s="552">
        <v>45658</v>
      </c>
      <c r="O10" s="552">
        <v>45778</v>
      </c>
      <c r="P10" s="512"/>
      <c r="Q10" s="501">
        <v>45747</v>
      </c>
      <c r="R10" s="541" t="s">
        <v>133</v>
      </c>
      <c r="S10" s="508">
        <v>1.8</v>
      </c>
      <c r="T10" s="538">
        <f t="shared" ref="T10:T12" si="9">(IF(S10="","",IF(OR($J10=0,$J10="",Q10=""),"",S10/$J10)))</f>
        <v>0.9</v>
      </c>
      <c r="U10" s="539">
        <f t="shared" ref="U10:U12" si="10">(IF(OR($M10="",T10=""),"",IF(OR($M10=0,T10=0),0,IF((T10*100%)/$M10&gt;100%,100%,(T10*100%)/$M10))))</f>
        <v>0.9</v>
      </c>
      <c r="V10" s="540" t="str">
        <f t="shared" ref="V10:V12" si="11">IF(S10="","",IF(U10&lt;100%, IF(U10&lt;100%, "ALERTA","EN ejecución"), IF(U10=100%, "OK", "EN ejecución")))</f>
        <v>ALERTA</v>
      </c>
      <c r="W10" s="505" t="s">
        <v>134</v>
      </c>
      <c r="X10" s="541" t="s">
        <v>96</v>
      </c>
      <c r="Y10" s="561" t="str">
        <f t="shared" ref="Y10" si="12">IF(U11=100%,IF(U11&gt;=100%,"CUMPLIDA","ATENCIÓN"),IF(U11&lt;50%,"ATENCIÓN","EN EJECUCIÓN"))</f>
        <v>EN EJECUCIÓN</v>
      </c>
      <c r="Z10" s="508" t="str">
        <f t="shared" si="3"/>
        <v>NO</v>
      </c>
      <c r="AA10" s="509" t="s">
        <v>97</v>
      </c>
      <c r="AB10" s="510" t="str">
        <f t="shared" si="4"/>
        <v>NO APLICA</v>
      </c>
      <c r="AC10" s="511" t="str">
        <f t="shared" si="5"/>
        <v>NO APLICA</v>
      </c>
      <c r="AD10" s="508" t="s">
        <v>98</v>
      </c>
      <c r="AE10" s="512"/>
    </row>
    <row r="11" spans="2:34" ht="39.75" customHeight="1" x14ac:dyDescent="0.25">
      <c r="B11" s="525" t="s">
        <v>85</v>
      </c>
      <c r="C11" s="648"/>
      <c r="D11" s="512" t="s">
        <v>129</v>
      </c>
      <c r="E11" s="527">
        <v>659</v>
      </c>
      <c r="F11" s="565" t="s">
        <v>135</v>
      </c>
      <c r="G11" s="563" t="s">
        <v>131</v>
      </c>
      <c r="H11" s="545" t="s">
        <v>136</v>
      </c>
      <c r="I11" s="563" t="s">
        <v>121</v>
      </c>
      <c r="J11" s="563">
        <v>2</v>
      </c>
      <c r="K11" s="564" t="s">
        <v>92</v>
      </c>
      <c r="L11" s="564" t="s">
        <v>109</v>
      </c>
      <c r="M11" s="566">
        <v>1</v>
      </c>
      <c r="N11" s="552">
        <v>45658</v>
      </c>
      <c r="O11" s="552">
        <v>45778</v>
      </c>
      <c r="P11" s="512"/>
      <c r="Q11" s="501">
        <v>45747</v>
      </c>
      <c r="R11" s="541" t="s">
        <v>137</v>
      </c>
      <c r="S11" s="508">
        <v>1.8</v>
      </c>
      <c r="T11" s="538">
        <f t="shared" si="9"/>
        <v>0.9</v>
      </c>
      <c r="U11" s="539">
        <f t="shared" si="10"/>
        <v>0.9</v>
      </c>
      <c r="V11" s="540" t="str">
        <f t="shared" si="11"/>
        <v>ALERTA</v>
      </c>
      <c r="W11" s="505" t="s">
        <v>134</v>
      </c>
      <c r="X11" s="541" t="s">
        <v>96</v>
      </c>
      <c r="Y11" s="561" t="str">
        <f>IF(U12=100%,IF(U12&gt;=100%,"CUMPLIDA","ATENCIÓN"),IF(U12&lt;50%,"ATENCIÓN","EN EJECUCIÓN"))</f>
        <v>EN EJECUCIÓN</v>
      </c>
      <c r="Z11" s="549" t="str">
        <f t="shared" si="3"/>
        <v>NO</v>
      </c>
      <c r="AA11" s="567" t="s">
        <v>97</v>
      </c>
      <c r="AB11" s="510" t="str">
        <f t="shared" si="4"/>
        <v>NO APLICA</v>
      </c>
      <c r="AC11" s="511" t="str">
        <f t="shared" si="5"/>
        <v>NO APLICA</v>
      </c>
      <c r="AD11" s="508" t="s">
        <v>98</v>
      </c>
      <c r="AE11" s="512"/>
    </row>
    <row r="12" spans="2:34" ht="39.75" customHeight="1" x14ac:dyDescent="0.25">
      <c r="B12" s="525" t="s">
        <v>85</v>
      </c>
      <c r="C12" s="648"/>
      <c r="D12" s="512" t="s">
        <v>129</v>
      </c>
      <c r="E12" s="527">
        <v>660</v>
      </c>
      <c r="F12" s="568" t="s">
        <v>138</v>
      </c>
      <c r="G12" s="563" t="s">
        <v>131</v>
      </c>
      <c r="H12" s="545" t="s">
        <v>139</v>
      </c>
      <c r="I12" s="563" t="s">
        <v>121</v>
      </c>
      <c r="J12" s="563">
        <v>2</v>
      </c>
      <c r="K12" s="564" t="s">
        <v>92</v>
      </c>
      <c r="L12" s="564" t="s">
        <v>109</v>
      </c>
      <c r="M12" s="566">
        <v>1</v>
      </c>
      <c r="N12" s="552">
        <v>45658</v>
      </c>
      <c r="O12" s="552">
        <v>45778</v>
      </c>
      <c r="P12" s="512"/>
      <c r="Q12" s="536">
        <v>45747</v>
      </c>
      <c r="R12" s="529" t="s">
        <v>140</v>
      </c>
      <c r="S12" s="508">
        <v>1.8</v>
      </c>
      <c r="T12" s="569">
        <f t="shared" si="9"/>
        <v>0.9</v>
      </c>
      <c r="U12" s="570">
        <f t="shared" si="10"/>
        <v>0.9</v>
      </c>
      <c r="V12" s="571" t="str">
        <f t="shared" si="11"/>
        <v>ALERTA</v>
      </c>
      <c r="W12" s="505" t="s">
        <v>134</v>
      </c>
      <c r="X12" s="541" t="s">
        <v>96</v>
      </c>
      <c r="Y12" s="561" t="str">
        <f>IF(U12=100%,IF(U12&gt;=100%,"CUMPLIDA","ATENCIÓN"),IF(U12&lt;50%,"ATENCIÓN","EN EJECUCIÓN"))</f>
        <v>EN EJECUCIÓN</v>
      </c>
      <c r="Z12" s="508" t="str">
        <f t="shared" si="3"/>
        <v>NO</v>
      </c>
      <c r="AA12" s="509" t="s">
        <v>97</v>
      </c>
      <c r="AB12" s="510" t="str">
        <f t="shared" si="4"/>
        <v>NO APLICA</v>
      </c>
      <c r="AC12" s="511" t="str">
        <f t="shared" si="5"/>
        <v>NO APLICA</v>
      </c>
      <c r="AD12" s="508" t="s">
        <v>98</v>
      </c>
      <c r="AE12" s="512"/>
    </row>
    <row r="13" spans="2:34" ht="39.75" customHeight="1" x14ac:dyDescent="0.2">
      <c r="S13" s="508"/>
    </row>
  </sheetData>
  <autoFilter ref="A3:AH12"/>
  <mergeCells count="9">
    <mergeCell ref="C10:C12"/>
    <mergeCell ref="C8:C9"/>
    <mergeCell ref="C6:C7"/>
    <mergeCell ref="C4:C5"/>
    <mergeCell ref="Z1:AE2"/>
    <mergeCell ref="Q1:Y1"/>
    <mergeCell ref="B1:F2"/>
    <mergeCell ref="G1:P2"/>
    <mergeCell ref="Q2:Y2"/>
  </mergeCells>
  <conditionalFormatting sqref="V4:V12">
    <cfRule type="containsText" dxfId="262" priority="614" stopIfTrue="1" operator="containsText" text="EN TERMINO">
      <formula>NOT(ISERROR(SEARCH("EN TERMINO",V4)))</formula>
    </cfRule>
    <cfRule type="containsText" priority="615" operator="containsText" text="AMARILLO">
      <formula>NOT(ISERROR(SEARCH("AMARILLO",V4)))</formula>
    </cfRule>
    <cfRule type="containsText" dxfId="261" priority="616" stopIfTrue="1" operator="containsText" text="ALERTA">
      <formula>NOT(ISERROR(SEARCH("ALERTA",V4)))</formula>
    </cfRule>
    <cfRule type="containsText" dxfId="260" priority="617" stopIfTrue="1" operator="containsText" text="OK">
      <formula>NOT(ISERROR(SEARCH("OK",V4)))</formula>
    </cfRule>
    <cfRule type="dataBar" priority="618">
      <dataBar>
        <cfvo type="min"/>
        <cfvo type="max"/>
        <color rgb="FF638EC6"/>
      </dataBar>
    </cfRule>
  </conditionalFormatting>
  <conditionalFormatting sqref="Y4:Y12">
    <cfRule type="containsText" dxfId="259" priority="21" operator="containsText" text="EN EJECUCIÓN">
      <formula>NOT(ISERROR(SEARCH("EN EJECUCIÓN",Y4)))</formula>
    </cfRule>
    <cfRule type="containsText" dxfId="258" priority="23" operator="containsText" text="EN TERMINO">
      <formula>NOT(ISERROR(SEARCH("EN TERMINO",Y4)))</formula>
    </cfRule>
    <cfRule type="containsText" dxfId="257" priority="24" operator="containsText" text="ATENCIÓN">
      <formula>NOT(ISERROR(SEARCH("ATENCIÓN",Y4)))</formula>
    </cfRule>
    <cfRule type="containsText" dxfId="256" priority="25" stopIfTrue="1" operator="containsText" text="PENDIENTE">
      <formula>NOT(ISERROR(SEARCH("PENDIENTE",Y4)))</formula>
    </cfRule>
    <cfRule type="containsText" dxfId="255" priority="26" stopIfTrue="1" operator="containsText" text="INCUMPLIDA">
      <formula>NOT(ISERROR(SEARCH("INCUMPLIDA",Y4)))</formula>
    </cfRule>
    <cfRule type="containsText" dxfId="254" priority="27" stopIfTrue="1" operator="containsText" text="CUMPLIDA">
      <formula>NOT(ISERROR(SEARCH("CUMPLIDA",Y4)))</formula>
    </cfRule>
  </conditionalFormatting>
  <conditionalFormatting sqref="AC4:AC12">
    <cfRule type="containsText" dxfId="253" priority="1" operator="containsText" text="cerrada">
      <formula>NOT(ISERROR(SEARCH("cerrada",AC4)))</formula>
    </cfRule>
    <cfRule type="containsText" dxfId="252" priority="2" operator="containsText" text="cerrado">
      <formula>NOT(ISERROR(SEARCH("cerrado",AC4)))</formula>
    </cfRule>
    <cfRule type="containsText" dxfId="251" priority="3" operator="containsText" text="Abierto">
      <formula>NOT(ISERROR(SEARCH("Abierto",AC4)))</formula>
    </cfRule>
  </conditionalFormatting>
  <dataValidations count="2">
    <dataValidation type="list" allowBlank="1" showInputMessage="1" showErrorMessage="1" sqref="K4:K12">
      <formula1>"Correctiva, Preventiva, Acción de mejora"</formula1>
    </dataValidation>
    <dataValidation type="list" allowBlank="1" showInputMessage="1" showErrorMessage="1" sqref="AA4:AA12">
      <formula1>$BE$4:$BG$4</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B2:E7"/>
  <sheetViews>
    <sheetView workbookViewId="0">
      <selection activeCell="D5" sqref="D5"/>
    </sheetView>
  </sheetViews>
  <sheetFormatPr baseColWidth="10" defaultColWidth="11.42578125" defaultRowHeight="16.5" x14ac:dyDescent="0.3"/>
  <cols>
    <col min="1" max="1" width="11.42578125" style="163"/>
    <col min="2" max="2" width="19.7109375" style="163" customWidth="1"/>
    <col min="3" max="3" width="24.7109375" style="163" customWidth="1"/>
    <col min="4" max="16384" width="11.42578125" style="163"/>
  </cols>
  <sheetData>
    <row r="2" spans="2:5" x14ac:dyDescent="0.3">
      <c r="B2" s="169" t="s">
        <v>141</v>
      </c>
    </row>
    <row r="4" spans="2:5" ht="51" x14ac:dyDescent="0.3">
      <c r="B4" s="150" t="s">
        <v>56</v>
      </c>
      <c r="C4" s="150" t="s">
        <v>142</v>
      </c>
    </row>
    <row r="5" spans="2:5" x14ac:dyDescent="0.3">
      <c r="B5" s="175" t="s">
        <v>99</v>
      </c>
      <c r="C5" s="175" t="s">
        <v>97</v>
      </c>
      <c r="D5" s="176">
        <f>IF(B5="SI",50%,0%)</f>
        <v>0.5</v>
      </c>
      <c r="E5" s="176">
        <f>IF(C5="NO",50%,0%)</f>
        <v>0.5</v>
      </c>
    </row>
    <row r="6" spans="2:5" x14ac:dyDescent="0.3">
      <c r="B6" s="174" t="s">
        <v>97</v>
      </c>
      <c r="C6" s="174" t="s">
        <v>97</v>
      </c>
      <c r="D6" s="176">
        <f>IF(B6="SI",50%,0%)</f>
        <v>0</v>
      </c>
      <c r="E6" s="176">
        <f t="shared" ref="E6:E7" si="0">IF(C6="NO",50%,0%)</f>
        <v>0.5</v>
      </c>
    </row>
    <row r="7" spans="2:5" x14ac:dyDescent="0.3">
      <c r="B7" s="175" t="s">
        <v>97</v>
      </c>
      <c r="C7" s="175" t="s">
        <v>99</v>
      </c>
      <c r="D7" s="176">
        <f t="shared" ref="D7" si="1">IF(B7="SI",50%,0%)</f>
        <v>0</v>
      </c>
      <c r="E7" s="176">
        <f t="shared" si="0"/>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B1:AE38"/>
  <sheetViews>
    <sheetView zoomScaleNormal="100" workbookViewId="0">
      <pane xSplit="5" topLeftCell="W1" activePane="topRight" state="frozen"/>
      <selection pane="topRight" activeCell="W4" sqref="W4"/>
    </sheetView>
  </sheetViews>
  <sheetFormatPr baseColWidth="10" defaultColWidth="20.140625" defaultRowHeight="39.950000000000003" customHeight="1" outlineLevelCol="1" x14ac:dyDescent="0.2"/>
  <cols>
    <col min="1" max="1" width="4.140625" style="142" customWidth="1"/>
    <col min="2" max="2" width="20.140625" style="142"/>
    <col min="3" max="3" width="19.140625" style="142" customWidth="1"/>
    <col min="4" max="5" width="14.140625" style="142" customWidth="1"/>
    <col min="6" max="6" width="39" style="142" customWidth="1"/>
    <col min="7" max="7" width="20.140625" style="142"/>
    <col min="8" max="8" width="28.85546875" style="144" customWidth="1"/>
    <col min="9" max="9" width="28.28515625" style="142" customWidth="1"/>
    <col min="10" max="10" width="20.140625" style="142"/>
    <col min="11" max="11" width="17.42578125" style="142" customWidth="1"/>
    <col min="12" max="12" width="17.28515625" style="142" customWidth="1"/>
    <col min="13" max="13" width="17.5703125" style="142" customWidth="1"/>
    <col min="14" max="14" width="13.85546875" style="142" customWidth="1"/>
    <col min="15" max="15" width="12.5703125" style="142" customWidth="1"/>
    <col min="16" max="16" width="13.140625" style="142" customWidth="1"/>
    <col min="17" max="17" width="20.140625" style="143" outlineLevel="1"/>
    <col min="18" max="18" width="30.140625" style="143" customWidth="1" outlineLevel="1"/>
    <col min="19" max="22" width="20.140625" style="143" outlineLevel="1"/>
    <col min="23" max="23" width="72.5703125" style="143" customWidth="1" outlineLevel="1"/>
    <col min="24" max="24" width="19.42578125" style="143" customWidth="1" outlineLevel="1"/>
    <col min="25"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668" t="s">
        <v>6</v>
      </c>
      <c r="C1" s="668"/>
      <c r="D1" s="668"/>
      <c r="E1" s="668"/>
      <c r="F1" s="668"/>
      <c r="G1" s="669" t="s">
        <v>19</v>
      </c>
      <c r="H1" s="669"/>
      <c r="I1" s="669"/>
      <c r="J1" s="669"/>
      <c r="K1" s="669"/>
      <c r="L1" s="669"/>
      <c r="M1" s="669"/>
      <c r="N1" s="669"/>
      <c r="O1" s="669"/>
      <c r="P1" s="669"/>
      <c r="Q1" s="672"/>
      <c r="R1" s="672"/>
      <c r="S1" s="672"/>
      <c r="T1" s="672"/>
      <c r="U1" s="672"/>
      <c r="V1" s="672"/>
      <c r="W1" s="672"/>
      <c r="X1" s="672"/>
      <c r="Y1" s="672"/>
      <c r="Z1" s="662" t="s">
        <v>69</v>
      </c>
      <c r="AA1" s="663"/>
      <c r="AB1" s="663"/>
      <c r="AC1" s="663"/>
      <c r="AD1" s="663"/>
      <c r="AE1" s="663"/>
    </row>
    <row r="2" spans="2:31" ht="18.75" customHeight="1" x14ac:dyDescent="0.25">
      <c r="B2" s="668"/>
      <c r="C2" s="668"/>
      <c r="D2" s="668"/>
      <c r="E2" s="668"/>
      <c r="F2" s="668"/>
      <c r="G2" s="669"/>
      <c r="H2" s="669"/>
      <c r="I2" s="669"/>
      <c r="J2" s="669"/>
      <c r="K2" s="669"/>
      <c r="L2" s="669"/>
      <c r="M2" s="669"/>
      <c r="N2" s="669"/>
      <c r="O2" s="669"/>
      <c r="P2" s="669"/>
      <c r="Q2" s="666" t="s">
        <v>70</v>
      </c>
      <c r="R2" s="666"/>
      <c r="S2" s="666"/>
      <c r="T2" s="666"/>
      <c r="U2" s="666"/>
      <c r="V2" s="666"/>
      <c r="W2" s="666"/>
      <c r="X2" s="666"/>
      <c r="Y2" s="666"/>
      <c r="Z2" s="664"/>
      <c r="AA2" s="665"/>
      <c r="AB2" s="665"/>
      <c r="AC2" s="665"/>
      <c r="AD2" s="665"/>
      <c r="AE2" s="665"/>
    </row>
    <row r="3" spans="2:31" ht="86.25" customHeight="1" x14ac:dyDescent="0.25">
      <c r="B3" s="147" t="s">
        <v>9</v>
      </c>
      <c r="C3" s="147" t="s">
        <v>11</v>
      </c>
      <c r="D3" s="147" t="s">
        <v>13</v>
      </c>
      <c r="E3" s="147" t="s">
        <v>15</v>
      </c>
      <c r="F3" s="147" t="s">
        <v>17</v>
      </c>
      <c r="G3" s="148" t="s">
        <v>71</v>
      </c>
      <c r="H3" s="148" t="s">
        <v>22</v>
      </c>
      <c r="I3" s="148" t="s">
        <v>24</v>
      </c>
      <c r="J3" s="148" t="s">
        <v>26</v>
      </c>
      <c r="K3" s="148" t="s">
        <v>72</v>
      </c>
      <c r="L3" s="148" t="s">
        <v>30</v>
      </c>
      <c r="M3" s="148" t="s">
        <v>32</v>
      </c>
      <c r="N3" s="148" t="s">
        <v>73</v>
      </c>
      <c r="O3" s="148" t="s">
        <v>74</v>
      </c>
      <c r="P3" s="148" t="s">
        <v>75</v>
      </c>
      <c r="Q3" s="404" t="s">
        <v>76</v>
      </c>
      <c r="R3" s="404" t="s">
        <v>77</v>
      </c>
      <c r="S3" s="404" t="s">
        <v>78</v>
      </c>
      <c r="T3" s="404" t="s">
        <v>79</v>
      </c>
      <c r="U3" s="404" t="s">
        <v>80</v>
      </c>
      <c r="V3" s="404" t="s">
        <v>81</v>
      </c>
      <c r="W3" s="404" t="s">
        <v>82</v>
      </c>
      <c r="X3" s="404" t="s">
        <v>83</v>
      </c>
      <c r="Y3" s="404" t="s">
        <v>52</v>
      </c>
      <c r="Z3" s="184" t="s">
        <v>56</v>
      </c>
      <c r="AA3" s="185" t="s">
        <v>58</v>
      </c>
      <c r="AB3" s="185" t="s">
        <v>60</v>
      </c>
      <c r="AC3" s="185" t="s">
        <v>62</v>
      </c>
      <c r="AD3" s="185" t="s">
        <v>64</v>
      </c>
      <c r="AE3" s="185" t="s">
        <v>84</v>
      </c>
    </row>
    <row r="4" spans="2:31" ht="91.5" customHeight="1" x14ac:dyDescent="0.25">
      <c r="B4" s="197" t="s">
        <v>85</v>
      </c>
      <c r="C4" s="356" t="s">
        <v>143</v>
      </c>
      <c r="D4" s="221"/>
      <c r="E4" s="222">
        <v>234</v>
      </c>
      <c r="F4" s="223" t="s">
        <v>144</v>
      </c>
      <c r="G4" s="224" t="s">
        <v>145</v>
      </c>
      <c r="H4" s="205" t="s">
        <v>146</v>
      </c>
      <c r="I4" s="205" t="s">
        <v>147</v>
      </c>
      <c r="J4" s="224">
        <v>1</v>
      </c>
      <c r="K4" s="225" t="s">
        <v>148</v>
      </c>
      <c r="L4" s="190" t="s">
        <v>149</v>
      </c>
      <c r="M4" s="218">
        <v>1</v>
      </c>
      <c r="N4" s="226">
        <v>44927</v>
      </c>
      <c r="O4" s="227">
        <v>45016</v>
      </c>
      <c r="P4" s="417">
        <v>45930</v>
      </c>
      <c r="Q4" s="327">
        <v>45728</v>
      </c>
      <c r="R4" s="225"/>
      <c r="S4" s="209">
        <v>0</v>
      </c>
      <c r="T4" s="210">
        <f t="shared" ref="T4" si="0">(IF(S4="","",IF(OR($J4=0,$J4="",Q4=""),"",S4/$J4)))</f>
        <v>0</v>
      </c>
      <c r="U4" s="211">
        <f t="shared" ref="U4" si="1">(IF(OR($M4="",T4=""),"",IF(OR($M4=0,T4=0),0,IF((T4*100%)/$M4&gt;100%,100%,(T4*100%)/$M4))))</f>
        <v>0</v>
      </c>
      <c r="V4" s="212" t="str">
        <f t="shared" ref="V4" si="2">IF(S4="","",IF(U4&lt;100%, IF(U4&lt;100%, "ALERTA","EN TERMINO"), IF(U4=100%, "OK", "EN TERMINO")))</f>
        <v>ALERTA</v>
      </c>
      <c r="W4" s="338" t="s">
        <v>150</v>
      </c>
      <c r="X4" s="225" t="s">
        <v>151</v>
      </c>
      <c r="Y4" s="330" t="str">
        <f>IF(U4=100%,IF(U4&gt;=100%,"CUMPLIDA","ATENCIÓN"),IF(U4&lt;25%,"ATENCIÓN","EN EJECUCIÓN"))</f>
        <v>ATENCIÓN</v>
      </c>
      <c r="Z4" s="209" t="str">
        <f>IF(Y4="CUMPLIDA", "SI", "NO")</f>
        <v>NO</v>
      </c>
      <c r="AA4" s="415" t="s">
        <v>97</v>
      </c>
      <c r="AB4" s="409" t="str">
        <f>IF(Y4="CUMPLIDA",IF(AND(Z4="SI",AA4="NO"),"EFECTIVA",IF(AND(Z4="NO",AA4="NO"),"INEFECTIVA",IF(AND(Z4="NO",AA4="SI"),"INEFECTIVA",IF(AND(Z4="SI",AA4="SI"),"INEFECTIVA")))),"NO APLICA")</f>
        <v>NO APLICA</v>
      </c>
      <c r="AC4" s="187" t="str">
        <f>IF(AB4="EFECTIVA","NO",IF(AB4="INEFECTIVA","SI","NO APLICA"))</f>
        <v>NO APLICA</v>
      </c>
      <c r="AD4" s="209" t="s">
        <v>98</v>
      </c>
      <c r="AE4" s="151"/>
    </row>
    <row r="5" spans="2:31" ht="78" customHeight="1" x14ac:dyDescent="0.2">
      <c r="B5" s="197" t="s">
        <v>85</v>
      </c>
      <c r="C5" s="220" t="s">
        <v>152</v>
      </c>
      <c r="D5" s="230" t="s">
        <v>153</v>
      </c>
      <c r="E5" s="231">
        <v>443</v>
      </c>
      <c r="F5" s="228" t="s">
        <v>154</v>
      </c>
      <c r="G5" s="232" t="s">
        <v>155</v>
      </c>
      <c r="H5" s="233" t="s">
        <v>156</v>
      </c>
      <c r="I5" s="232" t="s">
        <v>157</v>
      </c>
      <c r="J5" s="190">
        <v>2</v>
      </c>
      <c r="K5" s="190" t="s">
        <v>148</v>
      </c>
      <c r="L5" s="224" t="s">
        <v>158</v>
      </c>
      <c r="M5" s="218">
        <v>1</v>
      </c>
      <c r="N5" s="219">
        <v>45156</v>
      </c>
      <c r="O5" s="219">
        <v>45291</v>
      </c>
      <c r="P5" s="417">
        <v>45930</v>
      </c>
      <c r="Q5" s="327">
        <v>45728</v>
      </c>
      <c r="R5" s="341"/>
      <c r="S5" s="323">
        <v>1</v>
      </c>
      <c r="T5" s="210">
        <f>(IF(S5="","",IF(OR($J5=0,$J5="",Q5=""),"",S5/$J5)))</f>
        <v>0.5</v>
      </c>
      <c r="U5" s="211">
        <f t="shared" ref="U5" si="3">(IF(OR($M5="",T5=""),"",IF(OR($M5=0,T5=0),0,IF((T5*100%)/$M5&gt;100%,100%,(T5*100%)/$M5))))</f>
        <v>0.5</v>
      </c>
      <c r="V5" s="212" t="str">
        <f>IF(S5="","",IF(U5&lt;100%, IF(U5&lt;100%, "ALERTA","EN TERMINO"), IF(U5=100%, "OK", "EN TERMINO")))</f>
        <v>ALERTA</v>
      </c>
      <c r="W5" s="338" t="s">
        <v>150</v>
      </c>
      <c r="X5" s="225" t="s">
        <v>151</v>
      </c>
      <c r="Y5" s="330" t="str">
        <f>IF(U5=100%,IF(U5&gt;=100%,"CUMPLIDA","ATENCIÓN"),IF(U5&lt;25%,"ATENCIÓN","EN EJECUCIÓN"))</f>
        <v>EN EJECUCIÓN</v>
      </c>
      <c r="Z5" s="209" t="str">
        <f t="shared" ref="Z5:Z38" si="4">IF(Y5="CUMPLIDA", "SI", "NO")</f>
        <v>NO</v>
      </c>
      <c r="AA5" s="415" t="s">
        <v>97</v>
      </c>
      <c r="AB5" s="409" t="str">
        <f t="shared" ref="AB5:AB38" si="5">IF(Y5="CUMPLIDA",IF(AND(Z5="SI",AA5="NO"),"EFECTIVA",IF(AND(Z5="NO",AA5="NO"),"INEFECTIVA",IF(AND(Z5="NO",AA5="SI"),"INEFECTIVA",IF(AND(Z5="SI",AA5="SI"),"INEFECTIVA")))),"NO APLICA")</f>
        <v>NO APLICA</v>
      </c>
      <c r="AC5" s="187" t="str">
        <f t="shared" ref="AC5:AC38" si="6">IF(AB5="EFECTIVA","NO",IF(AB5="INEFECTIVA","SI","NO APLICA"))</f>
        <v>NO APLICA</v>
      </c>
      <c r="AD5" s="209" t="s">
        <v>98</v>
      </c>
      <c r="AE5" s="151"/>
    </row>
    <row r="6" spans="2:31" ht="91.5" customHeight="1" x14ac:dyDescent="0.25">
      <c r="B6" s="197" t="s">
        <v>85</v>
      </c>
      <c r="C6" s="206" t="s">
        <v>159</v>
      </c>
      <c r="D6" s="190" t="s">
        <v>160</v>
      </c>
      <c r="E6" s="231">
        <v>468</v>
      </c>
      <c r="F6" s="228" t="s">
        <v>161</v>
      </c>
      <c r="G6" s="232" t="s">
        <v>162</v>
      </c>
      <c r="H6" s="232" t="s">
        <v>163</v>
      </c>
      <c r="I6" s="328" t="s">
        <v>164</v>
      </c>
      <c r="J6" s="190">
        <v>1</v>
      </c>
      <c r="K6" s="190" t="s">
        <v>148</v>
      </c>
      <c r="L6" s="224" t="s">
        <v>165</v>
      </c>
      <c r="M6" s="218">
        <v>1</v>
      </c>
      <c r="N6" s="219">
        <v>45292</v>
      </c>
      <c r="O6" s="219">
        <v>46387</v>
      </c>
      <c r="P6" s="229"/>
      <c r="Q6" s="327">
        <v>45747</v>
      </c>
      <c r="R6" s="225"/>
      <c r="S6" s="209">
        <v>0</v>
      </c>
      <c r="T6" s="210">
        <f t="shared" ref="T6:T7" si="7">(IF(S6="","",IF(OR($J6=0,$J6="",Q6=""),"",S6/$J6)))</f>
        <v>0</v>
      </c>
      <c r="U6" s="211">
        <f t="shared" ref="U6:U7" si="8">(IF(OR($M6="",T6=""),"",IF(OR($M6=0,T6=0),0,IF((T6*100%)/$M6&gt;100%,100%,(T6*100%)/$M6))))</f>
        <v>0</v>
      </c>
      <c r="V6" s="212" t="str">
        <f t="shared" ref="V6:V7" si="9">IF(S6="","",IF(U6&lt;100%, IF(U6&lt;100%, "ALERTA","EN TERMINO"), IF(U6=100%, "OK", "EN TERMINO")))</f>
        <v>ALERTA</v>
      </c>
      <c r="W6" s="585" t="s">
        <v>166</v>
      </c>
      <c r="X6" s="209" t="s">
        <v>96</v>
      </c>
      <c r="Y6" s="330" t="str">
        <f t="shared" ref="Y6" si="10">IF(U6=100%,IF(U6&gt;=100%,"CUMPLIDA","ATENCIÓN"),IF(U6&lt;75%,"ATENCIÓN","EN EJECUCIÓN"))</f>
        <v>ATENCIÓN</v>
      </c>
      <c r="Z6" s="209" t="str">
        <f t="shared" si="4"/>
        <v>NO</v>
      </c>
      <c r="AA6" s="415" t="s">
        <v>97</v>
      </c>
      <c r="AB6" s="409" t="str">
        <f t="shared" si="5"/>
        <v>NO APLICA</v>
      </c>
      <c r="AC6" s="187" t="str">
        <f t="shared" si="6"/>
        <v>NO APLICA</v>
      </c>
      <c r="AD6" s="209" t="s">
        <v>98</v>
      </c>
      <c r="AE6" s="151"/>
    </row>
    <row r="7" spans="2:31" ht="120" customHeight="1" x14ac:dyDescent="0.25">
      <c r="B7" s="197" t="s">
        <v>85</v>
      </c>
      <c r="C7" s="220" t="s">
        <v>167</v>
      </c>
      <c r="D7" s="151"/>
      <c r="E7" s="231">
        <v>487</v>
      </c>
      <c r="F7" s="196" t="s">
        <v>168</v>
      </c>
      <c r="G7" s="151"/>
      <c r="H7" s="234" t="s">
        <v>169</v>
      </c>
      <c r="I7" s="151"/>
      <c r="J7" s="151">
        <v>2</v>
      </c>
      <c r="K7" s="190"/>
      <c r="L7" s="224" t="s">
        <v>165</v>
      </c>
      <c r="M7" s="218">
        <v>1</v>
      </c>
      <c r="N7" s="219">
        <v>45292</v>
      </c>
      <c r="O7" s="219">
        <v>45504</v>
      </c>
      <c r="P7" s="417">
        <v>45930</v>
      </c>
      <c r="Q7" s="327">
        <v>45728</v>
      </c>
      <c r="R7" s="225"/>
      <c r="S7" s="209">
        <v>0</v>
      </c>
      <c r="T7" s="210">
        <f t="shared" si="7"/>
        <v>0</v>
      </c>
      <c r="U7" s="211">
        <f t="shared" si="8"/>
        <v>0</v>
      </c>
      <c r="V7" s="212" t="str">
        <f t="shared" si="9"/>
        <v>ALERTA</v>
      </c>
      <c r="W7" s="338" t="s">
        <v>150</v>
      </c>
      <c r="X7" s="225" t="s">
        <v>151</v>
      </c>
      <c r="Y7" s="330" t="str">
        <f>IF(U7=100%,IF(U7&gt;=100%,"CUMPLIDA","ATENCIÓN"),IF(U7&lt;25%,"ATENCIÓN","EN EJECUCIÓN"))</f>
        <v>ATENCIÓN</v>
      </c>
      <c r="Z7" s="209" t="str">
        <f t="shared" si="4"/>
        <v>NO</v>
      </c>
      <c r="AA7" s="415" t="s">
        <v>97</v>
      </c>
      <c r="AB7" s="409" t="str">
        <f t="shared" si="5"/>
        <v>NO APLICA</v>
      </c>
      <c r="AC7" s="187" t="str">
        <f t="shared" si="6"/>
        <v>NO APLICA</v>
      </c>
      <c r="AD7" s="209" t="s">
        <v>98</v>
      </c>
      <c r="AE7" s="151"/>
    </row>
    <row r="8" spans="2:31" ht="105.75" customHeight="1" x14ac:dyDescent="0.25">
      <c r="B8" s="197" t="s">
        <v>85</v>
      </c>
      <c r="C8" s="661" t="s">
        <v>170</v>
      </c>
      <c r="D8" s="190" t="s">
        <v>171</v>
      </c>
      <c r="E8" s="191">
        <v>510</v>
      </c>
      <c r="F8" s="228" t="s">
        <v>172</v>
      </c>
      <c r="G8" s="228" t="s">
        <v>173</v>
      </c>
      <c r="H8" s="228" t="s">
        <v>174</v>
      </c>
      <c r="I8" s="224" t="s">
        <v>175</v>
      </c>
      <c r="J8" s="224">
        <v>1</v>
      </c>
      <c r="K8" s="190" t="s">
        <v>92</v>
      </c>
      <c r="L8" s="190" t="s">
        <v>165</v>
      </c>
      <c r="M8" s="218">
        <v>1</v>
      </c>
      <c r="N8" s="239">
        <v>45422</v>
      </c>
      <c r="O8" s="239">
        <v>45503</v>
      </c>
      <c r="P8" s="417">
        <v>45930</v>
      </c>
      <c r="Q8" s="327">
        <v>45728</v>
      </c>
      <c r="R8" s="342"/>
      <c r="S8" s="323">
        <v>0</v>
      </c>
      <c r="T8" s="210">
        <f t="shared" ref="T8:T9" si="11">(IF(S8="","",IF(OR($J8=0,$J8="",Q8=""),"",S8/$J8)))</f>
        <v>0</v>
      </c>
      <c r="U8" s="211">
        <f t="shared" ref="U8:U9" si="12">(IF(OR($M8="",T8=""),"",IF(OR($M8=0,T8=0),0,IF((T8*100%)/$M8&gt;100%,100%,(T8*100%)/$M8))))</f>
        <v>0</v>
      </c>
      <c r="V8" s="212" t="str">
        <f t="shared" ref="V8:V9" si="13">IF(S8="","",IF(U8&lt;100%, IF(U8&lt;100%, "ALERTA","EN TERMINO"), IF(U8=100%, "OK", "EN TERMINO")))</f>
        <v>ALERTA</v>
      </c>
      <c r="W8" s="338" t="s">
        <v>150</v>
      </c>
      <c r="X8" s="225" t="s">
        <v>151</v>
      </c>
      <c r="Y8" s="330" t="str">
        <f>IF(U8=100%,IF(U8&gt;=100%,"CUMPLIDA","ATENCIÓN"),IF(U8&lt;25%,"ATENCIÓN","EN EJECUCIÓN"))</f>
        <v>ATENCIÓN</v>
      </c>
      <c r="Z8" s="209" t="str">
        <f t="shared" si="4"/>
        <v>NO</v>
      </c>
      <c r="AA8" s="415" t="s">
        <v>97</v>
      </c>
      <c r="AB8" s="409" t="str">
        <f t="shared" si="5"/>
        <v>NO APLICA</v>
      </c>
      <c r="AC8" s="187" t="str">
        <f t="shared" si="6"/>
        <v>NO APLICA</v>
      </c>
      <c r="AD8" s="209" t="s">
        <v>98</v>
      </c>
      <c r="AE8" s="151"/>
    </row>
    <row r="9" spans="2:31" ht="108.75" customHeight="1" x14ac:dyDescent="0.25">
      <c r="B9" s="197" t="s">
        <v>85</v>
      </c>
      <c r="C9" s="661"/>
      <c r="D9" s="190" t="s">
        <v>171</v>
      </c>
      <c r="E9" s="191">
        <v>510</v>
      </c>
      <c r="F9" s="228" t="s">
        <v>172</v>
      </c>
      <c r="G9" s="228" t="s">
        <v>173</v>
      </c>
      <c r="H9" s="228" t="s">
        <v>176</v>
      </c>
      <c r="I9" s="224" t="s">
        <v>177</v>
      </c>
      <c r="J9" s="224">
        <v>1</v>
      </c>
      <c r="K9" s="190" t="s">
        <v>92</v>
      </c>
      <c r="L9" s="190" t="s">
        <v>165</v>
      </c>
      <c r="M9" s="218">
        <v>1</v>
      </c>
      <c r="N9" s="239">
        <v>45505</v>
      </c>
      <c r="O9" s="239">
        <v>45808</v>
      </c>
      <c r="P9" s="195"/>
      <c r="Q9" s="327">
        <v>45747</v>
      </c>
      <c r="R9" s="225"/>
      <c r="S9" s="209">
        <v>0</v>
      </c>
      <c r="T9" s="210">
        <f t="shared" si="11"/>
        <v>0</v>
      </c>
      <c r="U9" s="211">
        <f t="shared" si="12"/>
        <v>0</v>
      </c>
      <c r="V9" s="212" t="str">
        <f t="shared" si="13"/>
        <v>ALERTA</v>
      </c>
      <c r="W9" s="585" t="s">
        <v>166</v>
      </c>
      <c r="X9" s="346" t="s">
        <v>96</v>
      </c>
      <c r="Y9" s="330" t="str">
        <f>IF(U9=100%,IF(U9&gt;=100%,"CUMPLIDA","ATENCIÓN"),IF(U9&lt;75%,"ATENCIÓN","EN EJECUCIÓN"))</f>
        <v>ATENCIÓN</v>
      </c>
      <c r="Z9" s="209" t="str">
        <f t="shared" si="4"/>
        <v>NO</v>
      </c>
      <c r="AA9" s="415" t="s">
        <v>97</v>
      </c>
      <c r="AB9" s="409" t="str">
        <f t="shared" si="5"/>
        <v>NO APLICA</v>
      </c>
      <c r="AC9" s="187" t="str">
        <f t="shared" si="6"/>
        <v>NO APLICA</v>
      </c>
      <c r="AD9" s="209" t="s">
        <v>98</v>
      </c>
      <c r="AE9" s="151"/>
    </row>
    <row r="10" spans="2:31" ht="87" customHeight="1" x14ac:dyDescent="0.25">
      <c r="B10" s="189" t="s">
        <v>85</v>
      </c>
      <c r="C10" s="667"/>
      <c r="D10" s="192" t="s">
        <v>171</v>
      </c>
      <c r="E10" s="198">
        <v>511</v>
      </c>
      <c r="F10" s="259" t="s">
        <v>178</v>
      </c>
      <c r="G10" s="259" t="s">
        <v>179</v>
      </c>
      <c r="H10" s="259" t="s">
        <v>180</v>
      </c>
      <c r="I10" s="237" t="s">
        <v>181</v>
      </c>
      <c r="J10" s="237">
        <v>38</v>
      </c>
      <c r="K10" s="192" t="s">
        <v>108</v>
      </c>
      <c r="L10" s="192" t="s">
        <v>165</v>
      </c>
      <c r="M10" s="193">
        <v>1</v>
      </c>
      <c r="N10" s="239">
        <v>45423</v>
      </c>
      <c r="O10" s="239">
        <v>45504</v>
      </c>
      <c r="P10" s="417">
        <v>45930</v>
      </c>
      <c r="Q10" s="327">
        <v>45728</v>
      </c>
      <c r="R10" s="342"/>
      <c r="S10" s="323">
        <v>0</v>
      </c>
      <c r="T10" s="210">
        <f t="shared" ref="T10:T16" si="14">(IF(S10="","",IF(OR($J10=0,$J10="",Q10=""),"",S10/$J10)))</f>
        <v>0</v>
      </c>
      <c r="U10" s="211">
        <f t="shared" ref="U10:U16" si="15">(IF(OR($M10="",T10=""),"",IF(OR($M10=0,T10=0),0,IF((T10*100%)/$M10&gt;100%,100%,(T10*100%)/$M10))))</f>
        <v>0</v>
      </c>
      <c r="V10" s="212" t="str">
        <f t="shared" ref="V10:V16" si="16">IF(S10="","",IF(U10&lt;100%, IF(U10&lt;100%, "ALERTA","EN TERMINO"), IF(U10=100%, "OK", "EN TERMINO")))</f>
        <v>ALERTA</v>
      </c>
      <c r="W10" s="338" t="s">
        <v>150</v>
      </c>
      <c r="X10" s="225" t="s">
        <v>151</v>
      </c>
      <c r="Y10" s="330" t="str">
        <f>IF(U10=100%,IF(U10&gt;=100%,"CUMPLIDA","ATENCIÓN"),IF(U10&lt;25%,"ATENCIÓN","EN EJECUCIÓN"))</f>
        <v>ATENCIÓN</v>
      </c>
      <c r="Z10" s="209" t="str">
        <f t="shared" si="4"/>
        <v>NO</v>
      </c>
      <c r="AA10" s="415" t="s">
        <v>97</v>
      </c>
      <c r="AB10" s="409" t="str">
        <f t="shared" si="5"/>
        <v>NO APLICA</v>
      </c>
      <c r="AC10" s="187" t="str">
        <f t="shared" si="6"/>
        <v>NO APLICA</v>
      </c>
      <c r="AD10" s="209" t="s">
        <v>98</v>
      </c>
      <c r="AE10" s="151"/>
    </row>
    <row r="11" spans="2:31" ht="84" customHeight="1" x14ac:dyDescent="0.25">
      <c r="B11" s="197" t="s">
        <v>85</v>
      </c>
      <c r="C11" s="667" t="s">
        <v>182</v>
      </c>
      <c r="D11" s="190" t="s">
        <v>183</v>
      </c>
      <c r="E11" s="231">
        <v>571</v>
      </c>
      <c r="F11" s="243" t="s">
        <v>184</v>
      </c>
      <c r="G11" s="321" t="s">
        <v>185</v>
      </c>
      <c r="H11" s="245" t="s">
        <v>186</v>
      </c>
      <c r="I11" s="245" t="s">
        <v>187</v>
      </c>
      <c r="J11" s="245">
        <v>1</v>
      </c>
      <c r="K11" s="192" t="s">
        <v>92</v>
      </c>
      <c r="L11" s="245" t="s">
        <v>165</v>
      </c>
      <c r="M11" s="218">
        <v>1</v>
      </c>
      <c r="N11" s="248">
        <v>45536</v>
      </c>
      <c r="O11" s="248">
        <v>45626</v>
      </c>
      <c r="P11" s="417">
        <v>45930</v>
      </c>
      <c r="Q11" s="327">
        <v>45728</v>
      </c>
      <c r="R11" s="342"/>
      <c r="S11" s="323">
        <v>0</v>
      </c>
      <c r="T11" s="210">
        <f t="shared" si="14"/>
        <v>0</v>
      </c>
      <c r="U11" s="211">
        <f t="shared" si="15"/>
        <v>0</v>
      </c>
      <c r="V11" s="212" t="str">
        <f t="shared" si="16"/>
        <v>ALERTA</v>
      </c>
      <c r="W11" s="338" t="s">
        <v>150</v>
      </c>
      <c r="X11" s="225" t="s">
        <v>151</v>
      </c>
      <c r="Y11" s="330" t="str">
        <f t="shared" ref="Y11:Y16" si="17">IF(U11=100%,IF(U11&gt;=100%,"CUMPLIDA","ATENCIÓN"),IF(U11&lt;25%,"ATENCIÓN","EN EJECUCIÓN"))</f>
        <v>ATENCIÓN</v>
      </c>
      <c r="Z11" s="209" t="str">
        <f t="shared" si="4"/>
        <v>NO</v>
      </c>
      <c r="AA11" s="415" t="s">
        <v>97</v>
      </c>
      <c r="AB11" s="409" t="str">
        <f t="shared" si="5"/>
        <v>NO APLICA</v>
      </c>
      <c r="AC11" s="187" t="str">
        <f t="shared" si="6"/>
        <v>NO APLICA</v>
      </c>
      <c r="AD11" s="209" t="s">
        <v>98</v>
      </c>
      <c r="AE11" s="151"/>
    </row>
    <row r="12" spans="2:31" ht="84" customHeight="1" x14ac:dyDescent="0.25">
      <c r="B12" s="197" t="s">
        <v>85</v>
      </c>
      <c r="C12" s="673"/>
      <c r="D12" s="190" t="s">
        <v>183</v>
      </c>
      <c r="E12" s="231">
        <v>571</v>
      </c>
      <c r="F12" s="243" t="s">
        <v>184</v>
      </c>
      <c r="G12" s="321" t="s">
        <v>185</v>
      </c>
      <c r="H12" s="245" t="s">
        <v>188</v>
      </c>
      <c r="I12" s="245" t="s">
        <v>189</v>
      </c>
      <c r="J12" s="245">
        <v>1</v>
      </c>
      <c r="K12" s="192" t="s">
        <v>92</v>
      </c>
      <c r="L12" s="245" t="s">
        <v>190</v>
      </c>
      <c r="M12" s="218">
        <v>1</v>
      </c>
      <c r="N12" s="248">
        <v>45627</v>
      </c>
      <c r="O12" s="248">
        <v>45657</v>
      </c>
      <c r="P12" s="417">
        <v>45930</v>
      </c>
      <c r="Q12" s="327">
        <v>45728</v>
      </c>
      <c r="R12" s="342"/>
      <c r="S12" s="323">
        <v>0</v>
      </c>
      <c r="T12" s="210">
        <f t="shared" si="14"/>
        <v>0</v>
      </c>
      <c r="U12" s="211">
        <f t="shared" si="15"/>
        <v>0</v>
      </c>
      <c r="V12" s="212" t="str">
        <f t="shared" si="16"/>
        <v>ALERTA</v>
      </c>
      <c r="W12" s="338" t="s">
        <v>150</v>
      </c>
      <c r="X12" s="225" t="s">
        <v>151</v>
      </c>
      <c r="Y12" s="330" t="str">
        <f t="shared" si="17"/>
        <v>ATENCIÓN</v>
      </c>
      <c r="Z12" s="209" t="str">
        <f t="shared" si="4"/>
        <v>NO</v>
      </c>
      <c r="AA12" s="415" t="s">
        <v>97</v>
      </c>
      <c r="AB12" s="409" t="str">
        <f t="shared" si="5"/>
        <v>NO APLICA</v>
      </c>
      <c r="AC12" s="187" t="str">
        <f t="shared" si="6"/>
        <v>NO APLICA</v>
      </c>
      <c r="AD12" s="209" t="s">
        <v>98</v>
      </c>
      <c r="AE12" s="151"/>
    </row>
    <row r="13" spans="2:31" ht="84" customHeight="1" x14ac:dyDescent="0.25">
      <c r="B13" s="197" t="s">
        <v>85</v>
      </c>
      <c r="C13" s="673"/>
      <c r="D13" s="190" t="s">
        <v>183</v>
      </c>
      <c r="E13" s="231">
        <v>572</v>
      </c>
      <c r="F13" s="322" t="s">
        <v>191</v>
      </c>
      <c r="G13" s="245" t="s">
        <v>192</v>
      </c>
      <c r="H13" s="245" t="s">
        <v>193</v>
      </c>
      <c r="I13" s="245" t="s">
        <v>194</v>
      </c>
      <c r="J13" s="245">
        <v>1</v>
      </c>
      <c r="K13" s="192" t="s">
        <v>92</v>
      </c>
      <c r="L13" s="245" t="s">
        <v>165</v>
      </c>
      <c r="M13" s="218">
        <v>1</v>
      </c>
      <c r="N13" s="248">
        <v>45505</v>
      </c>
      <c r="O13" s="248">
        <v>45595</v>
      </c>
      <c r="P13" s="417">
        <v>45930</v>
      </c>
      <c r="Q13" s="327">
        <v>45728</v>
      </c>
      <c r="R13" s="342"/>
      <c r="S13" s="323">
        <v>0</v>
      </c>
      <c r="T13" s="210">
        <f t="shared" si="14"/>
        <v>0</v>
      </c>
      <c r="U13" s="211">
        <f t="shared" si="15"/>
        <v>0</v>
      </c>
      <c r="V13" s="212" t="str">
        <f t="shared" si="16"/>
        <v>ALERTA</v>
      </c>
      <c r="W13" s="338" t="s">
        <v>150</v>
      </c>
      <c r="X13" s="225" t="s">
        <v>151</v>
      </c>
      <c r="Y13" s="330" t="str">
        <f t="shared" si="17"/>
        <v>ATENCIÓN</v>
      </c>
      <c r="Z13" s="209" t="str">
        <f t="shared" si="4"/>
        <v>NO</v>
      </c>
      <c r="AA13" s="415" t="s">
        <v>97</v>
      </c>
      <c r="AB13" s="409" t="str">
        <f t="shared" si="5"/>
        <v>NO APLICA</v>
      </c>
      <c r="AC13" s="187" t="str">
        <f t="shared" si="6"/>
        <v>NO APLICA</v>
      </c>
      <c r="AD13" s="209" t="s">
        <v>98</v>
      </c>
      <c r="AE13" s="151"/>
    </row>
    <row r="14" spans="2:31" ht="84" customHeight="1" x14ac:dyDescent="0.25">
      <c r="B14" s="197" t="s">
        <v>85</v>
      </c>
      <c r="C14" s="673"/>
      <c r="D14" s="190" t="s">
        <v>183</v>
      </c>
      <c r="E14" s="231">
        <v>573</v>
      </c>
      <c r="F14" s="243" t="s">
        <v>195</v>
      </c>
      <c r="G14" s="321" t="s">
        <v>196</v>
      </c>
      <c r="H14" s="245" t="s">
        <v>197</v>
      </c>
      <c r="I14" s="245" t="s">
        <v>198</v>
      </c>
      <c r="J14" s="245">
        <v>1</v>
      </c>
      <c r="K14" s="192" t="s">
        <v>92</v>
      </c>
      <c r="L14" s="245" t="s">
        <v>165</v>
      </c>
      <c r="M14" s="218">
        <v>1</v>
      </c>
      <c r="N14" s="248">
        <v>45536</v>
      </c>
      <c r="O14" s="248">
        <v>45657</v>
      </c>
      <c r="P14" s="417">
        <v>45930</v>
      </c>
      <c r="Q14" s="327">
        <v>45728</v>
      </c>
      <c r="R14" s="342"/>
      <c r="S14" s="323">
        <v>0</v>
      </c>
      <c r="T14" s="210">
        <f t="shared" si="14"/>
        <v>0</v>
      </c>
      <c r="U14" s="211">
        <f t="shared" si="15"/>
        <v>0</v>
      </c>
      <c r="V14" s="212" t="str">
        <f t="shared" si="16"/>
        <v>ALERTA</v>
      </c>
      <c r="W14" s="338" t="s">
        <v>150</v>
      </c>
      <c r="X14" s="225" t="s">
        <v>151</v>
      </c>
      <c r="Y14" s="330" t="str">
        <f t="shared" si="17"/>
        <v>ATENCIÓN</v>
      </c>
      <c r="Z14" s="209" t="str">
        <f t="shared" si="4"/>
        <v>NO</v>
      </c>
      <c r="AA14" s="415" t="s">
        <v>97</v>
      </c>
      <c r="AB14" s="409" t="str">
        <f t="shared" si="5"/>
        <v>NO APLICA</v>
      </c>
      <c r="AC14" s="187" t="str">
        <f t="shared" si="6"/>
        <v>NO APLICA</v>
      </c>
      <c r="AD14" s="209" t="s">
        <v>98</v>
      </c>
      <c r="AE14" s="151"/>
    </row>
    <row r="15" spans="2:31" ht="84" customHeight="1" x14ac:dyDescent="0.25">
      <c r="B15" s="197" t="s">
        <v>85</v>
      </c>
      <c r="C15" s="673"/>
      <c r="D15" s="190" t="s">
        <v>183</v>
      </c>
      <c r="E15" s="231">
        <v>573</v>
      </c>
      <c r="F15" s="243" t="s">
        <v>195</v>
      </c>
      <c r="G15" s="321" t="s">
        <v>196</v>
      </c>
      <c r="H15" s="245" t="s">
        <v>188</v>
      </c>
      <c r="I15" s="245" t="s">
        <v>189</v>
      </c>
      <c r="J15" s="245">
        <v>1</v>
      </c>
      <c r="K15" s="192" t="s">
        <v>92</v>
      </c>
      <c r="L15" s="245" t="s">
        <v>190</v>
      </c>
      <c r="M15" s="218">
        <v>1</v>
      </c>
      <c r="N15" s="248">
        <v>45627</v>
      </c>
      <c r="O15" s="248">
        <v>45657</v>
      </c>
      <c r="P15" s="417">
        <v>45930</v>
      </c>
      <c r="Q15" s="327">
        <v>45728</v>
      </c>
      <c r="R15" s="342"/>
      <c r="S15" s="323">
        <v>0</v>
      </c>
      <c r="T15" s="210">
        <f t="shared" si="14"/>
        <v>0</v>
      </c>
      <c r="U15" s="211">
        <f t="shared" si="15"/>
        <v>0</v>
      </c>
      <c r="V15" s="212" t="str">
        <f t="shared" si="16"/>
        <v>ALERTA</v>
      </c>
      <c r="W15" s="338" t="s">
        <v>199</v>
      </c>
      <c r="X15" s="225" t="s">
        <v>151</v>
      </c>
      <c r="Y15" s="330" t="str">
        <f t="shared" si="17"/>
        <v>ATENCIÓN</v>
      </c>
      <c r="Z15" s="209" t="str">
        <f t="shared" si="4"/>
        <v>NO</v>
      </c>
      <c r="AA15" s="415" t="s">
        <v>97</v>
      </c>
      <c r="AB15" s="409" t="str">
        <f t="shared" si="5"/>
        <v>NO APLICA</v>
      </c>
      <c r="AC15" s="187" t="str">
        <f t="shared" si="6"/>
        <v>NO APLICA</v>
      </c>
      <c r="AD15" s="209" t="s">
        <v>98</v>
      </c>
      <c r="AE15" s="151"/>
    </row>
    <row r="16" spans="2:31" ht="84" customHeight="1" x14ac:dyDescent="0.25">
      <c r="B16" s="189" t="s">
        <v>85</v>
      </c>
      <c r="C16" s="670"/>
      <c r="D16" s="192" t="s">
        <v>183</v>
      </c>
      <c r="E16" s="231">
        <v>574</v>
      </c>
      <c r="F16" s="333" t="s">
        <v>200</v>
      </c>
      <c r="G16" s="334" t="s">
        <v>201</v>
      </c>
      <c r="H16" s="245" t="s">
        <v>202</v>
      </c>
      <c r="I16" s="245" t="s">
        <v>203</v>
      </c>
      <c r="J16" s="245">
        <v>1</v>
      </c>
      <c r="K16" s="192" t="s">
        <v>108</v>
      </c>
      <c r="L16" s="334" t="s">
        <v>165</v>
      </c>
      <c r="M16" s="193">
        <v>1</v>
      </c>
      <c r="N16" s="335">
        <v>45505</v>
      </c>
      <c r="O16" s="335">
        <v>45657</v>
      </c>
      <c r="P16" s="417">
        <v>45930</v>
      </c>
      <c r="Q16" s="327">
        <v>45728</v>
      </c>
      <c r="R16" s="342"/>
      <c r="S16" s="323">
        <v>0</v>
      </c>
      <c r="T16" s="210">
        <f t="shared" si="14"/>
        <v>0</v>
      </c>
      <c r="U16" s="211">
        <f t="shared" si="15"/>
        <v>0</v>
      </c>
      <c r="V16" s="212" t="str">
        <f t="shared" si="16"/>
        <v>ALERTA</v>
      </c>
      <c r="W16" s="338" t="s">
        <v>150</v>
      </c>
      <c r="X16" s="225" t="s">
        <v>151</v>
      </c>
      <c r="Y16" s="330" t="str">
        <f t="shared" si="17"/>
        <v>ATENCIÓN</v>
      </c>
      <c r="Z16" s="209" t="str">
        <f t="shared" si="4"/>
        <v>NO</v>
      </c>
      <c r="AA16" s="415" t="s">
        <v>97</v>
      </c>
      <c r="AB16" s="409" t="str">
        <f t="shared" si="5"/>
        <v>NO APLICA</v>
      </c>
      <c r="AC16" s="187" t="str">
        <f t="shared" si="6"/>
        <v>NO APLICA</v>
      </c>
      <c r="AD16" s="209" t="s">
        <v>98</v>
      </c>
      <c r="AE16" s="177"/>
    </row>
    <row r="17" spans="2:31" ht="127.5" customHeight="1" x14ac:dyDescent="0.25">
      <c r="B17" s="197" t="s">
        <v>85</v>
      </c>
      <c r="C17" s="671" t="s">
        <v>204</v>
      </c>
      <c r="D17" s="190" t="s">
        <v>153</v>
      </c>
      <c r="E17" s="325">
        <v>589</v>
      </c>
      <c r="F17" s="242" t="s">
        <v>205</v>
      </c>
      <c r="G17" s="242" t="s">
        <v>206</v>
      </c>
      <c r="H17" s="337" t="s">
        <v>207</v>
      </c>
      <c r="I17" s="245" t="s">
        <v>208</v>
      </c>
      <c r="J17" s="245">
        <v>2</v>
      </c>
      <c r="K17" s="190" t="s">
        <v>92</v>
      </c>
      <c r="L17" s="245" t="s">
        <v>165</v>
      </c>
      <c r="M17" s="218">
        <v>1</v>
      </c>
      <c r="N17" s="248">
        <v>45505</v>
      </c>
      <c r="O17" s="248">
        <v>45595</v>
      </c>
      <c r="P17" s="417">
        <v>45930</v>
      </c>
      <c r="Q17" s="327">
        <v>45728</v>
      </c>
      <c r="R17" s="225"/>
      <c r="S17" s="323">
        <v>0</v>
      </c>
      <c r="T17" s="210">
        <f t="shared" ref="T17:T18" si="18">(IF(S17="","",IF(OR($J17=0,$J17="",Q17=""),"",S17/$J17)))</f>
        <v>0</v>
      </c>
      <c r="U17" s="211">
        <f t="shared" ref="U17:U18" si="19">(IF(OR($M17="",T17=""),"",IF(OR($M17=0,T17=0),0,IF((T17*100%)/$M17&gt;100%,100%,(T17*100%)/$M17))))</f>
        <v>0</v>
      </c>
      <c r="V17" s="212" t="str">
        <f t="shared" ref="V17:V18" si="20">IF(S17="","",IF(U17&lt;100%, IF(U17&lt;100%, "ALERTA","EN TERMINO"), IF(U17=100%, "OK", "EN TERMINO")))</f>
        <v>ALERTA</v>
      </c>
      <c r="W17" s="338" t="s">
        <v>150</v>
      </c>
      <c r="X17" s="225" t="s">
        <v>151</v>
      </c>
      <c r="Y17" s="330" t="str">
        <f t="shared" ref="Y17" si="21">IF(U17=100%,IF(U17&gt;=100%,"CUMPLIDA","ATENCIÓN"),IF(U17&lt;25%,"ATENCIÓN","EN EJECUCIÓN"))</f>
        <v>ATENCIÓN</v>
      </c>
      <c r="Z17" s="209" t="str">
        <f t="shared" si="4"/>
        <v>NO</v>
      </c>
      <c r="AA17" s="415" t="s">
        <v>97</v>
      </c>
      <c r="AB17" s="409" t="str">
        <f t="shared" si="5"/>
        <v>NO APLICA</v>
      </c>
      <c r="AC17" s="187" t="str">
        <f t="shared" si="6"/>
        <v>NO APLICA</v>
      </c>
      <c r="AD17" s="209" t="s">
        <v>98</v>
      </c>
      <c r="AE17" s="151"/>
    </row>
    <row r="18" spans="2:31" ht="111.75" customHeight="1" x14ac:dyDescent="0.25">
      <c r="B18" s="197" t="s">
        <v>85</v>
      </c>
      <c r="C18" s="671"/>
      <c r="D18" s="190" t="s">
        <v>153</v>
      </c>
      <c r="E18" s="325">
        <v>589</v>
      </c>
      <c r="F18" s="242" t="s">
        <v>205</v>
      </c>
      <c r="G18" s="242" t="s">
        <v>206</v>
      </c>
      <c r="H18" s="228" t="s">
        <v>174</v>
      </c>
      <c r="I18" s="224" t="s">
        <v>175</v>
      </c>
      <c r="J18" s="224">
        <v>1</v>
      </c>
      <c r="K18" s="190" t="s">
        <v>92</v>
      </c>
      <c r="L18" s="245" t="s">
        <v>165</v>
      </c>
      <c r="M18" s="218">
        <v>1</v>
      </c>
      <c r="N18" s="248">
        <v>45597</v>
      </c>
      <c r="O18" s="248">
        <v>46022</v>
      </c>
      <c r="P18" s="326"/>
      <c r="Q18" s="327">
        <v>45747</v>
      </c>
      <c r="R18" s="225"/>
      <c r="S18" s="323">
        <v>0</v>
      </c>
      <c r="T18" s="210">
        <f t="shared" si="18"/>
        <v>0</v>
      </c>
      <c r="U18" s="211">
        <f t="shared" si="19"/>
        <v>0</v>
      </c>
      <c r="V18" s="212" t="str">
        <f t="shared" si="20"/>
        <v>ALERTA</v>
      </c>
      <c r="W18" s="585" t="s">
        <v>166</v>
      </c>
      <c r="X18" s="346" t="s">
        <v>96</v>
      </c>
      <c r="Y18" s="336" t="str">
        <f t="shared" ref="Y18:Y20" si="22">IF(U18=100%,IF(U18&gt;=100%,"CUMPLIDA","ATENCIÓN"),IF(U18&lt;75%,"ATENCIÓN","EN EJECUCIÓN"))</f>
        <v>ATENCIÓN</v>
      </c>
      <c r="Z18" s="209" t="str">
        <f t="shared" si="4"/>
        <v>NO</v>
      </c>
      <c r="AA18" s="415" t="s">
        <v>97</v>
      </c>
      <c r="AB18" s="409" t="str">
        <f t="shared" si="5"/>
        <v>NO APLICA</v>
      </c>
      <c r="AC18" s="187" t="str">
        <f t="shared" si="6"/>
        <v>NO APLICA</v>
      </c>
      <c r="AD18" s="209" t="s">
        <v>98</v>
      </c>
      <c r="AE18" s="151"/>
    </row>
    <row r="19" spans="2:31" ht="87.75" customHeight="1" x14ac:dyDescent="0.2">
      <c r="B19" s="197" t="s">
        <v>85</v>
      </c>
      <c r="C19" s="661" t="s">
        <v>102</v>
      </c>
      <c r="D19" s="279" t="s">
        <v>103</v>
      </c>
      <c r="E19" s="231">
        <v>598</v>
      </c>
      <c r="F19" s="322" t="s">
        <v>209</v>
      </c>
      <c r="G19" s="242" t="s">
        <v>210</v>
      </c>
      <c r="H19" s="337" t="s">
        <v>211</v>
      </c>
      <c r="I19" s="245" t="s">
        <v>212</v>
      </c>
      <c r="J19" s="245">
        <v>1</v>
      </c>
      <c r="K19" s="190" t="s">
        <v>108</v>
      </c>
      <c r="L19" s="245" t="s">
        <v>165</v>
      </c>
      <c r="M19" s="218">
        <v>1</v>
      </c>
      <c r="N19" s="248" t="s">
        <v>213</v>
      </c>
      <c r="O19" s="248">
        <v>45656</v>
      </c>
      <c r="P19" s="417">
        <v>45930</v>
      </c>
      <c r="Q19" s="327">
        <v>45728</v>
      </c>
      <c r="R19" s="225"/>
      <c r="S19" s="209">
        <v>0</v>
      </c>
      <c r="T19" s="210">
        <f t="shared" ref="T19" si="23">(IF(S19="","",IF(OR($J19=0,$J19="",Q19=""),"",S19/$J19)))</f>
        <v>0</v>
      </c>
      <c r="U19" s="211">
        <f t="shared" ref="U19" si="24">(IF(OR($M19="",T19=""),"",IF(OR($M19=0,T19=0),0,IF((T19*100%)/$M19&gt;100%,100%,(T19*100%)/$M19))))</f>
        <v>0</v>
      </c>
      <c r="V19" s="365" t="str">
        <f t="shared" ref="V19" si="25">IF(S19="","",IF(U19&lt;100%, IF(U19&lt;100%, "ALERTA","EN TERMINO"), IF(U19=100%, "OK", "EN TERMINO")))</f>
        <v>ALERTA</v>
      </c>
      <c r="W19" s="338" t="s">
        <v>150</v>
      </c>
      <c r="X19" s="225" t="s">
        <v>151</v>
      </c>
      <c r="Y19" s="330" t="str">
        <f t="shared" ref="Y19" si="26">IF(U19=100%,IF(U19&gt;=100%,"CUMPLIDA","ATENCIÓN"),IF(U19&lt;25%,"ATENCIÓN","EN EJECUCIÓN"))</f>
        <v>ATENCIÓN</v>
      </c>
      <c r="Z19" s="209" t="str">
        <f t="shared" si="4"/>
        <v>NO</v>
      </c>
      <c r="AA19" s="415" t="s">
        <v>97</v>
      </c>
      <c r="AB19" s="409" t="str">
        <f t="shared" si="5"/>
        <v>NO APLICA</v>
      </c>
      <c r="AC19" s="187" t="str">
        <f t="shared" si="6"/>
        <v>NO APLICA</v>
      </c>
      <c r="AD19" s="152"/>
      <c r="AE19" s="151"/>
    </row>
    <row r="20" spans="2:31" ht="80.25" customHeight="1" x14ac:dyDescent="0.2">
      <c r="B20" s="197" t="s">
        <v>85</v>
      </c>
      <c r="C20" s="661"/>
      <c r="D20" s="279" t="s">
        <v>103</v>
      </c>
      <c r="E20" s="231">
        <v>598</v>
      </c>
      <c r="F20" s="322" t="s">
        <v>214</v>
      </c>
      <c r="G20" s="242" t="s">
        <v>210</v>
      </c>
      <c r="H20" s="337" t="s">
        <v>215</v>
      </c>
      <c r="I20" s="245" t="s">
        <v>216</v>
      </c>
      <c r="J20" s="245">
        <v>2</v>
      </c>
      <c r="K20" s="190" t="s">
        <v>92</v>
      </c>
      <c r="L20" s="245" t="s">
        <v>165</v>
      </c>
      <c r="M20" s="218">
        <v>1</v>
      </c>
      <c r="N20" s="248" t="s">
        <v>213</v>
      </c>
      <c r="O20" s="248">
        <v>45838</v>
      </c>
      <c r="P20" s="151"/>
      <c r="Q20" s="327">
        <v>45747</v>
      </c>
      <c r="R20" s="338"/>
      <c r="S20" s="209">
        <v>0</v>
      </c>
      <c r="T20" s="210">
        <f t="shared" ref="T20" si="27">(IF(S20="","",IF(OR($J20=0,$J20="",Q20=""),"",S20/$J20)))</f>
        <v>0</v>
      </c>
      <c r="U20" s="211">
        <f t="shared" ref="U20" si="28">(IF(OR($M20="",T20=""),"",IF(OR($M20=0,T20=0),0,IF((T20*100%)/$M20&gt;100%,100%,(T20*100%)/$M20))))</f>
        <v>0</v>
      </c>
      <c r="V20" s="365" t="str">
        <f t="shared" ref="V20" si="29">IF(S20="","",IF(U20&lt;100%, IF(U20&lt;100%, "ALERTA","EN TERMINO"), IF(U20=100%, "OK", "EN TERMINO")))</f>
        <v>ALERTA</v>
      </c>
      <c r="W20" s="338" t="s">
        <v>166</v>
      </c>
      <c r="X20" s="346" t="s">
        <v>96</v>
      </c>
      <c r="Y20" s="336" t="str">
        <f t="shared" si="22"/>
        <v>ATENCIÓN</v>
      </c>
      <c r="Z20" s="209" t="str">
        <f t="shared" si="4"/>
        <v>NO</v>
      </c>
      <c r="AA20" s="415" t="s">
        <v>97</v>
      </c>
      <c r="AB20" s="409" t="str">
        <f t="shared" si="5"/>
        <v>NO APLICA</v>
      </c>
      <c r="AC20" s="187" t="str">
        <f t="shared" si="6"/>
        <v>NO APLICA</v>
      </c>
      <c r="AD20" s="152"/>
      <c r="AE20" s="151"/>
    </row>
    <row r="21" spans="2:31" ht="105" customHeight="1" x14ac:dyDescent="0.2">
      <c r="B21" s="197" t="s">
        <v>85</v>
      </c>
      <c r="C21" s="667" t="s">
        <v>116</v>
      </c>
      <c r="D21" s="190" t="s">
        <v>117</v>
      </c>
      <c r="E21" s="231">
        <v>632</v>
      </c>
      <c r="F21" s="232" t="s">
        <v>217</v>
      </c>
      <c r="G21" s="232" t="s">
        <v>218</v>
      </c>
      <c r="H21" s="387" t="s">
        <v>219</v>
      </c>
      <c r="I21" s="387" t="s">
        <v>220</v>
      </c>
      <c r="J21" s="388">
        <v>1</v>
      </c>
      <c r="K21" s="192" t="s">
        <v>92</v>
      </c>
      <c r="L21" s="245" t="s">
        <v>165</v>
      </c>
      <c r="M21" s="193">
        <v>1</v>
      </c>
      <c r="N21" s="194">
        <v>45303</v>
      </c>
      <c r="O21" s="194">
        <v>45777</v>
      </c>
      <c r="P21" s="151"/>
      <c r="Q21" s="327">
        <v>45747</v>
      </c>
      <c r="R21" s="225"/>
      <c r="S21" s="209">
        <v>0</v>
      </c>
      <c r="T21" s="210">
        <f t="shared" ref="T21" si="30">(IF(S21="","",IF(OR($J21=0,$J21="",Q21=""),"",S21/$J21)))</f>
        <v>0</v>
      </c>
      <c r="U21" s="211">
        <f t="shared" ref="U21" si="31">(IF(OR($M21="",T21=""),"",IF(OR($M21=0,T21=0),0,IF((T21*100%)/$M21&gt;100%,100%,(T21*100%)/$M21))))</f>
        <v>0</v>
      </c>
      <c r="V21" s="365" t="str">
        <f t="shared" ref="V21" si="32">IF(S21="","",IF(U21&lt;100%, IF(U21&lt;100%, "ALERTA","EN TERMINO"), IF(U21=100%, "OK", "EN TERMINO")))</f>
        <v>ALERTA</v>
      </c>
      <c r="W21" s="338" t="s">
        <v>166</v>
      </c>
      <c r="X21" s="346" t="s">
        <v>96</v>
      </c>
      <c r="Y21" s="336" t="str">
        <f t="shared" ref="Y21:Y23" si="33">IF(U21=100%,IF(U21&gt;=100%,"CUMPLIDA","ATENCIÓN"),IF(U21&lt;75%,"ATENCIÓN","EN EJECUCIÓN"))</f>
        <v>ATENCIÓN</v>
      </c>
      <c r="Z21" s="209" t="str">
        <f t="shared" si="4"/>
        <v>NO</v>
      </c>
      <c r="AA21" s="415" t="s">
        <v>97</v>
      </c>
      <c r="AB21" s="409" t="str">
        <f t="shared" si="5"/>
        <v>NO APLICA</v>
      </c>
      <c r="AC21" s="187" t="str">
        <f t="shared" si="6"/>
        <v>NO APLICA</v>
      </c>
      <c r="AD21" s="152"/>
      <c r="AE21" s="151"/>
    </row>
    <row r="22" spans="2:31" ht="105" customHeight="1" x14ac:dyDescent="0.2">
      <c r="B22" s="197" t="s">
        <v>85</v>
      </c>
      <c r="C22" s="670"/>
      <c r="D22" s="190" t="s">
        <v>117</v>
      </c>
      <c r="E22" s="231">
        <v>632</v>
      </c>
      <c r="F22" s="232" t="s">
        <v>217</v>
      </c>
      <c r="G22" s="232" t="s">
        <v>218</v>
      </c>
      <c r="H22" s="353" t="s">
        <v>221</v>
      </c>
      <c r="I22" s="353" t="s">
        <v>222</v>
      </c>
      <c r="J22" s="353">
        <v>38</v>
      </c>
      <c r="K22" s="190" t="s">
        <v>92</v>
      </c>
      <c r="L22" s="245" t="s">
        <v>165</v>
      </c>
      <c r="M22" s="218">
        <v>1</v>
      </c>
      <c r="N22" s="194">
        <v>45303</v>
      </c>
      <c r="O22" s="418" t="s">
        <v>223</v>
      </c>
      <c r="P22" s="417">
        <v>45930</v>
      </c>
      <c r="Q22" s="327">
        <v>45728</v>
      </c>
      <c r="R22" s="225"/>
      <c r="S22" s="209">
        <v>0.5</v>
      </c>
      <c r="T22" s="210">
        <f t="shared" ref="T22" si="34">(IF(S22="","",IF(OR($J22=0,$J22="",Q22=""),"",S22/$J22)))</f>
        <v>1.3157894736842105E-2</v>
      </c>
      <c r="U22" s="211">
        <f t="shared" ref="U22" si="35">(IF(OR($M22="",T22=""),"",IF(OR($M22=0,T22=0),0,IF((T22*100%)/$M22&gt;100%,100%,(T22*100%)/$M22))))</f>
        <v>1.3157894736842105E-2</v>
      </c>
      <c r="V22" s="365" t="str">
        <f t="shared" ref="V22" si="36">IF(S22="","",IF(U22&lt;100%, IF(U22&lt;100%, "ALERTA","EN TERMINO"), IF(U22=100%, "OK", "EN TERMINO")))</f>
        <v>ALERTA</v>
      </c>
      <c r="W22" s="338" t="s">
        <v>150</v>
      </c>
      <c r="X22" s="225" t="s">
        <v>151</v>
      </c>
      <c r="Y22" s="330" t="str">
        <f t="shared" ref="Y22" si="37">IF(U22=100%,IF(U22&gt;=100%,"CUMPLIDA","ATENCIÓN"),IF(U22&lt;25%,"ATENCIÓN","EN EJECUCIÓN"))</f>
        <v>ATENCIÓN</v>
      </c>
      <c r="Z22" s="209" t="str">
        <f t="shared" si="4"/>
        <v>NO</v>
      </c>
      <c r="AA22" s="415" t="s">
        <v>97</v>
      </c>
      <c r="AB22" s="409" t="str">
        <f t="shared" si="5"/>
        <v>NO APLICA</v>
      </c>
      <c r="AC22" s="187" t="str">
        <f t="shared" si="6"/>
        <v>NO APLICA</v>
      </c>
      <c r="AD22" s="152"/>
      <c r="AE22" s="151"/>
    </row>
    <row r="23" spans="2:31" ht="117" customHeight="1" x14ac:dyDescent="0.2">
      <c r="B23" s="197" t="s">
        <v>85</v>
      </c>
      <c r="C23" s="661" t="s">
        <v>224</v>
      </c>
      <c r="D23" s="279" t="s">
        <v>225</v>
      </c>
      <c r="E23" s="231">
        <v>644</v>
      </c>
      <c r="F23" s="223" t="s">
        <v>226</v>
      </c>
      <c r="G23" s="232" t="s">
        <v>218</v>
      </c>
      <c r="H23" s="385" t="s">
        <v>219</v>
      </c>
      <c r="I23" s="190" t="s">
        <v>220</v>
      </c>
      <c r="J23" s="190">
        <v>1</v>
      </c>
      <c r="K23" s="151" t="s">
        <v>92</v>
      </c>
      <c r="L23" s="245" t="s">
        <v>165</v>
      </c>
      <c r="M23" s="218">
        <v>1</v>
      </c>
      <c r="N23" s="194">
        <v>45303</v>
      </c>
      <c r="O23" s="194">
        <v>45777</v>
      </c>
      <c r="P23" s="208"/>
      <c r="Q23" s="327">
        <v>45747</v>
      </c>
      <c r="R23" s="225"/>
      <c r="S23" s="323">
        <v>0.5</v>
      </c>
      <c r="T23" s="210">
        <f t="shared" ref="T23:T24" si="38">(IF(S23="","",IF(OR($J23=0,$J23="",Q23=""),"",S23/$J23)))</f>
        <v>0.5</v>
      </c>
      <c r="U23" s="211">
        <f t="shared" ref="U23:U24" si="39">(IF(OR($M23="",T23=""),"",IF(OR($M23=0,T23=0),0,IF((T23*100%)/$M23&gt;100%,100%,(T23*100%)/$M23))))</f>
        <v>0.5</v>
      </c>
      <c r="V23" s="365" t="str">
        <f t="shared" ref="V23:V24" si="40">IF(S23="","",IF(U23&lt;100%, IF(U23&lt;100%, "ALERTA","EN TERMINO"), IF(U23=100%, "OK", "EN TERMINO")))</f>
        <v>ALERTA</v>
      </c>
      <c r="W23" s="338" t="s">
        <v>166</v>
      </c>
      <c r="X23" s="364" t="s">
        <v>96</v>
      </c>
      <c r="Y23" s="336" t="str">
        <f t="shared" si="33"/>
        <v>ATENCIÓN</v>
      </c>
      <c r="Z23" s="209" t="str">
        <f t="shared" si="4"/>
        <v>NO</v>
      </c>
      <c r="AA23" s="415" t="s">
        <v>97</v>
      </c>
      <c r="AB23" s="409" t="str">
        <f t="shared" si="5"/>
        <v>NO APLICA</v>
      </c>
      <c r="AC23" s="187" t="str">
        <f t="shared" si="6"/>
        <v>NO APLICA</v>
      </c>
      <c r="AD23" s="151"/>
      <c r="AE23" s="151"/>
    </row>
    <row r="24" spans="2:31" ht="85.5" customHeight="1" x14ac:dyDescent="0.2">
      <c r="B24" s="197" t="s">
        <v>85</v>
      </c>
      <c r="C24" s="661"/>
      <c r="D24" s="279" t="s">
        <v>225</v>
      </c>
      <c r="E24" s="231">
        <v>644</v>
      </c>
      <c r="F24" s="223" t="s">
        <v>226</v>
      </c>
      <c r="G24" s="190" t="s">
        <v>218</v>
      </c>
      <c r="H24" s="385" t="s">
        <v>221</v>
      </c>
      <c r="I24" s="151" t="s">
        <v>222</v>
      </c>
      <c r="J24" s="151">
        <v>38</v>
      </c>
      <c r="K24" s="151" t="s">
        <v>92</v>
      </c>
      <c r="L24" s="245" t="s">
        <v>165</v>
      </c>
      <c r="M24" s="218">
        <v>1</v>
      </c>
      <c r="N24" s="194">
        <v>45303</v>
      </c>
      <c r="O24" s="419" t="s">
        <v>223</v>
      </c>
      <c r="P24" s="417">
        <v>45930</v>
      </c>
      <c r="Q24" s="327">
        <v>45728</v>
      </c>
      <c r="R24" s="342"/>
      <c r="S24" s="407">
        <v>0</v>
      </c>
      <c r="T24" s="361">
        <f t="shared" si="38"/>
        <v>0</v>
      </c>
      <c r="U24" s="362">
        <f t="shared" si="39"/>
        <v>0</v>
      </c>
      <c r="V24" s="363" t="str">
        <f t="shared" si="40"/>
        <v>ALERTA</v>
      </c>
      <c r="W24" s="338" t="s">
        <v>150</v>
      </c>
      <c r="X24" s="225" t="s">
        <v>151</v>
      </c>
      <c r="Y24" s="330" t="str">
        <f t="shared" ref="Y24:Y38" si="41">IF(U24=100%,IF(U24&gt;=100%,"CUMPLIDA","ATENCIÓN"),IF(U24&lt;25%,"ATENCIÓN","EN EJECUCIÓN"))</f>
        <v>ATENCIÓN</v>
      </c>
      <c r="Z24" s="209" t="str">
        <f t="shared" si="4"/>
        <v>NO</v>
      </c>
      <c r="AA24" s="415" t="s">
        <v>97</v>
      </c>
      <c r="AB24" s="409" t="str">
        <f t="shared" si="5"/>
        <v>NO APLICA</v>
      </c>
      <c r="AC24" s="187" t="str">
        <f t="shared" si="6"/>
        <v>NO APLICA</v>
      </c>
      <c r="AD24" s="208"/>
      <c r="AE24" s="177"/>
    </row>
    <row r="25" spans="2:31" ht="59.25" customHeight="1" x14ac:dyDescent="0.2">
      <c r="B25" s="197" t="s">
        <v>85</v>
      </c>
      <c r="C25" s="661" t="s">
        <v>128</v>
      </c>
      <c r="D25" s="151" t="s">
        <v>129</v>
      </c>
      <c r="E25" s="231">
        <v>661</v>
      </c>
      <c r="F25" s="223" t="s">
        <v>227</v>
      </c>
      <c r="G25" s="217" t="s">
        <v>228</v>
      </c>
      <c r="H25" s="217" t="s">
        <v>229</v>
      </c>
      <c r="I25" s="217" t="s">
        <v>230</v>
      </c>
      <c r="J25" s="410">
        <v>1</v>
      </c>
      <c r="K25" s="151" t="s">
        <v>92</v>
      </c>
      <c r="L25" s="245" t="s">
        <v>165</v>
      </c>
      <c r="M25" s="218">
        <v>1</v>
      </c>
      <c r="N25" s="194">
        <v>45658</v>
      </c>
      <c r="O25" s="194">
        <v>45777</v>
      </c>
      <c r="P25" s="151"/>
      <c r="Q25" s="327">
        <v>45747</v>
      </c>
      <c r="R25" s="152"/>
      <c r="S25" s="209">
        <v>0</v>
      </c>
      <c r="T25" s="361">
        <f t="shared" ref="T25:T38" si="42">(IF(S25="","",IF(OR($J25=0,$J25="",Q25=""),"",S25/$J25)))</f>
        <v>0</v>
      </c>
      <c r="U25" s="362">
        <f t="shared" ref="U25:U38" si="43">(IF(OR($M25="",T25=""),"",IF(OR($M25=0,T25=0),0,IF((T25*100%)/$M25&gt;100%,100%,(T25*100%)/$M25))))</f>
        <v>0</v>
      </c>
      <c r="V25" s="363" t="str">
        <f t="shared" ref="V25:V38" si="44">IF(S25="","",IF(U25&lt;100%, IF(U25&lt;100%, "ALERTA","EN TERMINO"), IF(U25=100%, "OK", "EN TERMINO")))</f>
        <v>ALERTA</v>
      </c>
      <c r="W25" s="338" t="s">
        <v>166</v>
      </c>
      <c r="X25" s="225" t="s">
        <v>96</v>
      </c>
      <c r="Y25" s="330" t="str">
        <f t="shared" si="41"/>
        <v>ATENCIÓN</v>
      </c>
      <c r="Z25" s="209" t="str">
        <f t="shared" si="4"/>
        <v>NO</v>
      </c>
      <c r="AA25" s="415" t="s">
        <v>97</v>
      </c>
      <c r="AB25" s="409" t="str">
        <f t="shared" si="5"/>
        <v>NO APLICA</v>
      </c>
      <c r="AC25" s="187" t="str">
        <f t="shared" si="6"/>
        <v>NO APLICA</v>
      </c>
      <c r="AD25" s="152"/>
      <c r="AE25" s="151"/>
    </row>
    <row r="26" spans="2:31" ht="59.25" customHeight="1" x14ac:dyDescent="0.2">
      <c r="B26" s="197" t="s">
        <v>85</v>
      </c>
      <c r="C26" s="661"/>
      <c r="D26" s="151" t="s">
        <v>129</v>
      </c>
      <c r="E26" s="231">
        <v>662</v>
      </c>
      <c r="F26" s="223" t="s">
        <v>231</v>
      </c>
      <c r="G26" s="217" t="s">
        <v>232</v>
      </c>
      <c r="H26" s="217" t="s">
        <v>233</v>
      </c>
      <c r="I26" s="217" t="s">
        <v>234</v>
      </c>
      <c r="J26" s="410">
        <v>1</v>
      </c>
      <c r="K26" s="151" t="s">
        <v>92</v>
      </c>
      <c r="L26" s="245" t="s">
        <v>165</v>
      </c>
      <c r="M26" s="218">
        <v>1</v>
      </c>
      <c r="N26" s="194">
        <v>45658</v>
      </c>
      <c r="O26" s="194">
        <v>45777</v>
      </c>
      <c r="P26" s="151"/>
      <c r="Q26" s="327">
        <v>45747</v>
      </c>
      <c r="R26" s="152"/>
      <c r="S26" s="209">
        <v>0</v>
      </c>
      <c r="T26" s="361">
        <f t="shared" si="42"/>
        <v>0</v>
      </c>
      <c r="U26" s="362">
        <f t="shared" si="43"/>
        <v>0</v>
      </c>
      <c r="V26" s="363" t="str">
        <f t="shared" si="44"/>
        <v>ALERTA</v>
      </c>
      <c r="W26" s="338" t="s">
        <v>166</v>
      </c>
      <c r="X26" s="225" t="s">
        <v>96</v>
      </c>
      <c r="Y26" s="330" t="str">
        <f t="shared" si="41"/>
        <v>ATENCIÓN</v>
      </c>
      <c r="Z26" s="209" t="str">
        <f t="shared" si="4"/>
        <v>NO</v>
      </c>
      <c r="AA26" s="415" t="s">
        <v>97</v>
      </c>
      <c r="AB26" s="409" t="str">
        <f t="shared" si="5"/>
        <v>NO APLICA</v>
      </c>
      <c r="AC26" s="187" t="str">
        <f t="shared" si="6"/>
        <v>NO APLICA</v>
      </c>
      <c r="AD26" s="152"/>
      <c r="AE26" s="151"/>
    </row>
    <row r="27" spans="2:31" ht="59.25" customHeight="1" x14ac:dyDescent="0.2">
      <c r="B27" s="197" t="s">
        <v>85</v>
      </c>
      <c r="C27" s="661"/>
      <c r="D27" s="151" t="s">
        <v>129</v>
      </c>
      <c r="E27" s="231">
        <v>662</v>
      </c>
      <c r="F27" s="223" t="s">
        <v>231</v>
      </c>
      <c r="G27" s="217" t="s">
        <v>232</v>
      </c>
      <c r="H27" s="217" t="s">
        <v>229</v>
      </c>
      <c r="I27" s="217" t="s">
        <v>230</v>
      </c>
      <c r="J27" s="410">
        <v>1</v>
      </c>
      <c r="K27" s="151" t="s">
        <v>92</v>
      </c>
      <c r="L27" s="245" t="s">
        <v>165</v>
      </c>
      <c r="M27" s="218">
        <v>1</v>
      </c>
      <c r="N27" s="194">
        <v>45658</v>
      </c>
      <c r="O27" s="194">
        <v>45777</v>
      </c>
      <c r="P27" s="151"/>
      <c r="Q27" s="327">
        <v>45747</v>
      </c>
      <c r="R27" s="152"/>
      <c r="S27" s="209">
        <v>0</v>
      </c>
      <c r="T27" s="361">
        <f t="shared" si="42"/>
        <v>0</v>
      </c>
      <c r="U27" s="362">
        <f t="shared" si="43"/>
        <v>0</v>
      </c>
      <c r="V27" s="363" t="str">
        <f t="shared" si="44"/>
        <v>ALERTA</v>
      </c>
      <c r="W27" s="338" t="s">
        <v>166</v>
      </c>
      <c r="X27" s="225" t="s">
        <v>96</v>
      </c>
      <c r="Y27" s="330" t="str">
        <f t="shared" si="41"/>
        <v>ATENCIÓN</v>
      </c>
      <c r="Z27" s="209" t="str">
        <f t="shared" si="4"/>
        <v>NO</v>
      </c>
      <c r="AA27" s="415" t="s">
        <v>97</v>
      </c>
      <c r="AB27" s="409" t="str">
        <f t="shared" si="5"/>
        <v>NO APLICA</v>
      </c>
      <c r="AC27" s="187" t="str">
        <f t="shared" si="6"/>
        <v>NO APLICA</v>
      </c>
      <c r="AD27" s="152"/>
      <c r="AE27" s="151"/>
    </row>
    <row r="28" spans="2:31" ht="59.25" customHeight="1" x14ac:dyDescent="0.2">
      <c r="B28" s="197" t="s">
        <v>85</v>
      </c>
      <c r="C28" s="661" t="s">
        <v>235</v>
      </c>
      <c r="D28" s="190" t="s">
        <v>236</v>
      </c>
      <c r="E28" s="231">
        <v>670</v>
      </c>
      <c r="F28" s="232" t="s">
        <v>237</v>
      </c>
      <c r="G28" s="217" t="s">
        <v>238</v>
      </c>
      <c r="H28" s="217" t="s">
        <v>239</v>
      </c>
      <c r="I28" s="217" t="s">
        <v>240</v>
      </c>
      <c r="J28" s="245">
        <v>1</v>
      </c>
      <c r="K28" s="151" t="s">
        <v>108</v>
      </c>
      <c r="L28" s="245" t="s">
        <v>165</v>
      </c>
      <c r="M28" s="218">
        <v>1</v>
      </c>
      <c r="N28" s="194">
        <v>45689</v>
      </c>
      <c r="O28" s="194">
        <v>45807</v>
      </c>
      <c r="P28" s="151"/>
      <c r="Q28" s="327">
        <v>45747</v>
      </c>
      <c r="R28" s="152"/>
      <c r="S28" s="209">
        <v>0</v>
      </c>
      <c r="T28" s="361">
        <f t="shared" si="42"/>
        <v>0</v>
      </c>
      <c r="U28" s="362">
        <f t="shared" si="43"/>
        <v>0</v>
      </c>
      <c r="V28" s="363" t="str">
        <f t="shared" si="44"/>
        <v>ALERTA</v>
      </c>
      <c r="W28" s="338" t="s">
        <v>166</v>
      </c>
      <c r="X28" s="225" t="s">
        <v>96</v>
      </c>
      <c r="Y28" s="330" t="str">
        <f t="shared" si="41"/>
        <v>ATENCIÓN</v>
      </c>
      <c r="Z28" s="209" t="str">
        <f t="shared" si="4"/>
        <v>NO</v>
      </c>
      <c r="AA28" s="415" t="s">
        <v>97</v>
      </c>
      <c r="AB28" s="409" t="str">
        <f t="shared" si="5"/>
        <v>NO APLICA</v>
      </c>
      <c r="AC28" s="187" t="str">
        <f t="shared" si="6"/>
        <v>NO APLICA</v>
      </c>
      <c r="AD28" s="152"/>
      <c r="AE28" s="151"/>
    </row>
    <row r="29" spans="2:31" ht="59.25" customHeight="1" x14ac:dyDescent="0.2">
      <c r="B29" s="197" t="s">
        <v>85</v>
      </c>
      <c r="C29" s="661"/>
      <c r="D29" s="190" t="s">
        <v>236</v>
      </c>
      <c r="E29" s="231">
        <v>671</v>
      </c>
      <c r="F29" s="324" t="s">
        <v>241</v>
      </c>
      <c r="G29" s="217" t="s">
        <v>242</v>
      </c>
      <c r="H29" s="217" t="s">
        <v>243</v>
      </c>
      <c r="I29" s="217" t="s">
        <v>244</v>
      </c>
      <c r="J29" s="245">
        <v>4</v>
      </c>
      <c r="K29" s="151" t="s">
        <v>108</v>
      </c>
      <c r="L29" s="245" t="s">
        <v>165</v>
      </c>
      <c r="M29" s="218">
        <v>1</v>
      </c>
      <c r="N29" s="194">
        <v>45689</v>
      </c>
      <c r="O29" s="194">
        <v>46021</v>
      </c>
      <c r="P29" s="151"/>
      <c r="Q29" s="327">
        <v>45747</v>
      </c>
      <c r="R29" s="152"/>
      <c r="S29" s="209">
        <v>0</v>
      </c>
      <c r="T29" s="361">
        <f t="shared" si="42"/>
        <v>0</v>
      </c>
      <c r="U29" s="362">
        <f t="shared" si="43"/>
        <v>0</v>
      </c>
      <c r="V29" s="363" t="str">
        <f t="shared" si="44"/>
        <v>ALERTA</v>
      </c>
      <c r="W29" s="338" t="s">
        <v>166</v>
      </c>
      <c r="X29" s="225" t="s">
        <v>96</v>
      </c>
      <c r="Y29" s="330" t="str">
        <f t="shared" si="41"/>
        <v>ATENCIÓN</v>
      </c>
      <c r="Z29" s="209" t="str">
        <f t="shared" si="4"/>
        <v>NO</v>
      </c>
      <c r="AA29" s="415" t="s">
        <v>97</v>
      </c>
      <c r="AB29" s="409" t="str">
        <f t="shared" si="5"/>
        <v>NO APLICA</v>
      </c>
      <c r="AC29" s="187" t="str">
        <f t="shared" si="6"/>
        <v>NO APLICA</v>
      </c>
      <c r="AD29" s="152"/>
      <c r="AE29" s="151"/>
    </row>
    <row r="30" spans="2:31" ht="59.25" customHeight="1" x14ac:dyDescent="0.2">
      <c r="B30" s="197" t="s">
        <v>85</v>
      </c>
      <c r="C30" s="661"/>
      <c r="D30" s="190" t="s">
        <v>236</v>
      </c>
      <c r="E30" s="231">
        <v>672</v>
      </c>
      <c r="F30" s="324" t="s">
        <v>245</v>
      </c>
      <c r="G30" s="217" t="s">
        <v>242</v>
      </c>
      <c r="H30" s="217" t="s">
        <v>246</v>
      </c>
      <c r="I30" s="217" t="s">
        <v>247</v>
      </c>
      <c r="J30" s="245">
        <v>4</v>
      </c>
      <c r="K30" s="151" t="s">
        <v>108</v>
      </c>
      <c r="L30" s="245" t="s">
        <v>165</v>
      </c>
      <c r="M30" s="218">
        <v>1</v>
      </c>
      <c r="N30" s="194">
        <v>45689</v>
      </c>
      <c r="O30" s="194">
        <v>46021</v>
      </c>
      <c r="P30" s="151"/>
      <c r="Q30" s="327">
        <v>45747</v>
      </c>
      <c r="R30" s="152"/>
      <c r="S30" s="209">
        <v>0</v>
      </c>
      <c r="T30" s="361">
        <f t="shared" si="42"/>
        <v>0</v>
      </c>
      <c r="U30" s="362">
        <f t="shared" si="43"/>
        <v>0</v>
      </c>
      <c r="V30" s="363" t="str">
        <f t="shared" si="44"/>
        <v>ALERTA</v>
      </c>
      <c r="W30" s="338" t="s">
        <v>166</v>
      </c>
      <c r="X30" s="225" t="s">
        <v>96</v>
      </c>
      <c r="Y30" s="330" t="str">
        <f t="shared" si="41"/>
        <v>ATENCIÓN</v>
      </c>
      <c r="Z30" s="209" t="str">
        <f t="shared" si="4"/>
        <v>NO</v>
      </c>
      <c r="AA30" s="415" t="s">
        <v>97</v>
      </c>
      <c r="AB30" s="409" t="str">
        <f t="shared" si="5"/>
        <v>NO APLICA</v>
      </c>
      <c r="AC30" s="187" t="str">
        <f t="shared" si="6"/>
        <v>NO APLICA</v>
      </c>
      <c r="AD30" s="152"/>
      <c r="AE30" s="151"/>
    </row>
    <row r="31" spans="2:31" ht="59.25" customHeight="1" x14ac:dyDescent="0.2">
      <c r="B31" s="197" t="s">
        <v>85</v>
      </c>
      <c r="C31" s="661"/>
      <c r="D31" s="190" t="s">
        <v>236</v>
      </c>
      <c r="E31" s="231">
        <v>673</v>
      </c>
      <c r="F31" s="324" t="s">
        <v>248</v>
      </c>
      <c r="G31" s="217" t="s">
        <v>249</v>
      </c>
      <c r="H31" s="217" t="s">
        <v>250</v>
      </c>
      <c r="I31" s="217" t="s">
        <v>251</v>
      </c>
      <c r="J31" s="245">
        <v>5</v>
      </c>
      <c r="K31" s="151" t="s">
        <v>108</v>
      </c>
      <c r="L31" s="245" t="s">
        <v>165</v>
      </c>
      <c r="M31" s="218">
        <v>1</v>
      </c>
      <c r="N31" s="194">
        <v>45689</v>
      </c>
      <c r="O31" s="194">
        <v>46021</v>
      </c>
      <c r="P31" s="151"/>
      <c r="Q31" s="327">
        <v>45747</v>
      </c>
      <c r="R31" s="152"/>
      <c r="S31" s="209">
        <v>0</v>
      </c>
      <c r="T31" s="361">
        <f t="shared" si="42"/>
        <v>0</v>
      </c>
      <c r="U31" s="362">
        <f t="shared" si="43"/>
        <v>0</v>
      </c>
      <c r="V31" s="363" t="str">
        <f t="shared" si="44"/>
        <v>ALERTA</v>
      </c>
      <c r="W31" s="338" t="s">
        <v>166</v>
      </c>
      <c r="X31" s="225" t="s">
        <v>96</v>
      </c>
      <c r="Y31" s="330" t="str">
        <f t="shared" si="41"/>
        <v>ATENCIÓN</v>
      </c>
      <c r="Z31" s="209" t="str">
        <f t="shared" si="4"/>
        <v>NO</v>
      </c>
      <c r="AA31" s="415" t="s">
        <v>97</v>
      </c>
      <c r="AB31" s="409" t="str">
        <f t="shared" si="5"/>
        <v>NO APLICA</v>
      </c>
      <c r="AC31" s="187" t="str">
        <f t="shared" si="6"/>
        <v>NO APLICA</v>
      </c>
      <c r="AD31" s="152"/>
      <c r="AE31" s="151"/>
    </row>
    <row r="32" spans="2:31" ht="59.25" customHeight="1" x14ac:dyDescent="0.2">
      <c r="B32" s="197" t="s">
        <v>85</v>
      </c>
      <c r="C32" s="661"/>
      <c r="D32" s="190" t="s">
        <v>236</v>
      </c>
      <c r="E32" s="231">
        <v>674</v>
      </c>
      <c r="F32" s="324" t="s">
        <v>252</v>
      </c>
      <c r="G32" s="217" t="s">
        <v>249</v>
      </c>
      <c r="H32" s="217" t="s">
        <v>253</v>
      </c>
      <c r="I32" s="217" t="s">
        <v>254</v>
      </c>
      <c r="J32" s="245">
        <v>3</v>
      </c>
      <c r="K32" s="151" t="s">
        <v>108</v>
      </c>
      <c r="L32" s="245" t="s">
        <v>165</v>
      </c>
      <c r="M32" s="218">
        <v>1</v>
      </c>
      <c r="N32" s="194">
        <v>45748</v>
      </c>
      <c r="O32" s="194">
        <v>46021</v>
      </c>
      <c r="P32" s="151"/>
      <c r="Q32" s="327">
        <v>45747</v>
      </c>
      <c r="R32" s="152"/>
      <c r="S32" s="209">
        <v>0</v>
      </c>
      <c r="T32" s="361">
        <f t="shared" si="42"/>
        <v>0</v>
      </c>
      <c r="U32" s="362">
        <f t="shared" si="43"/>
        <v>0</v>
      </c>
      <c r="V32" s="363" t="str">
        <f t="shared" si="44"/>
        <v>ALERTA</v>
      </c>
      <c r="W32" s="338" t="s">
        <v>166</v>
      </c>
      <c r="X32" s="225" t="s">
        <v>96</v>
      </c>
      <c r="Y32" s="330" t="str">
        <f t="shared" si="41"/>
        <v>ATENCIÓN</v>
      </c>
      <c r="Z32" s="209" t="str">
        <f t="shared" si="4"/>
        <v>NO</v>
      </c>
      <c r="AA32" s="415" t="s">
        <v>97</v>
      </c>
      <c r="AB32" s="409" t="str">
        <f t="shared" si="5"/>
        <v>NO APLICA</v>
      </c>
      <c r="AC32" s="187" t="str">
        <f t="shared" si="6"/>
        <v>NO APLICA</v>
      </c>
      <c r="AD32" s="152"/>
      <c r="AE32" s="151"/>
    </row>
    <row r="33" spans="2:31" ht="59.25" customHeight="1" x14ac:dyDescent="0.2">
      <c r="B33" s="151" t="s">
        <v>255</v>
      </c>
      <c r="C33" s="661" t="s">
        <v>256</v>
      </c>
      <c r="D33" s="190" t="s">
        <v>171</v>
      </c>
      <c r="E33" s="231">
        <v>676</v>
      </c>
      <c r="F33" s="338" t="s">
        <v>257</v>
      </c>
      <c r="G33" s="338"/>
      <c r="H33" s="233" t="s">
        <v>258</v>
      </c>
      <c r="I33" s="190" t="s">
        <v>259</v>
      </c>
      <c r="J33" s="245">
        <v>1</v>
      </c>
      <c r="K33" s="151" t="s">
        <v>108</v>
      </c>
      <c r="L33" s="190" t="s">
        <v>260</v>
      </c>
      <c r="M33" s="218">
        <v>1</v>
      </c>
      <c r="N33" s="284">
        <v>45717</v>
      </c>
      <c r="O33" s="284">
        <v>45930</v>
      </c>
      <c r="P33" s="151"/>
      <c r="Q33" s="327">
        <v>45747</v>
      </c>
      <c r="R33" s="152"/>
      <c r="S33" s="209">
        <v>0</v>
      </c>
      <c r="T33" s="361">
        <f t="shared" si="42"/>
        <v>0</v>
      </c>
      <c r="U33" s="362">
        <f t="shared" si="43"/>
        <v>0</v>
      </c>
      <c r="V33" s="363" t="str">
        <f t="shared" si="44"/>
        <v>ALERTA</v>
      </c>
      <c r="W33" s="338" t="s">
        <v>166</v>
      </c>
      <c r="X33" s="225" t="s">
        <v>96</v>
      </c>
      <c r="Y33" s="330" t="str">
        <f t="shared" si="41"/>
        <v>ATENCIÓN</v>
      </c>
      <c r="Z33" s="209" t="str">
        <f t="shared" si="4"/>
        <v>NO</v>
      </c>
      <c r="AA33" s="415" t="s">
        <v>97</v>
      </c>
      <c r="AB33" s="409" t="str">
        <f t="shared" si="5"/>
        <v>NO APLICA</v>
      </c>
      <c r="AC33" s="187" t="str">
        <f t="shared" si="6"/>
        <v>NO APLICA</v>
      </c>
      <c r="AD33" s="152"/>
      <c r="AE33" s="151"/>
    </row>
    <row r="34" spans="2:31" ht="59.25" customHeight="1" x14ac:dyDescent="0.2">
      <c r="B34" s="151" t="s">
        <v>255</v>
      </c>
      <c r="C34" s="661"/>
      <c r="D34" s="190" t="s">
        <v>171</v>
      </c>
      <c r="E34" s="231">
        <v>677</v>
      </c>
      <c r="F34" s="338" t="s">
        <v>261</v>
      </c>
      <c r="G34" s="338"/>
      <c r="H34" s="233" t="s">
        <v>262</v>
      </c>
      <c r="I34" s="190" t="s">
        <v>263</v>
      </c>
      <c r="J34" s="245">
        <v>1</v>
      </c>
      <c r="K34" s="151" t="s">
        <v>108</v>
      </c>
      <c r="L34" s="190" t="s">
        <v>260</v>
      </c>
      <c r="M34" s="218">
        <v>1</v>
      </c>
      <c r="N34" s="284">
        <v>45717</v>
      </c>
      <c r="O34" s="284">
        <v>45930</v>
      </c>
      <c r="P34" s="151"/>
      <c r="Q34" s="327">
        <v>45747</v>
      </c>
      <c r="R34" s="152"/>
      <c r="S34" s="209">
        <v>0</v>
      </c>
      <c r="T34" s="361">
        <f t="shared" si="42"/>
        <v>0</v>
      </c>
      <c r="U34" s="362">
        <f t="shared" si="43"/>
        <v>0</v>
      </c>
      <c r="V34" s="363" t="str">
        <f t="shared" si="44"/>
        <v>ALERTA</v>
      </c>
      <c r="W34" s="338" t="s">
        <v>166</v>
      </c>
      <c r="X34" s="225" t="s">
        <v>96</v>
      </c>
      <c r="Y34" s="330" t="str">
        <f t="shared" si="41"/>
        <v>ATENCIÓN</v>
      </c>
      <c r="Z34" s="209" t="str">
        <f t="shared" si="4"/>
        <v>NO</v>
      </c>
      <c r="AA34" s="415" t="s">
        <v>97</v>
      </c>
      <c r="AB34" s="409" t="str">
        <f t="shared" si="5"/>
        <v>NO APLICA</v>
      </c>
      <c r="AC34" s="187" t="str">
        <f t="shared" si="6"/>
        <v>NO APLICA</v>
      </c>
      <c r="AD34" s="152"/>
      <c r="AE34" s="151"/>
    </row>
    <row r="35" spans="2:31" ht="59.25" customHeight="1" x14ac:dyDescent="0.2">
      <c r="B35" s="151" t="s">
        <v>255</v>
      </c>
      <c r="C35" s="661"/>
      <c r="D35" s="190" t="s">
        <v>171</v>
      </c>
      <c r="E35" s="231">
        <v>678</v>
      </c>
      <c r="F35" s="338" t="s">
        <v>264</v>
      </c>
      <c r="G35" s="338"/>
      <c r="H35" s="233" t="s">
        <v>265</v>
      </c>
      <c r="I35" s="190" t="s">
        <v>266</v>
      </c>
      <c r="J35" s="245">
        <v>1</v>
      </c>
      <c r="K35" s="151" t="s">
        <v>108</v>
      </c>
      <c r="L35" s="190" t="s">
        <v>260</v>
      </c>
      <c r="M35" s="218">
        <v>1</v>
      </c>
      <c r="N35" s="284">
        <v>45717</v>
      </c>
      <c r="O35" s="284">
        <v>45930</v>
      </c>
      <c r="P35" s="151"/>
      <c r="Q35" s="327">
        <v>45747</v>
      </c>
      <c r="R35" s="152"/>
      <c r="S35" s="209">
        <v>0</v>
      </c>
      <c r="T35" s="361">
        <f t="shared" si="42"/>
        <v>0</v>
      </c>
      <c r="U35" s="362">
        <f t="shared" si="43"/>
        <v>0</v>
      </c>
      <c r="V35" s="363" t="str">
        <f t="shared" si="44"/>
        <v>ALERTA</v>
      </c>
      <c r="W35" s="338" t="s">
        <v>166</v>
      </c>
      <c r="X35" s="225" t="s">
        <v>96</v>
      </c>
      <c r="Y35" s="330" t="str">
        <f t="shared" si="41"/>
        <v>ATENCIÓN</v>
      </c>
      <c r="Z35" s="209" t="str">
        <f t="shared" si="4"/>
        <v>NO</v>
      </c>
      <c r="AA35" s="415" t="s">
        <v>97</v>
      </c>
      <c r="AB35" s="409" t="str">
        <f t="shared" si="5"/>
        <v>NO APLICA</v>
      </c>
      <c r="AC35" s="187" t="str">
        <f t="shared" si="6"/>
        <v>NO APLICA</v>
      </c>
      <c r="AD35" s="152"/>
      <c r="AE35" s="151"/>
    </row>
    <row r="36" spans="2:31" ht="59.25" customHeight="1" x14ac:dyDescent="0.2">
      <c r="B36" s="151" t="s">
        <v>255</v>
      </c>
      <c r="C36" s="661"/>
      <c r="D36" s="190" t="s">
        <v>171</v>
      </c>
      <c r="E36" s="231">
        <v>679</v>
      </c>
      <c r="F36" s="338" t="s">
        <v>267</v>
      </c>
      <c r="G36" s="338"/>
      <c r="H36" s="233" t="s">
        <v>268</v>
      </c>
      <c r="I36" s="190" t="s">
        <v>269</v>
      </c>
      <c r="J36" s="245">
        <v>1</v>
      </c>
      <c r="K36" s="151" t="s">
        <v>108</v>
      </c>
      <c r="L36" s="190" t="s">
        <v>260</v>
      </c>
      <c r="M36" s="218">
        <v>1</v>
      </c>
      <c r="N36" s="284">
        <v>45717</v>
      </c>
      <c r="O36" s="284">
        <v>45930</v>
      </c>
      <c r="P36" s="151"/>
      <c r="Q36" s="327">
        <v>45747</v>
      </c>
      <c r="R36" s="152"/>
      <c r="S36" s="209">
        <v>0</v>
      </c>
      <c r="T36" s="361">
        <f t="shared" si="42"/>
        <v>0</v>
      </c>
      <c r="U36" s="362">
        <f t="shared" si="43"/>
        <v>0</v>
      </c>
      <c r="V36" s="363" t="str">
        <f t="shared" si="44"/>
        <v>ALERTA</v>
      </c>
      <c r="W36" s="338" t="s">
        <v>166</v>
      </c>
      <c r="X36" s="225" t="s">
        <v>96</v>
      </c>
      <c r="Y36" s="330" t="str">
        <f t="shared" si="41"/>
        <v>ATENCIÓN</v>
      </c>
      <c r="Z36" s="209" t="str">
        <f t="shared" si="4"/>
        <v>NO</v>
      </c>
      <c r="AA36" s="415" t="s">
        <v>97</v>
      </c>
      <c r="AB36" s="409" t="str">
        <f t="shared" si="5"/>
        <v>NO APLICA</v>
      </c>
      <c r="AC36" s="187" t="str">
        <f t="shared" si="6"/>
        <v>NO APLICA</v>
      </c>
      <c r="AD36" s="152"/>
      <c r="AE36" s="151"/>
    </row>
    <row r="37" spans="2:31" ht="59.25" customHeight="1" x14ac:dyDescent="0.2">
      <c r="B37" s="151" t="s">
        <v>255</v>
      </c>
      <c r="C37" s="661"/>
      <c r="D37" s="190" t="s">
        <v>171</v>
      </c>
      <c r="E37" s="231">
        <v>680</v>
      </c>
      <c r="F37" s="338" t="s">
        <v>270</v>
      </c>
      <c r="G37" s="338"/>
      <c r="H37" s="233" t="s">
        <v>271</v>
      </c>
      <c r="I37" s="190" t="s">
        <v>272</v>
      </c>
      <c r="J37" s="245">
        <v>1</v>
      </c>
      <c r="K37" s="151" t="s">
        <v>108</v>
      </c>
      <c r="L37" s="190" t="s">
        <v>260</v>
      </c>
      <c r="M37" s="218">
        <v>1</v>
      </c>
      <c r="N37" s="284">
        <v>45717</v>
      </c>
      <c r="O37" s="284">
        <v>45930</v>
      </c>
      <c r="P37" s="151"/>
      <c r="Q37" s="327">
        <v>45747</v>
      </c>
      <c r="R37" s="152"/>
      <c r="S37" s="323">
        <v>0</v>
      </c>
      <c r="T37" s="361">
        <f t="shared" si="42"/>
        <v>0</v>
      </c>
      <c r="U37" s="362">
        <f t="shared" si="43"/>
        <v>0</v>
      </c>
      <c r="V37" s="363" t="str">
        <f t="shared" si="44"/>
        <v>ALERTA</v>
      </c>
      <c r="W37" s="338" t="s">
        <v>166</v>
      </c>
      <c r="X37" s="225" t="s">
        <v>96</v>
      </c>
      <c r="Y37" s="330" t="str">
        <f t="shared" si="41"/>
        <v>ATENCIÓN</v>
      </c>
      <c r="Z37" s="209" t="str">
        <f t="shared" si="4"/>
        <v>NO</v>
      </c>
      <c r="AA37" s="415" t="s">
        <v>97</v>
      </c>
      <c r="AB37" s="409" t="str">
        <f t="shared" si="5"/>
        <v>NO APLICA</v>
      </c>
      <c r="AC37" s="187" t="str">
        <f t="shared" si="6"/>
        <v>NO APLICA</v>
      </c>
      <c r="AD37" s="152"/>
      <c r="AE37" s="151"/>
    </row>
    <row r="38" spans="2:31" ht="59.25" customHeight="1" x14ac:dyDescent="0.2">
      <c r="B38" s="151" t="s">
        <v>255</v>
      </c>
      <c r="C38" s="661"/>
      <c r="D38" s="190" t="s">
        <v>171</v>
      </c>
      <c r="E38" s="231">
        <v>681</v>
      </c>
      <c r="F38" s="338" t="s">
        <v>273</v>
      </c>
      <c r="G38" s="338"/>
      <c r="H38" s="233" t="s">
        <v>274</v>
      </c>
      <c r="I38" s="190" t="s">
        <v>275</v>
      </c>
      <c r="J38" s="245">
        <v>1</v>
      </c>
      <c r="K38" s="151" t="s">
        <v>108</v>
      </c>
      <c r="L38" s="190" t="s">
        <v>260</v>
      </c>
      <c r="M38" s="218">
        <v>1</v>
      </c>
      <c r="N38" s="284">
        <v>45717</v>
      </c>
      <c r="O38" s="284">
        <v>45930</v>
      </c>
      <c r="P38" s="151"/>
      <c r="Q38" s="331">
        <v>45808</v>
      </c>
      <c r="R38" s="588"/>
      <c r="S38" s="470">
        <v>0</v>
      </c>
      <c r="T38" s="345">
        <f t="shared" si="42"/>
        <v>0</v>
      </c>
      <c r="U38" s="586">
        <f t="shared" si="43"/>
        <v>0</v>
      </c>
      <c r="V38" s="587" t="str">
        <f t="shared" si="44"/>
        <v>ALERTA</v>
      </c>
      <c r="W38" s="589" t="s">
        <v>166</v>
      </c>
      <c r="X38" s="225" t="s">
        <v>96</v>
      </c>
      <c r="Y38" s="330" t="str">
        <f t="shared" si="41"/>
        <v>ATENCIÓN</v>
      </c>
      <c r="Z38" s="209" t="str">
        <f t="shared" si="4"/>
        <v>NO</v>
      </c>
      <c r="AA38" s="415" t="s">
        <v>97</v>
      </c>
      <c r="AB38" s="409" t="str">
        <f t="shared" si="5"/>
        <v>NO APLICA</v>
      </c>
      <c r="AC38" s="187" t="str">
        <f t="shared" si="6"/>
        <v>NO APLICA</v>
      </c>
      <c r="AD38" s="152"/>
      <c r="AE38" s="151"/>
    </row>
  </sheetData>
  <autoFilter ref="B3:AG24"/>
  <mergeCells count="14">
    <mergeCell ref="C33:C38"/>
    <mergeCell ref="C25:C27"/>
    <mergeCell ref="C28:C32"/>
    <mergeCell ref="C23:C24"/>
    <mergeCell ref="Z1:AE2"/>
    <mergeCell ref="Q2:Y2"/>
    <mergeCell ref="C8:C10"/>
    <mergeCell ref="B1:F2"/>
    <mergeCell ref="G1:P2"/>
    <mergeCell ref="C21:C22"/>
    <mergeCell ref="C19:C20"/>
    <mergeCell ref="C17:C18"/>
    <mergeCell ref="Q1:Y1"/>
    <mergeCell ref="C11:C16"/>
  </mergeCells>
  <conditionalFormatting sqref="V4">
    <cfRule type="dataBar" priority="234">
      <dataBar>
        <cfvo type="min"/>
        <cfvo type="max"/>
        <color rgb="FF638EC6"/>
      </dataBar>
    </cfRule>
  </conditionalFormatting>
  <conditionalFormatting sqref="V4:V38">
    <cfRule type="containsText" dxfId="250" priority="79" stopIfTrue="1" operator="containsText" text="EN TERMINO">
      <formula>NOT(ISERROR(SEARCH("EN TERMINO",V4)))</formula>
    </cfRule>
    <cfRule type="containsText" priority="80" operator="containsText" text="AMARILLO">
      <formula>NOT(ISERROR(SEARCH("AMARILLO",V4)))</formula>
    </cfRule>
    <cfRule type="containsText" dxfId="249" priority="81" stopIfTrue="1" operator="containsText" text="ALERTA">
      <formula>NOT(ISERROR(SEARCH("ALERTA",V4)))</formula>
    </cfRule>
    <cfRule type="containsText" dxfId="248" priority="82" stopIfTrue="1" operator="containsText" text="OK">
      <formula>NOT(ISERROR(SEARCH("OK",V4)))</formula>
    </cfRule>
  </conditionalFormatting>
  <conditionalFormatting sqref="V5">
    <cfRule type="dataBar" priority="96">
      <dataBar>
        <cfvo type="min"/>
        <cfvo type="max"/>
        <color rgb="FF638EC6"/>
      </dataBar>
    </cfRule>
  </conditionalFormatting>
  <conditionalFormatting sqref="V6">
    <cfRule type="dataBar" priority="192">
      <dataBar>
        <cfvo type="min"/>
        <cfvo type="max"/>
        <color rgb="FF638EC6"/>
      </dataBar>
    </cfRule>
  </conditionalFormatting>
  <conditionalFormatting sqref="V7">
    <cfRule type="dataBar" priority="156">
      <dataBar>
        <cfvo type="min"/>
        <cfvo type="max"/>
        <color rgb="FF638EC6"/>
      </dataBar>
    </cfRule>
  </conditionalFormatting>
  <conditionalFormatting sqref="V8">
    <cfRule type="dataBar" priority="228">
      <dataBar>
        <cfvo type="min"/>
        <cfvo type="max"/>
        <color rgb="FF638EC6"/>
      </dataBar>
    </cfRule>
  </conditionalFormatting>
  <conditionalFormatting sqref="V9">
    <cfRule type="dataBar" priority="389">
      <dataBar>
        <cfvo type="min"/>
        <cfvo type="max"/>
        <color rgb="FF638EC6"/>
      </dataBar>
    </cfRule>
  </conditionalFormatting>
  <conditionalFormatting sqref="V10">
    <cfRule type="dataBar" priority="390">
      <dataBar>
        <cfvo type="min"/>
        <cfvo type="max"/>
        <color rgb="FF638EC6"/>
      </dataBar>
    </cfRule>
  </conditionalFormatting>
  <conditionalFormatting sqref="V11:V38">
    <cfRule type="dataBar" priority="426">
      <dataBar>
        <cfvo type="min"/>
        <cfvo type="max"/>
        <color rgb="FF638EC6"/>
      </dataBar>
    </cfRule>
  </conditionalFormatting>
  <conditionalFormatting sqref="Y4:Y38">
    <cfRule type="containsText" dxfId="247" priority="1" operator="containsText" text="EN EJECUCIÓN">
      <formula>NOT(ISERROR(SEARCH("EN EJECUCIÓN",Y4)))</formula>
    </cfRule>
    <cfRule type="containsText" dxfId="246" priority="2" operator="containsText" text="EN TERMINO">
      <formula>NOT(ISERROR(SEARCH("EN TERMINO",Y4)))</formula>
    </cfRule>
    <cfRule type="containsText" dxfId="245" priority="3" operator="containsText" text="ATENCIÓN">
      <formula>NOT(ISERROR(SEARCH("ATENCIÓN",Y4)))</formula>
    </cfRule>
    <cfRule type="containsText" dxfId="244" priority="4" stopIfTrue="1" operator="containsText" text="PENDIENTE">
      <formula>NOT(ISERROR(SEARCH("PENDIENTE",Y4)))</formula>
    </cfRule>
    <cfRule type="containsText" dxfId="243" priority="5" stopIfTrue="1" operator="containsText" text="INCUMPLIDA">
      <formula>NOT(ISERROR(SEARCH("INCUMPLIDA",Y4)))</formula>
    </cfRule>
    <cfRule type="containsText" dxfId="242" priority="6" stopIfTrue="1" operator="containsText" text="CUMPLIDA">
      <formula>NOT(ISERROR(SEARCH("CUMPLIDA",Y4)))</formula>
    </cfRule>
  </conditionalFormatting>
  <conditionalFormatting sqref="AC4:AC38">
    <cfRule type="containsText" dxfId="241" priority="37" operator="containsText" text="cerrada">
      <formula>NOT(ISERROR(SEARCH("cerrada",AC4)))</formula>
    </cfRule>
    <cfRule type="containsText" dxfId="240" priority="38" operator="containsText" text="cerrado">
      <formula>NOT(ISERROR(SEARCH("cerrado",AC4)))</formula>
    </cfRule>
    <cfRule type="containsText" dxfId="239" priority="39" operator="containsText" text="Abierto">
      <formula>NOT(ISERROR(SEARCH("Abierto",AC4)))</formula>
    </cfRule>
  </conditionalFormatting>
  <dataValidations count="4">
    <dataValidation type="list" allowBlank="1" showInputMessage="1" showErrorMessage="1" sqref="K4">
      <formula1>$E$2:$E$3</formula1>
    </dataValidation>
    <dataValidation type="list" allowBlank="1" showInputMessage="1" showErrorMessage="1" sqref="D4">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8:K38">
      <formula1>"Correctiva, Preventiva, Acción de mejora"</formula1>
    </dataValidation>
    <dataValidation type="list" allowBlank="1" showInputMessage="1" showErrorMessage="1" sqref="AA4:AA38">
      <formula1>$BE$4:$BG$4</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B1:AH42"/>
  <sheetViews>
    <sheetView zoomScale="90" zoomScaleNormal="90" workbookViewId="0">
      <pane xSplit="5" topLeftCell="W1" activePane="topRight" state="frozen"/>
      <selection activeCell="A3" sqref="A3"/>
      <selection pane="topRight" activeCell="Y24" sqref="Y16:Y24"/>
    </sheetView>
  </sheetViews>
  <sheetFormatPr baseColWidth="10" defaultColWidth="20.140625" defaultRowHeight="50.1" customHeight="1" outlineLevelCol="1" x14ac:dyDescent="0.2"/>
  <cols>
    <col min="1" max="1" width="4.140625" style="142" customWidth="1"/>
    <col min="2" max="2" width="15" style="142" customWidth="1"/>
    <col min="3" max="3" width="28" style="142" customWidth="1"/>
    <col min="4" max="4" width="21.140625" style="142" customWidth="1"/>
    <col min="5" max="5" width="13" style="142" customWidth="1"/>
    <col min="6" max="6" width="61.5703125" style="142" customWidth="1"/>
    <col min="7" max="7" width="31.42578125" style="142" customWidth="1"/>
    <col min="8" max="8" width="34.85546875" style="144" customWidth="1"/>
    <col min="9" max="16" width="20.140625" style="142"/>
    <col min="17" max="17" width="20.140625" style="143" outlineLevel="1"/>
    <col min="18" max="18" width="40.140625" style="143" customWidth="1" outlineLevel="1"/>
    <col min="19" max="19" width="20.140625" style="394" outlineLevel="1"/>
    <col min="20" max="22" width="20.140625" style="143" outlineLevel="1"/>
    <col min="23" max="23" width="95.71093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4" ht="28.5" customHeight="1" x14ac:dyDescent="0.25">
      <c r="B1" s="668" t="s">
        <v>6</v>
      </c>
      <c r="C1" s="668"/>
      <c r="D1" s="668"/>
      <c r="E1" s="668"/>
      <c r="F1" s="668"/>
      <c r="G1" s="669" t="s">
        <v>19</v>
      </c>
      <c r="H1" s="669"/>
      <c r="I1" s="669"/>
      <c r="J1" s="669"/>
      <c r="K1" s="669"/>
      <c r="L1" s="669"/>
      <c r="M1" s="669"/>
      <c r="N1" s="669"/>
      <c r="O1" s="669"/>
      <c r="P1" s="669"/>
      <c r="Q1" s="672"/>
      <c r="R1" s="672"/>
      <c r="S1" s="672"/>
      <c r="T1" s="672"/>
      <c r="U1" s="672"/>
      <c r="V1" s="672"/>
      <c r="W1" s="672"/>
      <c r="X1" s="672"/>
      <c r="Y1" s="672"/>
      <c r="Z1" s="662" t="s">
        <v>69</v>
      </c>
      <c r="AA1" s="663"/>
      <c r="AB1" s="663"/>
      <c r="AC1" s="663"/>
      <c r="AD1" s="663"/>
      <c r="AE1" s="663"/>
    </row>
    <row r="2" spans="2:34" ht="29.25" customHeight="1" x14ac:dyDescent="0.25">
      <c r="B2" s="668"/>
      <c r="C2" s="668"/>
      <c r="D2" s="668"/>
      <c r="E2" s="668"/>
      <c r="F2" s="668"/>
      <c r="G2" s="669"/>
      <c r="H2" s="669"/>
      <c r="I2" s="669"/>
      <c r="J2" s="669"/>
      <c r="K2" s="669"/>
      <c r="L2" s="669"/>
      <c r="M2" s="669"/>
      <c r="N2" s="669"/>
      <c r="O2" s="669"/>
      <c r="P2" s="669"/>
      <c r="Q2" s="666" t="s">
        <v>70</v>
      </c>
      <c r="R2" s="666"/>
      <c r="S2" s="666"/>
      <c r="T2" s="666"/>
      <c r="U2" s="666"/>
      <c r="V2" s="666"/>
      <c r="W2" s="666"/>
      <c r="X2" s="666"/>
      <c r="Y2" s="666"/>
      <c r="Z2" s="664"/>
      <c r="AA2" s="665"/>
      <c r="AB2" s="665"/>
      <c r="AC2" s="665"/>
      <c r="AD2" s="665"/>
      <c r="AE2" s="665"/>
    </row>
    <row r="3" spans="2:34"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04" t="s">
        <v>76</v>
      </c>
      <c r="R3" s="404" t="s">
        <v>77</v>
      </c>
      <c r="S3" s="611" t="s">
        <v>78</v>
      </c>
      <c r="T3" s="404" t="s">
        <v>79</v>
      </c>
      <c r="U3" s="404" t="s">
        <v>80</v>
      </c>
      <c r="V3" s="404" t="s">
        <v>81</v>
      </c>
      <c r="W3" s="404" t="s">
        <v>82</v>
      </c>
      <c r="X3" s="404" t="s">
        <v>83</v>
      </c>
      <c r="Y3" s="404" t="s">
        <v>52</v>
      </c>
      <c r="Z3" s="184" t="s">
        <v>56</v>
      </c>
      <c r="AA3" s="185" t="s">
        <v>58</v>
      </c>
      <c r="AB3" s="185" t="s">
        <v>60</v>
      </c>
      <c r="AC3" s="185" t="s">
        <v>62</v>
      </c>
      <c r="AD3" s="185" t="s">
        <v>64</v>
      </c>
      <c r="AE3" s="185" t="s">
        <v>84</v>
      </c>
    </row>
    <row r="4" spans="2:34" ht="93" customHeight="1" x14ac:dyDescent="0.2">
      <c r="B4" s="197" t="s">
        <v>85</v>
      </c>
      <c r="C4" s="383" t="s">
        <v>276</v>
      </c>
      <c r="D4" s="240" t="s">
        <v>277</v>
      </c>
      <c r="E4" s="241">
        <v>163</v>
      </c>
      <c r="F4" s="242" t="s">
        <v>278</v>
      </c>
      <c r="G4" s="243" t="s">
        <v>279</v>
      </c>
      <c r="H4" s="245" t="s">
        <v>280</v>
      </c>
      <c r="I4" s="224" t="s">
        <v>281</v>
      </c>
      <c r="J4" s="391">
        <v>2</v>
      </c>
      <c r="K4" s="245" t="s">
        <v>148</v>
      </c>
      <c r="L4" s="244" t="s">
        <v>282</v>
      </c>
      <c r="M4" s="246">
        <v>1</v>
      </c>
      <c r="N4" s="247">
        <v>44769</v>
      </c>
      <c r="O4" s="248">
        <v>45016</v>
      </c>
      <c r="P4" s="390">
        <v>46022</v>
      </c>
      <c r="Q4" s="327">
        <v>45747</v>
      </c>
      <c r="R4" s="477" t="s">
        <v>283</v>
      </c>
      <c r="S4" s="612">
        <v>0.1</v>
      </c>
      <c r="T4" s="210">
        <f t="shared" ref="T4:T15" si="0">(IF(S4="","",IF(OR($J4=0,$J4="",Q4=""),"",S4/$J4)))</f>
        <v>0.05</v>
      </c>
      <c r="U4" s="211">
        <f t="shared" ref="U4:U15" si="1">(IF(OR($M4="",T4=""),"",IF(OR($M4=0,T4=0),0,IF((T4*100%)/$M4&gt;100%,100%,(T4*100%)/$M4))))</f>
        <v>0.05</v>
      </c>
      <c r="V4" s="212" t="str">
        <f t="shared" ref="V4:V15" si="2">IF(S4="","",IF(U4&lt;100%, IF(U4&lt;100%, "ALERTA","EN TERMINO"), IF(U4=100%, "OK", "EN TERMINO")))</f>
        <v>ALERTA</v>
      </c>
      <c r="W4" s="338" t="s">
        <v>284</v>
      </c>
      <c r="X4" s="346" t="s">
        <v>96</v>
      </c>
      <c r="Y4" s="330" t="str">
        <f t="shared" ref="Y4:Y15" si="3">IF(U4=100%,IF(U4&gt;=100%,"CUMPLIDA","ATENCIÓN"),IF(U4&lt;25%,"ATENCIÓN","EN EJECUCIÓN"))</f>
        <v>ATENCIÓN</v>
      </c>
      <c r="Z4" s="209" t="str">
        <f>IF(Y4="CUMPLIDA", "SI", "NO")</f>
        <v>NO</v>
      </c>
      <c r="AA4" s="415" t="s">
        <v>97</v>
      </c>
      <c r="AB4" s="409" t="str">
        <f>IF(Y4="CUMPLIDA",IF(AND(Z4="SI",AA4="NO"),"EFECTIVA",IF(AND(Z4="NO",AA4="NO"),"INEFECTIVA",IF(AND(Z4="NO",AA4="SI"),"INEFECTIVA",IF(AND(Z4="SI",AA4="SI"),"INEFECTIVA")))),"NO APLICA")</f>
        <v>NO APLICA</v>
      </c>
      <c r="AC4" s="187" t="str">
        <f>IF(AB4="EFECTIVA","NO",IF(AB4="INEFECTIVA","SI","NO APLICA"))</f>
        <v>NO APLICA</v>
      </c>
      <c r="AD4" s="209" t="s">
        <v>98</v>
      </c>
      <c r="AE4" s="187"/>
      <c r="AF4" s="188" t="s">
        <v>99</v>
      </c>
      <c r="AG4" s="188" t="s">
        <v>97</v>
      </c>
    </row>
    <row r="5" spans="2:34" ht="88.5" customHeight="1" x14ac:dyDescent="0.2">
      <c r="B5" s="197" t="s">
        <v>85</v>
      </c>
      <c r="C5" s="356" t="s">
        <v>285</v>
      </c>
      <c r="D5" s="151"/>
      <c r="E5" s="235">
        <v>239</v>
      </c>
      <c r="F5" s="243" t="s">
        <v>286</v>
      </c>
      <c r="G5" s="243" t="s">
        <v>279</v>
      </c>
      <c r="H5" s="245" t="s">
        <v>280</v>
      </c>
      <c r="I5" s="224" t="s">
        <v>281</v>
      </c>
      <c r="J5" s="391">
        <v>2</v>
      </c>
      <c r="K5" s="224" t="s">
        <v>148</v>
      </c>
      <c r="L5" s="224" t="s">
        <v>282</v>
      </c>
      <c r="M5" s="246">
        <v>1</v>
      </c>
      <c r="N5" s="226">
        <v>44852</v>
      </c>
      <c r="O5" s="248">
        <v>45016</v>
      </c>
      <c r="P5" s="390">
        <v>46022</v>
      </c>
      <c r="Q5" s="327">
        <v>45747</v>
      </c>
      <c r="R5" s="478" t="s">
        <v>283</v>
      </c>
      <c r="S5" s="612">
        <v>0.1</v>
      </c>
      <c r="T5" s="210">
        <f t="shared" ref="T5:T7" si="4">(IF(S5="","",IF(OR($J5=0,$J5="",Q5=""),"",S5/$J5)))</f>
        <v>0.05</v>
      </c>
      <c r="U5" s="211">
        <f t="shared" ref="U5:U7" si="5">(IF(OR($M5="",T5=""),"",IF(OR($M5=0,T5=0),0,IF((T5*100%)/$M5&gt;100%,100%,(T5*100%)/$M5))))</f>
        <v>0.05</v>
      </c>
      <c r="V5" s="212" t="str">
        <f t="shared" si="2"/>
        <v>ALERTA</v>
      </c>
      <c r="W5" s="338" t="s">
        <v>284</v>
      </c>
      <c r="X5" s="346" t="s">
        <v>96</v>
      </c>
      <c r="Y5" s="330" t="str">
        <f t="shared" si="3"/>
        <v>ATENCIÓN</v>
      </c>
      <c r="Z5" s="209" t="str">
        <f t="shared" ref="Z5:Z42" si="6">IF(Y5="CUMPLIDA", "SI", "NO")</f>
        <v>NO</v>
      </c>
      <c r="AA5" s="415" t="s">
        <v>97</v>
      </c>
      <c r="AB5" s="409" t="str">
        <f t="shared" ref="AB5:AB42" si="7">IF(Y5="CUMPLIDA",IF(AND(Z5="SI",AA5="NO"),"EFECTIVA",IF(AND(Z5="NO",AA5="NO"),"INEFECTIVA",IF(AND(Z5="NO",AA5="SI"),"INEFECTIVA",IF(AND(Z5="SI",AA5="SI"),"INEFECTIVA")))),"NO APLICA")</f>
        <v>NO APLICA</v>
      </c>
      <c r="AC5" s="187" t="str">
        <f t="shared" ref="AC5:AC42" si="8">IF(AB5="EFECTIVA","NO",IF(AB5="INEFECTIVA","SI","NO APLICA"))</f>
        <v>NO APLICA</v>
      </c>
      <c r="AD5" s="209" t="s">
        <v>98</v>
      </c>
      <c r="AE5" s="151"/>
    </row>
    <row r="6" spans="2:34" ht="88.5" customHeight="1" x14ac:dyDescent="0.2">
      <c r="B6" s="197" t="s">
        <v>85</v>
      </c>
      <c r="C6" s="206" t="s">
        <v>287</v>
      </c>
      <c r="D6" s="151"/>
      <c r="E6" s="231">
        <v>278</v>
      </c>
      <c r="F6" s="242" t="s">
        <v>288</v>
      </c>
      <c r="G6" s="224" t="s">
        <v>289</v>
      </c>
      <c r="H6" s="245" t="s">
        <v>280</v>
      </c>
      <c r="I6" s="224" t="s">
        <v>281</v>
      </c>
      <c r="J6" s="391">
        <v>2</v>
      </c>
      <c r="K6" s="224" t="s">
        <v>148</v>
      </c>
      <c r="L6" s="224" t="s">
        <v>282</v>
      </c>
      <c r="M6" s="246">
        <v>1</v>
      </c>
      <c r="N6" s="226">
        <v>44931</v>
      </c>
      <c r="O6" s="226">
        <v>45107</v>
      </c>
      <c r="P6" s="390">
        <v>46022</v>
      </c>
      <c r="Q6" s="327">
        <v>45747</v>
      </c>
      <c r="R6" s="478" t="s">
        <v>283</v>
      </c>
      <c r="S6" s="612">
        <v>0.1</v>
      </c>
      <c r="T6" s="210">
        <f t="shared" si="4"/>
        <v>0.05</v>
      </c>
      <c r="U6" s="211">
        <f t="shared" si="5"/>
        <v>0.05</v>
      </c>
      <c r="V6" s="212" t="str">
        <f t="shared" si="2"/>
        <v>ALERTA</v>
      </c>
      <c r="W6" s="338" t="s">
        <v>284</v>
      </c>
      <c r="X6" s="346" t="s">
        <v>96</v>
      </c>
      <c r="Y6" s="330" t="str">
        <f t="shared" si="3"/>
        <v>ATENCIÓN</v>
      </c>
      <c r="Z6" s="209" t="str">
        <f t="shared" si="6"/>
        <v>NO</v>
      </c>
      <c r="AA6" s="415" t="s">
        <v>97</v>
      </c>
      <c r="AB6" s="409" t="str">
        <f t="shared" si="7"/>
        <v>NO APLICA</v>
      </c>
      <c r="AC6" s="187" t="str">
        <f t="shared" si="8"/>
        <v>NO APLICA</v>
      </c>
      <c r="AD6" s="209" t="s">
        <v>98</v>
      </c>
      <c r="AE6" s="151"/>
    </row>
    <row r="7" spans="2:34" ht="88.5" customHeight="1" x14ac:dyDescent="0.2">
      <c r="B7" s="249" t="s">
        <v>85</v>
      </c>
      <c r="C7" s="674" t="s">
        <v>290</v>
      </c>
      <c r="D7" s="250" t="s">
        <v>291</v>
      </c>
      <c r="E7" s="231">
        <v>282</v>
      </c>
      <c r="F7" s="242" t="s">
        <v>292</v>
      </c>
      <c r="G7" s="242" t="s">
        <v>293</v>
      </c>
      <c r="H7" s="245" t="s">
        <v>280</v>
      </c>
      <c r="I7" s="224" t="s">
        <v>281</v>
      </c>
      <c r="J7" s="391">
        <v>2</v>
      </c>
      <c r="K7" s="142" t="s">
        <v>92</v>
      </c>
      <c r="L7" s="224" t="s">
        <v>294</v>
      </c>
      <c r="M7" s="246">
        <v>1</v>
      </c>
      <c r="N7" s="226">
        <v>44981</v>
      </c>
      <c r="O7" s="226">
        <v>45260</v>
      </c>
      <c r="P7" s="390">
        <v>46022</v>
      </c>
      <c r="Q7" s="327">
        <v>45747</v>
      </c>
      <c r="R7" s="478" t="s">
        <v>283</v>
      </c>
      <c r="S7" s="612">
        <v>0.1</v>
      </c>
      <c r="T7" s="210">
        <f t="shared" si="4"/>
        <v>0.05</v>
      </c>
      <c r="U7" s="211">
        <f t="shared" si="5"/>
        <v>0.05</v>
      </c>
      <c r="V7" s="212" t="str">
        <f t="shared" si="2"/>
        <v>ALERTA</v>
      </c>
      <c r="W7" s="338" t="s">
        <v>284</v>
      </c>
      <c r="X7" s="346" t="s">
        <v>96</v>
      </c>
      <c r="Y7" s="330" t="str">
        <f t="shared" si="3"/>
        <v>ATENCIÓN</v>
      </c>
      <c r="Z7" s="209" t="str">
        <f t="shared" si="6"/>
        <v>NO</v>
      </c>
      <c r="AA7" s="415" t="s">
        <v>97</v>
      </c>
      <c r="AB7" s="409" t="str">
        <f t="shared" si="7"/>
        <v>NO APLICA</v>
      </c>
      <c r="AC7" s="187" t="str">
        <f t="shared" si="8"/>
        <v>NO APLICA</v>
      </c>
      <c r="AD7" s="209" t="s">
        <v>98</v>
      </c>
      <c r="AE7" s="151"/>
    </row>
    <row r="8" spans="2:34" ht="88.5" customHeight="1" x14ac:dyDescent="0.2">
      <c r="B8" s="251" t="s">
        <v>85</v>
      </c>
      <c r="C8" s="674"/>
      <c r="D8" s="252" t="s">
        <v>291</v>
      </c>
      <c r="E8" s="235">
        <v>283</v>
      </c>
      <c r="F8" s="253" t="s">
        <v>295</v>
      </c>
      <c r="G8" s="253" t="s">
        <v>296</v>
      </c>
      <c r="H8" s="245" t="s">
        <v>280</v>
      </c>
      <c r="I8" s="224" t="s">
        <v>281</v>
      </c>
      <c r="J8" s="391">
        <v>2</v>
      </c>
      <c r="K8" s="142" t="s">
        <v>92</v>
      </c>
      <c r="L8" s="237" t="s">
        <v>294</v>
      </c>
      <c r="M8" s="254">
        <v>1</v>
      </c>
      <c r="N8" s="255" t="s">
        <v>297</v>
      </c>
      <c r="O8" s="255">
        <v>45260</v>
      </c>
      <c r="P8" s="390">
        <v>46022</v>
      </c>
      <c r="Q8" s="327">
        <v>45747</v>
      </c>
      <c r="R8" s="478" t="s">
        <v>283</v>
      </c>
      <c r="S8" s="612">
        <v>0.1</v>
      </c>
      <c r="T8" s="210">
        <f t="shared" ref="T8" si="9">(IF(S8="","",IF(OR($J8=0,$J8="",Q8=""),"",S8/$J8)))</f>
        <v>0.05</v>
      </c>
      <c r="U8" s="211">
        <f t="shared" ref="U8" si="10">(IF(OR($M8="",T8=""),"",IF(OR($M8=0,T8=0),0,IF((T8*100%)/$M8&gt;100%,100%,(T8*100%)/$M8))))</f>
        <v>0.05</v>
      </c>
      <c r="V8" s="212" t="str">
        <f t="shared" si="2"/>
        <v>ALERTA</v>
      </c>
      <c r="W8" s="338" t="s">
        <v>284</v>
      </c>
      <c r="X8" s="346" t="s">
        <v>96</v>
      </c>
      <c r="Y8" s="330" t="str">
        <f t="shared" si="3"/>
        <v>ATENCIÓN</v>
      </c>
      <c r="Z8" s="209" t="str">
        <f t="shared" si="6"/>
        <v>NO</v>
      </c>
      <c r="AA8" s="415" t="s">
        <v>97</v>
      </c>
      <c r="AB8" s="409" t="str">
        <f t="shared" si="7"/>
        <v>NO APLICA</v>
      </c>
      <c r="AC8" s="187" t="str">
        <f t="shared" si="8"/>
        <v>NO APLICA</v>
      </c>
      <c r="AD8" s="209" t="s">
        <v>98</v>
      </c>
      <c r="AE8" s="151"/>
    </row>
    <row r="9" spans="2:34" ht="88.5" customHeight="1" x14ac:dyDescent="0.2">
      <c r="B9" s="249" t="s">
        <v>85</v>
      </c>
      <c r="C9" s="382" t="s">
        <v>152</v>
      </c>
      <c r="D9" s="256" t="s">
        <v>153</v>
      </c>
      <c r="E9" s="231">
        <v>449</v>
      </c>
      <c r="F9" s="232" t="s">
        <v>298</v>
      </c>
      <c r="G9" s="232" t="s">
        <v>299</v>
      </c>
      <c r="H9" s="245" t="s">
        <v>280</v>
      </c>
      <c r="I9" s="224" t="s">
        <v>281</v>
      </c>
      <c r="J9" s="391">
        <v>2</v>
      </c>
      <c r="K9" s="151" t="s">
        <v>148</v>
      </c>
      <c r="L9" s="217" t="s">
        <v>300</v>
      </c>
      <c r="M9" s="218">
        <v>1</v>
      </c>
      <c r="N9" s="226">
        <v>45156</v>
      </c>
      <c r="O9" s="226">
        <v>45291</v>
      </c>
      <c r="P9" s="390">
        <v>46022</v>
      </c>
      <c r="Q9" s="327">
        <v>45747</v>
      </c>
      <c r="R9" s="478" t="s">
        <v>283</v>
      </c>
      <c r="S9" s="612">
        <v>0.1</v>
      </c>
      <c r="T9" s="210">
        <f t="shared" ref="T9" si="11">(IF(S9="","",IF(OR($J9=0,$J9="",Q9=""),"",S9/$J9)))</f>
        <v>0.05</v>
      </c>
      <c r="U9" s="211">
        <f t="shared" ref="U9" si="12">(IF(OR($M9="",T9=""),"",IF(OR($M9=0,T9=0),0,IF((T9*100%)/$M9&gt;100%,100%,(T9*100%)/$M9))))</f>
        <v>0.05</v>
      </c>
      <c r="V9" s="212" t="str">
        <f t="shared" si="2"/>
        <v>ALERTA</v>
      </c>
      <c r="W9" s="338" t="s">
        <v>284</v>
      </c>
      <c r="X9" s="346" t="s">
        <v>96</v>
      </c>
      <c r="Y9" s="330" t="str">
        <f t="shared" si="3"/>
        <v>ATENCIÓN</v>
      </c>
      <c r="Z9" s="209" t="str">
        <f t="shared" si="6"/>
        <v>NO</v>
      </c>
      <c r="AA9" s="415" t="s">
        <v>97</v>
      </c>
      <c r="AB9" s="409" t="str">
        <f t="shared" si="7"/>
        <v>NO APLICA</v>
      </c>
      <c r="AC9" s="187" t="str">
        <f t="shared" si="8"/>
        <v>NO APLICA</v>
      </c>
      <c r="AD9" s="209" t="s">
        <v>98</v>
      </c>
      <c r="AE9" s="151"/>
    </row>
    <row r="10" spans="2:34" ht="88.5" customHeight="1" x14ac:dyDescent="0.2">
      <c r="B10" s="197" t="s">
        <v>85</v>
      </c>
      <c r="C10" s="207" t="s">
        <v>301</v>
      </c>
      <c r="D10" s="190" t="s">
        <v>302</v>
      </c>
      <c r="E10" s="231">
        <v>462</v>
      </c>
      <c r="F10" s="232" t="s">
        <v>303</v>
      </c>
      <c r="G10" s="233" t="s">
        <v>304</v>
      </c>
      <c r="H10" s="245" t="s">
        <v>280</v>
      </c>
      <c r="I10" s="224" t="s">
        <v>281</v>
      </c>
      <c r="J10" s="391">
        <v>2</v>
      </c>
      <c r="K10" s="151" t="s">
        <v>148</v>
      </c>
      <c r="L10" s="224" t="s">
        <v>300</v>
      </c>
      <c r="M10" s="218">
        <v>1</v>
      </c>
      <c r="N10" s="226">
        <v>45231</v>
      </c>
      <c r="O10" s="226">
        <v>45381</v>
      </c>
      <c r="P10" s="390">
        <v>46022</v>
      </c>
      <c r="Q10" s="327">
        <v>45747</v>
      </c>
      <c r="R10" s="478" t="s">
        <v>283</v>
      </c>
      <c r="S10" s="612">
        <v>0.1</v>
      </c>
      <c r="T10" s="210">
        <f t="shared" ref="T10" si="13">(IF(S10="","",IF(OR($J10=0,$J10="",Q10=""),"",S10/$J10)))</f>
        <v>0.05</v>
      </c>
      <c r="U10" s="211">
        <f t="shared" ref="U10" si="14">(IF(OR($M10="",T10=""),"",IF(OR($M10=0,T10=0),0,IF((T10*100%)/$M10&gt;100%,100%,(T10*100%)/$M10))))</f>
        <v>0.05</v>
      </c>
      <c r="V10" s="212" t="str">
        <f t="shared" si="2"/>
        <v>ALERTA</v>
      </c>
      <c r="W10" s="338" t="s">
        <v>284</v>
      </c>
      <c r="X10" s="346" t="s">
        <v>96</v>
      </c>
      <c r="Y10" s="330" t="str">
        <f t="shared" si="3"/>
        <v>ATENCIÓN</v>
      </c>
      <c r="Z10" s="209" t="str">
        <f t="shared" si="6"/>
        <v>NO</v>
      </c>
      <c r="AA10" s="415" t="s">
        <v>97</v>
      </c>
      <c r="AB10" s="409" t="str">
        <f t="shared" si="7"/>
        <v>NO APLICA</v>
      </c>
      <c r="AC10" s="187" t="str">
        <f t="shared" si="8"/>
        <v>NO APLICA</v>
      </c>
      <c r="AD10" s="209" t="s">
        <v>98</v>
      </c>
      <c r="AE10" s="151"/>
    </row>
    <row r="11" spans="2:34" ht="88.5" customHeight="1" x14ac:dyDescent="0.2">
      <c r="B11" s="197" t="s">
        <v>85</v>
      </c>
      <c r="C11" s="220" t="s">
        <v>159</v>
      </c>
      <c r="D11" s="190" t="s">
        <v>160</v>
      </c>
      <c r="E11" s="231">
        <v>469</v>
      </c>
      <c r="F11" s="232" t="s">
        <v>305</v>
      </c>
      <c r="G11" s="232" t="s">
        <v>279</v>
      </c>
      <c r="H11" s="245" t="s">
        <v>280</v>
      </c>
      <c r="I11" s="224" t="s">
        <v>281</v>
      </c>
      <c r="J11" s="391">
        <v>2</v>
      </c>
      <c r="K11" s="151" t="s">
        <v>148</v>
      </c>
      <c r="L11" s="224" t="s">
        <v>306</v>
      </c>
      <c r="M11" s="218">
        <v>1</v>
      </c>
      <c r="N11" s="226">
        <v>45241</v>
      </c>
      <c r="O11" s="226">
        <v>45382</v>
      </c>
      <c r="P11" s="390">
        <v>46022</v>
      </c>
      <c r="Q11" s="327">
        <v>45747</v>
      </c>
      <c r="R11" s="478" t="s">
        <v>283</v>
      </c>
      <c r="S11" s="612">
        <v>0.1</v>
      </c>
      <c r="T11" s="210">
        <f t="shared" ref="T11" si="15">(IF(S11="","",IF(OR($J11=0,$J11="",Q11=""),"",S11/$J11)))</f>
        <v>0.05</v>
      </c>
      <c r="U11" s="211">
        <f t="shared" ref="U11" si="16">(IF(OR($M11="",T11=""),"",IF(OR($M11=0,T11=0),0,IF((T11*100%)/$M11&gt;100%,100%,(T11*100%)/$M11))))</f>
        <v>0.05</v>
      </c>
      <c r="V11" s="212" t="str">
        <f t="shared" si="2"/>
        <v>ALERTA</v>
      </c>
      <c r="W11" s="338" t="s">
        <v>284</v>
      </c>
      <c r="X11" s="346" t="s">
        <v>96</v>
      </c>
      <c r="Y11" s="330" t="str">
        <f t="shared" si="3"/>
        <v>ATENCIÓN</v>
      </c>
      <c r="Z11" s="209" t="str">
        <f t="shared" si="6"/>
        <v>NO</v>
      </c>
      <c r="AA11" s="415" t="s">
        <v>97</v>
      </c>
      <c r="AB11" s="409" t="str">
        <f t="shared" si="7"/>
        <v>NO APLICA</v>
      </c>
      <c r="AC11" s="187" t="str">
        <f t="shared" si="8"/>
        <v>NO APLICA</v>
      </c>
      <c r="AD11" s="209" t="s">
        <v>98</v>
      </c>
      <c r="AE11" s="151"/>
    </row>
    <row r="12" spans="2:34" ht="88.5" customHeight="1" x14ac:dyDescent="0.2">
      <c r="B12" s="189" t="s">
        <v>85</v>
      </c>
      <c r="C12" s="206" t="s">
        <v>307</v>
      </c>
      <c r="D12" s="192" t="s">
        <v>308</v>
      </c>
      <c r="E12" s="235">
        <v>480</v>
      </c>
      <c r="F12" s="236" t="s">
        <v>309</v>
      </c>
      <c r="G12" s="236" t="s">
        <v>310</v>
      </c>
      <c r="H12" s="245" t="s">
        <v>280</v>
      </c>
      <c r="I12" s="224" t="s">
        <v>281</v>
      </c>
      <c r="J12" s="391">
        <v>2</v>
      </c>
      <c r="K12" s="177" t="s">
        <v>148</v>
      </c>
      <c r="L12" s="224" t="s">
        <v>306</v>
      </c>
      <c r="M12" s="218">
        <v>1</v>
      </c>
      <c r="N12" s="255">
        <v>45261</v>
      </c>
      <c r="O12" s="255" t="s">
        <v>311</v>
      </c>
      <c r="P12" s="390">
        <v>46022</v>
      </c>
      <c r="Q12" s="327">
        <v>45747</v>
      </c>
      <c r="R12" s="478" t="s">
        <v>283</v>
      </c>
      <c r="S12" s="612">
        <v>0.1</v>
      </c>
      <c r="T12" s="210">
        <f t="shared" ref="T12" si="17">(IF(S12="","",IF(OR($J12=0,$J12="",Q12=""),"",S12/$J12)))</f>
        <v>0.05</v>
      </c>
      <c r="U12" s="211">
        <f t="shared" ref="U12" si="18">(IF(OR($M12="",T12=""),"",IF(OR($M12=0,T12=0),0,IF((T12*100%)/$M12&gt;100%,100%,(T12*100%)/$M12))))</f>
        <v>0.05</v>
      </c>
      <c r="V12" s="212" t="str">
        <f t="shared" si="2"/>
        <v>ALERTA</v>
      </c>
      <c r="W12" s="338" t="s">
        <v>284</v>
      </c>
      <c r="X12" s="346" t="s">
        <v>96</v>
      </c>
      <c r="Y12" s="330" t="str">
        <f t="shared" si="3"/>
        <v>ATENCIÓN</v>
      </c>
      <c r="Z12" s="209" t="str">
        <f t="shared" si="6"/>
        <v>NO</v>
      </c>
      <c r="AA12" s="415" t="s">
        <v>97</v>
      </c>
      <c r="AB12" s="409" t="str">
        <f t="shared" si="7"/>
        <v>NO APLICA</v>
      </c>
      <c r="AC12" s="187" t="str">
        <f t="shared" si="8"/>
        <v>NO APLICA</v>
      </c>
      <c r="AD12" s="209" t="s">
        <v>98</v>
      </c>
      <c r="AE12" s="151"/>
    </row>
    <row r="13" spans="2:34" ht="88.5" customHeight="1" x14ac:dyDescent="0.2">
      <c r="B13" s="197" t="s">
        <v>85</v>
      </c>
      <c r="C13" s="661" t="s">
        <v>170</v>
      </c>
      <c r="D13" s="190" t="s">
        <v>171</v>
      </c>
      <c r="E13" s="191">
        <v>512</v>
      </c>
      <c r="F13" s="228" t="s">
        <v>312</v>
      </c>
      <c r="G13" s="228" t="s">
        <v>313</v>
      </c>
      <c r="H13" s="245" t="s">
        <v>280</v>
      </c>
      <c r="I13" s="224" t="s">
        <v>281</v>
      </c>
      <c r="J13" s="391">
        <v>2</v>
      </c>
      <c r="K13" s="151" t="s">
        <v>108</v>
      </c>
      <c r="L13" s="224" t="s">
        <v>314</v>
      </c>
      <c r="M13" s="218">
        <v>1</v>
      </c>
      <c r="N13" s="239">
        <v>45444</v>
      </c>
      <c r="O13" s="239">
        <v>45657</v>
      </c>
      <c r="P13" s="390">
        <v>46022</v>
      </c>
      <c r="Q13" s="327">
        <v>45747</v>
      </c>
      <c r="R13" s="478" t="s">
        <v>283</v>
      </c>
      <c r="S13" s="612">
        <v>0.1</v>
      </c>
      <c r="T13" s="210">
        <f t="shared" ref="T13" si="19">(IF(S13="","",IF(OR($J13=0,$J13="",Q13=""),"",S13/$J13)))</f>
        <v>0.05</v>
      </c>
      <c r="U13" s="211">
        <f t="shared" ref="U13" si="20">(IF(OR($M13="",T13=""),"",IF(OR($M13=0,T13=0),0,IF((T13*100%)/$M13&gt;100%,100%,(T13*100%)/$M13))))</f>
        <v>0.05</v>
      </c>
      <c r="V13" s="212" t="str">
        <f t="shared" si="2"/>
        <v>ALERTA</v>
      </c>
      <c r="W13" s="338" t="s">
        <v>284</v>
      </c>
      <c r="X13" s="346" t="s">
        <v>96</v>
      </c>
      <c r="Y13" s="330" t="str">
        <f t="shared" si="3"/>
        <v>ATENCIÓN</v>
      </c>
      <c r="Z13" s="209" t="str">
        <f t="shared" si="6"/>
        <v>NO</v>
      </c>
      <c r="AA13" s="415" t="s">
        <v>97</v>
      </c>
      <c r="AB13" s="409" t="str">
        <f t="shared" si="7"/>
        <v>NO APLICA</v>
      </c>
      <c r="AC13" s="187" t="str">
        <f t="shared" si="8"/>
        <v>NO APLICA</v>
      </c>
      <c r="AD13" s="209" t="s">
        <v>98</v>
      </c>
      <c r="AE13" s="186"/>
      <c r="AF13" s="409"/>
      <c r="AG13" s="187"/>
      <c r="AH13" s="209"/>
    </row>
    <row r="14" spans="2:34" ht="88.5" customHeight="1" x14ac:dyDescent="0.2">
      <c r="B14" s="197" t="s">
        <v>85</v>
      </c>
      <c r="C14" s="661"/>
      <c r="D14" s="190" t="s">
        <v>171</v>
      </c>
      <c r="E14" s="191">
        <v>513</v>
      </c>
      <c r="F14" s="228" t="s">
        <v>315</v>
      </c>
      <c r="G14" s="228" t="s">
        <v>316</v>
      </c>
      <c r="H14" s="245" t="s">
        <v>280</v>
      </c>
      <c r="I14" s="224" t="s">
        <v>281</v>
      </c>
      <c r="J14" s="391">
        <v>2</v>
      </c>
      <c r="K14" s="151" t="s">
        <v>108</v>
      </c>
      <c r="L14" s="224" t="s">
        <v>314</v>
      </c>
      <c r="M14" s="218">
        <v>1</v>
      </c>
      <c r="N14" s="239">
        <v>45444</v>
      </c>
      <c r="O14" s="239">
        <v>45657</v>
      </c>
      <c r="P14" s="390">
        <v>46022</v>
      </c>
      <c r="Q14" s="327">
        <v>45747</v>
      </c>
      <c r="R14" s="478" t="s">
        <v>283</v>
      </c>
      <c r="S14" s="612">
        <v>0.1</v>
      </c>
      <c r="T14" s="210">
        <f t="shared" si="0"/>
        <v>0.05</v>
      </c>
      <c r="U14" s="211">
        <f t="shared" si="1"/>
        <v>0.05</v>
      </c>
      <c r="V14" s="212" t="str">
        <f t="shared" si="2"/>
        <v>ALERTA</v>
      </c>
      <c r="W14" s="338" t="s">
        <v>284</v>
      </c>
      <c r="X14" s="346" t="s">
        <v>96</v>
      </c>
      <c r="Y14" s="330" t="str">
        <f t="shared" si="3"/>
        <v>ATENCIÓN</v>
      </c>
      <c r="Z14" s="209" t="str">
        <f t="shared" si="6"/>
        <v>NO</v>
      </c>
      <c r="AA14" s="415" t="s">
        <v>97</v>
      </c>
      <c r="AB14" s="409" t="str">
        <f t="shared" si="7"/>
        <v>NO APLICA</v>
      </c>
      <c r="AC14" s="187" t="str">
        <f t="shared" si="8"/>
        <v>NO APLICA</v>
      </c>
      <c r="AD14" s="209" t="s">
        <v>98</v>
      </c>
      <c r="AE14" s="151"/>
    </row>
    <row r="15" spans="2:34" ht="88.5" customHeight="1" x14ac:dyDescent="0.2">
      <c r="B15" s="189" t="s">
        <v>85</v>
      </c>
      <c r="C15" s="667"/>
      <c r="D15" s="192" t="s">
        <v>171</v>
      </c>
      <c r="E15" s="198">
        <v>514</v>
      </c>
      <c r="F15" s="259" t="s">
        <v>317</v>
      </c>
      <c r="G15" s="259" t="s">
        <v>316</v>
      </c>
      <c r="H15" s="245" t="s">
        <v>280</v>
      </c>
      <c r="I15" s="224" t="s">
        <v>281</v>
      </c>
      <c r="J15" s="391">
        <v>2</v>
      </c>
      <c r="K15" s="177" t="s">
        <v>108</v>
      </c>
      <c r="L15" s="237" t="s">
        <v>314</v>
      </c>
      <c r="M15" s="193">
        <v>1</v>
      </c>
      <c r="N15" s="260">
        <v>45444</v>
      </c>
      <c r="O15" s="260">
        <v>45657</v>
      </c>
      <c r="P15" s="390">
        <v>46022</v>
      </c>
      <c r="Q15" s="327">
        <v>45747</v>
      </c>
      <c r="R15" s="478" t="s">
        <v>283</v>
      </c>
      <c r="S15" s="612">
        <v>0.1</v>
      </c>
      <c r="T15" s="210">
        <f t="shared" si="0"/>
        <v>0.05</v>
      </c>
      <c r="U15" s="211">
        <f t="shared" si="1"/>
        <v>0.05</v>
      </c>
      <c r="V15" s="212" t="str">
        <f t="shared" si="2"/>
        <v>ALERTA</v>
      </c>
      <c r="W15" s="338" t="s">
        <v>284</v>
      </c>
      <c r="X15" s="346" t="s">
        <v>96</v>
      </c>
      <c r="Y15" s="330" t="str">
        <f t="shared" si="3"/>
        <v>ATENCIÓN</v>
      </c>
      <c r="Z15" s="209" t="str">
        <f t="shared" si="6"/>
        <v>NO</v>
      </c>
      <c r="AA15" s="415" t="s">
        <v>97</v>
      </c>
      <c r="AB15" s="409" t="str">
        <f t="shared" si="7"/>
        <v>NO APLICA</v>
      </c>
      <c r="AC15" s="187" t="str">
        <f t="shared" si="8"/>
        <v>NO APLICA</v>
      </c>
      <c r="AD15" s="209" t="s">
        <v>98</v>
      </c>
      <c r="AE15" s="151"/>
    </row>
    <row r="16" spans="2:34" ht="50.1" customHeight="1" x14ac:dyDescent="0.2">
      <c r="B16" s="199" t="s">
        <v>85</v>
      </c>
      <c r="C16" s="675" t="s">
        <v>86</v>
      </c>
      <c r="D16" s="203" t="s">
        <v>318</v>
      </c>
      <c r="E16" s="261">
        <v>543</v>
      </c>
      <c r="F16" s="262" t="s">
        <v>319</v>
      </c>
      <c r="G16" s="263" t="s">
        <v>320</v>
      </c>
      <c r="H16" s="268" t="s">
        <v>321</v>
      </c>
      <c r="I16" s="265" t="s">
        <v>322</v>
      </c>
      <c r="J16" s="265">
        <v>3</v>
      </c>
      <c r="K16" s="202" t="s">
        <v>92</v>
      </c>
      <c r="L16" s="265" t="s">
        <v>323</v>
      </c>
      <c r="M16" s="266">
        <v>1</v>
      </c>
      <c r="N16" s="204">
        <v>45482</v>
      </c>
      <c r="O16" s="332">
        <v>45672</v>
      </c>
      <c r="P16" s="267"/>
      <c r="Q16" s="327">
        <v>45747</v>
      </c>
      <c r="R16" s="478" t="s">
        <v>324</v>
      </c>
      <c r="S16" s="613">
        <v>3</v>
      </c>
      <c r="T16" s="210">
        <f t="shared" ref="T16:T17" si="21">(IF(S16="","",IF(OR($J16=0,$J16="",Q16=""),"",S16/$J16)))</f>
        <v>1</v>
      </c>
      <c r="U16" s="211">
        <f t="shared" ref="U16:U17" si="22">(IF(OR($M16="",T16=""),"",IF(OR($M16=0,T16=0),0,IF((T16*100%)/$M16&gt;100%,100%,(T16*100%)/$M16))))</f>
        <v>1</v>
      </c>
      <c r="V16" s="212" t="str">
        <f t="shared" ref="V16:V17" si="23">IF(S16="","",IF(U16&lt;100%, IF(U16&lt;100%, "ALERTA","EN TERMINO"), IF(U16=100%, "OK", "EN TERMINO")))</f>
        <v>OK</v>
      </c>
      <c r="W16" s="636" t="s">
        <v>325</v>
      </c>
      <c r="X16" s="346" t="s">
        <v>96</v>
      </c>
      <c r="Y16" s="330" t="str">
        <f>IF(U16=100%,IF(U16&gt;=100%,"CUMPLIDA","ATENCIÓN"),IF(U16&lt;75%,"ATENCIÓN","EN EJECUCIÓN"))</f>
        <v>CUMPLIDA</v>
      </c>
      <c r="Z16" s="209" t="str">
        <f t="shared" si="6"/>
        <v>SI</v>
      </c>
      <c r="AA16" s="415" t="s">
        <v>97</v>
      </c>
      <c r="AB16" s="409" t="str">
        <f t="shared" si="7"/>
        <v>EFECTIVA</v>
      </c>
      <c r="AC16" s="187" t="str">
        <f t="shared" si="8"/>
        <v>NO</v>
      </c>
      <c r="AD16" s="209" t="s">
        <v>98</v>
      </c>
      <c r="AE16" s="151"/>
    </row>
    <row r="17" spans="2:31" ht="50.1" customHeight="1" x14ac:dyDescent="0.2">
      <c r="B17" s="199" t="s">
        <v>85</v>
      </c>
      <c r="C17" s="676"/>
      <c r="D17" s="203" t="s">
        <v>318</v>
      </c>
      <c r="E17" s="261">
        <v>543</v>
      </c>
      <c r="F17" s="262" t="s">
        <v>319</v>
      </c>
      <c r="G17" s="263" t="s">
        <v>320</v>
      </c>
      <c r="H17" s="268" t="s">
        <v>326</v>
      </c>
      <c r="I17" s="265" t="s">
        <v>327</v>
      </c>
      <c r="J17" s="265">
        <v>3</v>
      </c>
      <c r="K17" s="202" t="s">
        <v>92</v>
      </c>
      <c r="L17" s="265" t="s">
        <v>323</v>
      </c>
      <c r="M17" s="266">
        <v>1</v>
      </c>
      <c r="N17" s="204">
        <v>45482</v>
      </c>
      <c r="O17" s="332">
        <v>45672</v>
      </c>
      <c r="P17" s="267"/>
      <c r="Q17" s="327">
        <v>45747</v>
      </c>
      <c r="R17" s="479" t="s">
        <v>328</v>
      </c>
      <c r="S17" s="614">
        <v>3</v>
      </c>
      <c r="T17" s="210">
        <f t="shared" si="21"/>
        <v>1</v>
      </c>
      <c r="U17" s="211">
        <f t="shared" si="22"/>
        <v>1</v>
      </c>
      <c r="V17" s="212" t="str">
        <f t="shared" si="23"/>
        <v>OK</v>
      </c>
      <c r="W17" s="357" t="s">
        <v>329</v>
      </c>
      <c r="X17" s="346" t="s">
        <v>96</v>
      </c>
      <c r="Y17" s="330" t="str">
        <f>IF(U17=100%,IF(U17&gt;=100%,"CUMPLIDA","ATENCIÓN"),IF(U17&lt;75%,"ATENCIÓN","EN EJECUCIÓN"))</f>
        <v>CUMPLIDA</v>
      </c>
      <c r="Z17" s="209" t="str">
        <f t="shared" si="6"/>
        <v>SI</v>
      </c>
      <c r="AA17" s="415" t="s">
        <v>97</v>
      </c>
      <c r="AB17" s="409" t="str">
        <f t="shared" si="7"/>
        <v>EFECTIVA</v>
      </c>
      <c r="AC17" s="187" t="str">
        <f t="shared" si="8"/>
        <v>NO</v>
      </c>
      <c r="AD17" s="209" t="s">
        <v>98</v>
      </c>
      <c r="AE17" s="151"/>
    </row>
    <row r="18" spans="2:31" ht="171.75" customHeight="1" x14ac:dyDescent="0.2">
      <c r="B18" s="199" t="s">
        <v>85</v>
      </c>
      <c r="C18" s="676"/>
      <c r="D18" s="203" t="s">
        <v>318</v>
      </c>
      <c r="E18" s="261">
        <v>545</v>
      </c>
      <c r="F18" s="269" t="s">
        <v>330</v>
      </c>
      <c r="G18" s="270" t="s">
        <v>89</v>
      </c>
      <c r="H18" s="270" t="s">
        <v>331</v>
      </c>
      <c r="I18" s="201" t="s">
        <v>332</v>
      </c>
      <c r="J18" s="201">
        <v>1</v>
      </c>
      <c r="K18" s="202" t="s">
        <v>92</v>
      </c>
      <c r="L18" s="265" t="s">
        <v>323</v>
      </c>
      <c r="M18" s="266">
        <v>1</v>
      </c>
      <c r="N18" s="204">
        <v>45444</v>
      </c>
      <c r="O18" s="332">
        <v>45657</v>
      </c>
      <c r="P18" s="267"/>
      <c r="Q18" s="331">
        <v>45727</v>
      </c>
      <c r="R18" s="478" t="s">
        <v>333</v>
      </c>
      <c r="S18" s="614">
        <v>1</v>
      </c>
      <c r="T18" s="210">
        <f t="shared" ref="T18:T22" si="24">(IF(S18="","",IF(OR($J18=0,$J18="",Q18=""),"",S18/$J18)))</f>
        <v>1</v>
      </c>
      <c r="U18" s="211">
        <f t="shared" ref="U18:U22" si="25">(IF(OR($M18="",T18=""),"",IF(OR($M18=0,T18=0),0,IF((T18*100%)/$M18&gt;100%,100%,(T18*100%)/$M18))))</f>
        <v>1</v>
      </c>
      <c r="V18" s="212" t="str">
        <f t="shared" ref="V18:V22" si="26">IF(S18="","",IF(U18&lt;100%, IF(U18&lt;100%, "ALERTA","EN TERMINO"), IF(U18=100%, "OK", "EN TERMINO")))</f>
        <v>OK</v>
      </c>
      <c r="W18" s="338" t="s">
        <v>334</v>
      </c>
      <c r="X18" s="346" t="s">
        <v>96</v>
      </c>
      <c r="Y18" s="330" t="str">
        <f>IF(U18=100%,IF(U18&gt;=100%,"CUMPLIDA","ATENCIÓN"),IF(U18&lt;100%,"INCUMPLIDA","EN EJECUCIÓN"))</f>
        <v>CUMPLIDA</v>
      </c>
      <c r="Z18" s="209" t="str">
        <f t="shared" si="6"/>
        <v>SI</v>
      </c>
      <c r="AA18" s="415" t="s">
        <v>97</v>
      </c>
      <c r="AB18" s="409" t="str">
        <f t="shared" si="7"/>
        <v>EFECTIVA</v>
      </c>
      <c r="AC18" s="187" t="str">
        <f t="shared" si="8"/>
        <v>NO</v>
      </c>
      <c r="AD18" s="209" t="s">
        <v>98</v>
      </c>
      <c r="AE18" s="151"/>
    </row>
    <row r="19" spans="2:31" ht="108" customHeight="1" x14ac:dyDescent="0.2">
      <c r="B19" s="199" t="s">
        <v>85</v>
      </c>
      <c r="C19" s="676"/>
      <c r="D19" s="203" t="s">
        <v>318</v>
      </c>
      <c r="E19" s="261">
        <v>545</v>
      </c>
      <c r="F19" s="269" t="s">
        <v>330</v>
      </c>
      <c r="G19" s="270" t="s">
        <v>89</v>
      </c>
      <c r="H19" s="380" t="s">
        <v>335</v>
      </c>
      <c r="I19" s="381" t="s">
        <v>336</v>
      </c>
      <c r="J19" s="265">
        <v>1</v>
      </c>
      <c r="K19" s="202" t="s">
        <v>92</v>
      </c>
      <c r="L19" s="265" t="s">
        <v>337</v>
      </c>
      <c r="M19" s="266">
        <v>1</v>
      </c>
      <c r="N19" s="204">
        <v>45519</v>
      </c>
      <c r="O19" s="204">
        <v>45657</v>
      </c>
      <c r="P19" s="392">
        <v>45869</v>
      </c>
      <c r="Q19" s="327">
        <v>45747</v>
      </c>
      <c r="R19" s="478" t="s">
        <v>338</v>
      </c>
      <c r="S19" s="614">
        <v>0.5</v>
      </c>
      <c r="T19" s="210">
        <f t="shared" si="24"/>
        <v>0.5</v>
      </c>
      <c r="U19" s="211">
        <f t="shared" si="25"/>
        <v>0.5</v>
      </c>
      <c r="V19" s="212" t="str">
        <f t="shared" si="26"/>
        <v>ALERTA</v>
      </c>
      <c r="W19" s="357" t="s">
        <v>339</v>
      </c>
      <c r="X19" s="346" t="s">
        <v>96</v>
      </c>
      <c r="Y19" s="330" t="str">
        <f t="shared" ref="Y19" si="27">IF(U19=100%,IF(U19&gt;=100%,"CUMPLIDA","ATENCIÓN"),IF(U19&lt;75%,"ATENCIÓN","EN EJECUCIÓN"))</f>
        <v>ATENCIÓN</v>
      </c>
      <c r="Z19" s="209" t="str">
        <f t="shared" si="6"/>
        <v>NO</v>
      </c>
      <c r="AA19" s="415" t="s">
        <v>97</v>
      </c>
      <c r="AB19" s="409" t="str">
        <f t="shared" si="7"/>
        <v>NO APLICA</v>
      </c>
      <c r="AC19" s="187" t="str">
        <f t="shared" si="8"/>
        <v>NO APLICA</v>
      </c>
      <c r="AD19" s="209" t="s">
        <v>98</v>
      </c>
      <c r="AE19" s="151"/>
    </row>
    <row r="20" spans="2:31" ht="153" customHeight="1" x14ac:dyDescent="0.2">
      <c r="B20" s="199" t="s">
        <v>85</v>
      </c>
      <c r="C20" s="676"/>
      <c r="D20" s="203" t="s">
        <v>318</v>
      </c>
      <c r="E20" s="261">
        <v>546</v>
      </c>
      <c r="F20" s="269" t="s">
        <v>340</v>
      </c>
      <c r="G20" s="270" t="s">
        <v>89</v>
      </c>
      <c r="H20" s="270" t="s">
        <v>341</v>
      </c>
      <c r="I20" s="201" t="s">
        <v>332</v>
      </c>
      <c r="J20" s="271">
        <v>1</v>
      </c>
      <c r="K20" s="202" t="s">
        <v>92</v>
      </c>
      <c r="L20" s="265" t="s">
        <v>323</v>
      </c>
      <c r="M20" s="266">
        <v>1</v>
      </c>
      <c r="N20" s="204">
        <v>45444</v>
      </c>
      <c r="O20" s="332">
        <v>45657</v>
      </c>
      <c r="P20" s="267"/>
      <c r="Q20" s="331">
        <v>45727</v>
      </c>
      <c r="R20" s="478" t="s">
        <v>333</v>
      </c>
      <c r="S20" s="614">
        <v>1</v>
      </c>
      <c r="T20" s="210">
        <f t="shared" si="24"/>
        <v>1</v>
      </c>
      <c r="U20" s="211">
        <f t="shared" si="25"/>
        <v>1</v>
      </c>
      <c r="V20" s="212" t="str">
        <f t="shared" si="26"/>
        <v>OK</v>
      </c>
      <c r="W20" s="338" t="s">
        <v>342</v>
      </c>
      <c r="X20" s="346" t="s">
        <v>96</v>
      </c>
      <c r="Y20" s="330" t="str">
        <f>IF(U20=100%,IF(U20&gt;=100%,"CUMPLIDA","ATENCIÓN"),IF(U20&lt;100%,"INCUMPLIDA","EN EJECUCIÓN"))</f>
        <v>CUMPLIDA</v>
      </c>
      <c r="Z20" s="209" t="str">
        <f t="shared" si="6"/>
        <v>SI</v>
      </c>
      <c r="AA20" s="415" t="s">
        <v>97</v>
      </c>
      <c r="AB20" s="409" t="str">
        <f t="shared" si="7"/>
        <v>EFECTIVA</v>
      </c>
      <c r="AC20" s="187" t="str">
        <f t="shared" si="8"/>
        <v>NO</v>
      </c>
      <c r="AD20" s="209" t="s">
        <v>98</v>
      </c>
      <c r="AE20" s="151"/>
    </row>
    <row r="21" spans="2:31" ht="107.25" customHeight="1" x14ac:dyDescent="0.2">
      <c r="B21" s="199" t="s">
        <v>85</v>
      </c>
      <c r="C21" s="676"/>
      <c r="D21" s="203" t="s">
        <v>318</v>
      </c>
      <c r="E21" s="261">
        <v>547</v>
      </c>
      <c r="F21" s="272" t="s">
        <v>343</v>
      </c>
      <c r="G21" s="270" t="s">
        <v>344</v>
      </c>
      <c r="H21" s="273" t="s">
        <v>345</v>
      </c>
      <c r="I21" s="201" t="s">
        <v>346</v>
      </c>
      <c r="J21" s="201">
        <v>1</v>
      </c>
      <c r="K21" s="202" t="s">
        <v>92</v>
      </c>
      <c r="L21" s="265" t="s">
        <v>323</v>
      </c>
      <c r="M21" s="266">
        <v>1</v>
      </c>
      <c r="N21" s="204">
        <v>45442</v>
      </c>
      <c r="O21" s="332">
        <v>45657</v>
      </c>
      <c r="P21" s="267"/>
      <c r="Q21" s="331">
        <v>45727</v>
      </c>
      <c r="R21" s="478" t="s">
        <v>101</v>
      </c>
      <c r="S21" s="614">
        <v>1</v>
      </c>
      <c r="T21" s="210">
        <f t="shared" si="24"/>
        <v>1</v>
      </c>
      <c r="U21" s="211">
        <f t="shared" si="25"/>
        <v>1</v>
      </c>
      <c r="V21" s="212" t="str">
        <f t="shared" si="26"/>
        <v>OK</v>
      </c>
      <c r="W21" s="338" t="s">
        <v>347</v>
      </c>
      <c r="X21" s="346" t="s">
        <v>96</v>
      </c>
      <c r="Y21" s="330" t="str">
        <f>IF(U21=100%,IF(U21&gt;=100%,"CUMPLIDA","ATENCIÓN"),IF(U21&lt;100%,"INCUMPLIDA","EN EJECUCIÓN"))</f>
        <v>CUMPLIDA</v>
      </c>
      <c r="Z21" s="209" t="str">
        <f t="shared" si="6"/>
        <v>SI</v>
      </c>
      <c r="AA21" s="415" t="s">
        <v>97</v>
      </c>
      <c r="AB21" s="409" t="str">
        <f t="shared" si="7"/>
        <v>EFECTIVA</v>
      </c>
      <c r="AC21" s="187" t="str">
        <f t="shared" si="8"/>
        <v>NO</v>
      </c>
      <c r="AD21" s="209" t="s">
        <v>98</v>
      </c>
      <c r="AE21" s="151"/>
    </row>
    <row r="22" spans="2:31" ht="50.1" customHeight="1" x14ac:dyDescent="0.2">
      <c r="B22" s="199" t="s">
        <v>85</v>
      </c>
      <c r="C22" s="676"/>
      <c r="D22" s="203" t="s">
        <v>318</v>
      </c>
      <c r="E22" s="261">
        <v>548</v>
      </c>
      <c r="F22" s="269" t="s">
        <v>348</v>
      </c>
      <c r="G22" s="270" t="s">
        <v>349</v>
      </c>
      <c r="H22" s="264" t="s">
        <v>350</v>
      </c>
      <c r="I22" s="201" t="s">
        <v>351</v>
      </c>
      <c r="J22" s="201">
        <v>2</v>
      </c>
      <c r="K22" s="202" t="s">
        <v>92</v>
      </c>
      <c r="L22" s="265" t="s">
        <v>323</v>
      </c>
      <c r="M22" s="266">
        <v>1</v>
      </c>
      <c r="N22" s="204">
        <v>45474</v>
      </c>
      <c r="O22" s="332">
        <v>45672</v>
      </c>
      <c r="P22" s="267"/>
      <c r="Q22" s="327">
        <v>45747</v>
      </c>
      <c r="R22" s="478" t="s">
        <v>352</v>
      </c>
      <c r="S22" s="614">
        <v>2</v>
      </c>
      <c r="T22" s="210">
        <f t="shared" si="24"/>
        <v>1</v>
      </c>
      <c r="U22" s="211">
        <f t="shared" si="25"/>
        <v>1</v>
      </c>
      <c r="V22" s="212" t="str">
        <f t="shared" si="26"/>
        <v>OK</v>
      </c>
      <c r="W22" s="338" t="s">
        <v>353</v>
      </c>
      <c r="X22" s="346" t="s">
        <v>96</v>
      </c>
      <c r="Y22" s="330" t="str">
        <f>IF(U22=100%,IF(U22&gt;=100%,"CUMPLIDA","ATENCIÓN"),IF(U22&lt;50%,"INCUMPLIDA","EN EJECUCIÓN"))</f>
        <v>CUMPLIDA</v>
      </c>
      <c r="Z22" s="209" t="str">
        <f t="shared" si="6"/>
        <v>SI</v>
      </c>
      <c r="AA22" s="415" t="s">
        <v>97</v>
      </c>
      <c r="AB22" s="409" t="str">
        <f t="shared" si="7"/>
        <v>EFECTIVA</v>
      </c>
      <c r="AC22" s="187" t="str">
        <f t="shared" si="8"/>
        <v>NO</v>
      </c>
      <c r="AD22" s="209" t="s">
        <v>98</v>
      </c>
      <c r="AE22" s="151"/>
    </row>
    <row r="23" spans="2:31" ht="70.5" customHeight="1" x14ac:dyDescent="0.2">
      <c r="B23" s="199" t="s">
        <v>85</v>
      </c>
      <c r="C23" s="676"/>
      <c r="D23" s="203" t="s">
        <v>318</v>
      </c>
      <c r="E23" s="261">
        <v>549</v>
      </c>
      <c r="F23" s="272" t="s">
        <v>354</v>
      </c>
      <c r="G23" s="270" t="s">
        <v>355</v>
      </c>
      <c r="H23" s="274" t="s">
        <v>356</v>
      </c>
      <c r="I23" s="265" t="s">
        <v>357</v>
      </c>
      <c r="J23" s="265">
        <v>3</v>
      </c>
      <c r="K23" s="202" t="s">
        <v>92</v>
      </c>
      <c r="L23" s="265" t="s">
        <v>323</v>
      </c>
      <c r="M23" s="266">
        <v>1</v>
      </c>
      <c r="N23" s="204">
        <v>45482</v>
      </c>
      <c r="O23" s="332">
        <v>45672</v>
      </c>
      <c r="P23" s="267"/>
      <c r="Q23" s="327">
        <v>45747</v>
      </c>
      <c r="R23" s="478" t="s">
        <v>358</v>
      </c>
      <c r="S23" s="614">
        <v>3</v>
      </c>
      <c r="T23" s="210">
        <f t="shared" ref="T23:T25" si="28">(IF(S23="","",IF(OR($J23=0,$J23="",Q23=""),"",S23/$J23)))</f>
        <v>1</v>
      </c>
      <c r="U23" s="211">
        <f t="shared" ref="U23:U25" si="29">(IF(OR($M23="",T23=""),"",IF(OR($M23=0,T23=0),0,IF((T23*100%)/$M23&gt;100%,100%,(T23*100%)/$M23))))</f>
        <v>1</v>
      </c>
      <c r="V23" s="212" t="str">
        <f t="shared" ref="V23:V25" si="30">IF(S23="","",IF(U23&lt;100%, IF(U23&lt;100%, "ALERTA","EN TERMINO"), IF(U23=100%, "OK", "EN TERMINO")))</f>
        <v>OK</v>
      </c>
      <c r="W23" s="357" t="s">
        <v>359</v>
      </c>
      <c r="X23" s="346" t="s">
        <v>96</v>
      </c>
      <c r="Y23" s="330" t="str">
        <f t="shared" ref="Y23:Y24" si="31">IF(U23=100%,IF(U23&gt;=100%,"CUMPLIDA","ATENCIÓN"),IF(U23&lt;75%,"ATENCIÓN","EN EJECUCIÓN"))</f>
        <v>CUMPLIDA</v>
      </c>
      <c r="Z23" s="209" t="str">
        <f t="shared" si="6"/>
        <v>SI</v>
      </c>
      <c r="AA23" s="415" t="s">
        <v>97</v>
      </c>
      <c r="AB23" s="409" t="str">
        <f t="shared" si="7"/>
        <v>EFECTIVA</v>
      </c>
      <c r="AC23" s="187" t="str">
        <f t="shared" si="8"/>
        <v>NO</v>
      </c>
      <c r="AD23" s="209" t="s">
        <v>98</v>
      </c>
      <c r="AE23" s="151"/>
    </row>
    <row r="24" spans="2:31" ht="50.1" customHeight="1" x14ac:dyDescent="0.2">
      <c r="B24" s="199" t="s">
        <v>85</v>
      </c>
      <c r="C24" s="677"/>
      <c r="D24" s="203" t="s">
        <v>318</v>
      </c>
      <c r="E24" s="261">
        <v>549</v>
      </c>
      <c r="F24" s="272" t="s">
        <v>354</v>
      </c>
      <c r="G24" s="270" t="s">
        <v>355</v>
      </c>
      <c r="H24" s="274" t="s">
        <v>360</v>
      </c>
      <c r="I24" s="265" t="s">
        <v>361</v>
      </c>
      <c r="J24" s="265">
        <v>3</v>
      </c>
      <c r="K24" s="202" t="s">
        <v>92</v>
      </c>
      <c r="L24" s="265" t="s">
        <v>323</v>
      </c>
      <c r="M24" s="266">
        <v>1</v>
      </c>
      <c r="N24" s="204">
        <v>45482</v>
      </c>
      <c r="O24" s="332">
        <v>45672</v>
      </c>
      <c r="P24" s="267"/>
      <c r="Q24" s="327">
        <v>45747</v>
      </c>
      <c r="R24" s="478" t="s">
        <v>358</v>
      </c>
      <c r="S24" s="614">
        <v>3</v>
      </c>
      <c r="T24" s="210">
        <f t="shared" si="28"/>
        <v>1</v>
      </c>
      <c r="U24" s="211">
        <f t="shared" si="29"/>
        <v>1</v>
      </c>
      <c r="V24" s="212" t="str">
        <f t="shared" si="30"/>
        <v>OK</v>
      </c>
      <c r="W24" s="357" t="s">
        <v>362</v>
      </c>
      <c r="X24" s="346" t="s">
        <v>96</v>
      </c>
      <c r="Y24" s="330" t="str">
        <f t="shared" si="31"/>
        <v>CUMPLIDA</v>
      </c>
      <c r="Z24" s="209" t="str">
        <f t="shared" si="6"/>
        <v>SI</v>
      </c>
      <c r="AA24" s="415" t="s">
        <v>97</v>
      </c>
      <c r="AB24" s="409" t="str">
        <f t="shared" si="7"/>
        <v>EFECTIVA</v>
      </c>
      <c r="AC24" s="187" t="str">
        <f t="shared" si="8"/>
        <v>NO</v>
      </c>
      <c r="AD24" s="209" t="s">
        <v>98</v>
      </c>
      <c r="AE24" s="151"/>
    </row>
    <row r="25" spans="2:31" ht="72.75" customHeight="1" x14ac:dyDescent="0.2">
      <c r="B25" s="197" t="s">
        <v>85</v>
      </c>
      <c r="C25" s="206" t="s">
        <v>363</v>
      </c>
      <c r="D25" s="279" t="s">
        <v>103</v>
      </c>
      <c r="E25" s="231">
        <v>561</v>
      </c>
      <c r="F25" s="316" t="s">
        <v>364</v>
      </c>
      <c r="G25" s="223" t="s">
        <v>365</v>
      </c>
      <c r="H25" s="311" t="s">
        <v>366</v>
      </c>
      <c r="I25" s="313" t="s">
        <v>367</v>
      </c>
      <c r="J25" s="313">
        <v>1</v>
      </c>
      <c r="K25" s="151" t="s">
        <v>108</v>
      </c>
      <c r="L25" s="311" t="s">
        <v>368</v>
      </c>
      <c r="M25" s="218">
        <v>1</v>
      </c>
      <c r="N25" s="239">
        <v>45536</v>
      </c>
      <c r="O25" s="329">
        <v>45746</v>
      </c>
      <c r="P25" s="151"/>
      <c r="Q25" s="327">
        <v>45747</v>
      </c>
      <c r="R25" s="478" t="s">
        <v>369</v>
      </c>
      <c r="S25" s="614">
        <v>0.5</v>
      </c>
      <c r="T25" s="210">
        <f t="shared" si="28"/>
        <v>0.5</v>
      </c>
      <c r="U25" s="211">
        <f t="shared" si="29"/>
        <v>0.5</v>
      </c>
      <c r="V25" s="212" t="str">
        <f t="shared" si="30"/>
        <v>ALERTA</v>
      </c>
      <c r="W25" s="338" t="s">
        <v>370</v>
      </c>
      <c r="X25" s="346" t="s">
        <v>96</v>
      </c>
      <c r="Y25" s="330" t="str">
        <f>IF(U25=100%,IF(U25&gt;=100%,"CUMPLIDA","ATENCIÓN"),IF(U25&lt;100%,"INCUMPLIDA","EN EJECUCIÓN"))</f>
        <v>INCUMPLIDA</v>
      </c>
      <c r="Z25" s="209" t="str">
        <f t="shared" si="6"/>
        <v>NO</v>
      </c>
      <c r="AA25" s="415" t="s">
        <v>97</v>
      </c>
      <c r="AB25" s="409" t="str">
        <f t="shared" si="7"/>
        <v>NO APLICA</v>
      </c>
      <c r="AC25" s="187" t="str">
        <f t="shared" si="8"/>
        <v>NO APLICA</v>
      </c>
      <c r="AD25" s="209" t="s">
        <v>98</v>
      </c>
      <c r="AE25" s="151"/>
    </row>
    <row r="26" spans="2:31" ht="98.25" customHeight="1" x14ac:dyDescent="0.2">
      <c r="B26" s="249" t="s">
        <v>85</v>
      </c>
      <c r="C26" s="674" t="s">
        <v>182</v>
      </c>
      <c r="D26" s="256" t="s">
        <v>183</v>
      </c>
      <c r="E26" s="231">
        <v>568</v>
      </c>
      <c r="F26" s="319" t="s">
        <v>371</v>
      </c>
      <c r="G26" s="319" t="s">
        <v>372</v>
      </c>
      <c r="H26" s="245" t="s">
        <v>280</v>
      </c>
      <c r="I26" s="224" t="s">
        <v>281</v>
      </c>
      <c r="J26" s="391">
        <v>2</v>
      </c>
      <c r="K26" s="151" t="s">
        <v>108</v>
      </c>
      <c r="L26" s="320" t="s">
        <v>373</v>
      </c>
      <c r="M26" s="218">
        <v>1</v>
      </c>
      <c r="N26" s="318">
        <v>45499</v>
      </c>
      <c r="O26" s="318">
        <v>45657</v>
      </c>
      <c r="P26" s="390">
        <v>46022</v>
      </c>
      <c r="Q26" s="327">
        <v>45747</v>
      </c>
      <c r="R26" s="478" t="s">
        <v>283</v>
      </c>
      <c r="S26" s="615">
        <v>0.1</v>
      </c>
      <c r="T26" s="210">
        <f t="shared" ref="T26:T31" si="32">(IF(S26="","",IF(OR($J26=0,$J26="",Q26=""),"",S26/$J26)))</f>
        <v>0.05</v>
      </c>
      <c r="U26" s="211">
        <f t="shared" ref="U26:U31" si="33">(IF(OR($M26="",T26=""),"",IF(OR($M26=0,T26=0),0,IF((T26*100%)/$M26&gt;100%,100%,(T26*100%)/$M26))))</f>
        <v>0.05</v>
      </c>
      <c r="V26" s="212" t="str">
        <f t="shared" ref="V26:V31" si="34">IF(S26="","",IF(U26&lt;100%, IF(U26&lt;100%, "ALERTA","EN TERMINO"), IF(U26=100%, "OK", "EN TERMINO")))</f>
        <v>ALERTA</v>
      </c>
      <c r="W26" s="338" t="s">
        <v>284</v>
      </c>
      <c r="X26" s="346" t="s">
        <v>96</v>
      </c>
      <c r="Y26" s="330" t="str">
        <f t="shared" ref="Y26:Y42" si="35">IF(U26=100%,IF(U26&gt;=100%,"CUMPLIDA","ATENCIÓN"),IF(U26&lt;25%,"ATENCIÓN","EN EJECUCIÓN"))</f>
        <v>ATENCIÓN</v>
      </c>
      <c r="Z26" s="209" t="str">
        <f t="shared" si="6"/>
        <v>NO</v>
      </c>
      <c r="AA26" s="415" t="s">
        <v>97</v>
      </c>
      <c r="AB26" s="409" t="str">
        <f t="shared" si="7"/>
        <v>NO APLICA</v>
      </c>
      <c r="AC26" s="187" t="str">
        <f t="shared" si="8"/>
        <v>NO APLICA</v>
      </c>
      <c r="AD26" s="209" t="s">
        <v>98</v>
      </c>
      <c r="AE26" s="151"/>
    </row>
    <row r="27" spans="2:31" ht="98.25" customHeight="1" x14ac:dyDescent="0.2">
      <c r="B27" s="249" t="s">
        <v>85</v>
      </c>
      <c r="C27" s="674"/>
      <c r="D27" s="256" t="s">
        <v>183</v>
      </c>
      <c r="E27" s="231">
        <v>569</v>
      </c>
      <c r="F27" s="322" t="s">
        <v>374</v>
      </c>
      <c r="G27" s="319" t="s">
        <v>375</v>
      </c>
      <c r="H27" s="245" t="s">
        <v>280</v>
      </c>
      <c r="I27" s="224" t="s">
        <v>281</v>
      </c>
      <c r="J27" s="391">
        <v>2</v>
      </c>
      <c r="K27" s="151" t="s">
        <v>108</v>
      </c>
      <c r="L27" s="320" t="s">
        <v>373</v>
      </c>
      <c r="M27" s="218">
        <v>1</v>
      </c>
      <c r="N27" s="352">
        <v>45499</v>
      </c>
      <c r="O27" s="352">
        <v>45657</v>
      </c>
      <c r="P27" s="390">
        <v>46022</v>
      </c>
      <c r="Q27" s="327">
        <v>45747</v>
      </c>
      <c r="R27" s="478" t="s">
        <v>283</v>
      </c>
      <c r="S27" s="612">
        <v>0.1</v>
      </c>
      <c r="T27" s="210">
        <f t="shared" si="32"/>
        <v>0.05</v>
      </c>
      <c r="U27" s="211">
        <f t="shared" si="33"/>
        <v>0.05</v>
      </c>
      <c r="V27" s="212" t="str">
        <f t="shared" si="34"/>
        <v>ALERTA</v>
      </c>
      <c r="W27" s="338" t="s">
        <v>284</v>
      </c>
      <c r="X27" s="346" t="s">
        <v>96</v>
      </c>
      <c r="Y27" s="330" t="str">
        <f t="shared" si="35"/>
        <v>ATENCIÓN</v>
      </c>
      <c r="Z27" s="209" t="str">
        <f t="shared" si="6"/>
        <v>NO</v>
      </c>
      <c r="AA27" s="415" t="s">
        <v>97</v>
      </c>
      <c r="AB27" s="409" t="str">
        <f t="shared" si="7"/>
        <v>NO APLICA</v>
      </c>
      <c r="AC27" s="187" t="str">
        <f t="shared" si="8"/>
        <v>NO APLICA</v>
      </c>
      <c r="AD27" s="209" t="s">
        <v>98</v>
      </c>
      <c r="AE27" s="151"/>
    </row>
    <row r="28" spans="2:31" ht="98.25" customHeight="1" x14ac:dyDescent="0.2">
      <c r="B28" s="251" t="s">
        <v>85</v>
      </c>
      <c r="C28" s="674"/>
      <c r="D28" s="428" t="s">
        <v>183</v>
      </c>
      <c r="E28" s="235">
        <v>570</v>
      </c>
      <c r="F28" s="333" t="s">
        <v>376</v>
      </c>
      <c r="G28" s="366" t="s">
        <v>375</v>
      </c>
      <c r="H28" s="245" t="s">
        <v>280</v>
      </c>
      <c r="I28" s="224" t="s">
        <v>281</v>
      </c>
      <c r="J28" s="391">
        <v>2</v>
      </c>
      <c r="K28" s="177" t="s">
        <v>108</v>
      </c>
      <c r="L28" s="367" t="s">
        <v>373</v>
      </c>
      <c r="M28" s="350">
        <v>1</v>
      </c>
      <c r="N28" s="368">
        <v>45499</v>
      </c>
      <c r="O28" s="368">
        <v>45657</v>
      </c>
      <c r="P28" s="390">
        <v>46022</v>
      </c>
      <c r="Q28" s="327">
        <v>45747</v>
      </c>
      <c r="R28" s="478" t="s">
        <v>283</v>
      </c>
      <c r="S28" s="612">
        <v>0.1</v>
      </c>
      <c r="T28" s="210">
        <f t="shared" si="32"/>
        <v>0.05</v>
      </c>
      <c r="U28" s="211">
        <f t="shared" si="33"/>
        <v>0.05</v>
      </c>
      <c r="V28" s="212" t="str">
        <f t="shared" si="34"/>
        <v>ALERTA</v>
      </c>
      <c r="W28" s="338" t="s">
        <v>284</v>
      </c>
      <c r="X28" s="346" t="s">
        <v>96</v>
      </c>
      <c r="Y28" s="330" t="str">
        <f t="shared" si="35"/>
        <v>ATENCIÓN</v>
      </c>
      <c r="Z28" s="209" t="str">
        <f t="shared" si="6"/>
        <v>NO</v>
      </c>
      <c r="AA28" s="415" t="s">
        <v>97</v>
      </c>
      <c r="AB28" s="409" t="str">
        <f t="shared" si="7"/>
        <v>NO APLICA</v>
      </c>
      <c r="AC28" s="187" t="str">
        <f t="shared" si="8"/>
        <v>NO APLICA</v>
      </c>
      <c r="AD28" s="323" t="s">
        <v>98</v>
      </c>
      <c r="AE28" s="177"/>
    </row>
    <row r="29" spans="2:31" ht="98.25" customHeight="1" x14ac:dyDescent="0.2">
      <c r="B29" s="249" t="s">
        <v>85</v>
      </c>
      <c r="C29" s="427" t="s">
        <v>102</v>
      </c>
      <c r="D29" s="250" t="s">
        <v>103</v>
      </c>
      <c r="E29" s="231">
        <v>599</v>
      </c>
      <c r="F29" s="322" t="s">
        <v>377</v>
      </c>
      <c r="G29" s="322" t="s">
        <v>378</v>
      </c>
      <c r="H29" s="322" t="s">
        <v>379</v>
      </c>
      <c r="I29" s="322" t="s">
        <v>380</v>
      </c>
      <c r="J29" s="245">
        <v>1</v>
      </c>
      <c r="K29" s="151" t="s">
        <v>108</v>
      </c>
      <c r="L29" s="245" t="s">
        <v>381</v>
      </c>
      <c r="M29" s="218">
        <v>1</v>
      </c>
      <c r="N29" s="318">
        <v>45566</v>
      </c>
      <c r="O29" s="617">
        <v>45689</v>
      </c>
      <c r="P29" s="151"/>
      <c r="Q29" s="327">
        <v>45747</v>
      </c>
      <c r="R29" s="478" t="s">
        <v>283</v>
      </c>
      <c r="S29" s="612">
        <v>0.1</v>
      </c>
      <c r="T29" s="210">
        <f t="shared" si="32"/>
        <v>0.1</v>
      </c>
      <c r="U29" s="211">
        <f t="shared" si="33"/>
        <v>0.1</v>
      </c>
      <c r="V29" s="212" t="str">
        <f t="shared" si="34"/>
        <v>ALERTA</v>
      </c>
      <c r="W29" s="338" t="s">
        <v>382</v>
      </c>
      <c r="X29" s="346" t="s">
        <v>96</v>
      </c>
      <c r="Y29" s="330" t="str">
        <f>IF(U29=100%,IF(U29&gt;=100%,"CUMPLIDA","ATENCIÓN"),IF(U29&lt;100%,"INCUMPLIDA","EN EJECUCIÓN"))</f>
        <v>INCUMPLIDA</v>
      </c>
      <c r="Z29" s="209" t="str">
        <f t="shared" si="6"/>
        <v>NO</v>
      </c>
      <c r="AA29" s="415" t="s">
        <v>97</v>
      </c>
      <c r="AB29" s="409" t="str">
        <f t="shared" si="7"/>
        <v>NO APLICA</v>
      </c>
      <c r="AC29" s="187" t="str">
        <f t="shared" si="8"/>
        <v>NO APLICA</v>
      </c>
      <c r="AD29" s="152"/>
      <c r="AE29" s="151"/>
    </row>
    <row r="30" spans="2:31" ht="98.25" customHeight="1" x14ac:dyDescent="0.2">
      <c r="B30" s="197" t="s">
        <v>85</v>
      </c>
      <c r="C30" s="207" t="s">
        <v>116</v>
      </c>
      <c r="D30" s="190" t="s">
        <v>117</v>
      </c>
      <c r="E30" s="231">
        <v>633</v>
      </c>
      <c r="F30" s="322" t="s">
        <v>383</v>
      </c>
      <c r="G30" s="322" t="s">
        <v>384</v>
      </c>
      <c r="H30" s="322" t="s">
        <v>280</v>
      </c>
      <c r="I30" s="322" t="s">
        <v>385</v>
      </c>
      <c r="J30" s="245">
        <v>2</v>
      </c>
      <c r="K30" s="151" t="s">
        <v>92</v>
      </c>
      <c r="L30" s="245" t="s">
        <v>381</v>
      </c>
      <c r="M30" s="218">
        <v>1</v>
      </c>
      <c r="N30" s="151" t="s">
        <v>386</v>
      </c>
      <c r="O30" s="284">
        <v>46022</v>
      </c>
      <c r="P30" s="151"/>
      <c r="Q30" s="327">
        <v>45747</v>
      </c>
      <c r="R30" s="478" t="s">
        <v>283</v>
      </c>
      <c r="S30" s="612">
        <v>0.1</v>
      </c>
      <c r="T30" s="210">
        <f t="shared" si="32"/>
        <v>0.05</v>
      </c>
      <c r="U30" s="211">
        <f t="shared" si="33"/>
        <v>0.05</v>
      </c>
      <c r="V30" s="212" t="str">
        <f t="shared" si="34"/>
        <v>ALERTA</v>
      </c>
      <c r="W30" s="338" t="s">
        <v>284</v>
      </c>
      <c r="X30" s="364" t="s">
        <v>96</v>
      </c>
      <c r="Y30" s="336" t="str">
        <f t="shared" si="35"/>
        <v>ATENCIÓN</v>
      </c>
      <c r="Z30" s="209" t="str">
        <f t="shared" si="6"/>
        <v>NO</v>
      </c>
      <c r="AA30" s="415" t="s">
        <v>97</v>
      </c>
      <c r="AB30" s="409" t="str">
        <f t="shared" si="7"/>
        <v>NO APLICA</v>
      </c>
      <c r="AC30" s="187" t="str">
        <f t="shared" si="8"/>
        <v>NO APLICA</v>
      </c>
      <c r="AD30" s="208"/>
      <c r="AE30" s="177"/>
    </row>
    <row r="31" spans="2:31" ht="98.25" customHeight="1" x14ac:dyDescent="0.2">
      <c r="B31" s="189" t="s">
        <v>85</v>
      </c>
      <c r="C31" s="206" t="s">
        <v>224</v>
      </c>
      <c r="D31" s="386" t="s">
        <v>225</v>
      </c>
      <c r="E31" s="235">
        <v>645</v>
      </c>
      <c r="F31" s="402" t="s">
        <v>387</v>
      </c>
      <c r="G31" s="236" t="s">
        <v>384</v>
      </c>
      <c r="H31" s="333" t="s">
        <v>280</v>
      </c>
      <c r="I31" s="333" t="s">
        <v>385</v>
      </c>
      <c r="J31" s="192">
        <v>1</v>
      </c>
      <c r="K31" s="177" t="s">
        <v>92</v>
      </c>
      <c r="L31" s="334" t="s">
        <v>381</v>
      </c>
      <c r="M31" s="193">
        <v>1</v>
      </c>
      <c r="N31" s="177" t="s">
        <v>386</v>
      </c>
      <c r="O31" s="389">
        <v>46022</v>
      </c>
      <c r="P31" s="403"/>
      <c r="Q31" s="327">
        <v>45747</v>
      </c>
      <c r="R31" s="478" t="s">
        <v>283</v>
      </c>
      <c r="S31" s="612">
        <v>0.1</v>
      </c>
      <c r="T31" s="361">
        <f t="shared" si="32"/>
        <v>0.1</v>
      </c>
      <c r="U31" s="362">
        <f t="shared" si="33"/>
        <v>0.1</v>
      </c>
      <c r="V31" s="363" t="str">
        <f t="shared" si="34"/>
        <v>ALERTA</v>
      </c>
      <c r="W31" s="465" t="s">
        <v>284</v>
      </c>
      <c r="X31" s="364" t="s">
        <v>96</v>
      </c>
      <c r="Y31" s="406" t="str">
        <f t="shared" si="35"/>
        <v>ATENCIÓN</v>
      </c>
      <c r="Z31" s="209" t="str">
        <f t="shared" si="6"/>
        <v>NO</v>
      </c>
      <c r="AA31" s="415" t="s">
        <v>97</v>
      </c>
      <c r="AB31" s="409" t="str">
        <f t="shared" si="7"/>
        <v>NO APLICA</v>
      </c>
      <c r="AC31" s="187" t="str">
        <f t="shared" si="8"/>
        <v>NO APLICA</v>
      </c>
      <c r="AD31" s="315"/>
      <c r="AE31" s="315"/>
    </row>
    <row r="32" spans="2:31" ht="98.25" customHeight="1" x14ac:dyDescent="0.2">
      <c r="B32" s="197" t="s">
        <v>85</v>
      </c>
      <c r="C32" s="661" t="s">
        <v>388</v>
      </c>
      <c r="D32" s="190" t="s">
        <v>389</v>
      </c>
      <c r="E32" s="231">
        <v>647</v>
      </c>
      <c r="F32" s="232" t="s">
        <v>390</v>
      </c>
      <c r="G32" s="232" t="s">
        <v>384</v>
      </c>
      <c r="H32" s="322" t="s">
        <v>280</v>
      </c>
      <c r="I32" s="322" t="s">
        <v>391</v>
      </c>
      <c r="J32" s="190">
        <v>1</v>
      </c>
      <c r="K32" s="151" t="s">
        <v>92</v>
      </c>
      <c r="L32" s="245" t="s">
        <v>381</v>
      </c>
      <c r="M32" s="218">
        <v>1</v>
      </c>
      <c r="N32" s="151" t="s">
        <v>386</v>
      </c>
      <c r="O32" s="284">
        <v>46022</v>
      </c>
      <c r="P32" s="151"/>
      <c r="Q32" s="327">
        <v>45747</v>
      </c>
      <c r="R32" s="478" t="s">
        <v>283</v>
      </c>
      <c r="S32" s="612">
        <v>0.1</v>
      </c>
      <c r="T32" s="361">
        <f t="shared" ref="T32:T42" si="36">(IF(S32="","",IF(OR($J32=0,$J32="",Q32=""),"",S32/$J32)))</f>
        <v>0.1</v>
      </c>
      <c r="U32" s="362">
        <f t="shared" ref="U32:U42" si="37">(IF(OR($M32="",T32=""),"",IF(OR($M32=0,T32=0),0,IF((T32*100%)/$M32&gt;100%,100%,(T32*100%)/$M32))))</f>
        <v>0.1</v>
      </c>
      <c r="V32" s="363" t="str">
        <f t="shared" ref="V32:V42" si="38">IF(S32="","",IF(U32&lt;100%, IF(U32&lt;100%, "ALERTA","EN TERMINO"), IF(U32=100%, "OK", "EN TERMINO")))</f>
        <v>ALERTA</v>
      </c>
      <c r="W32" s="465" t="s">
        <v>284</v>
      </c>
      <c r="X32" s="616" t="s">
        <v>96</v>
      </c>
      <c r="Y32" s="406" t="str">
        <f t="shared" si="35"/>
        <v>ATENCIÓN</v>
      </c>
      <c r="Z32" s="209" t="str">
        <f t="shared" si="6"/>
        <v>NO</v>
      </c>
      <c r="AA32" s="415" t="s">
        <v>97</v>
      </c>
      <c r="AB32" s="409" t="str">
        <f t="shared" si="7"/>
        <v>NO APLICA</v>
      </c>
      <c r="AC32" s="187" t="str">
        <f t="shared" si="8"/>
        <v>NO APLICA</v>
      </c>
      <c r="AD32" s="152"/>
      <c r="AE32" s="151"/>
    </row>
    <row r="33" spans="2:31" ht="98.25" customHeight="1" x14ac:dyDescent="0.2">
      <c r="B33" s="197" t="s">
        <v>85</v>
      </c>
      <c r="C33" s="661"/>
      <c r="D33" s="190" t="s">
        <v>389</v>
      </c>
      <c r="E33" s="231">
        <v>647</v>
      </c>
      <c r="F33" s="232" t="s">
        <v>390</v>
      </c>
      <c r="G33" s="232" t="s">
        <v>384</v>
      </c>
      <c r="H33" s="322" t="s">
        <v>280</v>
      </c>
      <c r="I33" s="322" t="s">
        <v>392</v>
      </c>
      <c r="J33" s="190">
        <v>1</v>
      </c>
      <c r="K33" s="151" t="s">
        <v>92</v>
      </c>
      <c r="L33" s="245" t="s">
        <v>381</v>
      </c>
      <c r="M33" s="218">
        <v>1</v>
      </c>
      <c r="N33" s="151" t="s">
        <v>386</v>
      </c>
      <c r="O33" s="284">
        <v>46022</v>
      </c>
      <c r="P33" s="151"/>
      <c r="Q33" s="327">
        <v>45747</v>
      </c>
      <c r="R33" s="478" t="s">
        <v>283</v>
      </c>
      <c r="S33" s="612">
        <v>0.1</v>
      </c>
      <c r="T33" s="361">
        <f t="shared" si="36"/>
        <v>0.1</v>
      </c>
      <c r="U33" s="362">
        <f t="shared" si="37"/>
        <v>0.1</v>
      </c>
      <c r="V33" s="363" t="str">
        <f t="shared" si="38"/>
        <v>ALERTA</v>
      </c>
      <c r="W33" s="465" t="s">
        <v>284</v>
      </c>
      <c r="X33" s="616" t="s">
        <v>96</v>
      </c>
      <c r="Y33" s="406" t="str">
        <f t="shared" si="35"/>
        <v>ATENCIÓN</v>
      </c>
      <c r="Z33" s="209" t="str">
        <f t="shared" si="6"/>
        <v>NO</v>
      </c>
      <c r="AA33" s="415" t="s">
        <v>97</v>
      </c>
      <c r="AB33" s="409" t="str">
        <f t="shared" si="7"/>
        <v>NO APLICA</v>
      </c>
      <c r="AC33" s="187" t="str">
        <f t="shared" si="8"/>
        <v>NO APLICA</v>
      </c>
      <c r="AD33" s="152"/>
      <c r="AE33" s="151"/>
    </row>
    <row r="34" spans="2:31" ht="98.25" customHeight="1" x14ac:dyDescent="0.2">
      <c r="B34" s="197" t="s">
        <v>85</v>
      </c>
      <c r="C34" s="220" t="s">
        <v>128</v>
      </c>
      <c r="D34" s="151" t="s">
        <v>129</v>
      </c>
      <c r="E34" s="231">
        <v>663</v>
      </c>
      <c r="F34" s="223" t="s">
        <v>393</v>
      </c>
      <c r="G34" s="232" t="s">
        <v>384</v>
      </c>
      <c r="H34" s="322" t="s">
        <v>280</v>
      </c>
      <c r="I34" s="322" t="s">
        <v>394</v>
      </c>
      <c r="J34" s="190">
        <v>1</v>
      </c>
      <c r="K34" s="151" t="s">
        <v>92</v>
      </c>
      <c r="L34" s="245" t="s">
        <v>381</v>
      </c>
      <c r="M34" s="218">
        <v>1</v>
      </c>
      <c r="N34" s="284">
        <v>45658</v>
      </c>
      <c r="O34" s="284">
        <v>46022</v>
      </c>
      <c r="P34" s="151"/>
      <c r="Q34" s="327">
        <v>45747</v>
      </c>
      <c r="R34" s="478" t="s">
        <v>283</v>
      </c>
      <c r="S34" s="612">
        <v>0.1</v>
      </c>
      <c r="T34" s="361">
        <f t="shared" si="36"/>
        <v>0.1</v>
      </c>
      <c r="U34" s="362">
        <f t="shared" si="37"/>
        <v>0.1</v>
      </c>
      <c r="V34" s="363" t="str">
        <f t="shared" si="38"/>
        <v>ALERTA</v>
      </c>
      <c r="W34" s="465" t="s">
        <v>284</v>
      </c>
      <c r="X34" s="616" t="s">
        <v>96</v>
      </c>
      <c r="Y34" s="406" t="str">
        <f t="shared" si="35"/>
        <v>ATENCIÓN</v>
      </c>
      <c r="Z34" s="209" t="str">
        <f t="shared" si="6"/>
        <v>NO</v>
      </c>
      <c r="AA34" s="415" t="s">
        <v>97</v>
      </c>
      <c r="AB34" s="409" t="str">
        <f t="shared" si="7"/>
        <v>NO APLICA</v>
      </c>
      <c r="AC34" s="187" t="str">
        <f t="shared" si="8"/>
        <v>NO APLICA</v>
      </c>
      <c r="AD34" s="152"/>
      <c r="AE34" s="151"/>
    </row>
    <row r="35" spans="2:31" ht="50.1" customHeight="1" x14ac:dyDescent="0.2">
      <c r="B35" s="197" t="s">
        <v>85</v>
      </c>
      <c r="C35" s="661" t="s">
        <v>235</v>
      </c>
      <c r="D35" s="151" t="s">
        <v>236</v>
      </c>
      <c r="E35" s="231">
        <v>664</v>
      </c>
      <c r="F35" s="196" t="s">
        <v>395</v>
      </c>
      <c r="G35" s="232" t="s">
        <v>396</v>
      </c>
      <c r="H35" s="322" t="s">
        <v>397</v>
      </c>
      <c r="I35" s="322" t="s">
        <v>398</v>
      </c>
      <c r="J35" s="190">
        <v>28</v>
      </c>
      <c r="K35" s="151" t="s">
        <v>108</v>
      </c>
      <c r="L35" s="245" t="s">
        <v>381</v>
      </c>
      <c r="M35" s="218">
        <v>1</v>
      </c>
      <c r="N35" s="194">
        <v>45689</v>
      </c>
      <c r="O35" s="194">
        <v>45838</v>
      </c>
      <c r="P35" s="151"/>
      <c r="Q35" s="327">
        <v>45747</v>
      </c>
      <c r="R35" s="478" t="s">
        <v>399</v>
      </c>
      <c r="S35" s="612">
        <v>0</v>
      </c>
      <c r="T35" s="361">
        <f t="shared" si="36"/>
        <v>0</v>
      </c>
      <c r="U35" s="362">
        <f t="shared" si="37"/>
        <v>0</v>
      </c>
      <c r="V35" s="363" t="str">
        <f t="shared" si="38"/>
        <v>ALERTA</v>
      </c>
      <c r="W35" s="338" t="s">
        <v>400</v>
      </c>
      <c r="X35" s="616" t="s">
        <v>96</v>
      </c>
      <c r="Y35" s="406" t="str">
        <f t="shared" si="35"/>
        <v>ATENCIÓN</v>
      </c>
      <c r="Z35" s="209" t="str">
        <f t="shared" si="6"/>
        <v>NO</v>
      </c>
      <c r="AA35" s="415" t="s">
        <v>97</v>
      </c>
      <c r="AB35" s="409" t="str">
        <f t="shared" si="7"/>
        <v>NO APLICA</v>
      </c>
      <c r="AC35" s="187" t="str">
        <f t="shared" si="8"/>
        <v>NO APLICA</v>
      </c>
      <c r="AD35" s="152"/>
      <c r="AE35" s="151"/>
    </row>
    <row r="36" spans="2:31" ht="71.25" customHeight="1" x14ac:dyDescent="0.2">
      <c r="B36" s="197" t="s">
        <v>85</v>
      </c>
      <c r="C36" s="661"/>
      <c r="D36" s="151" t="s">
        <v>236</v>
      </c>
      <c r="E36" s="231">
        <v>665</v>
      </c>
      <c r="F36" s="196" t="s">
        <v>401</v>
      </c>
      <c r="G36" s="232" t="s">
        <v>402</v>
      </c>
      <c r="H36" s="322" t="s">
        <v>403</v>
      </c>
      <c r="I36" s="322" t="s">
        <v>404</v>
      </c>
      <c r="J36" s="190">
        <v>2</v>
      </c>
      <c r="K36" s="151" t="s">
        <v>108</v>
      </c>
      <c r="L36" s="245" t="s">
        <v>381</v>
      </c>
      <c r="M36" s="218">
        <v>1</v>
      </c>
      <c r="N36" s="194">
        <v>45689</v>
      </c>
      <c r="O36" s="194">
        <v>45869</v>
      </c>
      <c r="P36" s="151"/>
      <c r="Q36" s="327">
        <v>45747</v>
      </c>
      <c r="R36" s="478" t="s">
        <v>405</v>
      </c>
      <c r="S36" s="613">
        <v>0.5</v>
      </c>
      <c r="T36" s="361">
        <f t="shared" si="36"/>
        <v>0.25</v>
      </c>
      <c r="U36" s="362">
        <f t="shared" si="37"/>
        <v>0.25</v>
      </c>
      <c r="V36" s="363" t="str">
        <f t="shared" si="38"/>
        <v>ALERTA</v>
      </c>
      <c r="W36" s="465" t="s">
        <v>406</v>
      </c>
      <c r="X36" s="616" t="s">
        <v>96</v>
      </c>
      <c r="Y36" s="406" t="str">
        <f t="shared" si="35"/>
        <v>EN EJECUCIÓN</v>
      </c>
      <c r="Z36" s="209" t="str">
        <f t="shared" si="6"/>
        <v>NO</v>
      </c>
      <c r="AA36" s="415" t="s">
        <v>97</v>
      </c>
      <c r="AB36" s="409" t="str">
        <f t="shared" si="7"/>
        <v>NO APLICA</v>
      </c>
      <c r="AC36" s="187" t="str">
        <f t="shared" si="8"/>
        <v>NO APLICA</v>
      </c>
      <c r="AD36" s="152"/>
      <c r="AE36" s="151"/>
    </row>
    <row r="37" spans="2:31" ht="50.1" customHeight="1" x14ac:dyDescent="0.2">
      <c r="B37" s="197" t="s">
        <v>85</v>
      </c>
      <c r="C37" s="661"/>
      <c r="D37" s="151" t="s">
        <v>236</v>
      </c>
      <c r="E37" s="231">
        <v>666</v>
      </c>
      <c r="F37" s="196" t="s">
        <v>407</v>
      </c>
      <c r="G37" s="232" t="s">
        <v>242</v>
      </c>
      <c r="H37" s="322" t="s">
        <v>408</v>
      </c>
      <c r="I37" s="322" t="s">
        <v>244</v>
      </c>
      <c r="J37" s="190">
        <v>4</v>
      </c>
      <c r="K37" s="151" t="s">
        <v>108</v>
      </c>
      <c r="L37" s="245" t="s">
        <v>381</v>
      </c>
      <c r="M37" s="218">
        <v>1</v>
      </c>
      <c r="N37" s="194">
        <v>45689</v>
      </c>
      <c r="O37" s="194">
        <v>46021</v>
      </c>
      <c r="P37" s="151"/>
      <c r="Q37" s="327">
        <v>45747</v>
      </c>
      <c r="R37" s="480" t="s">
        <v>409</v>
      </c>
      <c r="S37" s="614">
        <v>1</v>
      </c>
      <c r="T37" s="361">
        <f t="shared" si="36"/>
        <v>0.25</v>
      </c>
      <c r="U37" s="362">
        <f t="shared" si="37"/>
        <v>0.25</v>
      </c>
      <c r="V37" s="363" t="str">
        <f t="shared" si="38"/>
        <v>ALERTA</v>
      </c>
      <c r="W37" s="465" t="s">
        <v>410</v>
      </c>
      <c r="X37" s="616" t="s">
        <v>96</v>
      </c>
      <c r="Y37" s="406" t="str">
        <f t="shared" si="35"/>
        <v>EN EJECUCIÓN</v>
      </c>
      <c r="Z37" s="209" t="str">
        <f t="shared" si="6"/>
        <v>NO</v>
      </c>
      <c r="AA37" s="415" t="s">
        <v>97</v>
      </c>
      <c r="AB37" s="409" t="str">
        <f t="shared" si="7"/>
        <v>NO APLICA</v>
      </c>
      <c r="AC37" s="187" t="str">
        <f t="shared" si="8"/>
        <v>NO APLICA</v>
      </c>
      <c r="AD37" s="152"/>
      <c r="AE37" s="151"/>
    </row>
    <row r="38" spans="2:31" ht="50.1" customHeight="1" x14ac:dyDescent="0.2">
      <c r="B38" s="197" t="s">
        <v>85</v>
      </c>
      <c r="C38" s="661"/>
      <c r="D38" s="151" t="s">
        <v>236</v>
      </c>
      <c r="E38" s="231">
        <v>667</v>
      </c>
      <c r="F38" s="196" t="s">
        <v>241</v>
      </c>
      <c r="G38" s="232" t="s">
        <v>242</v>
      </c>
      <c r="H38" s="322" t="s">
        <v>411</v>
      </c>
      <c r="I38" s="322" t="s">
        <v>247</v>
      </c>
      <c r="J38" s="190">
        <v>4</v>
      </c>
      <c r="K38" s="151" t="s">
        <v>108</v>
      </c>
      <c r="L38" s="245" t="s">
        <v>381</v>
      </c>
      <c r="M38" s="218">
        <v>1</v>
      </c>
      <c r="N38" s="194">
        <v>45689</v>
      </c>
      <c r="O38" s="194">
        <v>46021</v>
      </c>
      <c r="P38" s="151"/>
      <c r="Q38" s="327">
        <v>45747</v>
      </c>
      <c r="R38" s="480" t="s">
        <v>412</v>
      </c>
      <c r="S38" s="614">
        <v>1</v>
      </c>
      <c r="T38" s="361">
        <f t="shared" si="36"/>
        <v>0.25</v>
      </c>
      <c r="U38" s="362">
        <f t="shared" si="37"/>
        <v>0.25</v>
      </c>
      <c r="V38" s="363" t="str">
        <f t="shared" si="38"/>
        <v>ALERTA</v>
      </c>
      <c r="W38" s="465" t="s">
        <v>410</v>
      </c>
      <c r="X38" s="616" t="s">
        <v>96</v>
      </c>
      <c r="Y38" s="406" t="str">
        <f t="shared" si="35"/>
        <v>EN EJECUCIÓN</v>
      </c>
      <c r="Z38" s="209" t="str">
        <f t="shared" si="6"/>
        <v>NO</v>
      </c>
      <c r="AA38" s="415" t="s">
        <v>97</v>
      </c>
      <c r="AB38" s="409" t="str">
        <f t="shared" si="7"/>
        <v>NO APLICA</v>
      </c>
      <c r="AC38" s="187" t="str">
        <f t="shared" si="8"/>
        <v>NO APLICA</v>
      </c>
      <c r="AD38" s="152"/>
      <c r="AE38" s="151"/>
    </row>
    <row r="39" spans="2:31" ht="50.1" customHeight="1" x14ac:dyDescent="0.2">
      <c r="B39" s="197" t="s">
        <v>85</v>
      </c>
      <c r="C39" s="661"/>
      <c r="D39" s="151" t="s">
        <v>236</v>
      </c>
      <c r="E39" s="231">
        <v>668</v>
      </c>
      <c r="F39" s="196" t="s">
        <v>245</v>
      </c>
      <c r="G39" s="232" t="s">
        <v>242</v>
      </c>
      <c r="H39" s="322" t="s">
        <v>413</v>
      </c>
      <c r="I39" s="322" t="s">
        <v>247</v>
      </c>
      <c r="J39" s="190">
        <v>4</v>
      </c>
      <c r="K39" s="151" t="s">
        <v>108</v>
      </c>
      <c r="L39" s="245" t="s">
        <v>381</v>
      </c>
      <c r="M39" s="218">
        <v>1</v>
      </c>
      <c r="N39" s="194">
        <v>45689</v>
      </c>
      <c r="O39" s="194">
        <v>46021</v>
      </c>
      <c r="P39" s="151"/>
      <c r="Q39" s="327">
        <v>45747</v>
      </c>
      <c r="R39" s="480" t="s">
        <v>414</v>
      </c>
      <c r="S39" s="614">
        <v>1</v>
      </c>
      <c r="T39" s="361">
        <f t="shared" si="36"/>
        <v>0.25</v>
      </c>
      <c r="U39" s="362">
        <f t="shared" si="37"/>
        <v>0.25</v>
      </c>
      <c r="V39" s="363" t="str">
        <f t="shared" si="38"/>
        <v>ALERTA</v>
      </c>
      <c r="W39" s="338" t="s">
        <v>410</v>
      </c>
      <c r="X39" s="616" t="s">
        <v>96</v>
      </c>
      <c r="Y39" s="406" t="str">
        <f t="shared" si="35"/>
        <v>EN EJECUCIÓN</v>
      </c>
      <c r="Z39" s="209" t="str">
        <f t="shared" si="6"/>
        <v>NO</v>
      </c>
      <c r="AA39" s="415" t="s">
        <v>97</v>
      </c>
      <c r="AB39" s="409" t="str">
        <f t="shared" si="7"/>
        <v>NO APLICA</v>
      </c>
      <c r="AC39" s="187" t="str">
        <f t="shared" si="8"/>
        <v>NO APLICA</v>
      </c>
      <c r="AD39" s="152"/>
      <c r="AE39" s="151"/>
    </row>
    <row r="40" spans="2:31" ht="140.25" customHeight="1" x14ac:dyDescent="0.2">
      <c r="B40" s="197" t="s">
        <v>85</v>
      </c>
      <c r="C40" s="661"/>
      <c r="D40" s="151" t="s">
        <v>236</v>
      </c>
      <c r="E40" s="231">
        <v>669</v>
      </c>
      <c r="F40" s="196" t="s">
        <v>252</v>
      </c>
      <c r="G40" s="232" t="s">
        <v>415</v>
      </c>
      <c r="H40" s="322" t="s">
        <v>416</v>
      </c>
      <c r="I40" s="322" t="s">
        <v>417</v>
      </c>
      <c r="J40" s="190">
        <v>3</v>
      </c>
      <c r="K40" s="151" t="s">
        <v>108</v>
      </c>
      <c r="L40" s="245" t="s">
        <v>381</v>
      </c>
      <c r="M40" s="218">
        <v>1</v>
      </c>
      <c r="N40" s="194">
        <v>45748</v>
      </c>
      <c r="O40" s="194">
        <v>46021</v>
      </c>
      <c r="P40" s="151"/>
      <c r="Q40" s="327">
        <v>45747</v>
      </c>
      <c r="R40" s="478" t="s">
        <v>283</v>
      </c>
      <c r="S40" s="615">
        <v>1</v>
      </c>
      <c r="T40" s="361">
        <f t="shared" si="36"/>
        <v>0.33333333333333331</v>
      </c>
      <c r="U40" s="362">
        <f t="shared" si="37"/>
        <v>0.33333333333333331</v>
      </c>
      <c r="V40" s="363" t="str">
        <f t="shared" si="38"/>
        <v>ALERTA</v>
      </c>
      <c r="W40" s="465" t="s">
        <v>418</v>
      </c>
      <c r="X40" s="616" t="s">
        <v>96</v>
      </c>
      <c r="Y40" s="406" t="str">
        <f t="shared" si="35"/>
        <v>EN EJECUCIÓN</v>
      </c>
      <c r="Z40" s="209" t="str">
        <f t="shared" si="6"/>
        <v>NO</v>
      </c>
      <c r="AA40" s="415" t="s">
        <v>97</v>
      </c>
      <c r="AB40" s="409" t="str">
        <f t="shared" si="7"/>
        <v>NO APLICA</v>
      </c>
      <c r="AC40" s="187" t="str">
        <f t="shared" si="8"/>
        <v>NO APLICA</v>
      </c>
      <c r="AD40" s="152"/>
      <c r="AE40" s="151"/>
    </row>
    <row r="41" spans="2:31" ht="67.5" customHeight="1" x14ac:dyDescent="0.2">
      <c r="B41" s="151" t="s">
        <v>255</v>
      </c>
      <c r="C41" s="667" t="s">
        <v>256</v>
      </c>
      <c r="D41" s="230" t="s">
        <v>171</v>
      </c>
      <c r="E41" s="231">
        <v>682</v>
      </c>
      <c r="F41" s="338" t="s">
        <v>419</v>
      </c>
      <c r="G41" s="338"/>
      <c r="H41" s="233" t="s">
        <v>420</v>
      </c>
      <c r="I41" s="190" t="s">
        <v>421</v>
      </c>
      <c r="J41" s="411">
        <v>1</v>
      </c>
      <c r="K41" s="151" t="s">
        <v>108</v>
      </c>
      <c r="L41" s="230" t="s">
        <v>422</v>
      </c>
      <c r="M41" s="218">
        <v>1</v>
      </c>
      <c r="N41" s="284">
        <v>45717</v>
      </c>
      <c r="O41" s="284">
        <v>45777</v>
      </c>
      <c r="P41" s="151"/>
      <c r="Q41" s="327">
        <v>45747</v>
      </c>
      <c r="R41" s="478" t="s">
        <v>423</v>
      </c>
      <c r="S41" s="613">
        <v>0</v>
      </c>
      <c r="T41" s="361">
        <f t="shared" si="36"/>
        <v>0</v>
      </c>
      <c r="U41" s="362">
        <f t="shared" si="37"/>
        <v>0</v>
      </c>
      <c r="V41" s="363" t="str">
        <f t="shared" si="38"/>
        <v>ALERTA</v>
      </c>
      <c r="W41" s="465" t="s">
        <v>424</v>
      </c>
      <c r="X41" s="209" t="s">
        <v>96</v>
      </c>
      <c r="Y41" s="406" t="str">
        <f t="shared" si="35"/>
        <v>ATENCIÓN</v>
      </c>
      <c r="Z41" s="209" t="str">
        <f t="shared" si="6"/>
        <v>NO</v>
      </c>
      <c r="AA41" s="415" t="s">
        <v>97</v>
      </c>
      <c r="AB41" s="409" t="str">
        <f t="shared" si="7"/>
        <v>NO APLICA</v>
      </c>
      <c r="AC41" s="187" t="str">
        <f t="shared" si="8"/>
        <v>NO APLICA</v>
      </c>
      <c r="AD41" s="152"/>
      <c r="AE41" s="151"/>
    </row>
    <row r="42" spans="2:31" ht="50.1" customHeight="1" x14ac:dyDescent="0.2">
      <c r="B42" s="151" t="s">
        <v>255</v>
      </c>
      <c r="C42" s="670"/>
      <c r="D42" s="230" t="s">
        <v>171</v>
      </c>
      <c r="E42" s="231">
        <v>683</v>
      </c>
      <c r="F42" s="338" t="s">
        <v>425</v>
      </c>
      <c r="G42" s="338"/>
      <c r="H42" s="233" t="s">
        <v>426</v>
      </c>
      <c r="I42" s="190" t="s">
        <v>421</v>
      </c>
      <c r="J42" s="396">
        <v>1</v>
      </c>
      <c r="K42" s="151" t="s">
        <v>108</v>
      </c>
      <c r="L42" s="230" t="s">
        <v>422</v>
      </c>
      <c r="M42" s="218">
        <v>1</v>
      </c>
      <c r="N42" s="284">
        <v>45717</v>
      </c>
      <c r="O42" s="284">
        <v>45777</v>
      </c>
      <c r="P42" s="151"/>
      <c r="Q42" s="331">
        <v>45747</v>
      </c>
      <c r="R42" s="478" t="s">
        <v>423</v>
      </c>
      <c r="S42" s="614">
        <v>0</v>
      </c>
      <c r="T42" s="213">
        <f t="shared" si="36"/>
        <v>0</v>
      </c>
      <c r="U42" s="214">
        <f t="shared" si="37"/>
        <v>0</v>
      </c>
      <c r="V42" s="215" t="str">
        <f t="shared" si="38"/>
        <v>ALERTA</v>
      </c>
      <c r="W42" s="465" t="s">
        <v>424</v>
      </c>
      <c r="X42" s="616" t="s">
        <v>96</v>
      </c>
      <c r="Y42" s="330" t="str">
        <f t="shared" si="35"/>
        <v>ATENCIÓN</v>
      </c>
      <c r="Z42" s="209" t="str">
        <f t="shared" si="6"/>
        <v>NO</v>
      </c>
      <c r="AA42" s="415" t="s">
        <v>97</v>
      </c>
      <c r="AB42" s="409" t="str">
        <f t="shared" si="7"/>
        <v>NO APLICA</v>
      </c>
      <c r="AC42" s="187" t="str">
        <f t="shared" si="8"/>
        <v>NO APLICA</v>
      </c>
      <c r="AD42" s="152"/>
      <c r="AE42" s="151"/>
    </row>
  </sheetData>
  <autoFilter ref="B3:AH42"/>
  <mergeCells count="12">
    <mergeCell ref="C41:C42"/>
    <mergeCell ref="Q1:Y1"/>
    <mergeCell ref="Z1:AE2"/>
    <mergeCell ref="Q2:Y2"/>
    <mergeCell ref="C13:C15"/>
    <mergeCell ref="C7:C8"/>
    <mergeCell ref="C32:C33"/>
    <mergeCell ref="C35:C40"/>
    <mergeCell ref="C26:C28"/>
    <mergeCell ref="B1:F2"/>
    <mergeCell ref="G1:P2"/>
    <mergeCell ref="C16:C24"/>
  </mergeCells>
  <conditionalFormatting sqref="V4">
    <cfRule type="dataBar" priority="164">
      <dataBar>
        <cfvo type="min"/>
        <cfvo type="max"/>
        <color rgb="FF638EC6"/>
      </dataBar>
    </cfRule>
  </conditionalFormatting>
  <conditionalFormatting sqref="V4:V42">
    <cfRule type="containsText" dxfId="238" priority="52" stopIfTrue="1" operator="containsText" text="EN TERMINO">
      <formula>NOT(ISERROR(SEARCH("EN TERMINO",V4)))</formula>
    </cfRule>
    <cfRule type="containsText" priority="53" operator="containsText" text="AMARILLO">
      <formula>NOT(ISERROR(SEARCH("AMARILLO",V4)))</formula>
    </cfRule>
    <cfRule type="containsText" dxfId="237" priority="54" stopIfTrue="1" operator="containsText" text="ALERTA">
      <formula>NOT(ISERROR(SEARCH("ALERTA",V4)))</formula>
    </cfRule>
    <cfRule type="containsText" dxfId="236" priority="55" stopIfTrue="1" operator="containsText" text="OK">
      <formula>NOT(ISERROR(SEARCH("OK",V4)))</formula>
    </cfRule>
  </conditionalFormatting>
  <conditionalFormatting sqref="V5:V12">
    <cfRule type="dataBar" priority="315">
      <dataBar>
        <cfvo type="min"/>
        <cfvo type="max"/>
        <color rgb="FF638EC6"/>
      </dataBar>
    </cfRule>
  </conditionalFormatting>
  <conditionalFormatting sqref="V13">
    <cfRule type="dataBar" priority="104">
      <dataBar>
        <cfvo type="min"/>
        <cfvo type="max"/>
        <color rgb="FF638EC6"/>
      </dataBar>
    </cfRule>
  </conditionalFormatting>
  <conditionalFormatting sqref="V14:V15">
    <cfRule type="dataBar" priority="399">
      <dataBar>
        <cfvo type="min"/>
        <cfvo type="max"/>
        <color rgb="FF638EC6"/>
      </dataBar>
    </cfRule>
  </conditionalFormatting>
  <conditionalFormatting sqref="V16:V17">
    <cfRule type="dataBar" priority="408">
      <dataBar>
        <cfvo type="min"/>
        <cfvo type="max"/>
        <color rgb="FF638EC6"/>
      </dataBar>
    </cfRule>
  </conditionalFormatting>
  <conditionalFormatting sqref="V18:V22">
    <cfRule type="dataBar" priority="438">
      <dataBar>
        <cfvo type="min"/>
        <cfvo type="max"/>
        <color rgb="FF638EC6"/>
      </dataBar>
    </cfRule>
  </conditionalFormatting>
  <conditionalFormatting sqref="V23:V25">
    <cfRule type="dataBar" priority="447">
      <dataBar>
        <cfvo type="min"/>
        <cfvo type="max"/>
        <color rgb="FF638EC6"/>
      </dataBar>
    </cfRule>
  </conditionalFormatting>
  <conditionalFormatting sqref="V26">
    <cfRule type="dataBar" priority="26">
      <dataBar>
        <cfvo type="min"/>
        <cfvo type="max"/>
        <color rgb="FF638EC6"/>
      </dataBar>
    </cfRule>
  </conditionalFormatting>
  <conditionalFormatting sqref="V27:V28">
    <cfRule type="dataBar" priority="25">
      <dataBar>
        <cfvo type="min"/>
        <cfvo type="max"/>
        <color rgb="FF638EC6"/>
      </dataBar>
    </cfRule>
  </conditionalFormatting>
  <conditionalFormatting sqref="V29">
    <cfRule type="dataBar" priority="24">
      <dataBar>
        <cfvo type="min"/>
        <cfvo type="max"/>
        <color rgb="FF638EC6"/>
      </dataBar>
    </cfRule>
  </conditionalFormatting>
  <conditionalFormatting sqref="V30">
    <cfRule type="dataBar" priority="23">
      <dataBar>
        <cfvo type="min"/>
        <cfvo type="max"/>
        <color rgb="FF638EC6"/>
      </dataBar>
    </cfRule>
  </conditionalFormatting>
  <conditionalFormatting sqref="V31:V42">
    <cfRule type="dataBar" priority="22">
      <dataBar>
        <cfvo type="min"/>
        <cfvo type="max"/>
        <color rgb="FF638EC6"/>
      </dataBar>
    </cfRule>
  </conditionalFormatting>
  <conditionalFormatting sqref="Y4:Y42">
    <cfRule type="containsText" dxfId="235" priority="45" operator="containsText" text="EN EJECUCIÓN">
      <formula>NOT(ISERROR(SEARCH("EN EJECUCIÓN",Y4)))</formula>
    </cfRule>
    <cfRule type="containsText" dxfId="234" priority="47" operator="containsText" text="EN TERMINO">
      <formula>NOT(ISERROR(SEARCH("EN TERMINO",Y4)))</formula>
    </cfRule>
    <cfRule type="containsText" dxfId="233" priority="48" operator="containsText" text="ATENCIÓN">
      <formula>NOT(ISERROR(SEARCH("ATENCIÓN",Y4)))</formula>
    </cfRule>
    <cfRule type="containsText" dxfId="232" priority="49" stopIfTrue="1" operator="containsText" text="PENDIENTE">
      <formula>NOT(ISERROR(SEARCH("PENDIENTE",Y4)))</formula>
    </cfRule>
    <cfRule type="containsText" dxfId="231" priority="50" stopIfTrue="1" operator="containsText" text="INCUMPLIDA">
      <formula>NOT(ISERROR(SEARCH("INCUMPLIDA",Y4)))</formula>
    </cfRule>
    <cfRule type="containsText" dxfId="230" priority="51" stopIfTrue="1" operator="containsText" text="CUMPLIDA">
      <formula>NOT(ISERROR(SEARCH("CUMPLIDA",Y4)))</formula>
    </cfRule>
  </conditionalFormatting>
  <conditionalFormatting sqref="AC4:AC42">
    <cfRule type="containsText" dxfId="229" priority="1" operator="containsText" text="cerrada">
      <formula>NOT(ISERROR(SEARCH("cerrada",AC4)))</formula>
    </cfRule>
    <cfRule type="containsText" dxfId="228" priority="2" operator="containsText" text="cerrado">
      <formula>NOT(ISERROR(SEARCH("cerrado",AC4)))</formula>
    </cfRule>
    <cfRule type="containsText" dxfId="227" priority="3" operator="containsText" text="Abierto">
      <formula>NOT(ISERROR(SEARCH("Abierto",AC4)))</formula>
    </cfRule>
  </conditionalFormatting>
  <conditionalFormatting sqref="AG13">
    <cfRule type="containsText" dxfId="226" priority="39" operator="containsText" text="cerrada">
      <formula>NOT(ISERROR(SEARCH("cerrada",AG13)))</formula>
    </cfRule>
    <cfRule type="containsText" dxfId="225" priority="40" operator="containsText" text="cerrado">
      <formula>NOT(ISERROR(SEARCH("cerrado",AG13)))</formula>
    </cfRule>
    <cfRule type="containsText" dxfId="224" priority="41" operator="containsText" text="Abierto">
      <formula>NOT(ISERROR(SEARCH("Abierto",AG13)))</formula>
    </cfRule>
  </conditionalFormatting>
  <dataValidations count="5">
    <dataValidation type="list" allowBlank="1" showInputMessage="1" showErrorMessage="1" sqref="D7:D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AE13">
      <formula1>$AF$4:$AG$4</formula1>
    </dataValidation>
    <dataValidation type="list" allowBlank="1" showInputMessage="1" showErrorMessage="1" sqref="K4:K6">
      <formula1>$E$2:$E$3</formula1>
    </dataValidation>
    <dataValidation type="list" allowBlank="1" showInputMessage="1" showErrorMessage="1" sqref="K13:K42">
      <formula1>"Correctiva, Preventiva, Acción de mejora"</formula1>
    </dataValidation>
    <dataValidation type="list" allowBlank="1" showInputMessage="1" showErrorMessage="1" sqref="AA4:AA42">
      <formula1>$BE$4:$BG$4</formula1>
    </dataValidation>
  </dataValidation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B1:AE11"/>
  <sheetViews>
    <sheetView topLeftCell="A7" zoomScale="90" zoomScaleNormal="90" workbookViewId="0">
      <pane xSplit="5" topLeftCell="AB1" activePane="topRight" state="frozen"/>
      <selection activeCell="A3" sqref="A3"/>
      <selection pane="topRight" activeCell="AB1" sqref="Z1:AE2"/>
    </sheetView>
  </sheetViews>
  <sheetFormatPr baseColWidth="10" defaultColWidth="20.140625" defaultRowHeight="50.1" customHeight="1" outlineLevelCol="1" x14ac:dyDescent="0.2"/>
  <cols>
    <col min="1" max="1" width="4.140625" style="142" customWidth="1"/>
    <col min="2" max="2" width="16.7109375" style="142" customWidth="1"/>
    <col min="3" max="3" width="18.5703125" style="142" customWidth="1"/>
    <col min="4" max="4" width="20.140625" style="142"/>
    <col min="5" max="5" width="15.42578125" style="142" customWidth="1"/>
    <col min="6" max="6" width="39" style="142" customWidth="1"/>
    <col min="7" max="7" width="20.140625" style="142"/>
    <col min="8" max="8" width="20.140625" style="144"/>
    <col min="9" max="16" width="20.140625" style="142"/>
    <col min="17" max="17" width="20.140625" style="143" outlineLevel="1"/>
    <col min="18" max="18" width="35" style="143" customWidth="1" outlineLevel="1"/>
    <col min="19" max="22" width="20.140625" style="143" outlineLevel="1"/>
    <col min="23" max="23" width="78.710937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21" customHeight="1" x14ac:dyDescent="0.25">
      <c r="B1" s="668" t="s">
        <v>6</v>
      </c>
      <c r="C1" s="668"/>
      <c r="D1" s="668"/>
      <c r="E1" s="668"/>
      <c r="F1" s="668"/>
      <c r="G1" s="669" t="s">
        <v>19</v>
      </c>
      <c r="H1" s="669"/>
      <c r="I1" s="669"/>
      <c r="J1" s="669"/>
      <c r="K1" s="669"/>
      <c r="L1" s="669"/>
      <c r="M1" s="669"/>
      <c r="N1" s="669"/>
      <c r="O1" s="669"/>
      <c r="P1" s="669"/>
      <c r="Q1" s="672"/>
      <c r="R1" s="672"/>
      <c r="S1" s="672"/>
      <c r="T1" s="672"/>
      <c r="U1" s="672"/>
      <c r="V1" s="672"/>
      <c r="W1" s="672"/>
      <c r="X1" s="672"/>
      <c r="Y1" s="672"/>
      <c r="Z1" s="662" t="s">
        <v>69</v>
      </c>
      <c r="AA1" s="663"/>
      <c r="AB1" s="663"/>
      <c r="AC1" s="663"/>
      <c r="AD1" s="663"/>
      <c r="AE1" s="663"/>
    </row>
    <row r="2" spans="2:31" ht="32.25" customHeight="1" x14ac:dyDescent="0.25">
      <c r="B2" s="668"/>
      <c r="C2" s="668"/>
      <c r="D2" s="668"/>
      <c r="E2" s="668"/>
      <c r="F2" s="668"/>
      <c r="G2" s="669"/>
      <c r="H2" s="669"/>
      <c r="I2" s="669"/>
      <c r="J2" s="669"/>
      <c r="K2" s="669"/>
      <c r="L2" s="669"/>
      <c r="M2" s="669"/>
      <c r="N2" s="669"/>
      <c r="O2" s="669"/>
      <c r="P2" s="669"/>
      <c r="Q2" s="666" t="s">
        <v>70</v>
      </c>
      <c r="R2" s="666"/>
      <c r="S2" s="666"/>
      <c r="T2" s="666"/>
      <c r="U2" s="666"/>
      <c r="V2" s="666"/>
      <c r="W2" s="666"/>
      <c r="X2" s="666"/>
      <c r="Y2" s="666"/>
      <c r="Z2" s="664"/>
      <c r="AA2" s="665"/>
      <c r="AB2" s="665"/>
      <c r="AC2" s="665"/>
      <c r="AD2" s="665"/>
      <c r="AE2" s="665"/>
    </row>
    <row r="3" spans="2:31" ht="50.1"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04" t="s">
        <v>76</v>
      </c>
      <c r="R3" s="404" t="s">
        <v>77</v>
      </c>
      <c r="S3" s="404" t="s">
        <v>78</v>
      </c>
      <c r="T3" s="404" t="s">
        <v>79</v>
      </c>
      <c r="U3" s="404" t="s">
        <v>80</v>
      </c>
      <c r="V3" s="404" t="s">
        <v>81</v>
      </c>
      <c r="W3" s="404" t="s">
        <v>82</v>
      </c>
      <c r="X3" s="404" t="s">
        <v>83</v>
      </c>
      <c r="Y3" s="404" t="s">
        <v>52</v>
      </c>
      <c r="Z3" s="184" t="s">
        <v>56</v>
      </c>
      <c r="AA3" s="184" t="s">
        <v>58</v>
      </c>
      <c r="AB3" s="184" t="s">
        <v>60</v>
      </c>
      <c r="AC3" s="184" t="s">
        <v>62</v>
      </c>
      <c r="AD3" s="184" t="s">
        <v>64</v>
      </c>
      <c r="AE3" s="184" t="s">
        <v>84</v>
      </c>
    </row>
    <row r="4" spans="2:31" ht="50.1" customHeight="1" x14ac:dyDescent="0.25">
      <c r="B4" s="197" t="s">
        <v>255</v>
      </c>
      <c r="C4" s="678" t="s">
        <v>427</v>
      </c>
      <c r="D4" s="224" t="s">
        <v>428</v>
      </c>
      <c r="E4" s="191">
        <v>516</v>
      </c>
      <c r="F4" s="228" t="s">
        <v>429</v>
      </c>
      <c r="G4" s="275" t="s">
        <v>430</v>
      </c>
      <c r="H4" s="217" t="s">
        <v>431</v>
      </c>
      <c r="I4" s="217" t="s">
        <v>432</v>
      </c>
      <c r="J4" s="217">
        <v>2</v>
      </c>
      <c r="K4" s="190" t="s">
        <v>92</v>
      </c>
      <c r="L4" s="217" t="s">
        <v>433</v>
      </c>
      <c r="M4" s="276">
        <v>1</v>
      </c>
      <c r="N4" s="219">
        <v>45427</v>
      </c>
      <c r="O4" s="219">
        <v>45657</v>
      </c>
      <c r="P4" s="416">
        <v>45906</v>
      </c>
      <c r="Q4" s="331">
        <v>45730</v>
      </c>
      <c r="R4" s="228" t="s">
        <v>434</v>
      </c>
      <c r="S4" s="351">
        <v>0</v>
      </c>
      <c r="T4" s="210">
        <f t="shared" ref="T4:T11" si="0">(IF(S4="","",IF(OR($J4=0,$J4="",Q4=""),"",S4/$J4)))</f>
        <v>0</v>
      </c>
      <c r="U4" s="211">
        <f t="shared" ref="U4:U11" si="1">(IF(OR($M4="",T4=""),"",IF(OR($M4=0,T4=0),0,IF((T4*100%)/$M4&gt;100%,100%,(T4*100%)/$M4))))</f>
        <v>0</v>
      </c>
      <c r="V4" s="212" t="str">
        <f t="shared" ref="V4:V11" si="2">IF(S4="","",IF(U4&lt;100%, IF(U4&lt;100%, "ALERTA","EN TERMINO"), IF(U4=100%, "OK", "EN TERMINO")))</f>
        <v>ALERTA</v>
      </c>
      <c r="W4" s="338" t="s">
        <v>435</v>
      </c>
      <c r="X4" s="346" t="s">
        <v>96</v>
      </c>
      <c r="Y4" s="330" t="str">
        <f>IF(U4=100%,IF(U4&gt;=100%,"CUMPLIDA","ATENCIÓN"),IF(U4&lt;25%,"ATENCIÓN","EN EJECUCIÓN"))</f>
        <v>ATENCIÓN</v>
      </c>
      <c r="Z4" s="209" t="str">
        <f t="shared" ref="Z4:Z11" si="3">IF(Y4="CUMPLIDA", "SI", "NO")</f>
        <v>NO</v>
      </c>
      <c r="AA4" s="415" t="s">
        <v>97</v>
      </c>
      <c r="AB4" s="409" t="str">
        <f t="shared" ref="AB4:AB11" si="4">IF(Y4="CUMPLIDA",IF(AND(Z4="SI",AA4="NO"),"EFECTIVA",IF(AND(Z4="NO",AA4="NO"),"INEFECTIVA",IF(AND(Z4="NO",AA4="SI"),"INEFECTIVA",IF(AND(Z4="SI",AA4="SI"),"INEFECTIVA")))),"NO APLICA")</f>
        <v>NO APLICA</v>
      </c>
      <c r="AC4" s="187" t="str">
        <f t="shared" ref="AC4:AC11" si="5">IF(AB4="EFECTIVA","NO",IF(AB4="INEFECTIVA","SI","NO APLICA"))</f>
        <v>NO APLICA</v>
      </c>
      <c r="AD4" s="209" t="s">
        <v>98</v>
      </c>
      <c r="AE4" s="151"/>
    </row>
    <row r="5" spans="2:31" ht="50.1" customHeight="1" x14ac:dyDescent="0.25">
      <c r="B5" s="197" t="s">
        <v>255</v>
      </c>
      <c r="C5" s="679"/>
      <c r="D5" s="224" t="s">
        <v>428</v>
      </c>
      <c r="E5" s="222">
        <v>519</v>
      </c>
      <c r="F5" s="228" t="s">
        <v>436</v>
      </c>
      <c r="G5" s="275" t="s">
        <v>437</v>
      </c>
      <c r="H5" s="217" t="s">
        <v>438</v>
      </c>
      <c r="I5" s="217" t="s">
        <v>439</v>
      </c>
      <c r="J5" s="217">
        <v>3</v>
      </c>
      <c r="K5" s="190" t="s">
        <v>92</v>
      </c>
      <c r="L5" s="217" t="s">
        <v>433</v>
      </c>
      <c r="M5" s="276">
        <v>1</v>
      </c>
      <c r="N5" s="219">
        <v>45427</v>
      </c>
      <c r="O5" s="219">
        <v>45657</v>
      </c>
      <c r="P5" s="416">
        <v>45906</v>
      </c>
      <c r="Q5" s="331">
        <v>45730</v>
      </c>
      <c r="R5" s="228" t="s">
        <v>440</v>
      </c>
      <c r="S5" s="225">
        <v>1</v>
      </c>
      <c r="T5" s="210">
        <f t="shared" si="0"/>
        <v>0.33333333333333331</v>
      </c>
      <c r="U5" s="211">
        <f t="shared" si="1"/>
        <v>0.33333333333333331</v>
      </c>
      <c r="V5" s="212" t="str">
        <f t="shared" si="2"/>
        <v>ALERTA</v>
      </c>
      <c r="W5" s="338" t="s">
        <v>441</v>
      </c>
      <c r="X5" s="346" t="s">
        <v>96</v>
      </c>
      <c r="Y5" s="330" t="str">
        <f t="shared" ref="Y5:Y11" si="6">IF(U5=100%,IF(U5&gt;=100%,"CUMPLIDA","ATENCIÓN"),IF(U5&lt;25%,"ATENCIÓN","EN EJECUCIÓN"))</f>
        <v>EN EJECUCIÓN</v>
      </c>
      <c r="Z5" s="209" t="str">
        <f t="shared" si="3"/>
        <v>NO</v>
      </c>
      <c r="AA5" s="415" t="s">
        <v>97</v>
      </c>
      <c r="AB5" s="409" t="str">
        <f t="shared" si="4"/>
        <v>NO APLICA</v>
      </c>
      <c r="AC5" s="187" t="str">
        <f t="shared" si="5"/>
        <v>NO APLICA</v>
      </c>
      <c r="AD5" s="209" t="s">
        <v>98</v>
      </c>
      <c r="AE5" s="151"/>
    </row>
    <row r="6" spans="2:31" ht="50.1" customHeight="1" x14ac:dyDescent="0.25">
      <c r="B6" s="197" t="s">
        <v>255</v>
      </c>
      <c r="C6" s="679"/>
      <c r="D6" s="224" t="s">
        <v>428</v>
      </c>
      <c r="E6" s="191">
        <v>520</v>
      </c>
      <c r="F6" s="228" t="s">
        <v>442</v>
      </c>
      <c r="G6" s="275" t="s">
        <v>443</v>
      </c>
      <c r="H6" s="217" t="s">
        <v>444</v>
      </c>
      <c r="I6" s="217" t="s">
        <v>445</v>
      </c>
      <c r="J6" s="217">
        <v>1</v>
      </c>
      <c r="K6" s="190" t="s">
        <v>92</v>
      </c>
      <c r="L6" s="217" t="s">
        <v>433</v>
      </c>
      <c r="M6" s="276">
        <v>1</v>
      </c>
      <c r="N6" s="219">
        <v>45427</v>
      </c>
      <c r="O6" s="219">
        <v>45657</v>
      </c>
      <c r="P6" s="416">
        <v>45906</v>
      </c>
      <c r="Q6" s="331">
        <v>45730</v>
      </c>
      <c r="R6" s="228" t="s">
        <v>446</v>
      </c>
      <c r="S6" s="354">
        <v>0</v>
      </c>
      <c r="T6" s="210">
        <f t="shared" si="0"/>
        <v>0</v>
      </c>
      <c r="U6" s="211">
        <f t="shared" si="1"/>
        <v>0</v>
      </c>
      <c r="V6" s="212" t="str">
        <f t="shared" si="2"/>
        <v>ALERTA</v>
      </c>
      <c r="W6" s="338" t="s">
        <v>447</v>
      </c>
      <c r="X6" s="346" t="s">
        <v>96</v>
      </c>
      <c r="Y6" s="330" t="str">
        <f t="shared" si="6"/>
        <v>ATENCIÓN</v>
      </c>
      <c r="Z6" s="209" t="str">
        <f t="shared" si="3"/>
        <v>NO</v>
      </c>
      <c r="AA6" s="415" t="s">
        <v>97</v>
      </c>
      <c r="AB6" s="409" t="str">
        <f t="shared" si="4"/>
        <v>NO APLICA</v>
      </c>
      <c r="AC6" s="187" t="str">
        <f t="shared" si="5"/>
        <v>NO APLICA</v>
      </c>
      <c r="AD6" s="209" t="s">
        <v>98</v>
      </c>
      <c r="AE6" s="151"/>
    </row>
    <row r="7" spans="2:31" ht="50.1" customHeight="1" x14ac:dyDescent="0.25">
      <c r="B7" s="197" t="s">
        <v>255</v>
      </c>
      <c r="C7" s="679"/>
      <c r="D7" s="224" t="s">
        <v>428</v>
      </c>
      <c r="E7" s="222">
        <v>523</v>
      </c>
      <c r="F7" s="228" t="s">
        <v>448</v>
      </c>
      <c r="G7" s="275" t="s">
        <v>449</v>
      </c>
      <c r="H7" s="217" t="s">
        <v>450</v>
      </c>
      <c r="I7" s="217" t="s">
        <v>451</v>
      </c>
      <c r="J7" s="217">
        <v>2</v>
      </c>
      <c r="K7" s="190" t="s">
        <v>92</v>
      </c>
      <c r="L7" s="217" t="s">
        <v>433</v>
      </c>
      <c r="M7" s="276">
        <v>1</v>
      </c>
      <c r="N7" s="219">
        <v>45427</v>
      </c>
      <c r="O7" s="219">
        <v>45657</v>
      </c>
      <c r="P7" s="416">
        <v>45906</v>
      </c>
      <c r="Q7" s="331">
        <v>45730</v>
      </c>
      <c r="R7" s="228" t="s">
        <v>446</v>
      </c>
      <c r="S7" s="209">
        <v>0.5</v>
      </c>
      <c r="T7" s="210">
        <f t="shared" ref="T7" si="7">(IF(S7="","",IF(OR($J7=0,$J7="",Q7=""),"",S7/$J7)))</f>
        <v>0.25</v>
      </c>
      <c r="U7" s="211">
        <f t="shared" ref="U7" si="8">(IF(OR($M7="",T7=""),"",IF(OR($M7=0,T7=0),0,IF((T7*100%)/$M7&gt;100%,100%,(T7*100%)/$M7))))</f>
        <v>0.25</v>
      </c>
      <c r="V7" s="212" t="str">
        <f t="shared" ref="V7" si="9">IF(S7="","",IF(U7&lt;100%, IF(U7&lt;100%, "ALERTA","EN TERMINO"), IF(U7=100%, "OK", "EN TERMINO")))</f>
        <v>ALERTA</v>
      </c>
      <c r="W7" s="338" t="s">
        <v>452</v>
      </c>
      <c r="X7" s="346" t="s">
        <v>96</v>
      </c>
      <c r="Y7" s="330" t="str">
        <f t="shared" si="6"/>
        <v>EN EJECUCIÓN</v>
      </c>
      <c r="Z7" s="209" t="str">
        <f t="shared" si="3"/>
        <v>NO</v>
      </c>
      <c r="AA7" s="415" t="s">
        <v>97</v>
      </c>
      <c r="AB7" s="409" t="str">
        <f t="shared" si="4"/>
        <v>NO APLICA</v>
      </c>
      <c r="AC7" s="187" t="str">
        <f t="shared" si="5"/>
        <v>NO APLICA</v>
      </c>
      <c r="AD7" s="209" t="s">
        <v>98</v>
      </c>
      <c r="AE7" s="151"/>
    </row>
    <row r="8" spans="2:31" ht="50.1" customHeight="1" x14ac:dyDescent="0.25">
      <c r="B8" s="197" t="s">
        <v>255</v>
      </c>
      <c r="C8" s="679"/>
      <c r="D8" s="224" t="s">
        <v>428</v>
      </c>
      <c r="E8" s="191">
        <v>524</v>
      </c>
      <c r="F8" s="228" t="s">
        <v>453</v>
      </c>
      <c r="G8" s="275" t="s">
        <v>454</v>
      </c>
      <c r="H8" s="217" t="s">
        <v>455</v>
      </c>
      <c r="I8" s="217" t="s">
        <v>456</v>
      </c>
      <c r="J8" s="217">
        <v>1</v>
      </c>
      <c r="K8" s="190" t="s">
        <v>92</v>
      </c>
      <c r="L8" s="217" t="s">
        <v>433</v>
      </c>
      <c r="M8" s="276">
        <v>1</v>
      </c>
      <c r="N8" s="219">
        <v>45427</v>
      </c>
      <c r="O8" s="219">
        <v>45657</v>
      </c>
      <c r="P8" s="416">
        <v>45906</v>
      </c>
      <c r="Q8" s="331">
        <v>45730</v>
      </c>
      <c r="R8" s="228" t="s">
        <v>446</v>
      </c>
      <c r="S8" s="209">
        <v>0</v>
      </c>
      <c r="T8" s="210">
        <f t="shared" si="0"/>
        <v>0</v>
      </c>
      <c r="U8" s="211">
        <f t="shared" si="1"/>
        <v>0</v>
      </c>
      <c r="V8" s="212" t="str">
        <f t="shared" si="2"/>
        <v>ALERTA</v>
      </c>
      <c r="W8" s="338" t="s">
        <v>457</v>
      </c>
      <c r="X8" s="346" t="s">
        <v>96</v>
      </c>
      <c r="Y8" s="330" t="str">
        <f t="shared" si="6"/>
        <v>ATENCIÓN</v>
      </c>
      <c r="Z8" s="209" t="str">
        <f t="shared" si="3"/>
        <v>NO</v>
      </c>
      <c r="AA8" s="415" t="s">
        <v>97</v>
      </c>
      <c r="AB8" s="409" t="str">
        <f t="shared" si="4"/>
        <v>NO APLICA</v>
      </c>
      <c r="AC8" s="187" t="str">
        <f t="shared" si="5"/>
        <v>NO APLICA</v>
      </c>
      <c r="AD8" s="209" t="s">
        <v>98</v>
      </c>
      <c r="AE8" s="151"/>
    </row>
    <row r="9" spans="2:31" ht="50.1" customHeight="1" x14ac:dyDescent="0.25">
      <c r="B9" s="197" t="s">
        <v>255</v>
      </c>
      <c r="C9" s="679"/>
      <c r="D9" s="224" t="s">
        <v>428</v>
      </c>
      <c r="E9" s="191">
        <v>525</v>
      </c>
      <c r="F9" s="228" t="s">
        <v>458</v>
      </c>
      <c r="G9" s="275" t="s">
        <v>454</v>
      </c>
      <c r="H9" s="217" t="s">
        <v>459</v>
      </c>
      <c r="I9" s="217" t="s">
        <v>460</v>
      </c>
      <c r="J9" s="217">
        <v>1</v>
      </c>
      <c r="K9" s="190" t="s">
        <v>92</v>
      </c>
      <c r="L9" s="217" t="s">
        <v>433</v>
      </c>
      <c r="M9" s="276">
        <v>1</v>
      </c>
      <c r="N9" s="219">
        <v>45427</v>
      </c>
      <c r="O9" s="219">
        <v>45657</v>
      </c>
      <c r="P9" s="416">
        <v>45906</v>
      </c>
      <c r="Q9" s="331">
        <v>45730</v>
      </c>
      <c r="R9" s="228" t="s">
        <v>461</v>
      </c>
      <c r="S9" s="209">
        <v>0</v>
      </c>
      <c r="T9" s="210">
        <f t="shared" si="0"/>
        <v>0</v>
      </c>
      <c r="U9" s="211">
        <f t="shared" si="1"/>
        <v>0</v>
      </c>
      <c r="V9" s="212" t="str">
        <f t="shared" si="2"/>
        <v>ALERTA</v>
      </c>
      <c r="W9" s="338" t="s">
        <v>457</v>
      </c>
      <c r="X9" s="346" t="s">
        <v>96</v>
      </c>
      <c r="Y9" s="330" t="str">
        <f t="shared" si="6"/>
        <v>ATENCIÓN</v>
      </c>
      <c r="Z9" s="209" t="str">
        <f t="shared" si="3"/>
        <v>NO</v>
      </c>
      <c r="AA9" s="415" t="s">
        <v>97</v>
      </c>
      <c r="AB9" s="409" t="str">
        <f t="shared" si="4"/>
        <v>NO APLICA</v>
      </c>
      <c r="AC9" s="187" t="str">
        <f t="shared" si="5"/>
        <v>NO APLICA</v>
      </c>
      <c r="AD9" s="209" t="s">
        <v>98</v>
      </c>
      <c r="AE9" s="151"/>
    </row>
    <row r="10" spans="2:31" ht="50.1" customHeight="1" x14ac:dyDescent="0.25">
      <c r="B10" s="197" t="s">
        <v>255</v>
      </c>
      <c r="C10" s="679"/>
      <c r="D10" s="224" t="s">
        <v>428</v>
      </c>
      <c r="E10" s="191">
        <v>526</v>
      </c>
      <c r="F10" s="228" t="s">
        <v>462</v>
      </c>
      <c r="G10" s="275" t="s">
        <v>463</v>
      </c>
      <c r="H10" s="217" t="s">
        <v>464</v>
      </c>
      <c r="I10" s="217" t="s">
        <v>465</v>
      </c>
      <c r="J10" s="217">
        <v>1</v>
      </c>
      <c r="K10" s="190" t="s">
        <v>92</v>
      </c>
      <c r="L10" s="217" t="s">
        <v>433</v>
      </c>
      <c r="M10" s="350">
        <v>1</v>
      </c>
      <c r="N10" s="238">
        <v>45427</v>
      </c>
      <c r="O10" s="238">
        <v>45657</v>
      </c>
      <c r="P10" s="416">
        <v>45906</v>
      </c>
      <c r="Q10" s="331">
        <v>45730</v>
      </c>
      <c r="R10" s="228" t="s">
        <v>466</v>
      </c>
      <c r="S10" s="209">
        <v>0</v>
      </c>
      <c r="T10" s="210">
        <f t="shared" si="0"/>
        <v>0</v>
      </c>
      <c r="U10" s="211">
        <f t="shared" si="1"/>
        <v>0</v>
      </c>
      <c r="V10" s="212" t="str">
        <f t="shared" si="2"/>
        <v>ALERTA</v>
      </c>
      <c r="W10" s="338" t="s">
        <v>467</v>
      </c>
      <c r="X10" s="346" t="s">
        <v>96</v>
      </c>
      <c r="Y10" s="330" t="str">
        <f t="shared" si="6"/>
        <v>ATENCIÓN</v>
      </c>
      <c r="Z10" s="209" t="str">
        <f t="shared" si="3"/>
        <v>NO</v>
      </c>
      <c r="AA10" s="415" t="s">
        <v>97</v>
      </c>
      <c r="AB10" s="409" t="str">
        <f t="shared" si="4"/>
        <v>NO APLICA</v>
      </c>
      <c r="AC10" s="187" t="str">
        <f t="shared" si="5"/>
        <v>NO APLICA</v>
      </c>
      <c r="AD10" s="209" t="s">
        <v>98</v>
      </c>
      <c r="AE10" s="151"/>
    </row>
    <row r="11" spans="2:31" ht="50.1" customHeight="1" x14ac:dyDescent="0.25">
      <c r="B11" s="197" t="s">
        <v>255</v>
      </c>
      <c r="C11" s="680"/>
      <c r="D11" s="224" t="s">
        <v>428</v>
      </c>
      <c r="E11" s="222">
        <v>527</v>
      </c>
      <c r="F11" s="228" t="s">
        <v>468</v>
      </c>
      <c r="G11" s="275" t="s">
        <v>469</v>
      </c>
      <c r="H11" s="217" t="s">
        <v>470</v>
      </c>
      <c r="I11" s="217" t="s">
        <v>471</v>
      </c>
      <c r="J11" s="217">
        <v>2</v>
      </c>
      <c r="K11" s="190" t="s">
        <v>92</v>
      </c>
      <c r="L11" s="348" t="s">
        <v>433</v>
      </c>
      <c r="M11" s="266">
        <v>1</v>
      </c>
      <c r="N11" s="347">
        <v>45427</v>
      </c>
      <c r="O11" s="347">
        <v>45657</v>
      </c>
      <c r="P11" s="416">
        <v>45906</v>
      </c>
      <c r="Q11" s="331">
        <v>45730</v>
      </c>
      <c r="R11" s="228" t="s">
        <v>472</v>
      </c>
      <c r="S11" s="209">
        <v>0.5</v>
      </c>
      <c r="T11" s="345">
        <f t="shared" si="0"/>
        <v>0.25</v>
      </c>
      <c r="U11" s="349">
        <f t="shared" si="1"/>
        <v>0.25</v>
      </c>
      <c r="V11" s="344" t="str">
        <f t="shared" si="2"/>
        <v>ALERTA</v>
      </c>
      <c r="W11" s="338" t="s">
        <v>435</v>
      </c>
      <c r="X11" s="346" t="s">
        <v>96</v>
      </c>
      <c r="Y11" s="330" t="str">
        <f t="shared" si="6"/>
        <v>EN EJECUCIÓN</v>
      </c>
      <c r="Z11" s="209" t="str">
        <f t="shared" si="3"/>
        <v>NO</v>
      </c>
      <c r="AA11" s="415" t="s">
        <v>97</v>
      </c>
      <c r="AB11" s="409" t="str">
        <f t="shared" si="4"/>
        <v>NO APLICA</v>
      </c>
      <c r="AC11" s="187" t="str">
        <f t="shared" si="5"/>
        <v>NO APLICA</v>
      </c>
      <c r="AD11" s="209" t="s">
        <v>98</v>
      </c>
      <c r="AE11" s="151"/>
    </row>
  </sheetData>
  <autoFilter ref="A3:AG11"/>
  <mergeCells count="6">
    <mergeCell ref="C4:C11"/>
    <mergeCell ref="B1:F2"/>
    <mergeCell ref="G1:P2"/>
    <mergeCell ref="Q1:Y1"/>
    <mergeCell ref="Z1:AE2"/>
    <mergeCell ref="Q2:Y2"/>
  </mergeCells>
  <conditionalFormatting sqref="V4:V11">
    <cfRule type="containsText" dxfId="223" priority="503" stopIfTrue="1" operator="containsText" text="EN TERMINO">
      <formula>NOT(ISERROR(SEARCH("EN TERMINO",V4)))</formula>
    </cfRule>
    <cfRule type="containsText" priority="504" operator="containsText" text="AMARILLO">
      <formula>NOT(ISERROR(SEARCH("AMARILLO",V4)))</formula>
    </cfRule>
    <cfRule type="containsText" dxfId="222" priority="505" stopIfTrue="1" operator="containsText" text="ALERTA">
      <formula>NOT(ISERROR(SEARCH("ALERTA",V4)))</formula>
    </cfRule>
    <cfRule type="containsText" dxfId="221" priority="506" stopIfTrue="1" operator="containsText" text="OK">
      <formula>NOT(ISERROR(SEARCH("OK",V4)))</formula>
    </cfRule>
    <cfRule type="dataBar" priority="507">
      <dataBar>
        <cfvo type="min"/>
        <cfvo type="max"/>
        <color rgb="FF638EC6"/>
      </dataBar>
    </cfRule>
  </conditionalFormatting>
  <conditionalFormatting sqref="Y4:Y11">
    <cfRule type="containsText" dxfId="220" priority="1" operator="containsText" text="EN EJECUCIÓN">
      <formula>NOT(ISERROR(SEARCH("EN EJECUCIÓN",Y4)))</formula>
    </cfRule>
    <cfRule type="containsText" dxfId="219" priority="2" operator="containsText" text="EN TERMINO">
      <formula>NOT(ISERROR(SEARCH("EN TERMINO",Y4)))</formula>
    </cfRule>
    <cfRule type="containsText" dxfId="218" priority="3" operator="containsText" text="ATENCIÓN">
      <formula>NOT(ISERROR(SEARCH("ATENCIÓN",Y4)))</formula>
    </cfRule>
    <cfRule type="containsText" dxfId="217" priority="4" stopIfTrue="1" operator="containsText" text="PENDIENTE">
      <formula>NOT(ISERROR(SEARCH("PENDIENTE",Y4)))</formula>
    </cfRule>
    <cfRule type="containsText" dxfId="216" priority="5" stopIfTrue="1" operator="containsText" text="INCUMPLIDA">
      <formula>NOT(ISERROR(SEARCH("INCUMPLIDA",Y4)))</formula>
    </cfRule>
    <cfRule type="containsText" dxfId="215" priority="6" stopIfTrue="1" operator="containsText" text="CUMPLIDA">
      <formula>NOT(ISERROR(SEARCH("CUMPLIDA",Y4)))</formula>
    </cfRule>
  </conditionalFormatting>
  <conditionalFormatting sqref="AC4:AC11">
    <cfRule type="containsText" dxfId="214" priority="7" operator="containsText" text="cerrada">
      <formula>NOT(ISERROR(SEARCH("cerrada",AC4)))</formula>
    </cfRule>
    <cfRule type="containsText" dxfId="213" priority="8" operator="containsText" text="cerrado">
      <formula>NOT(ISERROR(SEARCH("cerrado",AC4)))</formula>
    </cfRule>
    <cfRule type="containsText" dxfId="212" priority="9" operator="containsText" text="Abierto">
      <formula>NOT(ISERROR(SEARCH("Abierto",AC4)))</formula>
    </cfRule>
  </conditionalFormatting>
  <dataValidations count="2">
    <dataValidation type="list" allowBlank="1" showInputMessage="1" showErrorMessage="1" sqref="K4:K11">
      <formula1>"Correctiva, Preventiva, Acción de mejora"</formula1>
    </dataValidation>
    <dataValidation type="list" allowBlank="1" showInputMessage="1" showErrorMessage="1" sqref="AA4:AA11">
      <formula1>$BE$4:$BG$4</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B1:AE4"/>
  <sheetViews>
    <sheetView zoomScale="115" zoomScaleNormal="115" workbookViewId="0">
      <pane xSplit="5" topLeftCell="Y1" activePane="topRight" state="frozen"/>
      <selection activeCell="A3" sqref="A3"/>
      <selection pane="topRight" activeCell="Y4" sqref="Y4"/>
    </sheetView>
  </sheetViews>
  <sheetFormatPr baseColWidth="10" defaultColWidth="20.140625" defaultRowHeight="39.950000000000003" customHeight="1" outlineLevelCol="1" x14ac:dyDescent="0.2"/>
  <cols>
    <col min="1" max="1" width="4.140625" style="142" customWidth="1"/>
    <col min="2" max="2" width="14.7109375" style="142" customWidth="1"/>
    <col min="3" max="3" width="13.140625" style="142" customWidth="1"/>
    <col min="4" max="4" width="8.85546875" style="142" customWidth="1"/>
    <col min="5" max="5" width="13.5703125" style="142" customWidth="1"/>
    <col min="6" max="6" width="55.7109375" style="142" customWidth="1"/>
    <col min="7" max="7" width="39.7109375" style="142" customWidth="1"/>
    <col min="8" max="8" width="29.42578125" style="144" customWidth="1"/>
    <col min="9" max="9" width="27.5703125" style="142" customWidth="1"/>
    <col min="10" max="16" width="20.140625" style="142"/>
    <col min="17" max="17" width="20.140625" style="143" outlineLevel="1"/>
    <col min="18" max="18" width="33.140625" style="394" customWidth="1" outlineLevel="1"/>
    <col min="19" max="22" width="20.140625" style="143" outlineLevel="1"/>
    <col min="23" max="23" width="61.1406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668" t="s">
        <v>6</v>
      </c>
      <c r="C1" s="668"/>
      <c r="D1" s="668"/>
      <c r="E1" s="668"/>
      <c r="F1" s="668"/>
      <c r="G1" s="669" t="s">
        <v>19</v>
      </c>
      <c r="H1" s="669"/>
      <c r="I1" s="669"/>
      <c r="J1" s="669"/>
      <c r="K1" s="669"/>
      <c r="L1" s="669"/>
      <c r="M1" s="669"/>
      <c r="N1" s="669"/>
      <c r="O1" s="669"/>
      <c r="P1" s="669"/>
      <c r="Q1" s="672"/>
      <c r="R1" s="672"/>
      <c r="S1" s="672"/>
      <c r="T1" s="672"/>
      <c r="U1" s="672"/>
      <c r="V1" s="672"/>
      <c r="W1" s="672"/>
      <c r="X1" s="672"/>
      <c r="Y1" s="672"/>
      <c r="Z1" s="662" t="s">
        <v>69</v>
      </c>
      <c r="AA1" s="663"/>
      <c r="AB1" s="663"/>
      <c r="AC1" s="663"/>
      <c r="AD1" s="663"/>
      <c r="AE1" s="663"/>
    </row>
    <row r="2" spans="2:31" ht="18.75" customHeight="1" x14ac:dyDescent="0.25">
      <c r="B2" s="668"/>
      <c r="C2" s="668"/>
      <c r="D2" s="668"/>
      <c r="E2" s="668"/>
      <c r="F2" s="668"/>
      <c r="G2" s="669"/>
      <c r="H2" s="669"/>
      <c r="I2" s="669"/>
      <c r="J2" s="669"/>
      <c r="K2" s="669"/>
      <c r="L2" s="669"/>
      <c r="M2" s="669"/>
      <c r="N2" s="669"/>
      <c r="O2" s="669"/>
      <c r="P2" s="669"/>
      <c r="Q2" s="666" t="s">
        <v>70</v>
      </c>
      <c r="R2" s="666"/>
      <c r="S2" s="666"/>
      <c r="T2" s="666"/>
      <c r="U2" s="666"/>
      <c r="V2" s="666"/>
      <c r="W2" s="666"/>
      <c r="X2" s="666"/>
      <c r="Y2" s="666"/>
      <c r="Z2" s="664"/>
      <c r="AA2" s="665"/>
      <c r="AB2" s="665"/>
      <c r="AC2" s="665"/>
      <c r="AD2" s="665"/>
      <c r="AE2" s="665"/>
    </row>
    <row r="3" spans="2:31" ht="60.75" customHeight="1" x14ac:dyDescent="0.25">
      <c r="B3" s="369" t="s">
        <v>9</v>
      </c>
      <c r="C3" s="369" t="s">
        <v>11</v>
      </c>
      <c r="D3" s="369" t="s">
        <v>13</v>
      </c>
      <c r="E3" s="369" t="s">
        <v>15</v>
      </c>
      <c r="F3" s="369" t="s">
        <v>17</v>
      </c>
      <c r="G3" s="370" t="s">
        <v>71</v>
      </c>
      <c r="H3" s="370" t="s">
        <v>22</v>
      </c>
      <c r="I3" s="370" t="s">
        <v>24</v>
      </c>
      <c r="J3" s="370" t="s">
        <v>26</v>
      </c>
      <c r="K3" s="371" t="s">
        <v>72</v>
      </c>
      <c r="L3" s="370" t="s">
        <v>30</v>
      </c>
      <c r="M3" s="370" t="s">
        <v>32</v>
      </c>
      <c r="N3" s="370" t="s">
        <v>73</v>
      </c>
      <c r="O3" s="370" t="s">
        <v>74</v>
      </c>
      <c r="P3" s="370" t="s">
        <v>75</v>
      </c>
      <c r="Q3" s="404" t="s">
        <v>76</v>
      </c>
      <c r="R3" s="404" t="s">
        <v>77</v>
      </c>
      <c r="S3" s="404" t="s">
        <v>78</v>
      </c>
      <c r="T3" s="404" t="s">
        <v>79</v>
      </c>
      <c r="U3" s="404" t="s">
        <v>80</v>
      </c>
      <c r="V3" s="404" t="s">
        <v>81</v>
      </c>
      <c r="W3" s="404" t="s">
        <v>82</v>
      </c>
      <c r="X3" s="404" t="s">
        <v>83</v>
      </c>
      <c r="Y3" s="404" t="s">
        <v>52</v>
      </c>
      <c r="Z3" s="184" t="s">
        <v>56</v>
      </c>
      <c r="AA3" s="184" t="s">
        <v>58</v>
      </c>
      <c r="AB3" s="184" t="s">
        <v>60</v>
      </c>
      <c r="AC3" s="184" t="s">
        <v>62</v>
      </c>
      <c r="AD3" s="184" t="s">
        <v>64</v>
      </c>
      <c r="AE3" s="184" t="s">
        <v>84</v>
      </c>
    </row>
    <row r="4" spans="2:31" ht="165.75" customHeight="1" x14ac:dyDescent="0.25">
      <c r="B4" s="197" t="s">
        <v>473</v>
      </c>
      <c r="C4" s="401" t="s">
        <v>474</v>
      </c>
      <c r="D4" s="151"/>
      <c r="E4" s="231">
        <v>609</v>
      </c>
      <c r="F4" s="282" t="s">
        <v>475</v>
      </c>
      <c r="G4" s="282" t="s">
        <v>476</v>
      </c>
      <c r="H4" s="224" t="s">
        <v>477</v>
      </c>
      <c r="I4" s="224" t="s">
        <v>478</v>
      </c>
      <c r="J4" s="277">
        <v>1</v>
      </c>
      <c r="K4" s="190" t="s">
        <v>92</v>
      </c>
      <c r="L4" s="217" t="s">
        <v>479</v>
      </c>
      <c r="M4" s="218">
        <v>1</v>
      </c>
      <c r="N4" s="278">
        <v>45658</v>
      </c>
      <c r="O4" s="278">
        <v>45688</v>
      </c>
      <c r="P4" s="278">
        <v>45688</v>
      </c>
      <c r="Q4" s="372">
        <v>45747</v>
      </c>
      <c r="R4" s="224" t="s">
        <v>480</v>
      </c>
      <c r="S4" s="224" t="s">
        <v>481</v>
      </c>
      <c r="T4" s="213">
        <v>1</v>
      </c>
      <c r="U4" s="214">
        <f t="shared" ref="U4" si="0">(IF(OR($M4="",T4=""),"",IF(OR($M4=0,T4=0),0,IF((T4*100%)/$M4&gt;100%,100%,(T4*100%)/$M4))))</f>
        <v>1</v>
      </c>
      <c r="V4" s="215" t="str">
        <f t="shared" ref="V4" si="1">IF(S4="","",IF(U4&lt;100%, IF(U4&lt;100%, "ALERTA","EN TERMINO"), IF(U4=100%, "OK", "EN TERMINO")))</f>
        <v>OK</v>
      </c>
      <c r="W4" s="340" t="s">
        <v>482</v>
      </c>
      <c r="X4" s="225" t="s">
        <v>483</v>
      </c>
      <c r="Y4" s="330" t="str">
        <f t="shared" ref="Y4" si="2">IF(U4=100%,IF(U4&gt;=100%,"CUMPLIDA","ATENCIÓN"),IF(U4&lt;75%,"ATENCIÓN","EN EJECUCIÓN"))</f>
        <v>CUMPLIDA</v>
      </c>
      <c r="Z4" s="209" t="str">
        <f>IF(Y4="CUMPLIDA", "SI", "NO")</f>
        <v>SI</v>
      </c>
      <c r="AA4" s="415" t="s">
        <v>97</v>
      </c>
      <c r="AB4" s="409" t="str">
        <f>IF(Y4="CUMPLIDA",IF(AND(Z4="SI",AA4="NO"),"EFECTIVA",IF(AND(Z4="NO",AA4="NO"),"INEFECTIVA",IF(AND(Z4="NO",AA4="SI"),"INEFECTIVA",IF(AND(Z4="SI",AA4="SI"),"INEFECTIVA")))),"NO APLICA")</f>
        <v>EFECTIVA</v>
      </c>
      <c r="AC4" s="187" t="str">
        <f>IF(AB4="EFECTIVA","NO",IF(AB4="INEFECTIVA","SI","NO APLICA"))</f>
        <v>NO</v>
      </c>
      <c r="AD4" s="209" t="s">
        <v>98</v>
      </c>
      <c r="AE4" s="151"/>
    </row>
  </sheetData>
  <autoFilter ref="B3:AG4"/>
  <mergeCells count="5">
    <mergeCell ref="B1:F2"/>
    <mergeCell ref="G1:P2"/>
    <mergeCell ref="Q1:Y1"/>
    <mergeCell ref="Z1:AE2"/>
    <mergeCell ref="Q2:Y2"/>
  </mergeCells>
  <conditionalFormatting sqref="V4">
    <cfRule type="containsText" dxfId="211" priority="593" stopIfTrue="1" operator="containsText" text="EN TERMINO">
      <formula>NOT(ISERROR(SEARCH("EN TERMINO",V4)))</formula>
    </cfRule>
    <cfRule type="containsText" priority="594" operator="containsText" text="AMARILLO">
      <formula>NOT(ISERROR(SEARCH("AMARILLO",V4)))</formula>
    </cfRule>
    <cfRule type="containsText" dxfId="210" priority="595" stopIfTrue="1" operator="containsText" text="ALERTA">
      <formula>NOT(ISERROR(SEARCH("ALERTA",V4)))</formula>
    </cfRule>
    <cfRule type="containsText" dxfId="209" priority="596" stopIfTrue="1" operator="containsText" text="OK">
      <formula>NOT(ISERROR(SEARCH("OK",V4)))</formula>
    </cfRule>
    <cfRule type="dataBar" priority="597">
      <dataBar>
        <cfvo type="min"/>
        <cfvo type="max"/>
        <color rgb="FF638EC6"/>
      </dataBar>
    </cfRule>
  </conditionalFormatting>
  <conditionalFormatting sqref="Y4">
    <cfRule type="containsText" dxfId="208" priority="10" operator="containsText" text="EN EJECUCIÓN">
      <formula>NOT(ISERROR(SEARCH("EN EJECUCIÓN",Y4)))</formula>
    </cfRule>
    <cfRule type="containsText" dxfId="207" priority="11" operator="containsText" text="EN TERMINO">
      <formula>NOT(ISERROR(SEARCH("EN TERMINO",Y4)))</formula>
    </cfRule>
    <cfRule type="containsText" dxfId="206" priority="12" operator="containsText" text="ATENCIÓN">
      <formula>NOT(ISERROR(SEARCH("ATENCIÓN",Y4)))</formula>
    </cfRule>
    <cfRule type="containsText" dxfId="205" priority="13" stopIfTrue="1" operator="containsText" text="PENDIENTE">
      <formula>NOT(ISERROR(SEARCH("PENDIENTE",Y4)))</formula>
    </cfRule>
    <cfRule type="containsText" dxfId="204" priority="14" stopIfTrue="1" operator="containsText" text="INCUMPLIDA">
      <formula>NOT(ISERROR(SEARCH("INCUMPLIDA",Y4)))</formula>
    </cfRule>
    <cfRule type="containsText" dxfId="203" priority="15" stopIfTrue="1" operator="containsText" text="CUMPLIDA">
      <formula>NOT(ISERROR(SEARCH("CUMPLIDA",Y4)))</formula>
    </cfRule>
  </conditionalFormatting>
  <conditionalFormatting sqref="AC4">
    <cfRule type="containsText" dxfId="202" priority="1" operator="containsText" text="cerrada">
      <formula>NOT(ISERROR(SEARCH("cerrada",AC4)))</formula>
    </cfRule>
    <cfRule type="containsText" dxfId="201" priority="2" operator="containsText" text="cerrado">
      <formula>NOT(ISERROR(SEARCH("cerrado",AC4)))</formula>
    </cfRule>
    <cfRule type="containsText" dxfId="200" priority="3" operator="containsText" text="Abierto">
      <formula>NOT(ISERROR(SEARCH("Abierto",AC4)))</formula>
    </cfRule>
  </conditionalFormatting>
  <dataValidations count="2">
    <dataValidation type="list" allowBlank="1" showInputMessage="1" showErrorMessage="1" sqref="K4">
      <formula1>"Correctiva, Preventiva, Acción de mejora"</formula1>
    </dataValidation>
    <dataValidation type="list" allowBlank="1" showInputMessage="1" showErrorMessage="1" sqref="AA4">
      <formula1>$BE$4:$BG$4</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B1:AE7"/>
  <sheetViews>
    <sheetView zoomScaleNormal="100" workbookViewId="0">
      <pane xSplit="5" topLeftCell="W1" activePane="topRight" state="frozen"/>
      <selection activeCell="A3" sqref="A3"/>
      <selection pane="topRight" activeCell="Y5" sqref="Y5"/>
    </sheetView>
  </sheetViews>
  <sheetFormatPr baseColWidth="10" defaultColWidth="20.140625" defaultRowHeight="39.950000000000003" customHeight="1" outlineLevelCol="1" x14ac:dyDescent="0.2"/>
  <cols>
    <col min="1" max="1" width="4.140625" style="142" customWidth="1"/>
    <col min="2" max="2" width="16" style="142" customWidth="1"/>
    <col min="3" max="3" width="21.42578125" style="142" customWidth="1"/>
    <col min="4" max="4" width="16.7109375" style="142" customWidth="1"/>
    <col min="5" max="5" width="14.42578125" style="142" customWidth="1"/>
    <col min="6" max="6" width="39" style="142" customWidth="1"/>
    <col min="7" max="7" width="20.140625" style="142"/>
    <col min="8" max="8" width="29.7109375" style="144" customWidth="1"/>
    <col min="9" max="16" width="20.140625" style="142"/>
    <col min="17" max="17" width="20.140625" style="143" outlineLevel="1"/>
    <col min="18" max="18" width="36.5703125" style="143" bestFit="1" customWidth="1" outlineLevel="1"/>
    <col min="19" max="22" width="20.140625" style="143" outlineLevel="1"/>
    <col min="23" max="23" width="53.285156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1" ht="18.75" customHeight="1" x14ac:dyDescent="0.25">
      <c r="B1" s="668" t="s">
        <v>6</v>
      </c>
      <c r="C1" s="668"/>
      <c r="D1" s="668"/>
      <c r="E1" s="668"/>
      <c r="F1" s="668"/>
      <c r="G1" s="669" t="s">
        <v>19</v>
      </c>
      <c r="H1" s="669"/>
      <c r="I1" s="669"/>
      <c r="J1" s="669"/>
      <c r="K1" s="669"/>
      <c r="L1" s="669"/>
      <c r="M1" s="669"/>
      <c r="N1" s="669"/>
      <c r="O1" s="669"/>
      <c r="P1" s="669"/>
      <c r="Q1" s="672"/>
      <c r="R1" s="672"/>
      <c r="S1" s="672"/>
      <c r="T1" s="672"/>
      <c r="U1" s="672"/>
      <c r="V1" s="672"/>
      <c r="W1" s="672"/>
      <c r="X1" s="672"/>
      <c r="Y1" s="672"/>
      <c r="Z1" s="662" t="s">
        <v>69</v>
      </c>
      <c r="AA1" s="663"/>
      <c r="AB1" s="663"/>
      <c r="AC1" s="663"/>
      <c r="AD1" s="663"/>
      <c r="AE1" s="663"/>
    </row>
    <row r="2" spans="2:31" ht="18.75" customHeight="1" x14ac:dyDescent="0.25">
      <c r="B2" s="668"/>
      <c r="C2" s="668"/>
      <c r="D2" s="668"/>
      <c r="E2" s="668"/>
      <c r="F2" s="668"/>
      <c r="G2" s="669"/>
      <c r="H2" s="669"/>
      <c r="I2" s="669"/>
      <c r="J2" s="669"/>
      <c r="K2" s="669"/>
      <c r="L2" s="669"/>
      <c r="M2" s="669"/>
      <c r="N2" s="669"/>
      <c r="O2" s="669"/>
      <c r="P2" s="669"/>
      <c r="Q2" s="666" t="s">
        <v>70</v>
      </c>
      <c r="R2" s="666"/>
      <c r="S2" s="666"/>
      <c r="T2" s="666"/>
      <c r="U2" s="666"/>
      <c r="V2" s="666"/>
      <c r="W2" s="666"/>
      <c r="X2" s="666"/>
      <c r="Y2" s="666"/>
      <c r="Z2" s="664"/>
      <c r="AA2" s="665"/>
      <c r="AB2" s="665"/>
      <c r="AC2" s="665"/>
      <c r="AD2" s="665"/>
      <c r="AE2" s="665"/>
    </row>
    <row r="3" spans="2:31" ht="116.2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04" t="s">
        <v>76</v>
      </c>
      <c r="R3" s="404" t="s">
        <v>77</v>
      </c>
      <c r="S3" s="404" t="s">
        <v>78</v>
      </c>
      <c r="T3" s="404" t="s">
        <v>79</v>
      </c>
      <c r="U3" s="404" t="s">
        <v>80</v>
      </c>
      <c r="V3" s="404" t="s">
        <v>81</v>
      </c>
      <c r="W3" s="404" t="s">
        <v>82</v>
      </c>
      <c r="X3" s="404" t="s">
        <v>83</v>
      </c>
      <c r="Y3" s="404" t="s">
        <v>52</v>
      </c>
      <c r="Z3" s="184" t="s">
        <v>56</v>
      </c>
      <c r="AA3" s="185" t="s">
        <v>58</v>
      </c>
      <c r="AB3" s="185" t="s">
        <v>60</v>
      </c>
      <c r="AC3" s="185" t="s">
        <v>62</v>
      </c>
      <c r="AD3" s="185" t="s">
        <v>64</v>
      </c>
      <c r="AE3" s="185" t="s">
        <v>84</v>
      </c>
    </row>
    <row r="4" spans="2:31" ht="100.15" customHeight="1" x14ac:dyDescent="0.2">
      <c r="B4" s="197" t="s">
        <v>85</v>
      </c>
      <c r="C4" s="661" t="s">
        <v>182</v>
      </c>
      <c r="D4" s="190" t="s">
        <v>183</v>
      </c>
      <c r="E4" s="231">
        <v>562</v>
      </c>
      <c r="F4" s="282" t="s">
        <v>484</v>
      </c>
      <c r="G4" s="224" t="s">
        <v>485</v>
      </c>
      <c r="H4" s="224" t="s">
        <v>486</v>
      </c>
      <c r="I4" s="224" t="s">
        <v>487</v>
      </c>
      <c r="J4" s="277">
        <v>1</v>
      </c>
      <c r="K4" s="151" t="s">
        <v>108</v>
      </c>
      <c r="L4" s="224" t="s">
        <v>488</v>
      </c>
      <c r="M4" s="218">
        <v>1</v>
      </c>
      <c r="N4" s="317">
        <v>45505</v>
      </c>
      <c r="O4" s="317">
        <v>45672</v>
      </c>
      <c r="P4" s="151"/>
      <c r="Q4" s="331">
        <v>45747</v>
      </c>
      <c r="R4" s="339" t="s">
        <v>489</v>
      </c>
      <c r="S4" s="209">
        <v>1</v>
      </c>
      <c r="T4" s="210">
        <f t="shared" ref="T4" si="0">(IF(S4="","",IF(OR($J4=0,$J4="",Q4=""),"",S4/$J4)))</f>
        <v>1</v>
      </c>
      <c r="U4" s="211">
        <f t="shared" ref="U4" si="1">(IF(OR($M4="",T4=""),"",IF(OR($M4=0,T4=0),0,IF((T4*100%)/$M4&gt;100%,100%,(T4*100%)/$M4))))</f>
        <v>1</v>
      </c>
      <c r="V4" s="212" t="str">
        <f t="shared" ref="V4" si="2">IF(S4="","",IF(U4&lt;100%, IF(U4&lt;100%, "ALERTA","EN TERMINO"), IF(U4=100%, "OK", "EN TERMINO")))</f>
        <v>OK</v>
      </c>
      <c r="W4" s="338" t="s">
        <v>490</v>
      </c>
      <c r="X4" s="393" t="s">
        <v>491</v>
      </c>
      <c r="Y4" s="609" t="s">
        <v>492</v>
      </c>
      <c r="Z4" s="209" t="str">
        <f>IF(Y4="CUMPLIDA", "SI", "NO")</f>
        <v>NO</v>
      </c>
      <c r="AA4" s="415" t="s">
        <v>97</v>
      </c>
      <c r="AB4" s="409" t="str">
        <f>IF(Y4="CUMPLIDA",IF(AND(Z4="SI",AA4="NO"),"EFECTIVA",IF(AND(Z4="NO",AA4="NO"),"INEFECTIVA",IF(AND(Z4="NO",AA4="SI"),"INEFECTIVA",IF(AND(Z4="SI",AA4="SI"),"INEFECTIVA")))),"NO APLICA")</f>
        <v>NO APLICA</v>
      </c>
      <c r="AC4" s="187" t="str">
        <f>IF(AB4="EFECTIVA","NO",IF(AB4="INEFECTIVA","SI","NO APLICA"))</f>
        <v>NO APLICA</v>
      </c>
      <c r="AD4" s="209" t="s">
        <v>98</v>
      </c>
      <c r="AE4" s="151"/>
    </row>
    <row r="5" spans="2:31" ht="135" customHeight="1" x14ac:dyDescent="0.2">
      <c r="B5" s="197" t="s">
        <v>85</v>
      </c>
      <c r="C5" s="661"/>
      <c r="D5" s="190" t="s">
        <v>183</v>
      </c>
      <c r="E5" s="231">
        <v>567</v>
      </c>
      <c r="F5" s="280" t="s">
        <v>493</v>
      </c>
      <c r="G5" s="224" t="s">
        <v>494</v>
      </c>
      <c r="H5" s="224" t="s">
        <v>495</v>
      </c>
      <c r="I5" s="224" t="s">
        <v>496</v>
      </c>
      <c r="J5" s="277">
        <v>1</v>
      </c>
      <c r="K5" s="151" t="s">
        <v>92</v>
      </c>
      <c r="L5" s="224" t="s">
        <v>488</v>
      </c>
      <c r="M5" s="218">
        <v>1</v>
      </c>
      <c r="N5" s="317">
        <v>45505</v>
      </c>
      <c r="O5" s="378">
        <v>45657</v>
      </c>
      <c r="P5" s="151"/>
      <c r="Q5" s="331">
        <v>45727</v>
      </c>
      <c r="R5" s="339" t="s">
        <v>497</v>
      </c>
      <c r="S5" s="209">
        <v>1</v>
      </c>
      <c r="T5" s="213">
        <f t="shared" ref="T5" si="3">(IF(S5="","",IF(OR($J5=0,$J5="",Q5=""),"",S5/$J5)))</f>
        <v>1</v>
      </c>
      <c r="U5" s="214">
        <f t="shared" ref="U5" si="4">(IF(OR($M5="",T5=""),"",IF(OR($M5=0,T5=0),0,IF((T5*100%)/$M5&gt;100%,100%,(T5*100%)/$M5))))</f>
        <v>1</v>
      </c>
      <c r="V5" s="215" t="str">
        <f t="shared" ref="V5" si="5">IF(S5="","",IF(U5&lt;100%, IF(U5&lt;100%, "ALERTA","EN TERMINO"), IF(U5=100%, "OK", "EN TERMINO")))</f>
        <v>OK</v>
      </c>
      <c r="W5" s="420" t="s">
        <v>498</v>
      </c>
      <c r="X5" s="209" t="s">
        <v>96</v>
      </c>
      <c r="Y5" s="608" t="str">
        <f>IF(U5=100%,IF(U5&gt;=100%,"CUMPLIDA","ATENCIÓN"),IF(U5&lt;75%,"ATENCIÓN","EN EJECUCIÓN"))</f>
        <v>CUMPLIDA</v>
      </c>
      <c r="Z5" s="209" t="str">
        <f>IF(Y5="CUMPLIDA", "SI", "NO")</f>
        <v>SI</v>
      </c>
      <c r="AA5" s="415" t="s">
        <v>97</v>
      </c>
      <c r="AB5" s="409" t="str">
        <f>IF(Y5="CUMPLIDA",IF(AND(Z5="SI",AA5="NO"),"EFECTIVA",IF(AND(Z5="NO",AA5="NO"),"INEFECTIVA",IF(AND(Z5="NO",AA5="SI"),"INEFECTIVA",IF(AND(Z5="SI",AA5="SI"),"INEFECTIVA")))),"NO APLICA")</f>
        <v>EFECTIVA</v>
      </c>
      <c r="AC5" s="187" t="str">
        <f>IF(AB5="EFECTIVA","NO",IF(AB5="INEFECTIVA","SI","NO APLICA"))</f>
        <v>NO</v>
      </c>
      <c r="AD5" s="209" t="s">
        <v>98</v>
      </c>
      <c r="AE5" s="151"/>
    </row>
    <row r="7" spans="2:31" ht="39.950000000000003" customHeight="1" x14ac:dyDescent="0.2">
      <c r="Y7" s="610"/>
    </row>
  </sheetData>
  <autoFilter ref="B3:AG5"/>
  <mergeCells count="6">
    <mergeCell ref="Z1:AE2"/>
    <mergeCell ref="Q2:Y2"/>
    <mergeCell ref="C4:C5"/>
    <mergeCell ref="B1:F2"/>
    <mergeCell ref="G1:P2"/>
    <mergeCell ref="Q1:Y1"/>
  </mergeCells>
  <conditionalFormatting sqref="V4">
    <cfRule type="dataBar" priority="618">
      <dataBar>
        <cfvo type="min"/>
        <cfvo type="max"/>
        <color rgb="FF638EC6"/>
      </dataBar>
    </cfRule>
  </conditionalFormatting>
  <conditionalFormatting sqref="V4:V5">
    <cfRule type="containsText" dxfId="199" priority="35" stopIfTrue="1" operator="containsText" text="EN TERMINO">
      <formula>NOT(ISERROR(SEARCH("EN TERMINO",V4)))</formula>
    </cfRule>
    <cfRule type="containsText" priority="36" operator="containsText" text="AMARILLO">
      <formula>NOT(ISERROR(SEARCH("AMARILLO",V4)))</formula>
    </cfRule>
    <cfRule type="containsText" dxfId="198" priority="37" stopIfTrue="1" operator="containsText" text="ALERTA">
      <formula>NOT(ISERROR(SEARCH("ALERTA",V4)))</formula>
    </cfRule>
    <cfRule type="containsText" dxfId="197" priority="38" stopIfTrue="1" operator="containsText" text="OK">
      <formula>NOT(ISERROR(SEARCH("OK",V4)))</formula>
    </cfRule>
  </conditionalFormatting>
  <conditionalFormatting sqref="V5">
    <cfRule type="dataBar" priority="620">
      <dataBar>
        <cfvo type="min"/>
        <cfvo type="max"/>
        <color rgb="FF638EC6"/>
      </dataBar>
    </cfRule>
  </conditionalFormatting>
  <conditionalFormatting sqref="Y4:Y5">
    <cfRule type="containsText" dxfId="196" priority="1" operator="containsText" text="EN EJECUCIÓN">
      <formula>NOT(ISERROR(SEARCH("EN EJECUCIÓN",Y4)))</formula>
    </cfRule>
    <cfRule type="containsText" dxfId="195" priority="2" operator="containsText" text="EN TERMINO">
      <formula>NOT(ISERROR(SEARCH("EN TERMINO",Y4)))</formula>
    </cfRule>
    <cfRule type="containsText" dxfId="194" priority="3" operator="containsText" text="ATENCIÓN">
      <formula>NOT(ISERROR(SEARCH("ATENCIÓN",Y4)))</formula>
    </cfRule>
    <cfRule type="containsText" dxfId="193" priority="4" stopIfTrue="1" operator="containsText" text="PENDIENTE">
      <formula>NOT(ISERROR(SEARCH("PENDIENTE",Y4)))</formula>
    </cfRule>
    <cfRule type="containsText" dxfId="192" priority="5" stopIfTrue="1" operator="containsText" text="INCUMPLIDA">
      <formula>NOT(ISERROR(SEARCH("INCUMPLIDA",Y4)))</formula>
    </cfRule>
    <cfRule type="containsText" dxfId="191" priority="6" stopIfTrue="1" operator="containsText" text="CUMPLIDA">
      <formula>NOT(ISERROR(SEARCH("CUMPLIDA",Y4)))</formula>
    </cfRule>
  </conditionalFormatting>
  <conditionalFormatting sqref="AC4:AC5">
    <cfRule type="containsText" dxfId="190" priority="13" operator="containsText" text="cerrada">
      <formula>NOT(ISERROR(SEARCH("cerrada",AC4)))</formula>
    </cfRule>
    <cfRule type="containsText" dxfId="189" priority="14" operator="containsText" text="cerrado">
      <formula>NOT(ISERROR(SEARCH("cerrado",AC4)))</formula>
    </cfRule>
    <cfRule type="containsText" dxfId="188" priority="15" operator="containsText" text="Abierto">
      <formula>NOT(ISERROR(SEARCH("Abierto",AC4)))</formula>
    </cfRule>
  </conditionalFormatting>
  <dataValidations count="2">
    <dataValidation type="list" allowBlank="1" showInputMessage="1" showErrorMessage="1" sqref="K4:K5">
      <formula1>"Correctiva, Preventiva, Acción de mejora"</formula1>
    </dataValidation>
    <dataValidation type="list" allowBlank="1" showInputMessage="1" showErrorMessage="1" sqref="AA4:AA5">
      <formula1>$BE$4:$BG$4</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filterMode="1"/>
  <dimension ref="B1:AG21"/>
  <sheetViews>
    <sheetView zoomScale="90" zoomScaleNormal="90" workbookViewId="0">
      <pane xSplit="5" topLeftCell="M1" activePane="topRight" state="frozen"/>
      <selection pane="topRight" activeCell="O11" sqref="O11"/>
    </sheetView>
  </sheetViews>
  <sheetFormatPr baseColWidth="10" defaultColWidth="20.140625" defaultRowHeight="39.950000000000003" customHeight="1" outlineLevelCol="1" x14ac:dyDescent="0.2"/>
  <cols>
    <col min="1" max="1" width="4.140625" style="142" customWidth="1"/>
    <col min="2" max="2" width="14" style="142" customWidth="1"/>
    <col min="3" max="3" width="19.85546875" style="142" customWidth="1"/>
    <col min="4" max="4" width="20.140625" style="142"/>
    <col min="5" max="5" width="13.140625" style="142" customWidth="1"/>
    <col min="6" max="6" width="27.140625" style="142" customWidth="1"/>
    <col min="7" max="7" width="20.140625" style="142"/>
    <col min="8" max="8" width="20.140625" style="144"/>
    <col min="9" max="16" width="20.140625" style="142"/>
    <col min="17" max="17" width="20.140625" style="143" outlineLevel="1"/>
    <col min="18" max="18" width="30" style="143" customWidth="1" outlineLevel="1"/>
    <col min="19" max="22" width="20.140625" style="143" outlineLevel="1"/>
    <col min="23" max="23" width="78.42578125" style="143" customWidth="1" outlineLevel="1"/>
    <col min="24" max="25" width="20.140625" style="143" outlineLevel="1"/>
    <col min="26" max="26" width="23.42578125" style="143" customWidth="1" outlineLevel="1"/>
    <col min="27" max="27" width="20.140625" style="143" outlineLevel="1"/>
    <col min="28" max="30" width="20.140625" style="143"/>
    <col min="31" max="31" width="20.140625" style="142"/>
    <col min="32" max="32" width="8.85546875" style="142" customWidth="1"/>
    <col min="33" max="33" width="8.42578125" style="142" customWidth="1"/>
    <col min="34" max="16384" width="20.140625" style="142"/>
  </cols>
  <sheetData>
    <row r="1" spans="2:33" ht="18.75" customHeight="1" x14ac:dyDescent="0.25">
      <c r="B1" s="668" t="s">
        <v>6</v>
      </c>
      <c r="C1" s="668"/>
      <c r="D1" s="668"/>
      <c r="E1" s="668"/>
      <c r="F1" s="668"/>
      <c r="G1" s="669" t="s">
        <v>19</v>
      </c>
      <c r="H1" s="669"/>
      <c r="I1" s="669"/>
      <c r="J1" s="669"/>
      <c r="K1" s="669"/>
      <c r="L1" s="669"/>
      <c r="M1" s="669"/>
      <c r="N1" s="669"/>
      <c r="O1" s="669"/>
      <c r="P1" s="669"/>
      <c r="Q1" s="672"/>
      <c r="R1" s="672"/>
      <c r="S1" s="672"/>
      <c r="T1" s="672"/>
      <c r="U1" s="672"/>
      <c r="V1" s="672"/>
      <c r="W1" s="672"/>
      <c r="X1" s="672"/>
      <c r="Y1" s="672"/>
      <c r="Z1" s="662" t="s">
        <v>69</v>
      </c>
      <c r="AA1" s="663"/>
      <c r="AB1" s="663"/>
      <c r="AC1" s="663"/>
      <c r="AD1" s="663"/>
      <c r="AE1" s="663"/>
    </row>
    <row r="2" spans="2:33" ht="18.75" customHeight="1" x14ac:dyDescent="0.25">
      <c r="B2" s="668"/>
      <c r="C2" s="668"/>
      <c r="D2" s="668"/>
      <c r="E2" s="668"/>
      <c r="F2" s="668"/>
      <c r="G2" s="669"/>
      <c r="H2" s="669"/>
      <c r="I2" s="669"/>
      <c r="J2" s="669"/>
      <c r="K2" s="669"/>
      <c r="L2" s="669"/>
      <c r="M2" s="669"/>
      <c r="N2" s="669"/>
      <c r="O2" s="669"/>
      <c r="P2" s="669"/>
      <c r="Q2" s="666" t="s">
        <v>70</v>
      </c>
      <c r="R2" s="666"/>
      <c r="S2" s="666"/>
      <c r="T2" s="666"/>
      <c r="U2" s="666"/>
      <c r="V2" s="666"/>
      <c r="W2" s="666"/>
      <c r="X2" s="666"/>
      <c r="Y2" s="666"/>
      <c r="Z2" s="664"/>
      <c r="AA2" s="665"/>
      <c r="AB2" s="665"/>
      <c r="AC2" s="665"/>
      <c r="AD2" s="665"/>
      <c r="AE2" s="665"/>
    </row>
    <row r="3" spans="2:33" ht="70.5" customHeight="1" x14ac:dyDescent="0.25">
      <c r="B3" s="147" t="s">
        <v>9</v>
      </c>
      <c r="C3" s="147" t="s">
        <v>11</v>
      </c>
      <c r="D3" s="147" t="s">
        <v>13</v>
      </c>
      <c r="E3" s="147" t="s">
        <v>15</v>
      </c>
      <c r="F3" s="147" t="s">
        <v>17</v>
      </c>
      <c r="G3" s="148" t="s">
        <v>71</v>
      </c>
      <c r="H3" s="148" t="s">
        <v>22</v>
      </c>
      <c r="I3" s="148" t="s">
        <v>24</v>
      </c>
      <c r="J3" s="148" t="s">
        <v>26</v>
      </c>
      <c r="K3" s="149" t="s">
        <v>72</v>
      </c>
      <c r="L3" s="148" t="s">
        <v>30</v>
      </c>
      <c r="M3" s="148" t="s">
        <v>32</v>
      </c>
      <c r="N3" s="148" t="s">
        <v>73</v>
      </c>
      <c r="O3" s="148" t="s">
        <v>74</v>
      </c>
      <c r="P3" s="148" t="s">
        <v>75</v>
      </c>
      <c r="Q3" s="404" t="s">
        <v>76</v>
      </c>
      <c r="R3" s="404" t="s">
        <v>77</v>
      </c>
      <c r="S3" s="404" t="s">
        <v>78</v>
      </c>
      <c r="T3" s="404" t="s">
        <v>79</v>
      </c>
      <c r="U3" s="404" t="s">
        <v>80</v>
      </c>
      <c r="V3" s="404" t="s">
        <v>81</v>
      </c>
      <c r="W3" s="404" t="s">
        <v>82</v>
      </c>
      <c r="X3" s="404" t="s">
        <v>83</v>
      </c>
      <c r="Y3" s="404" t="s">
        <v>52</v>
      </c>
      <c r="Z3" s="184" t="s">
        <v>56</v>
      </c>
      <c r="AA3" s="184" t="s">
        <v>58</v>
      </c>
      <c r="AB3" s="184" t="s">
        <v>60</v>
      </c>
      <c r="AC3" s="184" t="s">
        <v>62</v>
      </c>
      <c r="AD3" s="184" t="s">
        <v>64</v>
      </c>
      <c r="AE3" s="184" t="s">
        <v>84</v>
      </c>
    </row>
    <row r="4" spans="2:33" ht="78.75" hidden="1" customHeight="1" x14ac:dyDescent="0.25">
      <c r="B4" s="197" t="s">
        <v>85</v>
      </c>
      <c r="C4" s="667" t="s">
        <v>301</v>
      </c>
      <c r="D4" s="190" t="s">
        <v>302</v>
      </c>
      <c r="E4" s="231">
        <v>455</v>
      </c>
      <c r="F4" s="228" t="s">
        <v>499</v>
      </c>
      <c r="G4" s="228" t="s">
        <v>500</v>
      </c>
      <c r="H4" s="275" t="s">
        <v>501</v>
      </c>
      <c r="I4" s="205" t="s">
        <v>502</v>
      </c>
      <c r="J4" s="224">
        <v>2</v>
      </c>
      <c r="K4" s="224" t="s">
        <v>148</v>
      </c>
      <c r="L4" s="217" t="s">
        <v>503</v>
      </c>
      <c r="M4" s="218">
        <v>1</v>
      </c>
      <c r="N4" s="226">
        <v>45203</v>
      </c>
      <c r="O4" s="283">
        <v>45321</v>
      </c>
      <c r="P4" s="619">
        <v>45747</v>
      </c>
      <c r="Q4" s="331">
        <v>45747</v>
      </c>
      <c r="R4" s="338"/>
      <c r="S4" s="209">
        <v>1</v>
      </c>
      <c r="T4" s="213">
        <f t="shared" ref="T4:T5" si="0">(IF(S4="","",IF(OR($J4=0,$J4="",Q4=""),"",S4/$J4)))</f>
        <v>0.5</v>
      </c>
      <c r="U4" s="214">
        <f t="shared" ref="U4:U5" si="1">(IF(OR($M4="",T4=""),"",IF(OR($M4=0,T4=0),0,IF((T4*100%)/$M4&gt;100%,100%,(T4*100%)/$M4))))</f>
        <v>0.5</v>
      </c>
      <c r="V4" s="215" t="str">
        <f t="shared" ref="V4:V5" si="2">IF(S4="","",IF(U4&lt;100%, IF(U4&lt;100%, "ALERTA","EN TERMINO"), IF(U4=100%, "OK", "EN TERMINO")))</f>
        <v>ALERTA</v>
      </c>
      <c r="W4" s="622" t="s">
        <v>504</v>
      </c>
      <c r="X4" s="600" t="s">
        <v>96</v>
      </c>
      <c r="Y4" s="330" t="str">
        <f>IF(U4=100%,IF(U4&gt;=100%,"CUMPLIDA","ATENCIÓN"),IF(U4&lt;100%,"INCUMPLIDA","EN EJECUCIÓN"))</f>
        <v>INCUMPLIDA</v>
      </c>
      <c r="Z4" s="209" t="str">
        <f t="shared" ref="Z4:Z21" si="3">IF(Y4="CUMPLIDA", "SI", "NO")</f>
        <v>NO</v>
      </c>
      <c r="AA4" s="415" t="s">
        <v>97</v>
      </c>
      <c r="AB4" s="409" t="str">
        <f t="shared" ref="AB4:AB21" si="4">IF(Y4="CUMPLIDA",IF(AND(Z4="SI",AA4="NO"),"EFECTIVA",IF(AND(Z4="NO",AA4="NO"),"INEFECTIVA",IF(AND(Z4="NO",AA4="SI"),"INEFECTIVA",IF(AND(Z4="SI",AA4="SI"),"INEFECTIVA")))),"NO APLICA")</f>
        <v>NO APLICA</v>
      </c>
      <c r="AC4" s="187" t="str">
        <f t="shared" ref="AC4:AC21" si="5">IF(AB4="EFECTIVA","NO",IF(AB4="INEFECTIVA","SI","NO APLICA"))</f>
        <v>NO APLICA</v>
      </c>
      <c r="AD4" s="209" t="s">
        <v>98</v>
      </c>
      <c r="AE4" s="187"/>
      <c r="AF4" s="188" t="s">
        <v>99</v>
      </c>
      <c r="AG4" s="188" t="s">
        <v>97</v>
      </c>
    </row>
    <row r="5" spans="2:33" ht="78.75" hidden="1" customHeight="1" x14ac:dyDescent="0.25">
      <c r="B5" s="197" t="s">
        <v>85</v>
      </c>
      <c r="C5" s="670"/>
      <c r="D5" s="190" t="s">
        <v>302</v>
      </c>
      <c r="E5" s="231">
        <v>460</v>
      </c>
      <c r="F5" s="228" t="s">
        <v>505</v>
      </c>
      <c r="G5" s="228" t="s">
        <v>506</v>
      </c>
      <c r="H5" s="275" t="s">
        <v>507</v>
      </c>
      <c r="I5" s="205" t="s">
        <v>508</v>
      </c>
      <c r="J5" s="224">
        <v>2</v>
      </c>
      <c r="K5" s="224" t="s">
        <v>148</v>
      </c>
      <c r="L5" s="217" t="s">
        <v>503</v>
      </c>
      <c r="M5" s="218">
        <v>1</v>
      </c>
      <c r="N5" s="226">
        <v>45203</v>
      </c>
      <c r="O5" s="283">
        <v>45321</v>
      </c>
      <c r="P5" s="619">
        <v>45747</v>
      </c>
      <c r="Q5" s="331">
        <v>45747</v>
      </c>
      <c r="R5" s="338"/>
      <c r="S5" s="209">
        <v>1</v>
      </c>
      <c r="T5" s="213">
        <f t="shared" si="0"/>
        <v>0.5</v>
      </c>
      <c r="U5" s="214">
        <f t="shared" si="1"/>
        <v>0.5</v>
      </c>
      <c r="V5" s="215" t="str">
        <f t="shared" si="2"/>
        <v>ALERTA</v>
      </c>
      <c r="W5" s="623" t="s">
        <v>504</v>
      </c>
      <c r="X5" s="600" t="s">
        <v>96</v>
      </c>
      <c r="Y5" s="330" t="str">
        <f>IF(U5=100%,IF(U5&gt;=100%,"CUMPLIDA","ATENCIÓN"),IF(U5&lt;100%,"INCUMPLIDA","EN EJECUCIÓN"))</f>
        <v>INCUMPLIDA</v>
      </c>
      <c r="Z5" s="209" t="str">
        <f t="shared" si="3"/>
        <v>NO</v>
      </c>
      <c r="AA5" s="415" t="s">
        <v>97</v>
      </c>
      <c r="AB5" s="409" t="str">
        <f t="shared" si="4"/>
        <v>NO APLICA</v>
      </c>
      <c r="AC5" s="187" t="str">
        <f t="shared" si="5"/>
        <v>NO APLICA</v>
      </c>
      <c r="AD5" s="209" t="s">
        <v>98</v>
      </c>
      <c r="AE5" s="151"/>
    </row>
    <row r="6" spans="2:33" ht="113.25" hidden="1" customHeight="1" x14ac:dyDescent="0.25">
      <c r="B6" s="197" t="s">
        <v>85</v>
      </c>
      <c r="C6" s="667" t="s">
        <v>128</v>
      </c>
      <c r="D6" s="151" t="s">
        <v>129</v>
      </c>
      <c r="E6" s="231">
        <v>648</v>
      </c>
      <c r="F6" s="425" t="s">
        <v>509</v>
      </c>
      <c r="G6" s="228" t="s">
        <v>510</v>
      </c>
      <c r="H6" s="275" t="s">
        <v>511</v>
      </c>
      <c r="I6" s="205" t="s">
        <v>512</v>
      </c>
      <c r="J6" s="224">
        <v>1</v>
      </c>
      <c r="K6" s="217" t="s">
        <v>108</v>
      </c>
      <c r="L6" s="217" t="s">
        <v>513</v>
      </c>
      <c r="M6" s="218">
        <v>1</v>
      </c>
      <c r="N6" s="226">
        <v>45670</v>
      </c>
      <c r="O6" s="283">
        <v>45777</v>
      </c>
      <c r="P6" s="151"/>
      <c r="Q6" s="331">
        <v>45747</v>
      </c>
      <c r="R6" s="338" t="s">
        <v>514</v>
      </c>
      <c r="S6" s="209">
        <v>0</v>
      </c>
      <c r="T6" s="213">
        <f t="shared" ref="T6:T21" si="6">(IF(S6="","",IF(OR($J6=0,$J6="",Q6=""),"",S6/$J6)))</f>
        <v>0</v>
      </c>
      <c r="U6" s="214">
        <f t="shared" ref="U6:U21" si="7">(IF(OR($M6="",T6=""),"",IF(OR($M6=0,T6=0),0,IF((T6*100%)/$M6&gt;100%,100%,(T6*100%)/$M6))))</f>
        <v>0</v>
      </c>
      <c r="V6" s="215" t="str">
        <f t="shared" ref="V6:V21" si="8">IF(S6="","",IF(U6&lt;100%, IF(U6&lt;100%, "ALERTA","EN TERMINO"), IF(U6=100%, "OK", "EN TERMINO")))</f>
        <v>ALERTA</v>
      </c>
      <c r="W6" s="628" t="s">
        <v>515</v>
      </c>
      <c r="X6" s="626" t="s">
        <v>96</v>
      </c>
      <c r="Y6" s="627" t="s">
        <v>516</v>
      </c>
      <c r="Z6" s="209" t="str">
        <f t="shared" si="3"/>
        <v>NO</v>
      </c>
      <c r="AA6" s="415" t="s">
        <v>97</v>
      </c>
      <c r="AB6" s="409" t="str">
        <f t="shared" si="4"/>
        <v>NO APLICA</v>
      </c>
      <c r="AC6" s="187" t="str">
        <f t="shared" si="5"/>
        <v>NO APLICA</v>
      </c>
      <c r="AD6" s="209" t="s">
        <v>98</v>
      </c>
      <c r="AE6" s="151"/>
    </row>
    <row r="7" spans="2:33" ht="92.25" customHeight="1" x14ac:dyDescent="0.2">
      <c r="B7" s="197" t="s">
        <v>85</v>
      </c>
      <c r="C7" s="673"/>
      <c r="D7" s="151" t="s">
        <v>129</v>
      </c>
      <c r="E7" s="231">
        <v>649</v>
      </c>
      <c r="F7" s="466" t="s">
        <v>517</v>
      </c>
      <c r="G7" s="228" t="s">
        <v>518</v>
      </c>
      <c r="H7" s="275" t="s">
        <v>519</v>
      </c>
      <c r="I7" s="205" t="s">
        <v>520</v>
      </c>
      <c r="J7" s="224">
        <v>1</v>
      </c>
      <c r="K7" s="217" t="s">
        <v>92</v>
      </c>
      <c r="L7" s="217" t="s">
        <v>513</v>
      </c>
      <c r="M7" s="218">
        <v>1</v>
      </c>
      <c r="N7" s="226">
        <v>45670</v>
      </c>
      <c r="O7" s="620">
        <v>45747</v>
      </c>
      <c r="P7" s="151"/>
      <c r="Q7" s="331">
        <v>45747</v>
      </c>
      <c r="R7" s="339" t="s">
        <v>521</v>
      </c>
      <c r="S7" s="209">
        <v>1</v>
      </c>
      <c r="T7" s="213">
        <f t="shared" si="6"/>
        <v>1</v>
      </c>
      <c r="U7" s="214">
        <f t="shared" si="7"/>
        <v>1</v>
      </c>
      <c r="V7" s="215" t="str">
        <f t="shared" si="8"/>
        <v>OK</v>
      </c>
      <c r="W7" s="398" t="s">
        <v>522</v>
      </c>
      <c r="X7" s="600" t="s">
        <v>96</v>
      </c>
      <c r="Y7" s="330" t="str">
        <f>IF(U7=100%,IF(U7&gt;=100%,"CUMPLIDA","ATENCIÓN"),IF(U7&lt;100%,"INCUMPLIDA","EN EJECUCIÓN"))</f>
        <v>CUMPLIDA</v>
      </c>
      <c r="Z7" s="209" t="str">
        <f t="shared" si="3"/>
        <v>SI</v>
      </c>
      <c r="AA7" s="415" t="s">
        <v>97</v>
      </c>
      <c r="AB7" s="409" t="str">
        <f t="shared" si="4"/>
        <v>EFECTIVA</v>
      </c>
      <c r="AC7" s="187" t="str">
        <f t="shared" si="5"/>
        <v>NO</v>
      </c>
      <c r="AD7" s="209" t="s">
        <v>98</v>
      </c>
      <c r="AE7" s="151"/>
    </row>
    <row r="8" spans="2:33" ht="78.75" hidden="1" customHeight="1" x14ac:dyDescent="0.2">
      <c r="B8" s="197" t="s">
        <v>85</v>
      </c>
      <c r="C8" s="673"/>
      <c r="D8" s="151" t="s">
        <v>129</v>
      </c>
      <c r="E8" s="231">
        <v>650</v>
      </c>
      <c r="F8" s="425" t="s">
        <v>523</v>
      </c>
      <c r="G8" s="228" t="s">
        <v>524</v>
      </c>
      <c r="H8" s="275" t="s">
        <v>525</v>
      </c>
      <c r="I8" s="205" t="s">
        <v>526</v>
      </c>
      <c r="J8" s="224">
        <v>1</v>
      </c>
      <c r="K8" s="217" t="s">
        <v>92</v>
      </c>
      <c r="L8" s="217" t="s">
        <v>513</v>
      </c>
      <c r="M8" s="218">
        <v>1</v>
      </c>
      <c r="N8" s="226">
        <v>45670</v>
      </c>
      <c r="O8" s="283">
        <v>45777</v>
      </c>
      <c r="P8" s="151"/>
      <c r="Q8" s="331">
        <v>45747</v>
      </c>
      <c r="R8" s="339"/>
      <c r="S8" s="209">
        <v>0</v>
      </c>
      <c r="T8" s="213">
        <f t="shared" si="6"/>
        <v>0</v>
      </c>
      <c r="U8" s="214">
        <f t="shared" si="7"/>
        <v>0</v>
      </c>
      <c r="V8" s="215" t="str">
        <f t="shared" si="8"/>
        <v>ALERTA</v>
      </c>
      <c r="W8" s="398" t="s">
        <v>527</v>
      </c>
      <c r="X8" s="600" t="s">
        <v>96</v>
      </c>
      <c r="Y8" s="330" t="str">
        <f t="shared" ref="Y8:Y19" si="9">IF(U8=100%,IF(U8&gt;=100%,"CUMPLIDA","ATENCIÓN"),IF(U8&lt;50%,"ATENCIÓN","EN EJECUCIÓN"))</f>
        <v>ATENCIÓN</v>
      </c>
      <c r="Z8" s="209" t="str">
        <f t="shared" si="3"/>
        <v>NO</v>
      </c>
      <c r="AA8" s="415" t="s">
        <v>97</v>
      </c>
      <c r="AB8" s="409" t="str">
        <f t="shared" si="4"/>
        <v>NO APLICA</v>
      </c>
      <c r="AC8" s="187" t="str">
        <f t="shared" si="5"/>
        <v>NO APLICA</v>
      </c>
      <c r="AD8" s="209" t="s">
        <v>98</v>
      </c>
      <c r="AE8" s="151"/>
    </row>
    <row r="9" spans="2:33" ht="78.75" customHeight="1" x14ac:dyDescent="0.25">
      <c r="B9" s="197" t="s">
        <v>85</v>
      </c>
      <c r="C9" s="673"/>
      <c r="D9" s="151" t="s">
        <v>129</v>
      </c>
      <c r="E9" s="231">
        <v>651</v>
      </c>
      <c r="F9" s="405" t="s">
        <v>528</v>
      </c>
      <c r="G9" s="228" t="s">
        <v>529</v>
      </c>
      <c r="H9" s="275" t="s">
        <v>530</v>
      </c>
      <c r="I9" s="205" t="s">
        <v>531</v>
      </c>
      <c r="J9" s="224">
        <v>1</v>
      </c>
      <c r="K9" s="217" t="s">
        <v>108</v>
      </c>
      <c r="L9" s="217" t="s">
        <v>532</v>
      </c>
      <c r="M9" s="218">
        <v>1</v>
      </c>
      <c r="N9" s="226">
        <v>45670</v>
      </c>
      <c r="O9" s="620">
        <v>45716</v>
      </c>
      <c r="P9" s="151"/>
      <c r="Q9" s="331">
        <v>45747</v>
      </c>
      <c r="R9" s="338" t="s">
        <v>533</v>
      </c>
      <c r="S9" s="209">
        <v>1</v>
      </c>
      <c r="T9" s="213">
        <f t="shared" si="6"/>
        <v>1</v>
      </c>
      <c r="U9" s="214">
        <f t="shared" si="7"/>
        <v>1</v>
      </c>
      <c r="V9" s="215" t="str">
        <f t="shared" si="8"/>
        <v>OK</v>
      </c>
      <c r="W9" s="398" t="s">
        <v>534</v>
      </c>
      <c r="X9" s="600" t="s">
        <v>96</v>
      </c>
      <c r="Y9" s="330" t="str">
        <f>IF(U9=100%,IF(U9&gt;=100%,"CUMPLIDA","ATENCIÓN"),IF(U9&lt;100%,"INCUMPLIDA","EN EJECUCIÓN"))</f>
        <v>CUMPLIDA</v>
      </c>
      <c r="Z9" s="209" t="str">
        <f t="shared" si="3"/>
        <v>SI</v>
      </c>
      <c r="AA9" s="415" t="s">
        <v>97</v>
      </c>
      <c r="AB9" s="409" t="str">
        <f t="shared" si="4"/>
        <v>EFECTIVA</v>
      </c>
      <c r="AC9" s="187" t="str">
        <f t="shared" si="5"/>
        <v>NO</v>
      </c>
      <c r="AD9" s="209" t="s">
        <v>98</v>
      </c>
      <c r="AE9" s="151"/>
    </row>
    <row r="10" spans="2:33" ht="108.75" customHeight="1" x14ac:dyDescent="0.25">
      <c r="B10" s="197" t="s">
        <v>85</v>
      </c>
      <c r="C10" s="673"/>
      <c r="D10" s="151" t="s">
        <v>129</v>
      </c>
      <c r="E10" s="231">
        <v>651</v>
      </c>
      <c r="F10" s="424" t="s">
        <v>535</v>
      </c>
      <c r="G10" s="228" t="s">
        <v>536</v>
      </c>
      <c r="H10" s="275" t="s">
        <v>537</v>
      </c>
      <c r="I10" s="205" t="s">
        <v>538</v>
      </c>
      <c r="J10" s="224">
        <v>1</v>
      </c>
      <c r="K10" s="217" t="s">
        <v>108</v>
      </c>
      <c r="L10" s="217" t="s">
        <v>532</v>
      </c>
      <c r="M10" s="218">
        <v>1</v>
      </c>
      <c r="N10" s="226">
        <v>45670</v>
      </c>
      <c r="O10" s="620">
        <v>45716</v>
      </c>
      <c r="P10" s="151"/>
      <c r="Q10" s="331">
        <v>45747</v>
      </c>
      <c r="R10" s="338" t="s">
        <v>539</v>
      </c>
      <c r="S10" s="209">
        <v>1</v>
      </c>
      <c r="T10" s="213">
        <f t="shared" si="6"/>
        <v>1</v>
      </c>
      <c r="U10" s="214">
        <f t="shared" si="7"/>
        <v>1</v>
      </c>
      <c r="V10" s="215" t="str">
        <f t="shared" si="8"/>
        <v>OK</v>
      </c>
      <c r="W10" s="398" t="s">
        <v>540</v>
      </c>
      <c r="X10" s="600" t="s">
        <v>96</v>
      </c>
      <c r="Y10" s="330" t="str">
        <f>IF(U10=100%,IF(U10&gt;=100%,"CUMPLIDA","ATENCIÓN"),IF(U10&lt;100%,"INCUMPLIDA","EN EJECUCIÓN"))</f>
        <v>CUMPLIDA</v>
      </c>
      <c r="Z10" s="209" t="str">
        <f t="shared" si="3"/>
        <v>SI</v>
      </c>
      <c r="AA10" s="415" t="s">
        <v>97</v>
      </c>
      <c r="AB10" s="409" t="str">
        <f t="shared" si="4"/>
        <v>EFECTIVA</v>
      </c>
      <c r="AC10" s="187" t="str">
        <f t="shared" si="5"/>
        <v>NO</v>
      </c>
      <c r="AD10" s="209" t="s">
        <v>98</v>
      </c>
      <c r="AE10" s="151"/>
    </row>
    <row r="11" spans="2:33" ht="78.75" customHeight="1" x14ac:dyDescent="0.2">
      <c r="B11" s="197" t="s">
        <v>85</v>
      </c>
      <c r="C11" s="673"/>
      <c r="D11" s="151" t="s">
        <v>129</v>
      </c>
      <c r="E11" s="231">
        <v>652</v>
      </c>
      <c r="F11" s="621" t="s">
        <v>541</v>
      </c>
      <c r="G11" s="228" t="s">
        <v>542</v>
      </c>
      <c r="H11" s="275" t="s">
        <v>543</v>
      </c>
      <c r="I11" s="205" t="s">
        <v>544</v>
      </c>
      <c r="J11" s="224">
        <v>1</v>
      </c>
      <c r="K11" s="217" t="s">
        <v>92</v>
      </c>
      <c r="L11" s="217" t="s">
        <v>513</v>
      </c>
      <c r="M11" s="218">
        <v>1</v>
      </c>
      <c r="N11" s="226">
        <v>45670</v>
      </c>
      <c r="O11" s="283">
        <v>45777</v>
      </c>
      <c r="P11" s="151"/>
      <c r="Q11" s="331">
        <v>45747</v>
      </c>
      <c r="R11" s="339" t="s">
        <v>545</v>
      </c>
      <c r="S11" s="209">
        <v>1</v>
      </c>
      <c r="T11" s="213">
        <f t="shared" si="6"/>
        <v>1</v>
      </c>
      <c r="U11" s="214">
        <f t="shared" si="7"/>
        <v>1</v>
      </c>
      <c r="V11" s="215" t="str">
        <f t="shared" si="8"/>
        <v>OK</v>
      </c>
      <c r="W11" s="398" t="s">
        <v>546</v>
      </c>
      <c r="X11" s="600" t="s">
        <v>96</v>
      </c>
      <c r="Y11" s="330" t="str">
        <f>IF(U11=100%,IF(U11&gt;=100%,"CUMPLIDA","ATENCIÓN"),IF(U11&lt;100%,"INCUMPLIDA","EN EJECUCIÓN"))</f>
        <v>CUMPLIDA</v>
      </c>
      <c r="Z11" s="209" t="str">
        <f t="shared" si="3"/>
        <v>SI</v>
      </c>
      <c r="AA11" s="415" t="s">
        <v>97</v>
      </c>
      <c r="AB11" s="409" t="str">
        <f t="shared" si="4"/>
        <v>EFECTIVA</v>
      </c>
      <c r="AC11" s="187" t="str">
        <f t="shared" si="5"/>
        <v>NO</v>
      </c>
      <c r="AD11" s="209" t="s">
        <v>98</v>
      </c>
      <c r="AE11" s="151"/>
    </row>
    <row r="12" spans="2:33" ht="78.75" customHeight="1" x14ac:dyDescent="0.25">
      <c r="B12" s="197" t="s">
        <v>85</v>
      </c>
      <c r="C12" s="673"/>
      <c r="D12" s="151" t="s">
        <v>129</v>
      </c>
      <c r="E12" s="231">
        <v>653</v>
      </c>
      <c r="F12" s="424" t="s">
        <v>547</v>
      </c>
      <c r="G12" s="228" t="s">
        <v>529</v>
      </c>
      <c r="H12" s="275" t="s">
        <v>530</v>
      </c>
      <c r="I12" s="205" t="s">
        <v>548</v>
      </c>
      <c r="J12" s="224">
        <v>1</v>
      </c>
      <c r="K12" s="217" t="s">
        <v>108</v>
      </c>
      <c r="L12" s="217" t="s">
        <v>532</v>
      </c>
      <c r="M12" s="218">
        <v>1</v>
      </c>
      <c r="N12" s="226">
        <v>45670</v>
      </c>
      <c r="O12" s="620">
        <v>45716</v>
      </c>
      <c r="P12" s="151"/>
      <c r="Q12" s="331">
        <v>45747</v>
      </c>
      <c r="R12" s="338" t="s">
        <v>549</v>
      </c>
      <c r="S12" s="209">
        <v>1</v>
      </c>
      <c r="T12" s="213">
        <f t="shared" si="6"/>
        <v>1</v>
      </c>
      <c r="U12" s="214">
        <f t="shared" si="7"/>
        <v>1</v>
      </c>
      <c r="V12" s="215" t="str">
        <f t="shared" si="8"/>
        <v>OK</v>
      </c>
      <c r="W12" s="398" t="s">
        <v>534</v>
      </c>
      <c r="X12" s="600" t="s">
        <v>96</v>
      </c>
      <c r="Y12" s="330" t="str">
        <f>IF(U12=100%,IF(U12&gt;=100%,"CUMPLIDA","ATENCIÓN"),IF(U12&lt;100%,"INCUMPLIDA","EN EJECUCIÓN"))</f>
        <v>CUMPLIDA</v>
      </c>
      <c r="Z12" s="209" t="str">
        <f t="shared" si="3"/>
        <v>SI</v>
      </c>
      <c r="AA12" s="415" t="s">
        <v>97</v>
      </c>
      <c r="AB12" s="409" t="str">
        <f t="shared" si="4"/>
        <v>EFECTIVA</v>
      </c>
      <c r="AC12" s="187" t="str">
        <f t="shared" si="5"/>
        <v>NO</v>
      </c>
      <c r="AD12" s="209" t="s">
        <v>98</v>
      </c>
      <c r="AE12" s="151"/>
    </row>
    <row r="13" spans="2:33" ht="119.25" customHeight="1" x14ac:dyDescent="0.25">
      <c r="B13" s="197" t="s">
        <v>85</v>
      </c>
      <c r="C13" s="673"/>
      <c r="D13" s="151" t="s">
        <v>129</v>
      </c>
      <c r="E13" s="231">
        <v>653</v>
      </c>
      <c r="F13" s="466" t="s">
        <v>550</v>
      </c>
      <c r="G13" s="228" t="s">
        <v>551</v>
      </c>
      <c r="H13" s="275" t="s">
        <v>552</v>
      </c>
      <c r="I13" s="205" t="s">
        <v>553</v>
      </c>
      <c r="J13" s="224">
        <v>1</v>
      </c>
      <c r="K13" s="217" t="s">
        <v>108</v>
      </c>
      <c r="L13" s="217" t="s">
        <v>513</v>
      </c>
      <c r="M13" s="218">
        <v>1</v>
      </c>
      <c r="N13" s="226">
        <v>45670</v>
      </c>
      <c r="O13" s="620">
        <v>45716</v>
      </c>
      <c r="P13" s="151"/>
      <c r="Q13" s="331">
        <v>45747</v>
      </c>
      <c r="R13" s="465" t="s">
        <v>554</v>
      </c>
      <c r="S13" s="209">
        <v>1</v>
      </c>
      <c r="T13" s="213">
        <f t="shared" si="6"/>
        <v>1</v>
      </c>
      <c r="U13" s="214">
        <f t="shared" si="7"/>
        <v>1</v>
      </c>
      <c r="V13" s="215" t="str">
        <f t="shared" si="8"/>
        <v>OK</v>
      </c>
      <c r="W13" s="398" t="s">
        <v>555</v>
      </c>
      <c r="X13" s="600" t="s">
        <v>96</v>
      </c>
      <c r="Y13" s="330" t="str">
        <f>IF(U13=100%,IF(U13&gt;=100%,"CUMPLIDA","ATENCIÓN"),IF(U13&lt;100%,"INCUMPLIDA","EN EJECUCIÓN"))</f>
        <v>CUMPLIDA</v>
      </c>
      <c r="Z13" s="209" t="str">
        <f t="shared" si="3"/>
        <v>SI</v>
      </c>
      <c r="AA13" s="415" t="s">
        <v>97</v>
      </c>
      <c r="AB13" s="409" t="str">
        <f t="shared" si="4"/>
        <v>EFECTIVA</v>
      </c>
      <c r="AC13" s="187" t="str">
        <f t="shared" si="5"/>
        <v>NO</v>
      </c>
      <c r="AD13" s="209" t="s">
        <v>98</v>
      </c>
      <c r="AE13" s="151"/>
    </row>
    <row r="14" spans="2:33" ht="122.25" hidden="1" customHeight="1" x14ac:dyDescent="0.2">
      <c r="B14" s="197" t="s">
        <v>85</v>
      </c>
      <c r="C14" s="673"/>
      <c r="D14" s="151" t="s">
        <v>129</v>
      </c>
      <c r="E14" s="231">
        <v>653</v>
      </c>
      <c r="F14" s="405" t="s">
        <v>556</v>
      </c>
      <c r="G14" s="228" t="s">
        <v>557</v>
      </c>
      <c r="H14" s="275" t="s">
        <v>558</v>
      </c>
      <c r="I14" s="205" t="s">
        <v>559</v>
      </c>
      <c r="J14" s="224">
        <v>1</v>
      </c>
      <c r="K14" s="217" t="s">
        <v>92</v>
      </c>
      <c r="L14" s="217" t="s">
        <v>513</v>
      </c>
      <c r="M14" s="218">
        <v>1</v>
      </c>
      <c r="N14" s="226">
        <v>45670</v>
      </c>
      <c r="O14" s="283">
        <v>45777</v>
      </c>
      <c r="P14" s="151"/>
      <c r="Q14" s="331">
        <v>45747</v>
      </c>
      <c r="R14" s="339" t="s">
        <v>560</v>
      </c>
      <c r="S14" s="209">
        <v>0.5</v>
      </c>
      <c r="T14" s="213">
        <f t="shared" si="6"/>
        <v>0.5</v>
      </c>
      <c r="U14" s="214">
        <f t="shared" si="7"/>
        <v>0.5</v>
      </c>
      <c r="V14" s="215" t="str">
        <f t="shared" si="8"/>
        <v>ALERTA</v>
      </c>
      <c r="W14" s="398" t="s">
        <v>561</v>
      </c>
      <c r="X14" s="600" t="s">
        <v>96</v>
      </c>
      <c r="Y14" s="330" t="str">
        <f t="shared" si="9"/>
        <v>EN EJECUCIÓN</v>
      </c>
      <c r="Z14" s="209" t="str">
        <f t="shared" si="3"/>
        <v>NO</v>
      </c>
      <c r="AA14" s="415" t="s">
        <v>97</v>
      </c>
      <c r="AB14" s="409" t="str">
        <f t="shared" si="4"/>
        <v>NO APLICA</v>
      </c>
      <c r="AC14" s="187" t="str">
        <f t="shared" si="5"/>
        <v>NO APLICA</v>
      </c>
      <c r="AD14" s="209" t="s">
        <v>98</v>
      </c>
      <c r="AE14" s="151"/>
    </row>
    <row r="15" spans="2:33" ht="78.75" customHeight="1" x14ac:dyDescent="0.25">
      <c r="B15" s="197" t="s">
        <v>85</v>
      </c>
      <c r="C15" s="673"/>
      <c r="D15" s="151" t="s">
        <v>129</v>
      </c>
      <c r="E15" s="231">
        <v>654</v>
      </c>
      <c r="F15" s="424" t="s">
        <v>562</v>
      </c>
      <c r="G15" s="228" t="s">
        <v>563</v>
      </c>
      <c r="H15" s="275" t="s">
        <v>564</v>
      </c>
      <c r="I15" s="205" t="s">
        <v>565</v>
      </c>
      <c r="J15" s="224">
        <v>1</v>
      </c>
      <c r="K15" s="217" t="s">
        <v>108</v>
      </c>
      <c r="L15" s="217" t="s">
        <v>532</v>
      </c>
      <c r="M15" s="218">
        <v>1</v>
      </c>
      <c r="N15" s="226">
        <v>45670</v>
      </c>
      <c r="O15" s="620">
        <v>45716</v>
      </c>
      <c r="P15" s="151"/>
      <c r="Q15" s="331">
        <v>45747</v>
      </c>
      <c r="R15" s="340" t="s">
        <v>566</v>
      </c>
      <c r="S15" s="209">
        <v>1</v>
      </c>
      <c r="T15" s="213">
        <f t="shared" si="6"/>
        <v>1</v>
      </c>
      <c r="U15" s="214">
        <f t="shared" si="7"/>
        <v>1</v>
      </c>
      <c r="V15" s="215" t="str">
        <f t="shared" si="8"/>
        <v>OK</v>
      </c>
      <c r="W15" s="357" t="s">
        <v>567</v>
      </c>
      <c r="X15" s="600" t="s">
        <v>96</v>
      </c>
      <c r="Y15" s="330" t="str">
        <f>IF(U15=100%,IF(U15&gt;=100%,"CUMPLIDA","ATENCIÓN"),IF(U15&lt;100%,"INCUMPLIDA","EN EJECUCIÓN"))</f>
        <v>CUMPLIDA</v>
      </c>
      <c r="Z15" s="209" t="str">
        <f t="shared" si="3"/>
        <v>SI</v>
      </c>
      <c r="AA15" s="415" t="s">
        <v>97</v>
      </c>
      <c r="AB15" s="409" t="str">
        <f t="shared" si="4"/>
        <v>EFECTIVA</v>
      </c>
      <c r="AC15" s="187" t="str">
        <f t="shared" si="5"/>
        <v>NO</v>
      </c>
      <c r="AD15" s="209" t="s">
        <v>98</v>
      </c>
      <c r="AE15" s="151"/>
    </row>
    <row r="16" spans="2:33" ht="78.75" hidden="1" customHeight="1" x14ac:dyDescent="0.2">
      <c r="B16" s="197" t="s">
        <v>85</v>
      </c>
      <c r="C16" s="673"/>
      <c r="D16" s="151" t="s">
        <v>129</v>
      </c>
      <c r="E16" s="231">
        <v>654</v>
      </c>
      <c r="F16" s="466" t="s">
        <v>562</v>
      </c>
      <c r="G16" s="228" t="s">
        <v>568</v>
      </c>
      <c r="H16" s="275" t="s">
        <v>569</v>
      </c>
      <c r="I16" s="205" t="s">
        <v>570</v>
      </c>
      <c r="J16" s="224">
        <v>1</v>
      </c>
      <c r="K16" s="217" t="s">
        <v>571</v>
      </c>
      <c r="L16" s="217" t="s">
        <v>532</v>
      </c>
      <c r="M16" s="218">
        <v>1</v>
      </c>
      <c r="N16" s="226">
        <v>45670</v>
      </c>
      <c r="O16" s="620">
        <v>45687</v>
      </c>
      <c r="P16" s="151"/>
      <c r="Q16" s="331">
        <v>45747</v>
      </c>
      <c r="R16" s="339"/>
      <c r="S16" s="209">
        <v>0</v>
      </c>
      <c r="T16" s="213">
        <f t="shared" si="6"/>
        <v>0</v>
      </c>
      <c r="U16" s="214">
        <f t="shared" si="7"/>
        <v>0</v>
      </c>
      <c r="V16" s="215" t="str">
        <f t="shared" si="8"/>
        <v>ALERTA</v>
      </c>
      <c r="W16" s="624" t="s">
        <v>572</v>
      </c>
      <c r="X16" s="600" t="s">
        <v>96</v>
      </c>
      <c r="Y16" s="330" t="str">
        <f>IF(U16=100%,IF(U16&gt;=100%,"CUMPLIDA","ATENCIÓN"),IF(U16&lt;100%,"INCUMPLIDA","EN EJECUCIÓN"))</f>
        <v>INCUMPLIDA</v>
      </c>
      <c r="Z16" s="209" t="str">
        <f t="shared" si="3"/>
        <v>NO</v>
      </c>
      <c r="AA16" s="415" t="s">
        <v>97</v>
      </c>
      <c r="AB16" s="409" t="str">
        <f t="shared" si="4"/>
        <v>NO APLICA</v>
      </c>
      <c r="AC16" s="187" t="str">
        <f t="shared" si="5"/>
        <v>NO APLICA</v>
      </c>
      <c r="AD16" s="209" t="s">
        <v>98</v>
      </c>
      <c r="AE16" s="151"/>
    </row>
    <row r="17" spans="2:31" ht="78.75" hidden="1" customHeight="1" x14ac:dyDescent="0.2">
      <c r="B17" s="197" t="s">
        <v>85</v>
      </c>
      <c r="C17" s="673"/>
      <c r="D17" s="151" t="s">
        <v>129</v>
      </c>
      <c r="E17" s="231">
        <v>655</v>
      </c>
      <c r="F17" s="405" t="s">
        <v>573</v>
      </c>
      <c r="G17" s="228" t="s">
        <v>574</v>
      </c>
      <c r="H17" s="275" t="s">
        <v>575</v>
      </c>
      <c r="I17" s="205" t="s">
        <v>576</v>
      </c>
      <c r="J17" s="224">
        <v>1</v>
      </c>
      <c r="K17" s="217" t="s">
        <v>108</v>
      </c>
      <c r="L17" s="217" t="s">
        <v>532</v>
      </c>
      <c r="M17" s="218">
        <v>1</v>
      </c>
      <c r="N17" s="226">
        <v>45670</v>
      </c>
      <c r="O17" s="620">
        <v>45716</v>
      </c>
      <c r="P17" s="151"/>
      <c r="Q17" s="331">
        <v>45747</v>
      </c>
      <c r="R17" s="339" t="s">
        <v>577</v>
      </c>
      <c r="S17" s="209">
        <v>0.01</v>
      </c>
      <c r="T17" s="213">
        <f t="shared" si="6"/>
        <v>0.01</v>
      </c>
      <c r="U17" s="214">
        <f t="shared" si="7"/>
        <v>0.01</v>
      </c>
      <c r="V17" s="215" t="str">
        <f t="shared" si="8"/>
        <v>ALERTA</v>
      </c>
      <c r="W17" s="398" t="s">
        <v>578</v>
      </c>
      <c r="X17" s="600" t="s">
        <v>96</v>
      </c>
      <c r="Y17" s="330" t="str">
        <f>IF(U17=100%,IF(U17&gt;=100%,"CUMPLIDA","ATENCIÓN"),IF(U17&lt;100%,"INCUMPLIDA","EN EJECUCIÓN"))</f>
        <v>INCUMPLIDA</v>
      </c>
      <c r="Z17" s="209" t="str">
        <f t="shared" si="3"/>
        <v>NO</v>
      </c>
      <c r="AA17" s="415" t="s">
        <v>97</v>
      </c>
      <c r="AB17" s="409" t="str">
        <f t="shared" si="4"/>
        <v>NO APLICA</v>
      </c>
      <c r="AC17" s="187" t="str">
        <f t="shared" si="5"/>
        <v>NO APLICA</v>
      </c>
      <c r="AD17" s="209" t="s">
        <v>98</v>
      </c>
      <c r="AE17" s="151"/>
    </row>
    <row r="18" spans="2:31" ht="78.75" hidden="1" customHeight="1" x14ac:dyDescent="0.2">
      <c r="B18" s="197" t="s">
        <v>85</v>
      </c>
      <c r="C18" s="673"/>
      <c r="D18" s="151" t="s">
        <v>129</v>
      </c>
      <c r="E18" s="231">
        <v>655</v>
      </c>
      <c r="F18" s="405" t="s">
        <v>573</v>
      </c>
      <c r="G18" s="228" t="s">
        <v>551</v>
      </c>
      <c r="H18" s="275" t="s">
        <v>552</v>
      </c>
      <c r="I18" s="205" t="s">
        <v>553</v>
      </c>
      <c r="J18" s="224">
        <v>1</v>
      </c>
      <c r="K18" s="217" t="s">
        <v>108</v>
      </c>
      <c r="L18" s="217" t="s">
        <v>513</v>
      </c>
      <c r="M18" s="218">
        <v>1</v>
      </c>
      <c r="N18" s="226">
        <v>45670</v>
      </c>
      <c r="O18" s="620">
        <v>45716</v>
      </c>
      <c r="P18" s="151"/>
      <c r="Q18" s="331">
        <v>45747</v>
      </c>
      <c r="R18" s="152"/>
      <c r="S18" s="209">
        <v>0</v>
      </c>
      <c r="T18" s="213">
        <f t="shared" si="6"/>
        <v>0</v>
      </c>
      <c r="U18" s="214">
        <f t="shared" si="7"/>
        <v>0</v>
      </c>
      <c r="V18" s="215" t="str">
        <f t="shared" si="8"/>
        <v>ALERTA</v>
      </c>
      <c r="W18" s="624" t="s">
        <v>572</v>
      </c>
      <c r="X18" s="600" t="s">
        <v>96</v>
      </c>
      <c r="Y18" s="330" t="str">
        <f>IF(U18=100%,IF(U18&gt;=100%,"CUMPLIDA","ATENCIÓN"),IF(U18&lt;100%,"INCUMPLIDA","EN EJECUCIÓN"))</f>
        <v>INCUMPLIDA</v>
      </c>
      <c r="Z18" s="209" t="str">
        <f t="shared" si="3"/>
        <v>NO</v>
      </c>
      <c r="AA18" s="415" t="s">
        <v>97</v>
      </c>
      <c r="AB18" s="409" t="str">
        <f t="shared" si="4"/>
        <v>NO APLICA</v>
      </c>
      <c r="AC18" s="187" t="str">
        <f t="shared" si="5"/>
        <v>NO APLICA</v>
      </c>
      <c r="AD18" s="209" t="s">
        <v>98</v>
      </c>
      <c r="AE18" s="151"/>
    </row>
    <row r="19" spans="2:31" ht="78.75" customHeight="1" x14ac:dyDescent="0.2">
      <c r="B19" s="197" t="s">
        <v>85</v>
      </c>
      <c r="C19" s="673"/>
      <c r="D19" s="151" t="s">
        <v>129</v>
      </c>
      <c r="E19" s="231">
        <v>655</v>
      </c>
      <c r="F19" s="466" t="s">
        <v>579</v>
      </c>
      <c r="G19" s="228" t="s">
        <v>580</v>
      </c>
      <c r="H19" s="275" t="s">
        <v>581</v>
      </c>
      <c r="I19" s="205" t="s">
        <v>582</v>
      </c>
      <c r="J19" s="224">
        <v>1</v>
      </c>
      <c r="K19" s="217" t="s">
        <v>108</v>
      </c>
      <c r="L19" s="217" t="s">
        <v>532</v>
      </c>
      <c r="M19" s="218">
        <v>1</v>
      </c>
      <c r="N19" s="226">
        <v>45670</v>
      </c>
      <c r="O19" s="620">
        <v>45688</v>
      </c>
      <c r="P19" s="151"/>
      <c r="Q19" s="331">
        <v>45747</v>
      </c>
      <c r="R19" s="339" t="s">
        <v>566</v>
      </c>
      <c r="S19" s="209">
        <v>1</v>
      </c>
      <c r="T19" s="213">
        <f t="shared" si="6"/>
        <v>1</v>
      </c>
      <c r="U19" s="214">
        <f t="shared" si="7"/>
        <v>1</v>
      </c>
      <c r="V19" s="215" t="str">
        <f t="shared" si="8"/>
        <v>OK</v>
      </c>
      <c r="W19" s="398" t="s">
        <v>583</v>
      </c>
      <c r="X19" s="600" t="s">
        <v>96</v>
      </c>
      <c r="Y19" s="330" t="str">
        <f t="shared" si="9"/>
        <v>CUMPLIDA</v>
      </c>
      <c r="Z19" s="209" t="str">
        <f t="shared" si="3"/>
        <v>SI</v>
      </c>
      <c r="AA19" s="415" t="s">
        <v>97</v>
      </c>
      <c r="AB19" s="409" t="str">
        <f t="shared" si="4"/>
        <v>EFECTIVA</v>
      </c>
      <c r="AC19" s="187" t="str">
        <f t="shared" si="5"/>
        <v>NO</v>
      </c>
      <c r="AD19" s="209" t="s">
        <v>98</v>
      </c>
      <c r="AE19" s="151"/>
    </row>
    <row r="20" spans="2:31" ht="78.75" hidden="1" customHeight="1" x14ac:dyDescent="0.2">
      <c r="B20" s="197" t="s">
        <v>85</v>
      </c>
      <c r="C20" s="673"/>
      <c r="D20" s="151" t="s">
        <v>129</v>
      </c>
      <c r="E20" s="231">
        <v>656</v>
      </c>
      <c r="F20" s="466" t="s">
        <v>584</v>
      </c>
      <c r="G20" s="228" t="s">
        <v>585</v>
      </c>
      <c r="H20" s="275" t="s">
        <v>586</v>
      </c>
      <c r="I20" s="205" t="s">
        <v>587</v>
      </c>
      <c r="J20" s="224">
        <v>1</v>
      </c>
      <c r="K20" s="217" t="s">
        <v>92</v>
      </c>
      <c r="L20" s="217" t="s">
        <v>513</v>
      </c>
      <c r="M20" s="218">
        <v>1</v>
      </c>
      <c r="N20" s="226">
        <v>45654</v>
      </c>
      <c r="O20" s="620">
        <v>45688</v>
      </c>
      <c r="P20" s="151"/>
      <c r="Q20" s="331">
        <v>45747</v>
      </c>
      <c r="R20" s="339" t="s">
        <v>588</v>
      </c>
      <c r="S20" s="209">
        <v>0</v>
      </c>
      <c r="T20" s="213">
        <f t="shared" si="6"/>
        <v>0</v>
      </c>
      <c r="U20" s="214">
        <f t="shared" si="7"/>
        <v>0</v>
      </c>
      <c r="V20" s="215" t="str">
        <f t="shared" si="8"/>
        <v>ALERTA</v>
      </c>
      <c r="W20" s="398" t="s">
        <v>589</v>
      </c>
      <c r="X20" s="600" t="s">
        <v>96</v>
      </c>
      <c r="Y20" s="330" t="str">
        <f>IF(U20=100%,IF(U20&gt;=100%,"CUMPLIDA","ATENCIÓN"),IF(U20&lt;100%,"INCUMPLIDA","EN EJECUCIÓN"))</f>
        <v>INCUMPLIDA</v>
      </c>
      <c r="Z20" s="209" t="str">
        <f t="shared" si="3"/>
        <v>NO</v>
      </c>
      <c r="AA20" s="415" t="s">
        <v>97</v>
      </c>
      <c r="AB20" s="409" t="str">
        <f t="shared" si="4"/>
        <v>NO APLICA</v>
      </c>
      <c r="AC20" s="187" t="str">
        <f t="shared" si="5"/>
        <v>NO APLICA</v>
      </c>
      <c r="AD20" s="209" t="s">
        <v>98</v>
      </c>
      <c r="AE20" s="151"/>
    </row>
    <row r="21" spans="2:31" ht="78.75" hidden="1" customHeight="1" x14ac:dyDescent="0.2">
      <c r="B21" s="197" t="s">
        <v>85</v>
      </c>
      <c r="C21" s="670"/>
      <c r="D21" s="151" t="s">
        <v>129</v>
      </c>
      <c r="E21" s="231">
        <v>656</v>
      </c>
      <c r="F21" s="466" t="s">
        <v>584</v>
      </c>
      <c r="G21" s="228" t="s">
        <v>590</v>
      </c>
      <c r="H21" s="275" t="s">
        <v>591</v>
      </c>
      <c r="I21" s="205" t="s">
        <v>592</v>
      </c>
      <c r="J21" s="224">
        <v>1</v>
      </c>
      <c r="K21" s="217" t="s">
        <v>108</v>
      </c>
      <c r="L21" s="217" t="s">
        <v>513</v>
      </c>
      <c r="M21" s="218">
        <v>1</v>
      </c>
      <c r="N21" s="226">
        <v>45654</v>
      </c>
      <c r="O21" s="620">
        <v>45688</v>
      </c>
      <c r="P21" s="151"/>
      <c r="Q21" s="331">
        <v>45747</v>
      </c>
      <c r="R21" s="339" t="s">
        <v>593</v>
      </c>
      <c r="S21" s="209">
        <v>0</v>
      </c>
      <c r="T21" s="213">
        <f t="shared" si="6"/>
        <v>0</v>
      </c>
      <c r="U21" s="214">
        <f t="shared" si="7"/>
        <v>0</v>
      </c>
      <c r="V21" s="215" t="str">
        <f t="shared" si="8"/>
        <v>ALERTA</v>
      </c>
      <c r="W21" s="624" t="s">
        <v>594</v>
      </c>
      <c r="X21" s="601" t="s">
        <v>96</v>
      </c>
      <c r="Y21" s="330" t="str">
        <f>IF(U21=100%,IF(U21&gt;=100%,"CUMPLIDA","ATENCIÓN"),IF(U21&lt;100%,"INCUMPLIDA","EN EJECUCIÓN"))</f>
        <v>INCUMPLIDA</v>
      </c>
      <c r="Z21" s="209" t="str">
        <f t="shared" si="3"/>
        <v>NO</v>
      </c>
      <c r="AA21" s="415" t="s">
        <v>97</v>
      </c>
      <c r="AB21" s="409" t="str">
        <f t="shared" si="4"/>
        <v>NO APLICA</v>
      </c>
      <c r="AC21" s="187" t="str">
        <f t="shared" si="5"/>
        <v>NO APLICA</v>
      </c>
      <c r="AD21" s="209" t="s">
        <v>98</v>
      </c>
      <c r="AE21" s="151"/>
    </row>
  </sheetData>
  <autoFilter ref="B3:AE21">
    <filterColumn colId="23">
      <filters>
        <filter val="CUMPLIDA"/>
      </filters>
    </filterColumn>
  </autoFilter>
  <mergeCells count="7">
    <mergeCell ref="Z1:AE2"/>
    <mergeCell ref="Q2:Y2"/>
    <mergeCell ref="C6:C21"/>
    <mergeCell ref="C4:C5"/>
    <mergeCell ref="B1:F2"/>
    <mergeCell ref="G1:P2"/>
    <mergeCell ref="Q1:Y1"/>
  </mergeCells>
  <conditionalFormatting sqref="V4:V21">
    <cfRule type="containsText" dxfId="187" priority="14" stopIfTrue="1" operator="containsText" text="EN TERMINO">
      <formula>NOT(ISERROR(SEARCH("EN TERMINO",V4)))</formula>
    </cfRule>
    <cfRule type="containsText" priority="15" operator="containsText" text="AMARILLO">
      <formula>NOT(ISERROR(SEARCH("AMARILLO",V4)))</formula>
    </cfRule>
    <cfRule type="containsText" dxfId="186" priority="16" stopIfTrue="1" operator="containsText" text="ALERTA">
      <formula>NOT(ISERROR(SEARCH("ALERTA",V4)))</formula>
    </cfRule>
    <cfRule type="containsText" dxfId="185" priority="17" stopIfTrue="1" operator="containsText" text="OK">
      <formula>NOT(ISERROR(SEARCH("OK",V4)))</formula>
    </cfRule>
    <cfRule type="dataBar" priority="18">
      <dataBar>
        <cfvo type="min"/>
        <cfvo type="max"/>
        <color rgb="FF638EC6"/>
      </dataBar>
    </cfRule>
  </conditionalFormatting>
  <conditionalFormatting sqref="Y4:Y5 Y7:Y21">
    <cfRule type="containsText" dxfId="184" priority="7" operator="containsText" text="EN EJECUCIÓN">
      <formula>NOT(ISERROR(SEARCH("EN EJECUCIÓN",Y4)))</formula>
    </cfRule>
    <cfRule type="containsText" dxfId="183" priority="9" operator="containsText" text="EN TERMINO">
      <formula>NOT(ISERROR(SEARCH("EN TERMINO",Y4)))</formula>
    </cfRule>
    <cfRule type="containsText" dxfId="182" priority="10" operator="containsText" text="ATENCIÓN">
      <formula>NOT(ISERROR(SEARCH("ATENCIÓN",Y4)))</formula>
    </cfRule>
    <cfRule type="containsText" dxfId="181" priority="11" stopIfTrue="1" operator="containsText" text="PENDIENTE">
      <formula>NOT(ISERROR(SEARCH("PENDIENTE",Y4)))</formula>
    </cfRule>
    <cfRule type="containsText" dxfId="180" priority="12" stopIfTrue="1" operator="containsText" text="INCUMPLIDA">
      <formula>NOT(ISERROR(SEARCH("INCUMPLIDA",Y4)))</formula>
    </cfRule>
    <cfRule type="containsText" dxfId="179" priority="13" stopIfTrue="1" operator="containsText" text="CUMPLIDA">
      <formula>NOT(ISERROR(SEARCH("CUMPLIDA",Y4)))</formula>
    </cfRule>
  </conditionalFormatting>
  <conditionalFormatting sqref="AC4:AC21">
    <cfRule type="containsText" dxfId="178" priority="1" operator="containsText" text="cerrada">
      <formula>NOT(ISERROR(SEARCH("cerrada",AC4)))</formula>
    </cfRule>
    <cfRule type="containsText" dxfId="177" priority="2" operator="containsText" text="cerrado">
      <formula>NOT(ISERROR(SEARCH("cerrado",AC4)))</formula>
    </cfRule>
    <cfRule type="containsText" dxfId="176" priority="3" operator="containsText" text="Abierto">
      <formula>NOT(ISERROR(SEARCH("Abierto",AC4)))</formula>
    </cfRule>
  </conditionalFormatting>
  <dataValidations count="3">
    <dataValidation type="list" allowBlank="1" showInputMessage="1" showErrorMessage="1" sqref="K4:K5">
      <formula1>$E$2:$E$3</formula1>
    </dataValidation>
    <dataValidation type="list" allowBlank="1" showInputMessage="1" showErrorMessage="1" sqref="K6:K21">
      <mc:AlternateContent xmlns:x12ac="http://schemas.microsoft.com/office/spreadsheetml/2011/1/ac" xmlns:mc="http://schemas.openxmlformats.org/markup-compatibility/2006">
        <mc:Choice Requires="x12ac">
          <x12ac:list>Correctiva,"Preventiva,",Acción de mejora</x12ac:list>
        </mc:Choice>
        <mc:Fallback>
          <formula1>"Correctiva,Preventiva,,Acción de mejora"</formula1>
        </mc:Fallback>
      </mc:AlternateContent>
    </dataValidation>
    <dataValidation type="list" allowBlank="1" showInputMessage="1" showErrorMessage="1" sqref="AA4:AA21">
      <formula1>$BE$4:$BG$4</formula1>
    </dataValidation>
  </dataValidation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BCBF5C571A14B4FA085071ACD1384B8" ma:contentTypeVersion="13" ma:contentTypeDescription="Crear nuevo documento." ma:contentTypeScope="" ma:versionID="19f538c316d93faf6403e0ffb81b8cdc">
  <xsd:schema xmlns:xsd="http://www.w3.org/2001/XMLSchema" xmlns:xs="http://www.w3.org/2001/XMLSchema" xmlns:p="http://schemas.microsoft.com/office/2006/metadata/properties" xmlns:ns2="3c659d0a-4ddf-4b6d-8adb-7e386e7c381a" xmlns:ns3="8953493b-b532-4682-bbff-88a69b81f604" targetNamespace="http://schemas.microsoft.com/office/2006/metadata/properties" ma:root="true" ma:fieldsID="5387faa93db3c1da8741bec9dd605247" ns2:_="" ns3:_="">
    <xsd:import namespace="3c659d0a-4ddf-4b6d-8adb-7e386e7c381a"/>
    <xsd:import namespace="8953493b-b532-4682-bbff-88a69b81f60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659d0a-4ddf-4b6d-8adb-7e386e7c3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aaa5c3e5-fae2-43c7-bc24-547b63141e22"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53493b-b532-4682-bbff-88a69b81f604"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2773b70a-90a3-4fb3-9ab6-2b945f12ff6d}" ma:internalName="TaxCatchAll" ma:showField="CatchAllData" ma:web="8953493b-b532-4682-bbff-88a69b81f6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c659d0a-4ddf-4b6d-8adb-7e386e7c381a">
      <Terms xmlns="http://schemas.microsoft.com/office/infopath/2007/PartnerControls"/>
    </lcf76f155ced4ddcb4097134ff3c332f>
    <TaxCatchAll xmlns="8953493b-b532-4682-bbff-88a69b81f604" xsi:nil="true"/>
  </documentManagement>
</p:properties>
</file>

<file path=customXml/itemProps1.xml><?xml version="1.0" encoding="utf-8"?>
<ds:datastoreItem xmlns:ds="http://schemas.openxmlformats.org/officeDocument/2006/customXml" ds:itemID="{7D65FD6F-7E04-4A8C-BEEA-F95762F36F35}">
  <ds:schemaRefs>
    <ds:schemaRef ds:uri="http://schemas.microsoft.com/sharepoint/v3/contenttype/forms"/>
  </ds:schemaRefs>
</ds:datastoreItem>
</file>

<file path=customXml/itemProps2.xml><?xml version="1.0" encoding="utf-8"?>
<ds:datastoreItem xmlns:ds="http://schemas.openxmlformats.org/officeDocument/2006/customXml" ds:itemID="{FCB247E7-0EB6-4C10-9B0F-DBF8C01D47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659d0a-4ddf-4b6d-8adb-7e386e7c381a"/>
    <ds:schemaRef ds:uri="8953493b-b532-4682-bbff-88a69b81f6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E5A074-D290-4155-B46E-46E558F9759C}">
  <ds:schemaRefs>
    <ds:schemaRef ds:uri="http://schemas.microsoft.com/office/2006/metadata/properties"/>
    <ds:schemaRef ds:uri="http://schemas.microsoft.com/office/infopath/2007/PartnerControls"/>
    <ds:schemaRef ds:uri="3c659d0a-4ddf-4b6d-8adb-7e386e7c381a"/>
    <ds:schemaRef ds:uri="8953493b-b532-4682-bbff-88a69b81f60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Instructivo</vt:lpstr>
      <vt:lpstr>Secretaría G.</vt:lpstr>
      <vt:lpstr>Hoja1</vt:lpstr>
      <vt:lpstr>Recursos F.</vt:lpstr>
      <vt:lpstr>Talento H.</vt:lpstr>
      <vt:lpstr>Talento H.-SST</vt:lpstr>
      <vt:lpstr>Oficial C.</vt:lpstr>
      <vt:lpstr>U. Financiera</vt:lpstr>
      <vt:lpstr>U. Apuestas</vt:lpstr>
      <vt:lpstr>Atención al C.</vt:lpstr>
      <vt:lpstr>Oficina TIC</vt:lpstr>
      <vt:lpstr>Comunicaciones_</vt:lpstr>
      <vt:lpstr>O. Jurídica</vt:lpstr>
      <vt:lpstr>O.A. Planeación</vt:lpstr>
      <vt:lpstr>Dirección O</vt:lpstr>
      <vt:lpstr>Resultados seguimiento</vt:lpstr>
      <vt:lpstr>Comunicaciones</vt:lpstr>
      <vt:lpstr>O. CI Disciplinario</vt:lpstr>
      <vt:lpstr>Control Interno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Hernandez</cp:lastModifiedBy>
  <cp:revision/>
  <dcterms:created xsi:type="dcterms:W3CDTF">2019-01-04T19:58:30Z</dcterms:created>
  <dcterms:modified xsi:type="dcterms:W3CDTF">2025-04-30T15:11:57Z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0x0101002BCBF5C571A14B4FA085071ACD1384B8</vt:lpwstr>
  </property>
  <property fmtid="{D5CDD505-2E9C-101B-9397-08002B2CF9AE}" pid="3" name="MediaServiceImageTags">
    <vt:lpwstr/>
  </property>
</Properties>
</file>