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1. SHARE POINT\ARCHIVOS 2024\4. Enfoque hacia la prevención\Seguimiento planes de mejora\3. Internos\IV trimestre\3. Reporte OCI\"/>
    </mc:Choice>
  </mc:AlternateContent>
  <bookViews>
    <workbookView xWindow="0" yWindow="0" windowWidth="24000" windowHeight="8430" tabRatio="827" firstSheet="5" activeTab="15"/>
  </bookViews>
  <sheets>
    <sheet name="Instructivo" sheetId="26" r:id="rId1"/>
    <sheet name="Secretaría G." sheetId="10" r:id="rId2"/>
    <sheet name="Hoja1" sheetId="28" state="hidden" r:id="rId3"/>
    <sheet name="Atención al C." sheetId="39" r:id="rId4"/>
    <sheet name="Comunicaciones M" sheetId="43" r:id="rId5"/>
    <sheet name="Recursos F." sheetId="30" r:id="rId6"/>
    <sheet name="Talento H." sheetId="31" r:id="rId7"/>
    <sheet name="Talento H.-SST" sheetId="32" r:id="rId8"/>
    <sheet name="Oficina TIC" sheetId="33" r:id="rId9"/>
    <sheet name="Oficial C." sheetId="35" r:id="rId10"/>
    <sheet name="U. Financiera" sheetId="34" r:id="rId11"/>
    <sheet name="U. Apuestas" sheetId="36" r:id="rId12"/>
    <sheet name="O. Jurídica" sheetId="41" r:id="rId13"/>
    <sheet name="OCDI" sheetId="37" r:id="rId14"/>
    <sheet name="O.A. Planeación" sheetId="38" r:id="rId15"/>
    <sheet name="Dirección O" sheetId="44" r:id="rId16"/>
    <sheet name="Resultados seguimiento" sheetId="27" r:id="rId17"/>
    <sheet name="Comunicaciones" sheetId="23" state="hidden" r:id="rId18"/>
    <sheet name="O. CI Disciplinario" sheetId="20" state="hidden" r:id="rId19"/>
    <sheet name="Control Interno" sheetId="22" state="hidden" r:id="rId20"/>
  </sheets>
  <definedNames>
    <definedName name="_xlnm._FilterDatabase" localSheetId="3" hidden="1">'Atención al C.'!#REF!</definedName>
    <definedName name="_xlnm._FilterDatabase" localSheetId="17" hidden="1">Comunicaciones!$A$3:$BG$6</definedName>
    <definedName name="_xlnm._FilterDatabase" localSheetId="4" hidden="1">'Comunicaciones M'!#REF!</definedName>
    <definedName name="_xlnm._FilterDatabase" localSheetId="19" hidden="1">'Control Interno'!$A$3:$BH$6</definedName>
    <definedName name="_xlnm._FilterDatabase" localSheetId="18" hidden="1">'O. CI Disciplinario'!$A$3:$BH$98</definedName>
    <definedName name="_xlnm._FilterDatabase" localSheetId="12" hidden="1">'O. Jurídica'!#REF!</definedName>
    <definedName name="_xlnm._FilterDatabase" localSheetId="14" hidden="1">'O.A. Planeación'!#REF!</definedName>
    <definedName name="_xlnm._FilterDatabase" localSheetId="13" hidden="1">OCDI!#REF!</definedName>
    <definedName name="_xlnm._FilterDatabase" localSheetId="9" hidden="1">'Oficial C.'!$B$3:$AG$18</definedName>
    <definedName name="_xlnm._FilterDatabase" localSheetId="8" hidden="1">'Oficina TIC'!$B$3:$AG$47</definedName>
    <definedName name="_xlnm._FilterDatabase" localSheetId="5" hidden="1">'Recursos F.'!$B$3:$AG$31</definedName>
    <definedName name="_xlnm._FilterDatabase" localSheetId="1" hidden="1">'Secretaría G.'!#REF!</definedName>
    <definedName name="_xlnm._FilterDatabase" localSheetId="6" hidden="1">'Talento H.'!$B$3:$AH$39</definedName>
    <definedName name="_xlnm._FilterDatabase" localSheetId="7" hidden="1">'Talento H.-SST'!$A$3:$AG$16</definedName>
    <definedName name="_xlnm._FilterDatabase" localSheetId="11" hidden="1">'U. Apuestas'!$B$3:$AG$3</definedName>
    <definedName name="_xlnm._FilterDatabase" localSheetId="10" hidden="1">'U. Financiera'!$B$3:$AG$13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4" i="27" l="1"/>
  <c r="M75" i="27" s="1"/>
  <c r="L74" i="27"/>
  <c r="L75" i="27" s="1"/>
  <c r="K74" i="27"/>
  <c r="K75" i="27" s="1"/>
  <c r="J74" i="27"/>
  <c r="J75" i="27" s="1"/>
  <c r="I74" i="27"/>
  <c r="I75" i="27" s="1"/>
  <c r="H74" i="27"/>
  <c r="H75" i="27" s="1"/>
  <c r="G74" i="27"/>
  <c r="G75" i="27" s="1"/>
  <c r="F74" i="27"/>
  <c r="E74" i="27"/>
  <c r="E75" i="27" s="1"/>
  <c r="D74" i="27"/>
  <c r="AB22" i="33" l="1"/>
  <c r="AB31" i="33"/>
  <c r="AB37" i="33"/>
  <c r="AB35" i="33"/>
  <c r="AB33" i="33"/>
  <c r="AB32" i="33"/>
  <c r="AB30" i="33"/>
  <c r="AB29" i="33"/>
  <c r="AB28" i="33"/>
  <c r="AB27" i="33"/>
  <c r="AB26" i="33"/>
  <c r="AB25" i="33"/>
  <c r="AB24" i="33"/>
  <c r="AB23" i="33"/>
  <c r="AB21" i="33"/>
  <c r="AB20" i="33"/>
  <c r="AB19" i="33"/>
  <c r="AB18" i="33"/>
  <c r="AB13" i="33"/>
  <c r="AB12" i="33"/>
  <c r="AB11" i="33"/>
  <c r="AB9" i="33"/>
  <c r="AB8" i="33"/>
  <c r="AB7" i="33"/>
  <c r="AB47" i="33"/>
  <c r="AB46" i="33"/>
  <c r="AB45" i="33"/>
  <c r="AB44" i="33"/>
  <c r="AB43" i="33"/>
  <c r="AB42" i="33"/>
  <c r="AB41" i="33"/>
  <c r="AB40" i="33"/>
  <c r="AB39" i="33"/>
  <c r="AB38" i="33"/>
  <c r="X8" i="38"/>
  <c r="U8" i="38"/>
  <c r="S21" i="44"/>
  <c r="T21" i="44" s="1"/>
  <c r="U21" i="44" s="1"/>
  <c r="S20" i="44"/>
  <c r="T20" i="44" s="1"/>
  <c r="U20" i="44" s="1"/>
  <c r="S19" i="44"/>
  <c r="T19" i="44" s="1"/>
  <c r="U19" i="44" s="1"/>
  <c r="S18" i="44"/>
  <c r="T18" i="44" s="1"/>
  <c r="U18" i="44" s="1"/>
  <c r="S17" i="44"/>
  <c r="T17" i="44" s="1"/>
  <c r="U17" i="44" s="1"/>
  <c r="S16" i="44"/>
  <c r="T16" i="44" s="1"/>
  <c r="U16" i="44" s="1"/>
  <c r="S15" i="44"/>
  <c r="T15" i="44" s="1"/>
  <c r="U15" i="44" s="1"/>
  <c r="S14" i="44"/>
  <c r="T14" i="44" s="1"/>
  <c r="U14" i="44" s="1"/>
  <c r="S13" i="44"/>
  <c r="T13" i="44" s="1"/>
  <c r="U13" i="44" s="1"/>
  <c r="S12" i="44"/>
  <c r="T12" i="44" s="1"/>
  <c r="U12" i="44" s="1"/>
  <c r="S11" i="44"/>
  <c r="T11" i="44" s="1"/>
  <c r="U11" i="44" s="1"/>
  <c r="S10" i="44"/>
  <c r="T10" i="44" s="1"/>
  <c r="U10" i="44" s="1"/>
  <c r="S9" i="44"/>
  <c r="T9" i="44" s="1"/>
  <c r="U9" i="44" s="1"/>
  <c r="S8" i="44"/>
  <c r="T8" i="44" s="1"/>
  <c r="U8" i="44" s="1"/>
  <c r="S7" i="44"/>
  <c r="T7" i="44" s="1"/>
  <c r="U7" i="44" s="1"/>
  <c r="S6" i="44"/>
  <c r="T6" i="44" s="1"/>
  <c r="U6" i="44" s="1"/>
  <c r="S5" i="44"/>
  <c r="T5" i="44" s="1"/>
  <c r="U5" i="44" s="1"/>
  <c r="S4" i="44"/>
  <c r="T4" i="44" s="1"/>
  <c r="U4" i="44" s="1"/>
  <c r="AB4" i="37"/>
  <c r="AC4" i="37" s="1"/>
  <c r="AB4" i="33"/>
  <c r="AC4" i="33" s="1"/>
  <c r="AB36" i="33"/>
  <c r="AC36" i="33" s="1"/>
  <c r="AB17" i="33"/>
  <c r="AC17" i="33" s="1"/>
  <c r="AB16" i="33"/>
  <c r="AC16" i="33" s="1"/>
  <c r="AB15" i="33"/>
  <c r="AC15" i="33" s="1"/>
  <c r="AB14" i="33"/>
  <c r="AC14" i="33" s="1"/>
  <c r="AB5" i="33"/>
  <c r="AC5" i="33" s="1"/>
  <c r="AB34" i="33"/>
  <c r="AC34" i="33" s="1"/>
  <c r="AB10" i="33"/>
  <c r="AC10" i="33" s="1"/>
  <c r="AB6" i="33"/>
  <c r="AC6" i="33" s="1"/>
  <c r="AB11" i="32"/>
  <c r="AC11" i="32" s="1"/>
  <c r="AB10" i="32"/>
  <c r="AC10" i="32" s="1"/>
  <c r="AB7" i="32"/>
  <c r="AC7" i="32" s="1"/>
  <c r="AB6" i="32"/>
  <c r="AC6" i="32" s="1"/>
  <c r="AB4" i="32"/>
  <c r="AC4" i="32" s="1"/>
  <c r="AB16" i="32"/>
  <c r="AC16" i="32" s="1"/>
  <c r="AB15" i="32"/>
  <c r="AC15" i="32" s="1"/>
  <c r="AB14" i="32"/>
  <c r="AC14" i="32" s="1"/>
  <c r="AB13" i="32"/>
  <c r="AC13" i="32" s="1"/>
  <c r="AB12" i="32"/>
  <c r="AC12" i="32" s="1"/>
  <c r="AB9" i="32"/>
  <c r="AC9" i="32" s="1"/>
  <c r="AB8" i="32"/>
  <c r="AC8" i="32" s="1"/>
  <c r="AB5" i="32"/>
  <c r="AC5" i="32" s="1"/>
  <c r="AB25" i="31"/>
  <c r="AC25" i="31" s="1"/>
  <c r="AB24" i="31"/>
  <c r="AC24" i="31" s="1"/>
  <c r="AB22" i="31"/>
  <c r="AC22" i="31" s="1"/>
  <c r="AB32" i="31"/>
  <c r="AC32" i="31" s="1"/>
  <c r="AB29" i="31"/>
  <c r="AC29" i="31" s="1"/>
  <c r="AB27" i="31"/>
  <c r="AC27" i="31" s="1"/>
  <c r="AB26" i="31"/>
  <c r="AC26" i="31" s="1"/>
  <c r="AB21" i="31"/>
  <c r="AC21" i="31" s="1"/>
  <c r="AB18" i="31"/>
  <c r="AC18" i="31" s="1"/>
  <c r="AB17" i="31"/>
  <c r="AC17" i="31" s="1"/>
  <c r="AB16" i="31"/>
  <c r="AC16" i="31" s="1"/>
  <c r="AB25" i="30"/>
  <c r="AC25" i="30" s="1"/>
  <c r="AB16" i="30"/>
  <c r="AC16" i="30" s="1"/>
  <c r="AB7" i="30"/>
  <c r="AC7" i="30" s="1"/>
  <c r="AB31" i="30"/>
  <c r="AC31" i="30" s="1"/>
  <c r="AB29" i="30"/>
  <c r="AC29" i="30" s="1"/>
  <c r="AB26" i="30"/>
  <c r="AC26" i="30" s="1"/>
  <c r="AB23" i="30"/>
  <c r="AC23" i="30" s="1"/>
  <c r="AB22" i="30"/>
  <c r="AC22" i="30" s="1"/>
  <c r="AB21" i="30"/>
  <c r="AC21" i="30" s="1"/>
  <c r="AB20" i="30"/>
  <c r="AC20" i="30" s="1"/>
  <c r="AB19" i="30"/>
  <c r="AC19" i="30" s="1"/>
  <c r="AB18" i="30"/>
  <c r="AC18" i="30" s="1"/>
  <c r="AB17" i="30"/>
  <c r="AC17" i="30" s="1"/>
  <c r="AB15" i="30"/>
  <c r="AC15" i="30" s="1"/>
  <c r="AB12" i="30"/>
  <c r="AC12" i="30" s="1"/>
  <c r="AB9" i="30"/>
  <c r="AC9" i="30" s="1"/>
  <c r="AB4" i="30"/>
  <c r="AC4" i="30" s="1"/>
  <c r="AB5" i="39"/>
  <c r="AC5" i="39" s="1"/>
  <c r="AB4" i="39"/>
  <c r="AC4" i="39" s="1"/>
  <c r="AB10" i="10"/>
  <c r="AC10" i="10" s="1"/>
  <c r="AB9" i="10"/>
  <c r="AC9" i="10" s="1"/>
  <c r="AB8" i="10"/>
  <c r="AC8" i="10" s="1"/>
  <c r="AB7" i="10"/>
  <c r="AC7" i="10" s="1"/>
  <c r="AB6" i="10"/>
  <c r="AC6" i="10" s="1"/>
  <c r="AB5" i="10"/>
  <c r="AC5" i="10" s="1"/>
  <c r="AB4" i="10"/>
  <c r="AC4" i="10" s="1"/>
  <c r="T45" i="33" l="1"/>
  <c r="U45" i="33" s="1"/>
  <c r="T46" i="33"/>
  <c r="U46" i="33" s="1"/>
  <c r="T47" i="33"/>
  <c r="U47" i="33" s="1"/>
  <c r="T7" i="33"/>
  <c r="U7" i="33" s="1"/>
  <c r="T8" i="33"/>
  <c r="U8" i="33" s="1"/>
  <c r="T9" i="33"/>
  <c r="U9" i="33" s="1"/>
  <c r="V47" i="33" l="1"/>
  <c r="Y47" i="33"/>
  <c r="V46" i="33"/>
  <c r="Y46" i="33"/>
  <c r="V45" i="33"/>
  <c r="Y45" i="33"/>
  <c r="T36" i="33"/>
  <c r="U36" i="33" s="1"/>
  <c r="T31" i="33"/>
  <c r="U31" i="33" s="1"/>
  <c r="T32" i="33"/>
  <c r="U32" i="33" s="1"/>
  <c r="T33" i="33"/>
  <c r="U33" i="33" s="1"/>
  <c r="T34" i="33"/>
  <c r="U34" i="33" s="1"/>
  <c r="T35" i="33"/>
  <c r="U35" i="33" s="1"/>
  <c r="T37" i="33"/>
  <c r="U37" i="33" s="1"/>
  <c r="T38" i="33"/>
  <c r="U38" i="33" s="1"/>
  <c r="T39" i="33"/>
  <c r="U39" i="33" s="1"/>
  <c r="T40" i="33"/>
  <c r="U40" i="33" s="1"/>
  <c r="T41" i="33"/>
  <c r="U41" i="33" s="1"/>
  <c r="T42" i="33"/>
  <c r="U42" i="33" s="1"/>
  <c r="T43" i="33"/>
  <c r="U43" i="33" s="1"/>
  <c r="T44" i="33"/>
  <c r="U44" i="33" s="1"/>
  <c r="V31" i="33" l="1"/>
  <c r="Y31" i="33"/>
  <c r="V37" i="33"/>
  <c r="Y37" i="33"/>
  <c r="V35" i="33"/>
  <c r="Y35" i="33"/>
  <c r="V38" i="33"/>
  <c r="Y38" i="33"/>
  <c r="V39" i="33"/>
  <c r="Y39" i="33"/>
  <c r="V44" i="33"/>
  <c r="Y44" i="33"/>
  <c r="V33" i="33"/>
  <c r="Y33" i="33"/>
  <c r="V40" i="33"/>
  <c r="Y40" i="33"/>
  <c r="V43" i="33"/>
  <c r="Y43" i="33"/>
  <c r="V42" i="33"/>
  <c r="Y42" i="33"/>
  <c r="V41" i="33"/>
  <c r="Y41" i="33"/>
  <c r="V32" i="33"/>
  <c r="Y32" i="33"/>
  <c r="V34" i="33"/>
  <c r="Y34" i="33"/>
  <c r="V36" i="33"/>
  <c r="Y36" i="33"/>
  <c r="T18" i="33"/>
  <c r="U18" i="33" s="1"/>
  <c r="T19" i="33"/>
  <c r="U19" i="33" s="1"/>
  <c r="T20" i="33"/>
  <c r="U20" i="33" s="1"/>
  <c r="T21" i="33"/>
  <c r="U21" i="33" s="1"/>
  <c r="T22" i="33"/>
  <c r="U22" i="33" s="1"/>
  <c r="T23" i="33"/>
  <c r="U23" i="33" s="1"/>
  <c r="T24" i="33"/>
  <c r="U24" i="33" s="1"/>
  <c r="T25" i="33"/>
  <c r="U25" i="33" s="1"/>
  <c r="T26" i="33"/>
  <c r="U26" i="33" s="1"/>
  <c r="T27" i="33"/>
  <c r="U27" i="33" s="1"/>
  <c r="T28" i="33"/>
  <c r="U28" i="33" s="1"/>
  <c r="T29" i="33"/>
  <c r="U29" i="33" s="1"/>
  <c r="T30" i="33"/>
  <c r="U30" i="33" s="1"/>
  <c r="AA6" i="44"/>
  <c r="AB6" i="44" s="1"/>
  <c r="AA5" i="44"/>
  <c r="AB5" i="44" s="1"/>
  <c r="AA4" i="44"/>
  <c r="AB4" i="44" s="1"/>
  <c r="AA5" i="41"/>
  <c r="AA4" i="41"/>
  <c r="T12" i="32"/>
  <c r="U12" i="32" s="1"/>
  <c r="V12" i="32" s="1"/>
  <c r="V7" i="39"/>
  <c r="V10" i="10"/>
  <c r="T39" i="31"/>
  <c r="U39" i="31" s="1"/>
  <c r="T38" i="31"/>
  <c r="U38" i="31" s="1"/>
  <c r="T37" i="31"/>
  <c r="U37" i="31" s="1"/>
  <c r="T36" i="31"/>
  <c r="U36" i="31" s="1"/>
  <c r="Y36" i="31" s="1"/>
  <c r="T35" i="31"/>
  <c r="U35" i="31" s="1"/>
  <c r="T34" i="31"/>
  <c r="U34" i="31" s="1"/>
  <c r="Y34" i="31" s="1"/>
  <c r="AB5" i="35"/>
  <c r="AC5" i="35"/>
  <c r="AB6" i="35"/>
  <c r="AC6" i="35"/>
  <c r="AB7" i="35"/>
  <c r="AC7" i="35" s="1"/>
  <c r="AB8" i="35"/>
  <c r="AC8" i="35" s="1"/>
  <c r="AB9" i="35"/>
  <c r="AC9" i="35"/>
  <c r="AB10" i="35"/>
  <c r="AC10" i="35"/>
  <c r="AB11" i="35"/>
  <c r="AC11" i="35" s="1"/>
  <c r="AB12" i="35"/>
  <c r="AC12" i="35" s="1"/>
  <c r="AB13" i="35"/>
  <c r="AC13" i="35"/>
  <c r="AB14" i="35"/>
  <c r="AC14" i="35" s="1"/>
  <c r="AB15" i="35"/>
  <c r="AC15" i="35"/>
  <c r="AB16" i="35"/>
  <c r="AC16" i="35"/>
  <c r="AB17" i="35"/>
  <c r="AC17" i="35"/>
  <c r="AB18" i="35"/>
  <c r="AC18" i="35" s="1"/>
  <c r="AB4" i="34"/>
  <c r="AC4" i="34" s="1"/>
  <c r="AB5" i="34"/>
  <c r="AC5" i="34" s="1"/>
  <c r="AB6" i="34"/>
  <c r="AC6" i="34" s="1"/>
  <c r="AB7" i="34"/>
  <c r="AC7" i="34" s="1"/>
  <c r="AB8" i="34"/>
  <c r="AC8" i="34" s="1"/>
  <c r="AB9" i="34"/>
  <c r="AC9" i="34" s="1"/>
  <c r="AB10" i="34"/>
  <c r="AC10" i="34" s="1"/>
  <c r="AB11" i="34"/>
  <c r="AC11" i="34" s="1"/>
  <c r="AB12" i="34"/>
  <c r="AC12" i="34" s="1"/>
  <c r="AB13" i="34"/>
  <c r="AC13" i="34" s="1"/>
  <c r="T31" i="30"/>
  <c r="U31" i="30" s="1"/>
  <c r="V31" i="30" s="1"/>
  <c r="T30" i="30"/>
  <c r="U30" i="30" s="1"/>
  <c r="V30" i="30" s="1"/>
  <c r="T29" i="30"/>
  <c r="U29" i="30" s="1"/>
  <c r="V29" i="30" s="1"/>
  <c r="T28" i="30"/>
  <c r="U28" i="30" s="1"/>
  <c r="T27" i="30"/>
  <c r="U27" i="30" s="1"/>
  <c r="V27" i="30" s="1"/>
  <c r="T26" i="30"/>
  <c r="U26" i="30" s="1"/>
  <c r="V26" i="30" s="1"/>
  <c r="T8" i="43"/>
  <c r="U8" i="43" s="1"/>
  <c r="V8" i="43" s="1"/>
  <c r="T7" i="43"/>
  <c r="U7" i="43" s="1"/>
  <c r="V7" i="43" s="1"/>
  <c r="T6" i="43"/>
  <c r="U6" i="43" s="1"/>
  <c r="V6" i="43" s="1"/>
  <c r="T5" i="43"/>
  <c r="U5" i="43" s="1"/>
  <c r="V5" i="43" s="1"/>
  <c r="Y8" i="43"/>
  <c r="Y5" i="43"/>
  <c r="T4" i="43"/>
  <c r="U4" i="43" s="1"/>
  <c r="Y4" i="43" s="1"/>
  <c r="T10" i="39"/>
  <c r="U10" i="39" s="1"/>
  <c r="V10" i="39" s="1"/>
  <c r="Y9" i="39"/>
  <c r="T9" i="39"/>
  <c r="U9" i="39" s="1"/>
  <c r="V9" i="39" s="1"/>
  <c r="T8" i="39"/>
  <c r="U8" i="39" s="1"/>
  <c r="V8" i="39" s="1"/>
  <c r="Y7" i="39"/>
  <c r="T7" i="39"/>
  <c r="U7" i="39" s="1"/>
  <c r="T6" i="39"/>
  <c r="U6" i="39" s="1"/>
  <c r="Y6" i="39" s="1"/>
  <c r="Y10" i="10"/>
  <c r="T10" i="10"/>
  <c r="U10" i="10" s="1"/>
  <c r="T9" i="10"/>
  <c r="U9" i="10" s="1"/>
  <c r="Y9" i="10" s="1"/>
  <c r="T8" i="10"/>
  <c r="U8" i="10" s="1"/>
  <c r="V8" i="10" s="1"/>
  <c r="T7" i="10"/>
  <c r="U7" i="10"/>
  <c r="V7" i="10" s="1"/>
  <c r="U10" i="34"/>
  <c r="V22" i="33" l="1"/>
  <c r="Y22" i="33"/>
  <c r="V30" i="33"/>
  <c r="Y30" i="33"/>
  <c r="V29" i="33"/>
  <c r="Y29" i="33"/>
  <c r="V21" i="33"/>
  <c r="Y21" i="33"/>
  <c r="V19" i="33"/>
  <c r="Y19" i="33"/>
  <c r="V28" i="33"/>
  <c r="Y28" i="33"/>
  <c r="V18" i="33"/>
  <c r="Y18" i="33"/>
  <c r="V23" i="33"/>
  <c r="Y23" i="33"/>
  <c r="V27" i="33"/>
  <c r="Y27" i="33"/>
  <c r="V25" i="33"/>
  <c r="Y25" i="33"/>
  <c r="V20" i="33"/>
  <c r="Y20" i="33"/>
  <c r="V26" i="33"/>
  <c r="Y26" i="33"/>
  <c r="V24" i="33"/>
  <c r="Y24" i="33"/>
  <c r="V6" i="39"/>
  <c r="Y7" i="43"/>
  <c r="V9" i="10"/>
  <c r="Y6" i="43"/>
  <c r="Y12" i="32"/>
  <c r="Y35" i="31"/>
  <c r="V35" i="31"/>
  <c r="Y37" i="31"/>
  <c r="V37" i="31"/>
  <c r="Y38" i="31"/>
  <c r="V38" i="31"/>
  <c r="Y39" i="31"/>
  <c r="V39" i="31"/>
  <c r="V36" i="31"/>
  <c r="V34" i="31"/>
  <c r="Y26" i="30"/>
  <c r="Y31" i="30"/>
  <c r="Y27" i="30"/>
  <c r="Y30" i="30"/>
  <c r="Y29" i="30"/>
  <c r="Y28" i="30"/>
  <c r="V28" i="30"/>
  <c r="V4" i="43"/>
  <c r="Y10" i="39"/>
  <c r="Y8" i="39"/>
  <c r="Y7" i="10"/>
  <c r="Y8" i="10"/>
  <c r="T13" i="31"/>
  <c r="U13" i="31" s="1"/>
  <c r="Y13" i="31" s="1"/>
  <c r="T12" i="31"/>
  <c r="U12" i="31" s="1"/>
  <c r="Y12" i="31" s="1"/>
  <c r="T11" i="31"/>
  <c r="U11" i="31" s="1"/>
  <c r="Y11" i="31" s="1"/>
  <c r="T10" i="31"/>
  <c r="U10" i="31" s="1"/>
  <c r="Y10" i="31" s="1"/>
  <c r="T9" i="31"/>
  <c r="U9" i="31" s="1"/>
  <c r="Y9" i="31" s="1"/>
  <c r="T8" i="31"/>
  <c r="U8" i="31" s="1"/>
  <c r="Y8" i="31" s="1"/>
  <c r="T7" i="31"/>
  <c r="U7" i="31" s="1"/>
  <c r="Y7" i="31" s="1"/>
  <c r="T6" i="31"/>
  <c r="U6" i="31" s="1"/>
  <c r="Y6" i="31" s="1"/>
  <c r="T5" i="31"/>
  <c r="U5" i="31" s="1"/>
  <c r="Y5" i="31" s="1"/>
  <c r="T18" i="35"/>
  <c r="U18" i="35" s="1"/>
  <c r="T17" i="35"/>
  <c r="U17" i="35" s="1"/>
  <c r="T16" i="35"/>
  <c r="U16" i="35" s="1"/>
  <c r="T15" i="35"/>
  <c r="U15" i="35" s="1"/>
  <c r="T14" i="35"/>
  <c r="U14" i="35" s="1"/>
  <c r="T13" i="35"/>
  <c r="U13" i="35" s="1"/>
  <c r="T12" i="35"/>
  <c r="U12" i="35" s="1"/>
  <c r="T11" i="35"/>
  <c r="U11" i="35" s="1"/>
  <c r="T10" i="35"/>
  <c r="U10" i="35" s="1"/>
  <c r="T9" i="35"/>
  <c r="U9" i="35" s="1"/>
  <c r="T8" i="35"/>
  <c r="U8" i="35" s="1"/>
  <c r="T7" i="35"/>
  <c r="U7" i="35" s="1"/>
  <c r="T6" i="35"/>
  <c r="U6" i="35" s="1"/>
  <c r="T5" i="35"/>
  <c r="U5" i="35" s="1"/>
  <c r="V9" i="35" l="1"/>
  <c r="Y9" i="35"/>
  <c r="V11" i="35"/>
  <c r="Y11" i="35"/>
  <c r="V7" i="35"/>
  <c r="Y7" i="35"/>
  <c r="V8" i="35"/>
  <c r="Y8" i="35"/>
  <c r="V17" i="35"/>
  <c r="Y17" i="35"/>
  <c r="V10" i="35"/>
  <c r="Y10" i="35"/>
  <c r="V12" i="35"/>
  <c r="Y12" i="35"/>
  <c r="V5" i="35"/>
  <c r="Y5" i="35"/>
  <c r="V13" i="35"/>
  <c r="Y13" i="35"/>
  <c r="V15" i="35"/>
  <c r="Y15" i="35"/>
  <c r="V16" i="35"/>
  <c r="Y16" i="35"/>
  <c r="V18" i="35"/>
  <c r="Y18" i="35"/>
  <c r="V6" i="35"/>
  <c r="Y6" i="35"/>
  <c r="V14" i="35"/>
  <c r="Y14" i="35"/>
  <c r="S7" i="38"/>
  <c r="T7" i="38" s="1"/>
  <c r="S6" i="38"/>
  <c r="T6" i="38" s="1"/>
  <c r="X6" i="38" l="1"/>
  <c r="U6" i="38"/>
  <c r="X7" i="38"/>
  <c r="U7" i="38"/>
  <c r="AB14" i="30" l="1"/>
  <c r="AC14" i="30" s="1"/>
  <c r="AB5" i="30"/>
  <c r="AC5" i="30" s="1"/>
  <c r="AB12" i="31"/>
  <c r="AC12" i="31" s="1"/>
  <c r="AB11" i="31"/>
  <c r="AC11" i="31" s="1"/>
  <c r="AB10" i="31"/>
  <c r="AC10" i="31" s="1"/>
  <c r="AB9" i="31"/>
  <c r="AC9" i="31" s="1"/>
  <c r="AB8" i="31"/>
  <c r="AC8" i="31" s="1"/>
  <c r="AB7" i="31"/>
  <c r="AC7" i="31" s="1"/>
  <c r="AB6" i="31"/>
  <c r="AC6" i="31" s="1"/>
  <c r="AB5" i="31"/>
  <c r="AC5" i="31" s="1"/>
  <c r="AB5" i="36"/>
  <c r="AC5" i="36" s="1"/>
  <c r="T11" i="32" l="1"/>
  <c r="U11" i="32" s="1"/>
  <c r="V11" i="32" s="1"/>
  <c r="T5" i="30"/>
  <c r="T6" i="10"/>
  <c r="U6" i="10" s="1"/>
  <c r="V6" i="10" s="1"/>
  <c r="T5" i="10"/>
  <c r="U5" i="10" s="1"/>
  <c r="V5" i="10" s="1"/>
  <c r="T4" i="10"/>
  <c r="U4" i="10" s="1"/>
  <c r="V4" i="10" s="1"/>
  <c r="T14" i="30"/>
  <c r="T15" i="30"/>
  <c r="T4" i="35"/>
  <c r="U4" i="35" s="1"/>
  <c r="T5" i="33"/>
  <c r="U5" i="33" s="1"/>
  <c r="V5" i="33" s="1"/>
  <c r="S5" i="41"/>
  <c r="S4" i="41"/>
  <c r="AB4" i="36"/>
  <c r="AC4" i="36" s="1"/>
  <c r="AB4" i="35"/>
  <c r="AC4" i="35" s="1"/>
  <c r="AB4" i="31"/>
  <c r="AC4" i="31" s="1"/>
  <c r="Y4" i="35" l="1"/>
  <c r="V4" i="35"/>
  <c r="T25" i="30"/>
  <c r="U25" i="30" s="1"/>
  <c r="T24" i="30"/>
  <c r="U24" i="30" s="1"/>
  <c r="T23" i="30"/>
  <c r="U23" i="30" s="1"/>
  <c r="Y23" i="30" s="1"/>
  <c r="S5" i="38"/>
  <c r="T5" i="38" s="1"/>
  <c r="S4" i="38"/>
  <c r="T4" i="38" s="1"/>
  <c r="T4" i="37"/>
  <c r="U4" i="37" s="1"/>
  <c r="T5" i="41"/>
  <c r="T4" i="41"/>
  <c r="T5" i="36"/>
  <c r="U5" i="36" s="1"/>
  <c r="Y5" i="36" s="1"/>
  <c r="T4" i="36"/>
  <c r="U4" i="36" s="1"/>
  <c r="Y4" i="36" s="1"/>
  <c r="T13" i="34"/>
  <c r="U13" i="34" s="1"/>
  <c r="T12" i="34"/>
  <c r="U12" i="34" s="1"/>
  <c r="Y12" i="34" s="1"/>
  <c r="U11" i="34"/>
  <c r="T9" i="34"/>
  <c r="U9" i="34" s="1"/>
  <c r="T8" i="34"/>
  <c r="U8" i="34" s="1"/>
  <c r="T7" i="34"/>
  <c r="U7" i="34" s="1"/>
  <c r="T6" i="34"/>
  <c r="U6" i="34" s="1"/>
  <c r="Y6" i="34" s="1"/>
  <c r="T5" i="34"/>
  <c r="U5" i="34" s="1"/>
  <c r="T4" i="34"/>
  <c r="U4" i="34" s="1"/>
  <c r="T17" i="33"/>
  <c r="U17" i="33" s="1"/>
  <c r="Y17" i="33" s="1"/>
  <c r="T16" i="33"/>
  <c r="U16" i="33" s="1"/>
  <c r="Y16" i="33" s="1"/>
  <c r="T15" i="33"/>
  <c r="U15" i="33" s="1"/>
  <c r="Y15" i="33" s="1"/>
  <c r="T14" i="33"/>
  <c r="U14" i="33" s="1"/>
  <c r="Y14" i="33" s="1"/>
  <c r="T13" i="33"/>
  <c r="U13" i="33" s="1"/>
  <c r="T12" i="33"/>
  <c r="U12" i="33" s="1"/>
  <c r="T11" i="33"/>
  <c r="U11" i="33" s="1"/>
  <c r="T10" i="33"/>
  <c r="U10" i="33" s="1"/>
  <c r="Y10" i="33" s="1"/>
  <c r="T6" i="33"/>
  <c r="U6" i="33" s="1"/>
  <c r="Y6" i="33" s="1"/>
  <c r="T4" i="33"/>
  <c r="U4" i="33" s="1"/>
  <c r="T16" i="32"/>
  <c r="U16" i="32" s="1"/>
  <c r="Y16" i="32" s="1"/>
  <c r="T15" i="32"/>
  <c r="U15" i="32" s="1"/>
  <c r="Y15" i="32" s="1"/>
  <c r="T14" i="32"/>
  <c r="U14" i="32" s="1"/>
  <c r="Y14" i="32" s="1"/>
  <c r="T13" i="32"/>
  <c r="U13" i="32" s="1"/>
  <c r="Y13" i="32" s="1"/>
  <c r="U10" i="32"/>
  <c r="T9" i="32"/>
  <c r="U9" i="32" s="1"/>
  <c r="Y9" i="32" s="1"/>
  <c r="T8" i="32"/>
  <c r="U8" i="32" s="1"/>
  <c r="Y8" i="32" s="1"/>
  <c r="T7" i="32"/>
  <c r="U7" i="32" s="1"/>
  <c r="T6" i="32"/>
  <c r="U6" i="32" s="1"/>
  <c r="T5" i="32"/>
  <c r="U5" i="32" s="1"/>
  <c r="Y5" i="32" s="1"/>
  <c r="T4" i="32"/>
  <c r="U4" i="32" s="1"/>
  <c r="Y4" i="32" s="1"/>
  <c r="T33" i="31"/>
  <c r="U33" i="31" s="1"/>
  <c r="T32" i="31"/>
  <c r="U32" i="31" s="1"/>
  <c r="T31" i="31"/>
  <c r="U31" i="31" s="1"/>
  <c r="T30" i="31"/>
  <c r="U30" i="31" s="1"/>
  <c r="T28" i="31"/>
  <c r="U28" i="31" s="1"/>
  <c r="Y28" i="31" s="1"/>
  <c r="T27" i="31"/>
  <c r="U27" i="31" s="1"/>
  <c r="T26" i="31"/>
  <c r="U26" i="31" s="1"/>
  <c r="Y26" i="31" s="1"/>
  <c r="T25" i="31"/>
  <c r="U25" i="31" s="1"/>
  <c r="Y25" i="31" s="1"/>
  <c r="T24" i="31"/>
  <c r="U24" i="31" s="1"/>
  <c r="Y24" i="31" s="1"/>
  <c r="T23" i="31"/>
  <c r="U23" i="31" s="1"/>
  <c r="T22" i="31"/>
  <c r="U22" i="31" s="1"/>
  <c r="Y22" i="31" s="1"/>
  <c r="T21" i="31"/>
  <c r="U21" i="31" s="1"/>
  <c r="T20" i="31"/>
  <c r="U20" i="31" s="1"/>
  <c r="T19" i="31"/>
  <c r="U19" i="31" s="1"/>
  <c r="T17" i="31"/>
  <c r="U17" i="31" s="1"/>
  <c r="T16" i="31"/>
  <c r="U16" i="31" s="1"/>
  <c r="T15" i="31"/>
  <c r="U15" i="31" s="1"/>
  <c r="Y15" i="31" s="1"/>
  <c r="T14" i="31"/>
  <c r="U14" i="31" s="1"/>
  <c r="Y14" i="31" s="1"/>
  <c r="T29" i="31"/>
  <c r="U29" i="31" s="1"/>
  <c r="T18" i="31"/>
  <c r="U18" i="31" s="1"/>
  <c r="T4" i="31"/>
  <c r="U4" i="31" s="1"/>
  <c r="Y4" i="31" s="1"/>
  <c r="U5" i="30"/>
  <c r="T22" i="30"/>
  <c r="U22" i="30" s="1"/>
  <c r="Y22" i="30" s="1"/>
  <c r="T21" i="30"/>
  <c r="U21" i="30" s="1"/>
  <c r="Y21" i="30" s="1"/>
  <c r="T20" i="30"/>
  <c r="U20" i="30" s="1"/>
  <c r="Y20" i="30" s="1"/>
  <c r="T19" i="30"/>
  <c r="U19" i="30" s="1"/>
  <c r="Y19" i="30" s="1"/>
  <c r="T18" i="30"/>
  <c r="U18" i="30" s="1"/>
  <c r="Y18" i="30" s="1"/>
  <c r="T17" i="30"/>
  <c r="U17" i="30" s="1"/>
  <c r="Y17" i="30" s="1"/>
  <c r="T16" i="30"/>
  <c r="U16" i="30" s="1"/>
  <c r="Y16" i="30" s="1"/>
  <c r="T13" i="30"/>
  <c r="U13" i="30" s="1"/>
  <c r="T11" i="30"/>
  <c r="U11" i="30" s="1"/>
  <c r="Y11" i="30" s="1"/>
  <c r="T10" i="30"/>
  <c r="U10" i="30" s="1"/>
  <c r="Y10" i="30" s="1"/>
  <c r="T9" i="30"/>
  <c r="U9" i="30" s="1"/>
  <c r="Y9" i="30" s="1"/>
  <c r="T8" i="30"/>
  <c r="U8" i="30" s="1"/>
  <c r="Y8" i="30" s="1"/>
  <c r="T7" i="30"/>
  <c r="U7" i="30" s="1"/>
  <c r="Y7" i="30" s="1"/>
  <c r="T6" i="30"/>
  <c r="U6" i="30" s="1"/>
  <c r="T4" i="30"/>
  <c r="U4" i="30" s="1"/>
  <c r="Y4" i="30" s="1"/>
  <c r="U15" i="30"/>
  <c r="U14" i="30"/>
  <c r="T12" i="30"/>
  <c r="U12" i="30" s="1"/>
  <c r="T5" i="39"/>
  <c r="U5" i="39" s="1"/>
  <c r="V5" i="39" s="1"/>
  <c r="T4" i="39"/>
  <c r="U4" i="39" s="1"/>
  <c r="V4" i="39" s="1"/>
  <c r="Y6" i="10"/>
  <c r="Y5" i="10"/>
  <c r="Y4" i="10"/>
  <c r="Y4" i="37" l="1"/>
  <c r="V4" i="37"/>
  <c r="Y6" i="30"/>
  <c r="V6" i="30"/>
  <c r="V16" i="33"/>
  <c r="V15" i="33"/>
  <c r="V14" i="33"/>
  <c r="Y14" i="30"/>
  <c r="V14" i="30"/>
  <c r="V15" i="30"/>
  <c r="Y15" i="30"/>
  <c r="V17" i="33"/>
  <c r="Y33" i="31"/>
  <c r="V33" i="31"/>
  <c r="V4" i="30"/>
  <c r="V22" i="30"/>
  <c r="V16" i="30"/>
  <c r="V17" i="30"/>
  <c r="V18" i="30"/>
  <c r="V19" i="30"/>
  <c r="V20" i="30"/>
  <c r="V21" i="30"/>
  <c r="Y5" i="30"/>
  <c r="V5" i="30"/>
  <c r="V6" i="34"/>
  <c r="Y7" i="34"/>
  <c r="V7" i="34"/>
  <c r="Y8" i="34"/>
  <c r="V8" i="34"/>
  <c r="Y9" i="34"/>
  <c r="V9" i="34"/>
  <c r="Y10" i="34"/>
  <c r="V10" i="34"/>
  <c r="Y11" i="34"/>
  <c r="V11" i="34"/>
  <c r="V12" i="34"/>
  <c r="Y13" i="34"/>
  <c r="V13" i="34"/>
  <c r="Y4" i="33"/>
  <c r="V4" i="33"/>
  <c r="Y5" i="39"/>
  <c r="Y4" i="39"/>
  <c r="V11" i="30"/>
  <c r="V10" i="30"/>
  <c r="V9" i="30"/>
  <c r="V8" i="30"/>
  <c r="V7" i="30"/>
  <c r="Y13" i="30"/>
  <c r="V13" i="30"/>
  <c r="Y12" i="30"/>
  <c r="V12" i="30"/>
  <c r="Y25" i="30"/>
  <c r="V25" i="30"/>
  <c r="Y24" i="30"/>
  <c r="V24" i="30"/>
  <c r="V23" i="30"/>
  <c r="V5" i="32"/>
  <c r="Y6" i="32"/>
  <c r="V6" i="32"/>
  <c r="Y7" i="32"/>
  <c r="V7" i="32"/>
  <c r="V8" i="32"/>
  <c r="V9" i="32"/>
  <c r="Y10" i="32"/>
  <c r="V10" i="32"/>
  <c r="Y11" i="32"/>
  <c r="V13" i="32"/>
  <c r="V14" i="32"/>
  <c r="V15" i="32"/>
  <c r="Y32" i="31"/>
  <c r="V32" i="31"/>
  <c r="Y31" i="31"/>
  <c r="V31" i="31"/>
  <c r="Y30" i="31"/>
  <c r="V30" i="31"/>
  <c r="V28" i="31"/>
  <c r="Y27" i="31"/>
  <c r="V27" i="31"/>
  <c r="V26" i="31"/>
  <c r="V25" i="31"/>
  <c r="V24" i="31"/>
  <c r="Y23" i="31"/>
  <c r="V23" i="31"/>
  <c r="V22" i="31"/>
  <c r="Y21" i="31"/>
  <c r="V21" i="31"/>
  <c r="Y20" i="31"/>
  <c r="V20" i="31"/>
  <c r="Y19" i="31"/>
  <c r="V19" i="31"/>
  <c r="Y18" i="31"/>
  <c r="V18" i="31"/>
  <c r="Y17" i="31"/>
  <c r="V17" i="31"/>
  <c r="Y16" i="31"/>
  <c r="V16" i="31"/>
  <c r="V15" i="31"/>
  <c r="V14" i="31"/>
  <c r="V13" i="31"/>
  <c r="V5" i="31"/>
  <c r="V6" i="31"/>
  <c r="V7" i="31"/>
  <c r="V8" i="31"/>
  <c r="V9" i="31"/>
  <c r="V10" i="31"/>
  <c r="V11" i="31"/>
  <c r="V12" i="31"/>
  <c r="Y29" i="31"/>
  <c r="V29" i="31"/>
  <c r="V16" i="32"/>
  <c r="Y5" i="34"/>
  <c r="V5" i="34"/>
  <c r="Y4" i="34"/>
  <c r="V4" i="34"/>
  <c r="Y12" i="33"/>
  <c r="V12" i="33"/>
  <c r="Y11" i="33"/>
  <c r="V11" i="33"/>
  <c r="V10" i="33"/>
  <c r="Y9" i="33"/>
  <c r="V9" i="33"/>
  <c r="Y8" i="33"/>
  <c r="V8" i="33"/>
  <c r="Y7" i="33"/>
  <c r="V7" i="33"/>
  <c r="V6" i="33"/>
  <c r="Y13" i="33"/>
  <c r="V13" i="33"/>
  <c r="Y5" i="33"/>
  <c r="V5" i="36"/>
  <c r="V4" i="36"/>
  <c r="X5" i="38"/>
  <c r="U5" i="38"/>
  <c r="X4" i="38"/>
  <c r="U4" i="38"/>
  <c r="V4" i="32"/>
  <c r="V4" i="31"/>
  <c r="D6" i="28" l="1"/>
  <c r="E6" i="28"/>
  <c r="D7" i="28"/>
  <c r="E7" i="28"/>
  <c r="E5" i="28"/>
  <c r="D5" i="28"/>
  <c r="AG6" i="22"/>
  <c r="AH6" i="22" s="1"/>
  <c r="BB5" i="22"/>
  <c r="AZ5" i="22"/>
  <c r="BA5" i="22" s="1"/>
  <c r="BE5" i="22" s="1"/>
  <c r="AR5" i="22"/>
  <c r="AP5" i="22"/>
  <c r="AQ5" i="22" s="1"/>
  <c r="AU5" i="22" s="1"/>
  <c r="AG5" i="22"/>
  <c r="AH5" i="22"/>
  <c r="AL5" i="22" s="1"/>
  <c r="BG5" i="22" s="1"/>
  <c r="AG6" i="20"/>
  <c r="AH6" i="20" s="1"/>
  <c r="AL6" i="20" s="1"/>
  <c r="BG6" i="20" s="1"/>
  <c r="BB5" i="20"/>
  <c r="AZ5" i="20"/>
  <c r="BA5" i="20" s="1"/>
  <c r="BE5" i="20" s="1"/>
  <c r="AR5" i="20"/>
  <c r="AP5" i="20"/>
  <c r="AQ5" i="20" s="1"/>
  <c r="AU5" i="20" s="1"/>
  <c r="AG5" i="20"/>
  <c r="AH5" i="20"/>
  <c r="AI5" i="20" s="1"/>
  <c r="AI5" i="22"/>
  <c r="AI6" i="20" l="1"/>
  <c r="AI6" i="22"/>
  <c r="AL6" i="22"/>
  <c r="BG6" i="22" s="1"/>
  <c r="AL5" i="20"/>
  <c r="BG5" i="20" s="1"/>
</calcChain>
</file>

<file path=xl/comments1.xml><?xml version="1.0" encoding="utf-8"?>
<comments xmlns="http://schemas.openxmlformats.org/spreadsheetml/2006/main">
  <authors>
    <author>tc={9B26FE38-FD6C-4489-A2AB-306E28D0C4C3}</author>
    <author>tc={B698A33D-CEA9-43C1-B885-7E08E1079B89}</author>
    <author>tc={72E8F719-F779-432B-A447-638F5FA26A80}</author>
    <author>tc={D3456C49-E143-422E-9FB7-68FE0567F55A}</author>
    <author>tc={739B1B43-B402-4869-AB7E-BE32CC4A0AC2}</author>
    <author>tc={E9F9CB82-C73B-4AE8-984E-C8DF0CEAC1D4}</author>
    <author>tc={A2F4E1D6-0D2E-4DF1-8F75-9FAF6A6E7A2C}</author>
    <author>tc={65B48C79-5B3B-44E9-AF42-9BC0A78E10F8}</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n°3-2024-2166 del 26/12/2024.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n°3-2024-2166 del 26/12/2024.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unidad de medida mediante memorando n°3-2024-2166 del 26/12/2024. </t>
        </r>
      </text>
    </comment>
    <comment ref="P4"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n°3-2024-2166 del 26/12/2024. </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n°3-2024-2166 del 26/12/2024.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n°3-2024-2166 del 26/12/2024.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unidad de medida mediante memorando n°3-2024-2166 del 26/12/2024. </t>
        </r>
      </text>
    </comment>
    <comment ref="P5" authorId="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n°3-2024-2166 del 26/12/2024. </t>
        </r>
      </text>
    </comment>
  </commentList>
</comments>
</file>

<file path=xl/comments2.xml><?xml version="1.0" encoding="utf-8"?>
<comments xmlns="http://schemas.openxmlformats.org/spreadsheetml/2006/main">
  <authors>
    <author>Manuela Hernandez</author>
  </authors>
  <commentList>
    <comment ref="P5" authorId="0" shapeId="0">
      <text>
        <r>
          <rPr>
            <b/>
            <sz val="9"/>
            <color indexed="81"/>
            <rFont val="Tahoma"/>
            <family val="2"/>
          </rPr>
          <t>Manuela Hernandez:</t>
        </r>
        <r>
          <rPr>
            <sz val="9"/>
            <color indexed="81"/>
            <rFont val="Tahoma"/>
            <family val="2"/>
          </rPr>
          <t xml:space="preserve">
Se aprobó tercera prórroga mediante memorando n°3-2024-1917 del 12/11/2024. 
Se aprobó segunda prórroga mediante memorando n°3-2024-990 del 05/06/2024.
Se aprobó prórroga mediante memorando n°3-2024-163 del 24/01/2024. </t>
        </r>
      </text>
    </comment>
    <comment ref="Y5"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7"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8"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P9" authorId="0" shapeId="0">
      <text>
        <r>
          <rPr>
            <sz val="9"/>
            <color indexed="81"/>
            <rFont val="Tahoma"/>
            <family val="2"/>
          </rPr>
          <t>Se aprobó prórroga mediante memorando n°3-2024-1541 del 04/09/2024</t>
        </r>
      </text>
    </comment>
    <comment ref="Y9"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P12" authorId="0" shapeId="0">
      <text>
        <r>
          <rPr>
            <b/>
            <sz val="9"/>
            <color indexed="81"/>
            <rFont val="Tahoma"/>
            <family val="2"/>
          </rPr>
          <t>Manuela Hernandez:</t>
        </r>
        <r>
          <rPr>
            <sz val="9"/>
            <color indexed="81"/>
            <rFont val="Tahoma"/>
            <family val="2"/>
          </rPr>
          <t xml:space="preserve">
Se aprobó prórroga mediante memorando n°3-2024-1917 del 12/11/2024. 
 </t>
        </r>
      </text>
    </comment>
    <comment ref="Y12"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P14" authorId="0" shapeId="0">
      <text>
        <r>
          <rPr>
            <sz val="9"/>
            <color indexed="81"/>
            <rFont val="Tahoma"/>
            <family val="2"/>
          </rPr>
          <t>Se aprobó prórroga mediante memorando n°3-2024-1541 del 04/09/2024</t>
        </r>
      </text>
    </comment>
    <comment ref="Y14" authorId="0" shapeId="0">
      <text>
        <r>
          <rPr>
            <b/>
            <sz val="9"/>
            <color indexed="81"/>
            <rFont val="Tahoma"/>
            <family val="2"/>
          </rPr>
          <t>Manuela Hernandez:</t>
        </r>
        <r>
          <rPr>
            <sz val="9"/>
            <color indexed="81"/>
            <rFont val="Tahoma"/>
            <family val="2"/>
          </rPr>
          <t xml:space="preserve">
La acción de mejora se CIERRA; mediante memorando n°3-2024-1837 del 8/10/2024 el proceso remitió soportes de cumplimiento; los cuales una vez analizados dan cumplimiento efectivo a la acción; el resultado fue comunicado por la OCI mediante memorando n°n°3-2024-1917 del 12/11/2024. </t>
        </r>
      </text>
    </comment>
    <comment ref="P15" authorId="0" shapeId="0">
      <text>
        <r>
          <rPr>
            <sz val="9"/>
            <color indexed="81"/>
            <rFont val="Tahoma"/>
            <family val="2"/>
          </rPr>
          <t>Se aprobó segunda prórroga mediante memorando n°3-2024-1917 del 12/11/2024. 
Se aprobó prórroga mediante memorando n°3-2024-1541 del 04/09/2024</t>
        </r>
      </text>
    </comment>
    <comment ref="Y16"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17"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18"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19"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20"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21"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22"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23"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 ref="Y26" authorId="0" shapeId="0">
      <text>
        <r>
          <rPr>
            <b/>
            <sz val="9"/>
            <color indexed="81"/>
            <rFont val="Tahoma"/>
            <family val="2"/>
          </rPr>
          <t>Manuela Hernandez:</t>
        </r>
        <r>
          <rPr>
            <sz val="9"/>
            <color indexed="81"/>
            <rFont val="Tahoma"/>
            <family val="2"/>
          </rPr>
          <t xml:space="preserve">
La acción de mejora se encuentra en ejecución; mediante memorando n°3-2024-1837 del 8/10/2024 el proceso solicitó prórroga para cumplimiento de la acción; la cual fue aprobada por la OCI mediante memorando n°n°3-2024-1917 del 12/11/2024. </t>
        </r>
      </text>
    </comment>
  </commentList>
</comments>
</file>

<file path=xl/comments3.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tc={98EA7FE4-9BC3-4DB8-B771-8264B44028C1}</author>
    <author>tc={8B7378B1-374D-4894-B9C4-9C0EA435A2DC}</author>
    <author>tc={B115DFE2-66A8-4735-BE03-9D8707896694}</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s>
  <commentList>
    <comment ref="H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4" authorId="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4"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4"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5" authorId="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5" authorId="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5" authorId="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6" authorId="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6" authorId="1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6" authorId="1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7" authorId="1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7" authorId="1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7" authorId="1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8" authorId="1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8" authorId="1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8" authorId="1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9" authorId="2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9" authorId="2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9" authorId="2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0" authorId="2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0" authorId="2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0" authorId="2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1" authorId="2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1" authorId="3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1" authorId="3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2" authorId="3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2" authorId="3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2" authorId="3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3" authorId="3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3" authorId="3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3" authorId="3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4" authorId="4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4" authorId="4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4" authorId="4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4" authorId="4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15" authorId="4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15" authorId="4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15" authorId="4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15" authorId="4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23" authorId="4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n°3-2024-2071 del 12/12/2024. </t>
        </r>
      </text>
    </comment>
    <comment ref="I23" authorId="4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n°3-2024-2071 del 12/12/2024. </t>
        </r>
      </text>
    </comment>
    <comment ref="P23" authorId="5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n°3-2024-2071 del 12/12/2024. </t>
        </r>
      </text>
    </comment>
    <comment ref="H34" authorId="5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34" authorId="5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34" authorId="5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34" authorId="5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35" authorId="55"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35" authorId="56"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35" authorId="57"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35" authorId="58"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 ref="H36" authorId="59"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acción mediante memorando n°3-2024-2172 del 26/12/2024. </t>
        </r>
      </text>
    </comment>
    <comment ref="I36" authorId="6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unidad de medida mediante memorando n°3-2024-2172 del 26/12/2024. </t>
        </r>
      </text>
    </comment>
    <comment ref="J36" authorId="61"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de la cantidad de la unidad de medida mediante memorando n°3-2024-2172 del 26/12/2024. </t>
        </r>
      </text>
    </comment>
    <comment ref="P36" authorId="6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prórroga mediante memorando n°3-2024-2168 y 3-2024-2172 del 26/12/2024. </t>
        </r>
      </text>
    </comment>
  </commentList>
</comments>
</file>

<file path=xl/comments4.xml><?xml version="1.0" encoding="utf-8"?>
<comments xmlns="http://schemas.openxmlformats.org/spreadsheetml/2006/main">
  <authors>
    <author>tc={79B7A2A1-59F3-4707-9E42-090C0F1EE1B8}</author>
    <author>tc={36E515A1-C7DD-49C9-A511-489C460F009D}</author>
    <author>tc={5AE5C713-BC5C-43F6-B072-B8DCBA506091}</author>
    <author>tc={847F27A3-C499-4CE4-A8D6-FD82879893F1}</author>
    <author>tc={6AAE903B-3E70-4FD7-A8EC-4DB4E66F12C5}</author>
  </authors>
  <commentList>
    <comment ref="G16"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n°3-2024-2067 del 12/12/2024.</t>
        </r>
      </text>
    </comment>
    <comment ref="H1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n°3-2024-2067 del 12/12/2024</t>
        </r>
      </text>
    </comment>
    <comment ref="I16"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n°3-2024-2067 del 12/12/2024</t>
        </r>
      </text>
    </comment>
    <comment ref="L16"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reformulación mediante memorando n°3-2024-2067 del 12/12/2024</t>
        </r>
      </text>
    </comment>
    <comment ref="P16" authorId="4"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modificación mediante memorando n°3-2024-2067 del 12/12/2024
</t>
        </r>
      </text>
    </comment>
  </commentList>
</comments>
</file>

<file path=xl/comments5.xml><?xml version="1.0" encoding="utf-8"?>
<comments xmlns="http://schemas.openxmlformats.org/spreadsheetml/2006/main">
  <authors>
    <author>tc={63A12C1B-BD20-44C6-914C-6A633A69DD74}</author>
    <author>Manuela Hernandez</author>
    <author>tc={3680AAEB-E73F-4FFA-BE93-B686D69C817E}</author>
  </authors>
  <commentList>
    <comment ref="P4" authorId="0"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n°3-2024-2170 del 26/12/2024.
Se aprobó prórroga mediante memorando n°3-2024-1007 del 07/06/2024. </t>
        </r>
      </text>
    </comment>
    <comment ref="R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5"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aprobó segunda prórroga mediante memorando n°3-2024-2170 del 26/12/2024.
Se aprobó prórroga mediante memorando n°3-2024-1007 del 07/06/2024. </t>
        </r>
      </text>
    </comment>
    <comment ref="R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List>
</comments>
</file>

<file path=xl/sharedStrings.xml><?xml version="1.0" encoding="utf-8"?>
<sst xmlns="http://schemas.openxmlformats.org/spreadsheetml/2006/main" count="3916" uniqueCount="1201">
  <si>
    <t>SEGUIMIENTO PLANES DE MEJORAMIENTO LOTERÍA DE BOGOTÁ</t>
  </si>
  <si>
    <r>
      <t>CODIGO:</t>
    </r>
    <r>
      <rPr>
        <sz val="8"/>
        <color theme="1"/>
        <rFont val="Arial Narrow"/>
        <family val="2"/>
      </rPr>
      <t xml:space="preserve"> FRO102-561-2</t>
    </r>
  </si>
  <si>
    <r>
      <t xml:space="preserve">FECHA: </t>
    </r>
    <r>
      <rPr>
        <sz val="8"/>
        <color theme="1"/>
        <rFont val="Arial Narrow"/>
        <family val="2"/>
      </rPr>
      <t>19/06/2024</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</si>
  <si>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</si>
  <si>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</si>
  <si>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</si>
  <si>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</si>
  <si>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</si>
  <si>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</si>
  <si>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</si>
  <si>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</si>
  <si>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</si>
  <si>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</si>
  <si>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</si>
  <si>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</si>
  <si>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</si>
  <si>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</si>
  <si>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</si>
  <si>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</si>
  <si>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</si>
  <si>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</si>
  <si>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</si>
  <si>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</si>
  <si>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</si>
  <si>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</si>
  <si>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</si>
  <si>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</si>
  <si>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</si>
  <si>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</si>
  <si>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</si>
  <si>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</si>
  <si>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</si>
  <si>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</si>
  <si>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</si>
  <si>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</si>
  <si>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</si>
  <si>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</si>
  <si>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</si>
  <si>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</si>
  <si>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</si>
  <si>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</si>
  <si>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</si>
  <si>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</si>
  <si>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</si>
  <si>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</si>
  <si>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</si>
  <si>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</si>
  <si>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</si>
  <si>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</si>
  <si>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</si>
  <si>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</si>
  <si>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</si>
  <si>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</si>
  <si>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</si>
  <si>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</si>
  <si>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</si>
  <si>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</si>
  <si>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</si>
  <si>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</si>
  <si>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</si>
  <si>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</si>
  <si>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t>
    </r>
    <r>
      <rPr>
        <sz val="11"/>
        <rFont val="Arial Narrow"/>
        <family val="2"/>
      </rPr>
      <t xml:space="preserve">si la acción se califica "EFECTIVA" la acción se CIERRA; en caso contrario, NO SE CIERRA.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</si>
  <si>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</si>
  <si>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</si>
  <si>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</si>
  <si>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</si>
  <si>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</si>
  <si>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</si>
  <si>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</si>
  <si>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</si>
  <si>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IV Trimestre</t>
  </si>
  <si>
    <t>Causa(s) del hallazgo</t>
  </si>
  <si>
    <t>Tipo de acción Propuesta</t>
  </si>
  <si>
    <t>Fecha de inicio
(DD-MM-AA)</t>
  </si>
  <si>
    <t>Fecha terminación
(DD-MM-AA)</t>
  </si>
  <si>
    <t>Modificación 
Fecha terminación
(DD-MM-AA)</t>
  </si>
  <si>
    <t>4.Fecha seguimiento</t>
  </si>
  <si>
    <t>4.Detalle del avance de la acción de mejora</t>
  </si>
  <si>
    <t>4.Actividades realizadas  a la fecha</t>
  </si>
  <si>
    <t>4.Resultado del indicador</t>
  </si>
  <si>
    <t>4. 100% avance en ejecución de la meta</t>
  </si>
  <si>
    <t>4.Alerta</t>
  </si>
  <si>
    <t>4.Analisis - Seguimiento OCI4</t>
  </si>
  <si>
    <t>4.Auditor que realizó el seguimiento</t>
  </si>
  <si>
    <t>6. Detalle de la fuente
(Este campo solo aplica para los planes de mejoramiento externos)</t>
  </si>
  <si>
    <t>Origen Interno</t>
  </si>
  <si>
    <t>Auditoría al Proceso Gestión del Talento Humano (Política de Integridad, Conflictos de Interés, etc.) 2023</t>
  </si>
  <si>
    <t>GESTIÓN CONTRACTUAL</t>
  </si>
  <si>
    <r>
      <rPr>
        <b/>
        <sz val="10"/>
        <color rgb="FF00000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</si>
  <si>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Desconocimiento por parte de la Unidad de Talento Humano y la Secretaría General de la normatividad externa en materia de publicación y divulgación de la Declaración de Conflictos de Interés.
• Debilidades en la promoción, seguimiento y control efectivos por parte de la Unidad de Talento Humano y la Secretaría General, al cumplimiento de las declaraciones de conflictos de intereses de conformidad con la normatividad vigente aplicable.</t>
  </si>
  <si>
    <t>Establecer una estrategia para fomentar la cultura de actualización y definir los li_x0002_neamientos para la genera_x0002_ción de los reportes por parte de los contratistas en ambas plataformas (SIDEAP y SIGEP).</t>
  </si>
  <si>
    <t>•	Interpretación de los conceptos y su aplicación
•	Los procedimientos para la creación de usuarios, asignación de permisos y demás pasos necesarios. (Aclarar y conocer el sistema).
•	Correo a los supervisores solicitando la actualización del SIGEP y SIDEAP por parte de sus supervisados.
•	Cambio de lista de chequeo: A la suscripción, prórroga y terminación, incluyendo SIGEP y SIDEAP
•	Cambio Plantilla estudios previos persona natural Contratación Directa, incluyendo SIGEP y SIDEAP.</t>
  </si>
  <si>
    <t>Acción de mejora</t>
  </si>
  <si>
    <t>Secretaría General</t>
  </si>
  <si>
    <t xml:space="preserve">Pendiente de citar a reunión Unidad de Talento Humano y Secretaria General para establecer punto de partida. Para modificar listas de chequeo y plantillas </t>
  </si>
  <si>
    <t xml:space="preserve">La acción de mejora se encuentra en ejecución; revisado el SharePoint de Planes de mejoramiento el 21/01/2025 no se identificaron soportes. No obstante, de conformidad con lo informado por el proceso se encuentran a la espera de coordinar las actividade correspondientes para ejecución de la acción de mejora. 
Por tanto, se reocmienda al proceso responsable gestionar las actividades correspondientes antes de finalizar la fecha de terminación; a fin de evitar retrasos y/o posibles incumplimientos. </t>
  </si>
  <si>
    <t>Manuela Hernández J.</t>
  </si>
  <si>
    <t>SI</t>
  </si>
  <si>
    <t>NO</t>
  </si>
  <si>
    <t>EFECTIVA</t>
  </si>
  <si>
    <t>Seguimiento OCI</t>
  </si>
  <si>
    <t> </t>
  </si>
  <si>
    <r>
      <rPr>
        <b/>
        <sz val="10"/>
        <color rgb="FF000000"/>
        <rFont val="Arial Narrow"/>
        <family val="2"/>
      </rP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</si>
  <si>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Pendiente de citar a reunión Unidad de Talento Humano y Secretaria General para establecer punto de partida</t>
  </si>
  <si>
    <t>Informe de Evluación Indpendiente al Sistema de Control Interno-I semestre 2024</t>
  </si>
  <si>
    <r>
      <t xml:space="preserve">Lineamiento 17.8
I Semestre 2024: 
</t>
    </r>
    <r>
      <rPr>
        <sz val="10"/>
        <rFont val="Arial Narrow"/>
        <family val="2"/>
      </rPr>
      <t>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t>
    </r>
  </si>
  <si>
    <t>Desde la Secretaría General se va a seguir adelantando la tarea de seguimiento a los planes de mejoramiento, incorporando esta temática en las reuniones periódicas de esta dependencia en coordinación con la OCI.</t>
  </si>
  <si>
    <t xml:space="preserve">Se realizó reunión virtual con el jefe de Control interno y contratistas para revisión de planes de mejoramiento en especial de las TIC Y Unidad de apuestas y control de juegos. Se aclararon actividades (11 diciembre de 2024). Como resultado se modifican actividades a cargo de otras oficinas </t>
  </si>
  <si>
    <t xml:space="preserve">La acción de mejora se cierra; revisado el SharePoint de Planes de mejoramiento el 21/01/2025 se identificó los siguientes soportes: 
-. Traza de correos del 11/12/2024 para definición de responsables de las actividades a cargo de la Secretaría General y Oficina Gestión TIC. 
Así mismo, se realizó reunión con la OCI para identificar las acciones de mejora responsabilidad de la Secretaría General; el 11/12/2024.
Así entonces, a la fecha de seguimiento se realizó 2 seguimientos a los planes de mejoramiento a cargo de la Secretaría General; incluyendo el del 25/09/2024. </t>
  </si>
  <si>
    <t>Auditoría Proceso Gestión TIC 2024</t>
  </si>
  <si>
    <t>GESTIÓN DE LAS TECNOLOGÍAS Y LA INFORMACIÓN</t>
  </si>
  <si>
    <t xml:space="preserve">HALLAZGO No. 8
Revisada la información precontractual y contractual del Contrato No. 9 de 2024 suscrito con la empresa ADA SAS, se evidencian las siguientes debilidades: 
•	El Estudio Previo no contempla aspectos organizacionales, tal y como lo indica el Artículo 16. de la Resolución 223 de 2022 - Manual de contratación
•	Los soportes de los informes de ejecución de los meses de marzo, abril, mayo y junio de 2024 presentan inconsistencias y falta de rigurosidad en la descripción de las actividades realizadas para cumplir con las obligaciones específicas, tal y como se detalla en las tablas No. 14, 15, 16 y 17 del presente informe.
•	Los anexos de los informes de ejecución de los meses de marzo, abril, mayo y junio no reposan en el expediente físico del contrato. 
Lo anterior ocasiona incumplimiento a las Resolución 223 de 2022 artículo 16 del Manual de Contratación y literal j) de actividades generales, literal a) de 2. Seguimiento Administrativo y literal a) de 3. Seguimiento Técnico de la Resolución 069 de 2021. 
El hallazgo se socializa con la Oficina de Tecnologías de la Información por medio de correo electrónico el día 23/08/2024. Con corte al 28 de agosto no se recibió respuesta para objetar o desvirtuar el mismo
</t>
  </si>
  <si>
    <t xml:space="preserve">Falta de lineamientos claros  frente a los requisitos que debe contener el estudio de mercado. </t>
  </si>
  <si>
    <t xml:space="preserve">Emitir un formato estandarizado sobre el análisis del sector y estudio de mercado y modificar la resolución en lo relacionado con los aspectos a desarrollarse en el análisis del sector, lo anterior desde Secretaría General.
</t>
  </si>
  <si>
    <t>Formato de análisis del sector y resolución actualizada y aprobada en Comité de gestión y desempeño.</t>
  </si>
  <si>
    <t>Correctiva</t>
  </si>
  <si>
    <t xml:space="preserve">
Secretaría General</t>
  </si>
  <si>
    <t>Se cuenta con formato estandar de estudios previos para las diferente clases de contratación y se cuenta con un manual de contratación claro.Se realizó capacitación 12-12-2024</t>
  </si>
  <si>
    <r>
      <rPr>
        <sz val="10"/>
        <color rgb="FF000000"/>
        <rFont val="Arial Narrow"/>
        <family val="2"/>
      </rPr>
      <t xml:space="preserve">La acción de mejora se encuentra incumplida; revisado el SharePoint de Planes de mejoramiento el 21/01/2025 se identificó los siguientes soportes: 
Frente a la acción n°1 </t>
    </r>
    <r>
      <rPr>
        <i/>
        <sz val="10"/>
        <color rgb="FF000000"/>
        <rFont val="Arial Narrow"/>
        <family val="2"/>
      </rPr>
      <t>"Emitir un formato estandarizado sobre el análisis del sector y estudio de mercado"</t>
    </r>
    <r>
      <rPr>
        <sz val="10"/>
        <color rgb="FF000000"/>
        <rFont val="Arial Narrow"/>
        <family val="2"/>
      </rPr>
      <t xml:space="preserve">, se anexaron las plantillas de estudios previos para modalidad de contratación abierta, directa y persona jurídica, donde en el numeral B. Aspectos importantes se registra de manera general las condiciones respecto a los valores del mercado. 
No obstante, no se registra epecificamente qué aspectos importantes se deben tener en cuenta para realizar un estudio de mercado desde el punto de vista organizacional. 
 Frente a la acción n°2 </t>
    </r>
    <r>
      <rPr>
        <i/>
        <sz val="10"/>
        <color rgb="FF000000"/>
        <rFont val="Arial Narrow"/>
        <family val="2"/>
      </rPr>
      <t>"Modificar la resolución en lo relacionado con los aspectos a desarrollarse en el análisis del sector, lo anterior desde Secretaría General"; n</t>
    </r>
    <r>
      <rPr>
        <sz val="10"/>
        <color rgb="FF000000"/>
        <rFont val="Arial Narrow"/>
        <family val="2"/>
      </rPr>
      <t xml:space="preserve">o se identificaron soportes. 
Si bien el proceso reportó que se cuenta con un Manual de Contratación preciso; tampoco se identifica soporte en el que se registre el análisis realizado por el proceso para la no actualización del documento. </t>
    </r>
  </si>
  <si>
    <t>Realizar socialización del manual de contratación y supervisión de la Lotería de Bogotá</t>
  </si>
  <si>
    <t xml:space="preserve">
Acta de reunión de la socialización del manual de contratación y supervisión.</t>
  </si>
  <si>
    <t xml:space="preserve">Se realizó capacitación el 12-12- 2024 </t>
  </si>
  <si>
    <r>
      <rPr>
        <sz val="10"/>
        <color rgb="FF000000"/>
        <rFont val="Arial Narrow"/>
        <family val="2"/>
      </rPr>
      <t xml:space="preserve">La acción de mejora se encuentra incumplida; revisado el revisado el SharePoint de Planes de mejoramiento el 21/01/2025 se identificó los siguientes soportes: 
-. Listado se asistencia a la capacitación en materia de contratación realizada el 12/12/2024; en donde se identificó asistencia de la jefe de la Oficina TI.
-. Material con la tematica socializada en la jornada de capacitación. 
No obstante, si bien se identificó asistencia de la jefe de Oficina Gestión TI, la Unidad de medida para la acción formulada fue </t>
    </r>
    <r>
      <rPr>
        <i/>
        <sz val="10"/>
        <color rgb="FF000000"/>
        <rFont val="Arial Narrow"/>
        <family val="2"/>
      </rPr>
      <t xml:space="preserve">"Acta de reunión de la socialización del manual de contratación y supervisión."
</t>
    </r>
    <r>
      <rPr>
        <sz val="10"/>
        <color rgb="FF000000"/>
        <rFont val="Arial Narrow"/>
        <family val="2"/>
      </rPr>
      <t xml:space="preserve">Por tanto, los soportes suministrados no dan cuenta del cumplimiento de la acción; así entonces, se sugiere al proceso realizar la socialización a la Oficina TI mediante mesa de trabajo y suscribir el acta correspondiente. </t>
    </r>
  </si>
  <si>
    <t>AUDITORIA AL PROCESO DE GESTION JURIDICA 2024</t>
  </si>
  <si>
    <t>GESTIÓN JURÍDICA</t>
  </si>
  <si>
    <t xml:space="preserve">De la revisión efectuada al expediente físico del contrato 021 del 2024 y consulta realizada en el portal SECOP II, se evidenciaron las siguientes debilidades: 
• No existe evidencia en la carpeta física, ni en el SECOP II sobre la trazabilidad en el cambio del supervisor, el cual se generó en el mes de julio de 2024, cambio que se genera por la renuncia presentada por la exjefa Oficina Jurídica. 
•	Se identificó que la asignación en SECOP II de la supervisión de este contrato se realizó inoportunamente, toda vez que se realizó por Secretaría General hasta el conocimiento de este informe. Lo anterior, dado que en la consulta efectuada al SECOP II el 17/10/2024, no se evidenciaba la asignación del supervisor.
</t>
  </si>
  <si>
    <t>.
 Ausencia de autocontrol en el ejercicio de las funciones y obligaciones contractuales 
 Falta de control sobre la información documental que deben reposar en los expedientes físicos 
como en el SECOP II.</t>
  </si>
  <si>
    <t>Solicitar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t>
  </si>
  <si>
    <t>Memorando</t>
  </si>
  <si>
    <t xml:space="preserve">Se adjunta evidencia de memorando y se reitera. </t>
  </si>
  <si>
    <t xml:space="preserve">La acción de mejora se encuentra en ejecución; revisado el SharePoint de Planes de mejoramiento el 21/01/2025 se identifican los siguientes soportes: 
-. Memorando n°3-2024-1995 del 28/11/2024 con el cual el proceso solicitó a la Unidad de Talento Humano reportar las novedades para gestionar los cambios de supervisión, según corresponda. 
-. Correos del 13/12/2024 y 08/01/2025 con el cual se realizó reiteración a la solicitud realizada. 
Si bien se realizó la solicitud y se realizó seguimiento a la misma, la acción de mejora no se cierra; hasta cunado no se obtenga respuesta formal de la Unidad. </t>
  </si>
  <si>
    <t xml:space="preserve"> Una vez se conozca la información de la acción solictada en la anterior se designará a un profesional de planta y/o contratista para la proyección de designación de supervisión, archivo en carpeta y actualización en el secop </t>
  </si>
  <si>
    <t xml:space="preserve">Correo oulook designación de profesional de planta o contratista  </t>
  </si>
  <si>
    <t xml:space="preserve">A la espera de la respuesta </t>
  </si>
  <si>
    <t xml:space="preserve">La acción de mejora se encuentra en ejecución; teniendo en cuenta que la ejecución de la acción de mejora depende de la respuesta dada por la Unidad, se realizará seguimiento con corte a I trimestre del 2025. 
Por tanto, se recomienda al proceso realizar seguimiento para garantizar la respuesta y gestionar  y documentar los cambios de supervisión que se requieran para cumplimiento efectivo de la acción. </t>
  </si>
  <si>
    <t>Criterios efectividad</t>
  </si>
  <si>
    <t>2. ¿Se ha materializado algún riesgo en relación con las acciones propuestas en el Plan de Mejora?</t>
  </si>
  <si>
    <r>
      <rPr>
        <b/>
        <sz val="10"/>
        <color rgb="FF000000"/>
        <rFont val="Arial Narrow"/>
        <family val="2"/>
      </rPr>
      <t xml:space="preserve">Lineamiento 15.6
I semestre 2024: 
</t>
    </r>
    <r>
      <rPr>
        <sz val="10"/>
        <color rgb="FF000000"/>
        <rFont val="Arial Narrow"/>
        <family val="2"/>
      </rPr>
      <t xml:space="preserve">
Se recomienda al Área de Atención al Cliente coordinar con los procesos, y en específico con los que están constantemente en relación y/o atención de la ciudadanía (Dirección de Operación de productos y comercialización, y Unidad de Apuestas y Control de Juegos), la implementación de acción correctivas que coadyuven a fortalecer la atención al ciudadano; relacionadas con: 
o Dar respuesta y/o solución concreta a los requerimientos realizados por los usuarios. 
o Atención de necesidades a sus grupos de valor. 
o Socialización de los canales de comunicación de la entidad a los usuarios y/o grupos de valor con mayor periodicidad.
</t>
    </r>
  </si>
  <si>
    <t>1. Socializar, conjuntamente con el informe de satisfacción, de manera trimestral las recomendaciones u observaciones productos de las encuestas de satisfacción particularmente a las áreas misionales que están en contacto con la ciudadanía y grupos de valor y que son objeto de las observaciones o recomendaciones.</t>
  </si>
  <si>
    <t>1. Oficio con recomendaciones enviado por SIGA a las áreas misionales
2. Informe trimestral de satisfacción</t>
  </si>
  <si>
    <t>Área de Atención al Cliente</t>
  </si>
  <si>
    <r>
      <rPr>
        <sz val="10"/>
        <color rgb="FF000000"/>
        <rFont val="Arial Narrow"/>
        <family val="2"/>
      </rPr>
      <t xml:space="preserve">Se envió oficio a través de SIGA el 9 de octubre de 2024 a la Dirección de Operación de Producto y Comercialización (radicado 3-2024-1739) y a la Unidad de Apuestas y Control de Juegos (radicado 3-2024-1740) con las recomendaciones producto de las observaciones y/o sugerencias de los encuestados en el informe </t>
    </r>
    <r>
      <rPr>
        <b/>
        <sz val="10"/>
        <color rgb="FF000000"/>
        <rFont val="Arial Narrow"/>
        <family val="2"/>
      </rPr>
      <t>detallado</t>
    </r>
    <r>
      <rPr>
        <sz val="10"/>
        <color rgb="FF000000"/>
        <rFont val="Arial Narrow"/>
        <family val="2"/>
      </rPr>
      <t xml:space="preserve"> de satisfacción correspondiente al tercer trimestre de 2024.
El informe de satisfacción del 3er trimestre de 2024 se encuentra publicado en el botón de Transparencia de la página web y el informe de satisfacción</t>
    </r>
    <r>
      <rPr>
        <b/>
        <sz val="10"/>
        <color rgb="FF000000"/>
        <rFont val="Arial Narrow"/>
        <family val="2"/>
      </rPr>
      <t xml:space="preserve"> detallado</t>
    </r>
    <r>
      <rPr>
        <sz val="10"/>
        <color rgb="FF000000"/>
        <rFont val="Arial Narrow"/>
        <family val="2"/>
      </rPr>
      <t xml:space="preserve"> se remitió a los jefes a través de correo electrónico el 9 de octubre de 2024
Se envió oficio a través de SIGA el 9 de enero de 2025 a la Dirección de Operación de Producto y Comercialización (radicado 3-2025-31) y a la Unidad de Recursos Físicos (radicado 3-2025-32) con las recomendaciones producto de las observaciones y/o sugerencias de los encuestados en el informe detallado de satisfacción correspondiente al cuarto trimestre de 2024.
El informe de satisfacción del 4° trimestre de 2024 se publicó el 9 de enero de 2025 en el botón de Transparencia de la página web y el Informe </t>
    </r>
    <r>
      <rPr>
        <b/>
        <sz val="10"/>
        <color rgb="FF000000"/>
        <rFont val="Arial Narrow"/>
        <family val="2"/>
      </rPr>
      <t>detallado</t>
    </r>
    <r>
      <rPr>
        <sz val="10"/>
        <color rgb="FF000000"/>
        <rFont val="Arial Narrow"/>
        <family val="2"/>
      </rPr>
      <t xml:space="preserve"> de satisfacción del 4° trimestre se remitió a los jefes a través de correo electrónico el 9 de enero de 2025</t>
    </r>
  </si>
  <si>
    <t>La acción de mejora se cierra; revisado el SharePoint de Planes de mejoramiento el 21/01/2025 se identificaron los siguientes soportes: 
-. Correos de socialización de los informes de seguimiento a la satisfacción en el servicio al cliente de los III y IV trimestre del 2024; fechas 09/10/2024 y 09/01/2025.
-. Informes de satisfacción en el servicio al cliente, con corte al III y IV trimestre del 2024. 
-. Memorandos de socialización recomendaciones derivados del seguimiento a la satisfacción en el servicio al cliente del III y IV trimestre 2024, a los siguientes procesos: 
III Trimestre: Dirección de operación de productos y comercialización, y Unidad de Apuestas y Control de juegos; memorandos n°3-2024-1739 y 3-2024-1740 del 09/10/2024 
IV trimestre: Dirección de operación de productos y comercialización, y Unidad de Recursos Físicos; memorandos n°3-2025-31 y 3-2025-32 del 09/01/2025 
-. Soporte de publicación de los informes de seguimiento.</t>
  </si>
  <si>
    <r>
      <rPr>
        <b/>
        <sz val="10"/>
        <color rgb="FF000000"/>
        <rFont val="Arial Narrow"/>
        <family val="2"/>
      </rPr>
      <t xml:space="preserve">Lineamiento 15.6
I semestre 2024: 
</t>
    </r>
    <r>
      <rPr>
        <sz val="10"/>
        <color rgb="FF000000"/>
        <rFont val="Arial Narrow"/>
        <family val="2"/>
      </rPr>
      <t xml:space="preserve">
Se recomienda al Área de Atención al Cliente coordinar con los procesos, y en específico con los que están constantemente en relación y/o atención de la ciudadanía (Dirección de Operación de productos y comercialización, y Unidad de Apuestas y Control de Juegos), la implementación de acción correctivas que coadyuven a fortalecer la atención al ciudadano; relacionadas con: 
o Dar respuesta y/o solución concreta a los requerimientos realizados por los usuarios. 
o Atención de necesidades a sus grupos de valor. 
o Socialización de los canales de comunicación de la entidad a los usuarios y/o grupos de valor con mayor periodicidad.
</t>
    </r>
  </si>
  <si>
    <t>2. Socializar de manera trimestral, a través de banner en la página web de la entidad, los canales de contacto con la ciudadanía y grupos de valor.</t>
  </si>
  <si>
    <t>1. Banner publicado en la página web</t>
  </si>
  <si>
    <t>El 10 de octubre de 2024 se socializó, por varias semanas, a través de banner ubicado en la página web de la entidad, los canales de contacto con la ciudadanía y grupos de valor.
El 8 de enero de 2025 se comenzó la socialización, que estará por varias semanas, a través de banner ubicado en la página web de la entidad, de los canales de contacto con la ciudadanía y grupos de valor.</t>
  </si>
  <si>
    <t>La acción de mejora se cierra; revisado el SharePoint de Planes de mejoramiento el 21/01/2025 se identificaron los siguientes soportes: 
-. Evidencias de publicación en el botón de transparencia de los banner de socialización de los canales de comunicación dispuestos en la entidad, fecha 10/10/2024 y 08/01/2025.</t>
  </si>
  <si>
    <t>Origen Externo</t>
  </si>
  <si>
    <t>Informe Alcaldía de Bogotá-PQRS</t>
  </si>
  <si>
    <t>Peticiones Vencidas en el Sistema</t>
  </si>
  <si>
    <t>1. Socializar, desde la oficina de Atención al Cliente, de manera trimestral, a través de correo electrónico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</si>
  <si>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Correos trimestrales de socialización</t>
  </si>
  <si>
    <t>Preventiva</t>
  </si>
  <si>
    <t>Sandra Milena Trujillo Vargas - Profesional III Atención al Cliente</t>
  </si>
  <si>
    <t>El 8 de enero de 2025, desde la oficina de Atención al Cliente se socializó, mediante correo electrónico institucional,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</si>
  <si>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 xml:space="preserve">La acción de mejora se encuentra en ejecución; revisado el SharePoint de Planes de mejoramiento el 21/01/2025 se identificaron los siguientes soportes: 
-. Soportes de los correos de socialización del Manual de Gestión de PQRS y las modalidades y tiempos oportunos para respuesta de PQRS; del 08/01/2025
</t>
  </si>
  <si>
    <t>2. Realizar de manera semestral, desde la oficina de Atención al Cliente, capacitación virtual a todos los colaboradores de la entidad, dentro de los cuales están los responsables de responder PQRS, sobre puntos relevantes a tener en cuenta dentro del Manual de Gestión de Peticiones Ciudadanas. Adicionalmente, informar sobre las implicaciones y/o consecuencias que genera la no atención oportuna de PQRS.</t>
  </si>
  <si>
    <t xml:space="preserve">Evidencia capacitaciones virtuales semestrales (listado de asistencia y material capacitación) </t>
  </si>
  <si>
    <t>La acción de mejora propuesta está en término para ejecutar</t>
  </si>
  <si>
    <t xml:space="preserve">La acción de mejora se encuentra en ejecución; revisado el SharePoint de Planes de mejoramiento el 21/01/2025 no se identificaron soportes. No obstante, de lo reportado por el proceso las actividades se encuentran pendiente de gestionar. 
</t>
  </si>
  <si>
    <t>3. Enviar, desde la oficina de Atención al Cliente, de manera semanal, a través de correo electrónico a los jefes de áreas que tienen peticiones próximas a vencer con copia al gerente, el reporte del estado de las PQRS que tienen pendientes por tramitar incluyendo las alertas de los tiempos y fechas preventivas y de vencimiento para la atención de cada PQRS.</t>
  </si>
  <si>
    <t>Correos electrónicos semanales de envío de estado de PQRS</t>
  </si>
  <si>
    <t xml:space="preserve">Semanalmente se han enviado desde la oficina de Atención al Cliente, a través de correo electrónico a los jefes de áreas que tienen peticiones próximas a vencer, los correos con el reporte del estado de las PQRS que tienen pendientes por tramitar incluyendo las alertas de los tiempos y fechas preventivas y de vencimiento para la atención de cada PQRS. / El correo más reciente fue enviado el 7 de enero de 2025 </t>
  </si>
  <si>
    <t xml:space="preserve">La acción de mejora se encuentra en ejecución; revisado el SharePoint de Planes de mejoramiento el 21/01/2025 se identificaron los siguientes soportes: 
-. Soportes de los correos de socialización el 07/01/2025 de las PQRS a vencer a cargo de la Dirección de Operación de productos y comercialización, Oficna Gestión Tecnologías e Innovación y Unidad de Talento Humano. 
Así mismo, los correso semanales remitidos en el último trimestre del 2024; no obstante, los mismos no se tienen cuenta, ya que, la acción inició en enero del 2025. 
</t>
  </si>
  <si>
    <t>4. Presentar trimestralmente por parte de la oficina de Atención al Cliente, el monitoreo y seguimiento, en sesiones del Comité Institucional de Gestión y Desempeño, sobre el estado de PQRS y las alertas emitidas a los jefes de áreas que son usuarios en el Sistema Bogotá Te Escucha</t>
  </si>
  <si>
    <t>Actas de las sesiones del CIGYD cuando se presente el seguimiento por parte de la Oficina de Atención al Cliente</t>
  </si>
  <si>
    <t>La acción de mejora propuesta está en término para ejecutar y se hará en la primera sesión del CIGYD del mes de enero de 2025 que aún no se ha convocado</t>
  </si>
  <si>
    <t xml:space="preserve">La acción de mejora se encuentra en ejecución; revisado el SharePoint de Planes de mejoramiento el 21/01/2025 no se identificaron soportes. No obstante, de lo reportado por el proceso se identificó que esta a iniciar, una vez, se convoque la primera sesión del Comité Intitucional de Gestión y Desesmpeño. 
</t>
  </si>
  <si>
    <t>5. Remitir, desde la oficina de Atención al Cliente, de manera trimestral a través del Sistema Integrado de Gestión Documental - SIGA  a los jefes de las áreas que son usuarios en el Sistema Bogotá Te Escucha, oficio o memorando interno recalcando las responsabilidades y recomendaciones generales sobre la importancia de la atención y gestión oportuna a las PQRS recibidas y que les son asignadas a través del Sistema Bogotá Te Escucha.</t>
  </si>
  <si>
    <t>Oficios o memorandos internos trimestrales</t>
  </si>
  <si>
    <t>El 9 de enero de 2025 se remitió, desde la oficina de Atención al Cliente, a través del Sistema Integrado de Gestión Documental - SIGA,  a los jefes de las áreas que son usuarios en el Sistema Bogotá Te Escucha, el oficio o memorando interno con radicado 3-2025-34 recalcando las responsabilidades y recomendaciones generales sobre la importancia de la atención y gestión oportuna a las PQRS recibidas y que les son asignadas a través del Sistema Bogotá Te Escucha</t>
  </si>
  <si>
    <t xml:space="preserve">La acción de mejora se encuentra en ejecución; revisado el SharePoint de Planes de mejoramiento el 21/01/2025 se identificaron los siguientes soportes: 
-. Memorando n°3-2025-34 del 09/01/2025 con el cual se socializó a los líderes y/o responsables de procesos las recomendaciones para responder oportunamente las PQRS asignadas. </t>
  </si>
  <si>
    <t>AUDITORÍA AL PROCESO DE GESTIÓN DE LAS TECNOLOGÍAS Y LA INFORMACIÓN – ACCESIBILIDAD WEB 2024</t>
  </si>
  <si>
    <t>Tema: Alternativa texto para elementos no textuales
El día 11/09/2024 se consulta la página web de la entidad y se evidencia que el 31% de las imágenes revisadas y relacionadas en la tabla No. 2 (28 de 90), no cuentan con texto alternativo o el texto no corresponde con la imagen. Esto incumple lo establecido en el Anexo 1 de la Resolución MinTIC 1519 del 2020 - Directrices de Accesibilidad Web, literal CC1. Alternativa texto para elementos no textuales.</t>
  </si>
  <si>
    <t>Desatención y falta de control para implementar los lineamientos de Accesibilidad Web</t>
  </si>
  <si>
    <t>El Area de Comunicaciones y Mercadeo realizara corrección de los textos alternativos de las imágenes publicadas en el Portal Comercial Lotería de Bogotá de acuerdo a los accesos otorgados por el webmaster, para las nuevas imagenes el administrador de contenidos las cargara directamente con estos textos alternativos.</t>
  </si>
  <si>
    <t>Reporte del 100% de las imágenes corregidas del portal Web.</t>
  </si>
  <si>
    <t xml:space="preserve"> Comunicaciones y Mercadeo</t>
  </si>
  <si>
    <t xml:space="preserve">La acción de mejora se encuentra en ejecución; revisado el SharePoint de Planes de mejoramiento el 21/01/2025 no se identificó reporte ni cargue de evidencias por parte del proceso responsable; lo anterior, para verificación del avance de ejecución y/o cumplimiento de la acción formulada. 
Por tanto, se recomienda al proceso responsable realizar seguimiento a las acciones de mejoramiento formuladas en el plan de mejoramiento para evitar retrasos y/o posibles incumplimientos. </t>
  </si>
  <si>
    <t>Tema: Identificación coherente
El día 12/09/2024 se consulta la página web de la entidad y se evidencia que en los elementos relacionados en la Tabla No. 3, se presenta incoherencia en la identificación de elementos de la página web que están en distintos lugares pero que llevan al mismo sitio; por lo anterior, se incumple lo establecido en el Anexo 1 de la Resolución MinTIC 1519 del 2020 - Directrices de Accesibilidad Web, literal CC7. Identificación coherente.</t>
  </si>
  <si>
    <t>El Area de Comunicaciones y Mercadeo realizarán la revisión la identificación de elementos de la página web que están en distintos lugares pero que llevan al mismo sitio</t>
  </si>
  <si>
    <t>Reporte de los textos de los links por corregir del portal Web.</t>
  </si>
  <si>
    <t>Tema: Enlaces adecuados
El día 19/09/2024 se consulta la página web de la entidad, link: https://loteriadebogota.com/; se evidencia que los siguientes enlaces no son adecuados: 
1.	11/09/2024 1.14 Información sobre decisiones que puede afectar al público, lleva al plan de premios 
2.	12/09/2024 Transparencia 5.5.1 Normatividad Pago de premios, lleva a página de Inicio 
3.	12/09/2024 Transparencia 5.4.2 Normatividad rifas, lleva a página de Inicio 
4.	19/09/2024 Ícono inferior BILLUYO Transforma tu suerte, lleva a página de Inicio
5.	19/09/2024 Link https://modulojuegolegal.loteriadebogota.com/cursos/juego-responsable-en-la-industria-de-juegos-de-suerte-y-azar/ , Botón Inscríbete en el Curso no lleva a ninguna parte 
6.	19/09/2024 Link https://loteriadebogota.com/normatividad-3/, Anexo 1 y 2, lleva a la nota “Se ha denegado el acceso a loteriadebogota.com”
7.	19/09/2024 Link https://loteriadebogota.com/edit-account/, no lleva a ninguna parte 
8.	19/09/2024, en el mapa del sitio están los link: Información adicional, Información de interés; en el link de información de interés al ingresar esta el link Información adicional
9.	19/09/2024, en el mapa dl sitio está el link: Informes Históricos y en el siguiente renglón el link Informes históricos
10.	19/09/2024 En el en el mapa del sitio está el link Informes Vigencia Actual, están los informes de la vigencia 2020 y 2021
11.	19/09/2024 En el en el mapa del sitio está el link Instructivo Autoliquidación el cual ingresa a un instructivo denominado Actualización Caché 
12.	19/09/2024 En el en el mapa del sitio está el link Mapas y Cartas descriptivas de los procesos, lleva a la página de inicio 
13.	19/09/2024 En el en el mapa del sitio está el link Otros Informes – Vigencia actual, están informes de la vigencia 2020 y 2021
14.	19/09/2024, en el mapa dl sitio está el link: Plan de premios y en el siguiente renglón el link Plan de premios, lo mismo sucede con planes de mejoramiento interno, planes estratégicos, 
15.	19/09/2024, en el mapa dl sitio están los Transparencia, TRANSPARENCIA Y ACCESO A LA INFORMACIÓN PÚBLICA y TRANSPARENCIA_ACCESO
Por lo anterior, se incumple lo establecido en el Anexo 1 de la Resolución MinTIC 1519 del 2020 - Directrices de Accesibilidad Web, literal. CC26. Enlaces adecuados</t>
  </si>
  <si>
    <t>El area de Comunicaciones y Mercadeo realizara la revisión y corrección de los enlaces asi como de los títulos, de acuerdo con la directriz enviada por el area dueña de la información de la respectiva pagina.</t>
  </si>
  <si>
    <t>Reporte del 100% de los titulos de los enlaces corregidos del portal Web.</t>
  </si>
  <si>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</si>
  <si>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El area de Comunicaciones y Mercadeo implementara los ajustes en los titulos de acuerdo a la estructura definida de la pagina web por la oficina asesora de planeación.</t>
  </si>
  <si>
    <r>
      <t>Informe de implementación de ajustes.</t>
    </r>
    <r>
      <rPr>
        <b/>
        <sz val="8"/>
        <color rgb="FFFF0000"/>
        <rFont val="Arial Narrow"/>
        <family val="2"/>
      </rPr>
      <t xml:space="preserve">
</t>
    </r>
    <r>
      <rPr>
        <sz val="8"/>
        <rFont val="Arial Narrow"/>
        <family val="2"/>
      </rPr>
      <t xml:space="preserve">
</t>
    </r>
  </si>
  <si>
    <t>Tema: Documentos de procesador de textos, hoja de cálculo, documentos en PDF, documentos y plantillas para presentaciones  
El día 1 y 2 de octubre de 2024 se consulta la página web de la entidad, link: https://loteriadebogota.com/; se toma como muestra dos (2) documentos publicados en formato Procesador de Texto (Word), dos (2) documentos publicados en hoja de cálculo, tres (3) documentos publicados en formato PDF y un (1) documento en formato de presentación, se evidencia que no se realiza un adecuado uso de los aspectos relacionados en los criterios definidos tal y como se puede observar en las tablas No. 5, 6, 7 y 8; por lo anterior se incumple lo establecido en los numerales 3.1, 3.2, 3.3, y 3.4. del Anexo 1 de la Resolución MinTIC 1519 del 2020 - Directrices de Accesibilidad Web</t>
  </si>
  <si>
    <t xml:space="preserve"> 
El area de Comunicaciones y Mercadeo realizara campaña de divulgacion del Instructivo aprobado aprobado por el comité institucional de gestión y desempeño.</t>
  </si>
  <si>
    <t>Campaña de divulgacion del Instructivo</t>
  </si>
  <si>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</si>
  <si>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</si>
  <si>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</si>
  <si>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</si>
  <si>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Ssistemas de alerta contra incendios, advertencia luminosos y acústicos, de acuerdo con la norma NTC 6047. </t>
  </si>
  <si>
    <t xml:space="preserve">Acción Correctiva </t>
  </si>
  <si>
    <t xml:space="preserve">Jefe Unidad de Recursos Físicos </t>
  </si>
  <si>
    <t>Esta accion se encuentra en proceso de contratacion. con los elementos de SST</t>
  </si>
  <si>
    <t xml:space="preserve">La acción de mejora se encuentra incumplida; revisado el revisado el SharePoint de Planes de mejoramiento el 21/01/2025 se identificó que al 31/10/2024 no se logró cumplir con la acción de mejora propuesta 
Lo anterior, de conformidad con el reporte del proceso responsable; es decir, que aun se encuentran gestionando contratación. </t>
  </si>
  <si>
    <t>Auditoría Gestión Bienes y Servicios 2023</t>
  </si>
  <si>
    <t>GESTIÓN DE BIENES Y SERVICIOS</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</si>
  <si>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</si>
  <si>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</si>
  <si>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</si>
  <si>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</si>
  <si>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</si>
  <si>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Si bien se corriegieron los errores en el aplicativo sicof frente al reporte de cartera, no se pudo certificar la entrega del modulo toda vez que se corrio la depreciacion, se evidenciaron errores de parametizacion.</t>
  </si>
  <si>
    <t>La acción de mejora se encuentra incumplida; revisado el revisado el SharePoint de Planes de mejoramiento el 21/01/2025 no se identificaron soportes para verificar lo reportado por el proceso.
Así mismo, de lo reportado se identificó que no se logró cumplir con la acción de mejora propuesta.</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</si>
  <si>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</si>
  <si>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</si>
  <si>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</si>
  <si>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asutnos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</si>
  <si>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</si>
  <si>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Formato de Herramienta de seguimiento actualizada y aprobada por el Comité Institucional de Gestión y Desempeño</t>
  </si>
  <si>
    <t>Unidad de Recursos Físicos</t>
  </si>
  <si>
    <t>Esta accion se reportara avance una vez se contrate el profesional archivistico.</t>
  </si>
  <si>
    <t xml:space="preserve">La acción de mejora se encuentra en termino; revisado el revisado el SharePoint de Planes de mejoramiento el 21/01/2025 no se identificaron soportes y/o evidencias. Así mismo, el proceso reportó que se encuentra pendiente de iniciar la ejecución de la acción hasta tanto se contrate el profesional archivistico. </t>
  </si>
  <si>
    <t xml:space="preserve">INEFECTIVA </t>
  </si>
  <si>
    <t>INFORME DE EVALUACIÓN IDEPENDIENTE AL SISTEMA DE CONTROL INTERNO-II SEMESTRE 2023</t>
  </si>
  <si>
    <r>
      <t xml:space="preserve">Lineamiento 4.2 
II Semestre 2023:
</t>
    </r>
    <r>
      <rPr>
        <sz val="10"/>
        <rFont val="Arial Narrow"/>
        <family val="2"/>
      </rPr>
      <t>Se recomienda a la Unidad de Recursos Físicos y la Oficina Gestión TIC documentar los ejercicios de inducción al personal de prestación de servicios. 
Así mismo, se extienden la recomendación a los demás líderes y/o responsables de los procesos a documentar dichos ejercicios, en caso de que se presenten nuevas contrataciones.</t>
    </r>
    <r>
      <rPr>
        <b/>
        <sz val="10"/>
        <rFont val="Arial Narrow"/>
        <family val="2"/>
      </rPr>
      <t xml:space="preserve">
</t>
    </r>
  </si>
  <si>
    <t>Realizar actas en donde se evidencie la inducción realizada a los contratistas de prestacion de servicios sujetos a la supervisión del jefe de esta Unidad, relacionada con las responsabilidades misionales y administrativas de la entidad y sus respectivas unidades.
Diligenciar la lista de asistencia a las inducciones y capacitaciones realizadas en la Unidad de Recursos Físicos</t>
  </si>
  <si>
    <t>Esta accion da cumplimiento en la diferentes mesas de trabajo realizadas en la Unidad de recursos fisicos por el equipo de trabajo</t>
  </si>
  <si>
    <t>La acción de mejora se encuentra incumplida: revisado el revisado el SharePoint de Planes de mejoramiento el 21/01/2025 y 22/01/2025 se identificaron 9 actas de reunión mensuales (abril-diciembre) del proceso para realizar seguimiento a las actividades asignadas. 
Así entonces, el proceso realizó 12 reuniones mensuales incluyendo las del 25/01/2024, 25/02/2024 y 22/03/2024</t>
  </si>
  <si>
    <r>
      <t xml:space="preserve">Lineamiento 10.2
II Semestre 2023: 
</t>
    </r>
    <r>
      <rPr>
        <sz val="1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r>
      <rPr>
        <b/>
        <sz val="10"/>
        <rFont val="Arial Narrow"/>
        <family val="2"/>
      </rPr>
      <t xml:space="preserve">
</t>
    </r>
  </si>
  <si>
    <t>Realizar una reunión mensual, con el equipo de trabajo, con el fin de revisar los compromisos y responsabilidades del area, dejando constancia en un acta, en donde se de cuenta de las actividades cumplidas y pendientes.</t>
  </si>
  <si>
    <r>
      <t xml:space="preserve">Lineamiento 14.2
II Semestre 2023: 
</t>
    </r>
    <r>
      <rPr>
        <sz val="10"/>
        <rFont val="Arial Narrow"/>
        <family val="2"/>
      </rPr>
      <t xml:space="preserve">Se recomienda a la Unidad de Recursos Físicos: 
-. Revisión de la Política de Gestión Documental con el fin de identificar posibles cambios en la normatividad o inclusión de nuevos lineamientos aplicables a la entidad.
-.  Revisión de la funcionalidad de archivo con la que actualmente cuenta el aplicativo SIGA, con el fin de capacitar a los colaboradores de la entidad sobre la funcionalidad, los pasos y la periodicidad para realizar el correcto archivo de las comunicaciones.  </t>
    </r>
    <r>
      <rPr>
        <b/>
        <sz val="10"/>
        <rFont val="Arial Narrow"/>
        <family val="2"/>
      </rPr>
      <t xml:space="preserve">
</t>
    </r>
  </si>
  <si>
    <t>Actualizar la política de gestión documental, de acuerdo con los cambios normativos, en articulacion con el modelo del Archivo Distrital de Bogota MIGDA.
Realizar capacitación a los servidores de la entidad, sobre la funcionalidad de archivo existente en el aplicativo SIGA, con el fin de realizar el archivo de las comunicaciones.</t>
  </si>
  <si>
    <t xml:space="preserve">La acción de mejora se encuentra incumplida: revisado el revisado el SharePoint de Planes de mejoramiento el 21/01/2025 no se identificó reporte ni cargue de evidencias que dieran cuenta del cumplimiento de la acción de mejora formulada. </t>
  </si>
  <si>
    <r>
      <t xml:space="preserve">Lineamiento 17.1
II Semestre 2023: 
</t>
    </r>
    <r>
      <rPr>
        <sz val="1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</si>
  <si>
    <r>
      <t xml:space="preserve">Lineamiento 17.3
II Semestre 2023:
</t>
    </r>
    <r>
      <rPr>
        <sz val="10"/>
        <rFont val="Arial Narrow"/>
        <family val="2"/>
      </rPr>
      <t>Se recomienda a los procesos afianzar el modelo de las líneas de defensa con el fin de que cada responsable entienda su rol y responsabilidad en las líneas de reporte de información clave para la toma de decisiones y consecución de objetivos.</t>
    </r>
  </si>
  <si>
    <t>Realizar una reunión mensual, con el equipo de trabajo, con el fin de revisar los compromisos y responsabilidades del area, dejando constancia en un acta, en donde se analicen deficiencias en los procesos a cargo para comunicarlas a la instancia correspondiente y adoptar las medidas a que haya lugar</t>
  </si>
  <si>
    <t>Auditoría al Proceso de Atención y Servicio al Cliente  2024</t>
  </si>
  <si>
    <t>ATENCIÓN Y SERVICIO AL CLIENTE</t>
  </si>
  <si>
    <t xml:space="preserve">En la prueba de recorrido realizada el día 04 de abril de 2024 con la profesional III del proceso auditado, se identificó que dicha área no cuenta con módulo de servicio que facilite la atención a la ciudadanía de manera cómoda (módulo y sillas). Tanto la secretaria y profesional que integran el área de Atención al Cliente en la actualidad prestan el servicio a través de sus puestos de trabajo individuales sin el espacio que proporcione la atención idónea a la ciudadanía. 
Situación que se presenta con posterioridad a la remodelación adelantada en el año 2023. Por lo tanto, se evidencia que para la distribución de oficinas físicas una vez finalizada la remodelación no se tomó en cuenta para la asignación adecuada de espacios del área de atención al cliente, los lineamientos establecidos en la Circular 005 de 2018 expedida por la Veeduría Distrital con asunto “implementación cartilla de lineamientos arquitectónicos y de accesibilidad al medio físico en puntos de servicio al ciudadano”. No obstante, es importante mencionar que la cartilla anexa a la normativa indicada expresa dimensiones, especificaciones y condiciones que deben cumplir los espacios de los puntos de servicio al ciudadano a nivel general en las entidades públicas; sin embargo, es relevante señalar que la circular indica lo siguiente: 
“cada uno de los componentes de diseño desarrollados, deben ser validados y ajustados a las realidades y demandas del servicio, a las normas urbanísticas, escalas y características propias de cada entidad y cada espacio de atención”.
</t>
  </si>
  <si>
    <t>Falta de análisis de la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</si>
  <si>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</si>
  <si>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1 Solicitud de concepto.
1. Concepto emitido</t>
  </si>
  <si>
    <t>Si bien no se tiene el concepto de la veeduria, se adelantaron mesas de trabajo con la empresa contratista de la veeduria, persona idonea que capacita sobre los lineamitos normativos y tecnicos. de lo cual se obtuvo concepto y adecuacciones que deberia adelantara la Loteria de Bogota.</t>
  </si>
  <si>
    <t>Implementar las adecuaciones físicas para las áreas de atención al cliente, de acuerdo con el concepto emitido por la Veeduría Distrital</t>
  </si>
  <si>
    <t>Informe con registro fotográfico de las adecuaciones realizadas</t>
  </si>
  <si>
    <t>Esta accion dependera necesariamente del concepto</t>
  </si>
  <si>
    <t xml:space="preserve">La acción de mejora se encuentra en termino: revisado el revisado el SharePoint de Planes de mejoramiento el 21/01/2025 no se identificaron evidencias para verificar lo reportado por el proceso responsable. 
Se recomienda al proceso responsable gestionar las actividades correspondientes antes de finalizar el plazo de ejecución para evitar retrasos y/o posibles incumplimientos; ya que, al finalizar el 31/12/2024 no se logró avance de ejecución.   </t>
  </si>
  <si>
    <t>De la validación física del inventario de 2 trabajadores oficiales del proceso Atención al Cliente realizada en sitio el día 04 de abril de 2024, se evidencia la no existencia en el inventario a cargo de la secretaria (nivel asistencial) los activos con placas 100068,100073 y 002560.</t>
  </si>
  <si>
    <t>Falta de control y organización de los inventarios de la entidad</t>
  </si>
  <si>
    <t>Realizar una capacitación a los servidores públicos de la entidad, sobre derechos, deberes y obligaciones, relacionada con el cuidado de los bienes a su cargo, el procedimiento de control de inventarios y el ejercicio de acciones de autocontrol y control sobre los mismos.</t>
  </si>
  <si>
    <t>Capactación realizada</t>
  </si>
  <si>
    <t>Accion Cumplida</t>
  </si>
  <si>
    <t>La acción de mejora se cierra; mediante memorando n°3-2024-1837 del 8/10/2024 el proceso remitió soportes de cumplimiento; los cuales una vez analizados dan cumplimiento efectivo a la acción. 
El resultado fue comunicado por la OCI mediante memorando n°n°3-2024-1917 del 12/11/2024.</t>
  </si>
  <si>
    <t>Registro incorrecto de movimientos de los bienes</t>
  </si>
  <si>
    <t>Actualizar la relacion de inventarios de cada servidor público de la entidad</t>
  </si>
  <si>
    <t>Inventarios actualizados y firmados por cada servidor público</t>
  </si>
  <si>
    <t>Esta accion se cumplio desde el aplicativo SICOF, no obstante por errores generados se genera desde la administracion de base datos</t>
  </si>
  <si>
    <t xml:space="preserve">La acción de mejora se encuentra incumplida: revisado el SharePoint de Planes de mejoramiento el 21/01/2025 y 22/01/2025 se identificaron 41 relaciones de inventarios de servidores de la entidad. 
No obstante, los reportes son con corte a diciembre del 2023. 
Así mismo, el proceso reportó que para la vigencia 2024 aun se cuenta con inconsistencias en el aplicativo para generar los reportes. 
</t>
  </si>
  <si>
    <t>PROCESOS DE GESTIÓN FINANCIERA Y CONTABLE Y GESTIÓN DE RECAUDO 2024</t>
  </si>
  <si>
    <t>GESTION DE RECAUDO</t>
  </si>
  <si>
    <t xml:space="preserve">Se identificaron 47 equipos tecnológicos que se encuentran con saldo cero (0) en el valor neto en libros al 31 de marzo de 2024 (ver anexo nro. 1 de este informe); no obstante, se evidencia que estos activos continúan en funcionamiento y no deberían estar registrados sin valor neto alguno debido a que su utilización sigue generando beneficios para la Lotería.  Esta situación incumple el Manual de Política Contable de la Lotería de Bogotá, CAPÍTULO I. ACTIVOS, 10.3 MEDICIÓN POSTERIOR en los siguientes numerales:
Numeral 22.” La vida útil de una propiedad, planta y equipo es el periodo durante el cual se espera utilizar el activo (…)” Para estos casos si la depreciación agota el 100% del valor del bien y este sigue en funcionamiento significa que se debe revisar la estimación de su vida útil acatando el numeral 29:
Numeral 29 “El valor residual, la vida útil y el método de depreciación serán revisados, como mínimo, al término de cada periodo contable y si existe un cambio significativo en estas variables, se ajustarán para reflejar el nuevo patrón de consumo de los beneficios económicos futuros. Dicho cambio se contabilizará como un cambio en una estimación contable, de conformidad con la Norma de políticas contables, cambios en las estimaciones contables y corrección de errores.” </t>
  </si>
  <si>
    <t>Falta de análisis y revisión con la Unidad Financiera y Contable de los Bienes totalmente depreciados.</t>
  </si>
  <si>
    <t>Revisar los lineamientos de las Políticas Contables y elevar solicitud de concepto a la Contaduría General de la Nación, con el fin de verificar, quien podrá expedir el concepto técnico del valor del activo y su vida útil según el activo.</t>
  </si>
  <si>
    <t>1 Concepto Solicitado.
1 Concepto emitido.</t>
  </si>
  <si>
    <t>Se da cumplimiento a esta accion.</t>
  </si>
  <si>
    <t>La acción de mejora se cierra: revisado el SharePoint de Planes de mejoramiento el 21/01/2025  y 22/01/2025 se identificaron los siguientes soportes: 
-. Solicitud concepto mediante memorando n°2-2024-1569 del 14/11/2024 realizado por el proceso a la Condatudría General de la Nación respecto de activos depreciados. 
-. Respuesta de la Contaduría General de la Nación mediante radicado n°20241100041151 del 17/12/2024</t>
  </si>
  <si>
    <t>Realizar el avaluó de los bienes depreciados y remitir reporte a la Unidad Financiera y Contable</t>
  </si>
  <si>
    <t>1 Reporte de avalúos</t>
  </si>
  <si>
    <t xml:space="preserve">La acción de mejora se encuentra incumplida: revisado el revisado el SharePoint de Planes de mejoramiento el 21/01/2025 se identificó documento "ESTUDIO TECNICO MEDICION POSTERIOR ACTIVOS TOTALMENTE DEPRECIADOS A 31 DICIEMBRE DEL 2024"
No obstante, no se identifica si es el documento final y si este fue envíado a la Unidad Financiera y Contable para revisión. </t>
  </si>
  <si>
    <t>Actualizar el valor de los activos de acuerdo al valor razonable de su medición posterior.</t>
  </si>
  <si>
    <t>1 Memorando de Recursos Físicos con la aceptación de la actualización del valor de los activos  al valor razonable</t>
  </si>
  <si>
    <t>Unidad Financiera y Contable</t>
  </si>
  <si>
    <t xml:space="preserve">La acción de mejora se encuentra incumplida: revisado el SharePoint de Planes de mejoramiento el 21/01/2025 y 22/05/2025 no se identificó cargue de evidencias que dieran cuenta del cumplimiento de la acción de mejora formulada; de conformidad con lo reportado por el proceso. </t>
  </si>
  <si>
    <t>Producto de la revisión sobre el archivo de Excel aportado por la Unidad de Recursos Físicos el cual contiene los activos administrados por la Lotería, su valor en libros, y su depreciación, se evidencia un saldo al 31 diciembre de 2023 de $36.061.617 de pesos en el rubro 1681 denominado "BIENES DE ARTE Y CULTURA" no obstante en las notas a los estados financieros de la vigencia 2023 se revela que "Para las vigencias 2023 y 2022, la Lotería de Bogotá no cuenta ni administra bienes de uso público e históricos y culturales, razón por lo cual esta nota no tiene aplicación." debido a esto se presenta diferencias en la información contable vs las notas a los estados Financieros.
Esta situación incumple el Manual de Política Contable de la Lotería de Bogotá, CAPÍTULO I. ACTIVOS, Numeral 10.5 REVELACIONES, Literal j) “la información sobre su condición de bien histórico y cultural, cuando a ello haya lugar.”</t>
  </si>
  <si>
    <t>Falta de análisis y revisión con la Unidad Financiera y Contable de los Activos del inventario</t>
  </si>
  <si>
    <t>Revisar entre la almacenista y el jefe de la Unidad Financiera y contable el rubro 1681 para verificar los bienes de este rubro</t>
  </si>
  <si>
    <t>1 Acta de revisión de los activos del rubro 1681</t>
  </si>
  <si>
    <t>Esta accion dependera del analisis de la Unidad Financiera</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</si>
  <si>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</si>
  <si>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</si>
  <si>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</si>
  <si>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</si>
  <si>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De la validación física del inventario realizada por 5 trabajadores oficiales de la Unidad Financiera y Contable en sitio el día 06 de junio de 2024, se evidencia la no existencia en el inventario a cargo de 12 activos fijos, distribuidos de la siguiente manera:
• Contador: 1 activo de placa 100699.
• Jefe de la Unidad Financiera: 6 activos de placas 100695, 002527, 002895, 002213, 101115 y 002722.
• Profesional de Presupuesto: 2 activos de placas 100681 y 002642.
• Tesorera: 3 activos de placas 100726, 100736 y 100686.</t>
  </si>
  <si>
    <t>Error en la actualización del reporte de inventarios, denominada "Cartera" en el aplicativo SICOF</t>
  </si>
  <si>
    <t>Corregir los errores del aplicado SICOF 100%, y realizar la actualización de los reportes del inventario para todos los servidores públicos de la entidad.</t>
  </si>
  <si>
    <t>Acta suscrita por el Almacenista y el Jefe de Recursos Físicos, en donde se evidencia la actualización de los inventarios, teniendo como soporte los reportes de activos firmado por los  trabajadores oficiales, aceptando su asignación.</t>
  </si>
  <si>
    <t xml:space="preserve">La acción de mejora se encuentra incumplida: revisado el SharePoint de Planes de mejoramiento el 21/01/2025 y 22/01/2025 no se identificó reporte ni cargue de evidencias que dieran cuenta del cumplimiento de la acción de mejora formulada. </t>
  </si>
  <si>
    <t>Auditoría especial a la Norma Técnica NTC 6047-vigencia 2024</t>
  </si>
  <si>
    <r>
      <rPr>
        <b/>
        <sz val="10"/>
        <rFont val="Arial Narrow"/>
        <family val="2"/>
      </rPr>
      <t xml:space="preserve">TEMA: 
4. ESPACIOS FÍSICOS DESTINADOS AL SERVICIO DEL CIUDADANO
4.4	ZONA IV ADMINISTRATIVA
HALLAZGO N°1. 
</t>
    </r>
    <r>
      <rPr>
        <sz val="1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</si>
  <si>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</si>
  <si>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Solicitud de concepto.
Concepto emitido</t>
  </si>
  <si>
    <t>La acción de mejora se encuentra incumplida: revisado el SharePoint de Planes de mejoramiento el 21/01/2025 se identificó documento de fecha 31/10/2024 que registra los resultados del diagnóstico realizado por un proveedor en relación con los criterios sobre accesibilidad universal. 
No obstante, dicho documento no es equivalente a la Unidad formulada por el proceso; la cual fue "Solicitud de concepto y Concepto emitido"</t>
  </si>
  <si>
    <t>Realizar las adecuaciones necesarias, acorde a el concepto emitido por la veeduria Distrital alineado a la NTC 6047</t>
  </si>
  <si>
    <t>Registro Fotografico adecuaciones realizadas</t>
  </si>
  <si>
    <t>Esta accion dependera del concepto de la veeduria</t>
  </si>
  <si>
    <t>La acción de mejora se encuentra en ejecución; revisado el SharePoint de Planes de mejoramiento el 21/01/2025 no se identificaron soportes y/o evidencias para validar lo reportado por el proceso. 
Si bien, cuenta con fecha de vencimiento al 31/12/2025 es necesario que desde el proceso se realice seguimiento a la solicitud del concepto a la Veeduría Distrital; con el entendido, que realizar las adecuaciones físicas correspondientes conlleva recursos (monetarios y tiempo)</t>
  </si>
  <si>
    <r>
      <t xml:space="preserve">TEMA: 
4. ESPACIOS FÍSICOS DESTINADOS AL SERVICIO DEL CIUDADANO
4.3 ZONA III ATENCIÓN
HALLAZGO N°2. 
</t>
    </r>
    <r>
      <rPr>
        <sz val="10"/>
        <rFont val="Arial Narrow"/>
        <family val="2"/>
      </rPr>
      <t>En verificación in situ realizada el día 18 de junio del 2024 a las instalaciones de la Lotería de Bogotá, se evidencia que el espacio definido en la Dirección de Operación de producto y comercialización destinado para la atención de usuarios y/o ganadores de premios pequeños no cumple con los requerimientos mínimos establecidos en el numeral 20.6 de la norma NTC 6047.</t>
    </r>
  </si>
  <si>
    <t xml:space="preserve">Falta de análisis y verificacion de los espacios para darcumplimiento a la NTC 6047 </t>
  </si>
  <si>
    <t>Realizar las adecuaciones  de las especificaciones del area de trabajo para la atencion de usuarios y/o ganadores de premios pequeños de acuerdo a la NTC 6047 Numeral 20.6</t>
  </si>
  <si>
    <t xml:space="preserve">Resgistro fotografico superficie atencion usuarios </t>
  </si>
  <si>
    <t>Desde la unidad de Loteria, oficina la cual atiende personas de premios pequeños, cumple con los lienamietos de superficie de trabajo segun la NTC6047</t>
  </si>
  <si>
    <t xml:space="preserve">La acción de mejora se cierra; revisado el SharePoint de Planes de mejoramiento el 21/01/2025 se identificó registro fotográfico del espacio definido para atención a gnadores de premios pequeños dispuesto en la Direcciónd de Operación de productos y comercialización (mesa de juntas ubicada en la oficina de la Directora)
Así entonces, este espacio se definió para la atención de ganadores de premios pequeños y mayores de lotería. </t>
  </si>
  <si>
    <t xml:space="preserve">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
</t>
  </si>
  <si>
    <t>Falta de control y seguimiento sobre la asignación de bienes y actualización del inventario del (la) Jefe de la Oficina de Tecnologías de la Información .</t>
  </si>
  <si>
    <t xml:space="preserve">Actualizar el inventario del jefe de la Oficina de Tecnologías, en el aplicativo definido por la entidad para el manejo de los inventarios sobre los bienes  asignados.(SICOF)
</t>
  </si>
  <si>
    <t xml:space="preserve">Inventario de bienes del (la) Jefe de la Oficina de Tecnologías de la Información, actualizado en (SICOF)
 </t>
  </si>
  <si>
    <t xml:space="preserve"> 01/10/2024</t>
  </si>
  <si>
    <t>Esta accion se pudo realizar a corte del 2023 sin embargo queda pendiente arreglar errores del sicof para actualizar al 2024</t>
  </si>
  <si>
    <t xml:space="preserve">La acción de mejora se encuentra incumplida: revisado el SharePoint de Planes de mejoramiento el 21/01/2025 y 22/01/2024 no se identificó cargue de evidencias que dieran cuenta del cumplimiento de la acción de mejora formulada. 
Así mismo, el proceso reportó que para la vigencia 2024 aun se cuenta con inconsistencias en el aplicativo para generar los reportes. </t>
  </si>
  <si>
    <t>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t>
  </si>
  <si>
    <t xml:space="preserve">
Realizar control de forma semestral (2), por medio de seguimientos sobre la asignación y actualización de los inventarios.
</t>
  </si>
  <si>
    <t xml:space="preserve">
Acta de reunión con la validación semestral sobre el inventario de bienes. (2) </t>
  </si>
  <si>
    <t>Esta accion esta en termino una vez se pueda subsanar los errores en el SICOF</t>
  </si>
  <si>
    <t xml:space="preserve">La acción de mejora se encuentra en ejecución: revisado el SharePoint de Planes de mejoramiento el 21/01/2025 y 22/01/2024 no se identificó cargue de evidencias que dieran cuenta del cumplimiento de la acción de mejora formulada. 
Así mismo, el proceso reportó que para la vigencia 2024 aun se cuenta con inconsistencias en el aplicativo para generar los reportes; por tanto, no se ha podido realizar la validación del inventario. </t>
  </si>
  <si>
    <t xml:space="preserve">TEMA: INVENTARIO DE BIENES.
HALLAZGO No. 5:      
De la validación física del inventario asignado a la jefe de la Oficina Jurídica, realizada en sitio el día 23 de octubre de 2024 y teniendo en cuenta la respuesta entregada sobre el informe preliminar de auditoria por la Unidad de Recursos Físicos frente a las debilidades encontradas, se identificó que las siguientes persisten:  
• El PORTATIL LENOVO THINKPAD con placa número 2999, inventariado a la Jefe de la Oficina Jurídica, sigue en poder de la Secretaria general.
• El portátil de la oficina jurídica con placa 2945 no se encuentra en el inventario de la jefe de dicha oficina.
</t>
  </si>
  <si>
    <t xml:space="preserve">Realización de movimientos de bienes, sin la correspondiente autorización al Almacenista, falta de control  organización de los inventarios de la entidad y registro incorrecto de movimientos de los bienes </t>
  </si>
  <si>
    <t xml:space="preserve">Realizar una capacitación a los servidores de la entidad, sobre deberes, obligaciones en relación con los bienes asignados, asi como sobre el ejercicio del autocontrol y controles aplicables al procedimiento de inventarios. 
</t>
  </si>
  <si>
    <t>Capacitación realizada</t>
  </si>
  <si>
    <t>Esta accion se realizo con la accion del hallazgo numero N° 511</t>
  </si>
  <si>
    <t xml:space="preserve">La acción de mejora se encuentra en ejecución: revisado el SharePoint de Planes de mejoramiento el 21/01/2025 y 22/01/2025 cargue de evidencias que dieran cuenta del avance en la ejcución de la acción. 
Si bien, la capacitación que reportó el proceso para dar cumplimiento a la acción se realizó el 13/09/2024 y da cumplimiento entre el periodo de ejecución de la acción formulada; es prudente que desde el proceso se realice otra capacitación con el fin de que los servidores permanezcan actualizados frente al manejor de inventarios y la normatividad interna implementada en la entidad. </t>
  </si>
  <si>
    <t>Actualizar la relación de inventarios de cada servidor público.</t>
  </si>
  <si>
    <t>Inventarios individuales actualziados</t>
  </si>
  <si>
    <t>31/12/2024</t>
  </si>
  <si>
    <t>PROCESOS DE EXPLOTACIÓN DE JUEGOS DE SUERTE Y AZAR-LOTERÍAS 2024</t>
  </si>
  <si>
    <t>EJSA-LOTERIAS</t>
  </si>
  <si>
    <t xml:space="preserve">De la validación física del inventario realizada para 6 trabajadores oficiales y una empleada publica pertenecientes a la Dirección de Operación de Producto y Comercialización, se evidenció que el Portátil Lenovo 20V9006VLM de placa 2910 está en poder del jefe de la Unidad de Apuestas y Control de Juegos y no en el trabajador oficial de la dirección. Situación que permite identificar debilidades en la base de datos de inventarios que maneja la Lotería.  </t>
  </si>
  <si>
    <t xml:space="preserve">La acción de mejora se encuentra en termino: revisado el SharePoint de Planes de mejoramiento el 21/01/2025 y 22/01/2025 cargue de evidencias que dieran cuenta del avance en la ejcución de la acción. 
Si bien, la capacitación que reportó el proceso para dar cumplimiento a la acción se realizó el 13/09/2024 y da cumplimiento entre el periodo de ejecución de la acción formulada; es prudente que desde el proceso se realice otra capacitación con el fin de que los servidores permanezcan actualizados frente al manejor de inventarios y la normatividad interna implementada en la entidad. </t>
  </si>
  <si>
    <t xml:space="preserve">La acción de mejora se encuentra incumplida: revisado el SharePoint de Planes de mejoramiento el 21/01/2025 no se identificó reporte ni cargue de evidencias que dieran cuenta del cumplimiento de la acción de mejora formulada. </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</si>
  <si>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</si>
  <si>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</si>
  <si>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</si>
  <si>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</si>
  <si>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</si>
  <si>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</si>
  <si>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</si>
  <si>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Durante el cuarto trimestre de 2024, se puso a consideración del Comité Institucional de Coordinación de Control Interno (CICCI), la reformulación y prórroga de esta acción, la cual fue aprobada en la sesión celebrada el 16 de diciembre de 2024.</t>
  </si>
  <si>
    <t>La acción de mejora se encuentra en ejecución; revisado el SharePoint de Planes de mejoramiento el 21/01/2025 no se identificaron soportes. No obstante, de lo reportado por el proceso las actividades se encuentran pendiente de gestionar.
Por tanto, se cambió el porcentaje de ejecución registrado por el proceso.</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</si>
  <si>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</si>
  <si>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</si>
  <si>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</si>
  <si>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</si>
  <si>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</si>
  <si>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</si>
  <si>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</si>
  <si>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</si>
  <si>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</si>
  <si>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</si>
  <si>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</si>
  <si>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</si>
  <si>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</si>
  <si>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</si>
  <si>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</si>
  <si>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</si>
  <si>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</si>
  <si>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</si>
  <si>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</si>
  <si>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</si>
  <si>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</si>
  <si>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</si>
  <si>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</si>
  <si>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</si>
  <si>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</si>
  <si>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</si>
  <si>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</si>
  <si>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</si>
  <si>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</si>
  <si>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</si>
  <si>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INEFECTIVA</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</si>
  <si>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</si>
  <si>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</si>
  <si>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</si>
  <si>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GESTIÓN DEL TALENTO HUMANO/POLÍTICA DE INTEGRIDAD</t>
  </si>
  <si>
    <r>
      <rPr>
        <b/>
        <sz val="10"/>
        <color rgb="FF000000"/>
        <rFont val="Arial Narrow"/>
        <family val="2"/>
      </rPr>
      <t xml:space="preserve">TEMA: DEBILIDADES EN LA SUPERVISIÓN DEL CONTRATO Nro. 46 SUSCRITO PARA ATENDER EL 100% DE LAS NECESIDADES DE CAPACITACIÓN, BIENESTAR Y CALIDAD DE VIDA LABORAL EN LA ENTIDAD PARA LA VIGENCIA 2023.
</t>
    </r>
    <r>
      <rPr>
        <sz val="10"/>
        <color rgb="FF000000"/>
        <rFont val="Arial Narrow"/>
        <family val="2"/>
      </rPr>
      <t xml:space="preserve">
De la revisión efectuada en la Plataforma SECOP II a la publicación de información relacionada con la ejecución del Contrato N°46 del 2023, se evidenciaron debilidades en el cumplimiento de los lineamientos para supervisión e interventoría emitidos por la entidad. A continuación, el detalle de las debilidades identificadas:
•	El 4% (1 de 26) de las facturas (factura nro. 6) se cargó a la plataforma por parte del proveedor sin el informe de actividades; documento que soporta la ejecución de la actividad durante el mes facturado. 
•	El 96% (25 de 26) de los formatos FRO330-183-6 SEGUIMIENTO Y CONTROL CONTRATISTAS asociados a las facturas cargadas por el proveedor en SECOP II para los meses de julio, agosto, noviembre y diciembre del 2023, no fueron subidas a la plataforma por parte del supervisor del contrato; documento que soporta la aprobación de la ejecución de las actividades en el periodo facturado por el proveedor. 
•	EL 80% (4 de 5) de los formatos FRO330-183-6 SEGUIMIENTO Y CONTROL CONTRATISTAS cargados por el supervisor en la plataforma (junio, julio y septiembre (2 formatos)), incumplen lo señalado en la Resolución N°069 del 03 de mayo del 2021, por cuanto la cantidad de formatos, el orden y la cuantía registrada en estos, no corresponde con la registrada en las facturas individuales cargadas por parte del proveedor en la plataforma SECOP II; por tanto, se registran los seguimientos consolidados así: 
•	FRO330-183-6 FORMATO SEGUIMIENTO Y CONTROL (junio): seguimiento del 1 de mayo al 30 de junio del 2023, es decir, 2 seguimientos por valor de $ 3,905,898 que no corresponden a la factura cargada por el proveedor en el SECOP II para el mes de junio (factura n°1)
•	FRO330-183-6 FORMATO SEGUIMIENTO Y CONTROL (julio): seguimiento del 1 de mayo al 31 de julio del 2023, es decir, 7 seguimientos por valor de $23.786.929; correspondientes a las facturas cargadas por el proveedor en el SECOP II en los meses de junio y julio (factura n°1 a 7)
•	FRO330-183-6 FORMATO SEGUIMIENTO Y CONTROL VACACIONES RECREATIVAS (septiembre): seguimiento del 1 de mayo del al 02 de septiembre del 2023, es decir, 14 seguimientos por valor de $ 77.056.909; correspondientes a las facturas cargadas por el proveedor en el SECOP II en los meses de junio y agosto (factura n°1 a 14)
•	FRO330-183-6 FORMATO SEGUIMIENTO Y CONTROL VACAIONES RECREATIVAS (septiembre): seguimiento del 1 de mayo del al 30 de septiembre del 2023, es decir, 15 seguimientos por valor de $83.181.661; correspondientes a las facturas cargadas por el proveedor en el SECOP II en los meses de junio y noviembre (factura n°1 a 15)
•	Si bien, se identificaron 5 formatos FRO330-183-6 SEGUIMIENTO Y CONTROL CONTRATISTAS subidos por el supervisor, lo correcto debió ser el cargue del formato para cada factura radicada y cargada por el proveedor entre mayo y diciembre del 2023; como lo establece en el numeral 33 de la Circular 13 del 28 de octubre del 2022, “LINEAMIENTOS PARA EL TRÁMITE DE CUENTAS DE COBRO Y/OFACTURAS DE CONTRATOS SUSCRITOS CON LA LOTERÍA DE BOGOTÁ”
•	Inconsistencias entre lo registrado en el formato FRO330-183-6 y lo publicado en la plataforma SECOP II:
o	Diferencia de 3 facturas (Facturas 24, 25 y 26 en el mes de diciembre) cargadas por el proveedor en la plataforma SECOP II; cuando, en el formato FRO330-183-6 se registran 23 facturas en total. 
o	Diferencia en el orden de cargue de 6 facturas en la plataforma SECOP II por parte del proveedor, frente a lo registrado en el formato FRO330-183-6 (factura 2, 3, 4, 5, 6, y 7), dado que los valores están truncados.
o	Para las facturas 17, 18 y 19 del mes diciembre del 2023: 
	En el formato FRO330-183-6 suman un valor de $ 46.056.479, para las cuales, en la plataforma SECOP II se cargaron 10 facturas por parte del proveedor (facturas 17 a 26) por valor de $ 46.055.779; por tanto, se identifica diferencia de $700.
	Las 10 facturas cargadas registran fecha del 11 de noviembre y 12 de diciembre del 2023, cuando lo correcto debió ser con fecha del 14 y 30 de diciembre del 2023.
Se encuentra pendiente el cargue de 4 facturas por parte del proveedor correspondientes a actividades realizadas en enero del 2024; por tanto, se identifica diferencia de $6.099.284 entre el valor registrado en el formato y el valor pagado registrado en el SECOP II (facturas 20 a 23)</t>
    </r>
  </si>
  <si>
    <t xml:space="preserve">• Deficiencias por parte del supervisor del contrato en el seguimiento a la ejecución del contrato, de conformidad con los lineamientos definidos por la entidad en la Resolución N°69 de 2021, para la supervisión de los contratos. 
</t>
  </si>
  <si>
    <t xml:space="preserve">• Revisar y verificar mensualmente con la información publicada por el proveedor y por el supervisor   para cada contrato de la Unidad de Talento Humano en el SECOP II y extraer el respectvo pantallazo como evidencia de la revisión efectuada ( soportes Completas) </t>
  </si>
  <si>
    <t>Imagen publicación mensual en el SECOP II de los documentos soportes informe de actividades y seguimiento, de acuerdo  con la ejecución de los contratos</t>
  </si>
  <si>
    <t>Jefe (A) Unidad de Talento Humano</t>
  </si>
  <si>
    <t>Durante el cuarto trimestre de 2024 se revisó y verificó la información publicada por los proveedores y la supervisión de acuerdo con los pagos gestionados según la contratación de la Unidad de Talento Humano en el SECOP II, como evidencia se guardó el pantallazo de la revisión efectuada.</t>
  </si>
  <si>
    <t xml:space="preserve">La acción de mejora se cierra; revisado el SharePoint de Planes de mejoramiento el 21/01/2025 se identificó 6 capturas del seguimiento realizado entre octubre y diciembre del 2024 en el SECOP II al cargue de soportes por parte de los contratistas y/o proveedores, ylos correspondientes a la gestión realizada por el supervisor de los contratos. 
Así entonces, se identificó el seguimiento del proceso frente al expediente digital de los contratos; con el fin de que este actualizado y con información real.
Finalmente, se recomienda al jefe de unidad continuar con las revisiones periódicas a la información contractual cargada en el SECOP II. </t>
  </si>
  <si>
    <t>Verificar  que  el número de facturas u ordenes cargadas  por el proveedor, incluyan  el Formato FRO330-183-6 SEGUIMIENTO Y CONTROL CONTRATISTAS</t>
  </si>
  <si>
    <r>
      <rPr>
        <b/>
        <sz val="10"/>
        <color rgb="FF000000"/>
        <rFont val="Arial Narrow"/>
        <family val="2"/>
      </rPr>
      <t xml:space="preserve">TEMA: DEBILIDADES EN LA FORMULACIÓN Y EJECUCIÓN DE PLANES DE MEJORA Y/O ACCIÓN ENCAMINADOS A MEJORAR EL CLIMA, LA CONVIVENCIA Y LAS RELACIONES LABORALES, DE CONFORMIDAD CON LAS RECOMENDACIONES.
</t>
    </r>
    <r>
      <rPr>
        <sz val="10"/>
        <color rgb="FF000000"/>
        <rFont val="Arial Narrow"/>
        <family val="2"/>
      </rPr>
      <t xml:space="preserve">
Verificados los planes de mejora y/o acción formulados por la Unidad de Talento Humano, encaminados a mejorar el clima, la convivencia y las relaciones laborales, de conformidad con las recomendaciones derivados de evaluaciones realizadas por el DASC durante la vigencia 2023, se identificó debilidades en la formulación, ejecución y cumplimiento. A continuación, el detalle de las debilidades identificadas: 
De la formulación del plan de mejora del clima laboral: 
•	El 50% (21 de 42 actividades) son para ejecutar en la vigencia 2024; de las cuales 3 actividades iniciaron en la vigencia 2023, mientras que el 33% (14 de 42 actividades) en la vigencia 2025; no obstante, teniendo en cuenta que es un plan de mejora para subsanar debilidades que se identificaron para la vigencia 2022, no es efectivo ejecutar acciones después de dos años de evaluación. 
•	El 5% (2 de las 42 actividades) presentaron inconsistencias en la formulación del plazo de ejecución; es decir, se registró como fecha de inicio la vigencia 2025 y fecha de finalización la vigencia 2023. 
•	El formato utilizado para la formulación del plan de mejora es el diseñado por la Oficina Asesora de Planeación para los planes de acción institucionales de la entidad. Por consiguiente, se registran las siguientes columnas: 
-. ""Avance indicador resultado""; aun cuando no se identifica formulación de indicadores asociados a cada actividad. 
-. ""Verificación Planeación""; donde no se identificó seguimiento realizado por esa Oficina. 
•	No se identificó si el plan de mejora del clima laboral fue aprobado en instancias del Comité Institucional de Gestión y Desempeño, ya que, de conformidad con lo Resolución 071 del 2023 de gestión de planes de mejoramiento, la OCI no recibió solicitudes para revisión y aprobación del plan formulado. 
De la ejecución y cumplimiento del plan del clima laboral:
•	Deficiencias en los reportes trimestrales, ya que:
o	No se presentó avance cualitativo para el 100% de las actividades que debían cumplirse al finalizar la vigencia 2023. 
o	Para las 35 actividades pendientes, se realizó reporte al I trimestre indicando únicamente el periodo en que se ejecutarían las actividades.
o	En las columnas ""Avance indicador resultado"", ""Verificación Planeación"" y ""Estado acción"", no se identificó diligenciamiento.
•	El 43% (3 de 7 actividades) que debía cumplirse al finalizar la vigencia 2023, presentó incumplimiento; de conformidad con lo registrado en el informe de seguimiento del IV trimestre realizado por la Oficina Asesora de Planeación a los Indicadores estratégicos. 
De la ejecución y cumplimiento de las acciones registradas en el Plan de Sostenibilidad MIPG: no se identificaron soportes para verificar el reporte realizado por el proceso. </t>
    </r>
  </si>
  <si>
    <t xml:space="preserve">• Des conocimiento de la normatividad interna para la formulación y solicitudes de revisión y aprobación de planes de mejoramiento. 
• Debilidades por parte del proceso en el monitoreo, seguimiento, ejecución y reporte de las actividades registradas en los planes y planes institucionales de la entidad.  </t>
  </si>
  <si>
    <t>*Revisar el Plan de Mejoramiento de los resultados de la medición del Clima Laboral y realizar los ajustes respectivos, de acuerdo con las necesidades y requerimientos de la entidad y remitir  para aprobación del plan en el CIGD, teniendo en cuenta que el mismo compone un indicador estratégico de la entidad.</t>
  </si>
  <si>
    <t>Plan de Mejora Clima Laboral ajustado y aprobado</t>
  </si>
  <si>
    <t>Durante el cuarto trimestre de 2024 se revisó el Plan de Mejoramiento de los resultados de la medición del Clima Laboral (indicadores estratégicos) y se puso a consideración su modificación en el  Comité Institucional de Gestión y Desempeño realizado el 17 de diciembre de 2024.  La cual fue aprobada por unanimidad.</t>
  </si>
  <si>
    <t xml:space="preserve">La acción de mejora se cierra; mediante correo electrónico del 19/12/2024 el proceso responsable remitió los siguientes soportes: 
-. Correo electrónico del 11/12/2024 con el cual el proceso solicitó a la Oficina Asesora de Planeación la modificación al plan del clima laboral. 
Así mismo, las modificaciones se aprobaron en la sesión del Comité Institucional de Gestipon y Desempeño del 17/12/2024; y de conformidad con lo informado por la Oficina Asesora de Planeación el acta se consolidará en el mes de enero del 2025.
Por tanto, se recomienda al proceso allegar el documento correspondiente una vez sea consolidado.
</t>
  </si>
  <si>
    <t>*Realizar seguimiento trimestral a las actividades registradas en el plan de mejoramiento de clima laboral de acuerdo con lo programado y los lineamientos establecidos por la Oficina Asesora de Planeación.</t>
  </si>
  <si>
    <t xml:space="preserve">
Soporte trimestral de seguimiento enviado a la Oficina Asesora de Planeación</t>
  </si>
  <si>
    <t>Durante el cuarto trimestre de 2024 se realiza seguimiento trimestral a la ejecución del Plan de Mejoramiento de los resultados de la medición del Clima Laboral (indicadores estratégicos), de acuerdo con los lineamientos establecidos por la Oficina Asesora de Planeación.</t>
  </si>
  <si>
    <t>La acción de mejora se encuentra en termino; revisado el SharePoint de Planes de mejoramiento el 21/01/2025 no se identificaron soportes para verificar lo reportado por el proceso responsable. 
Por tanto, se verificó el SharePoint de Planeación Estratégica donde se identificó el reporte realizado por el proceso con corte al III y IV trimestre. 
No obstante, se recomienda al proceso consolidar las evidencias correspondientes y allegarlas a la OCI; lo anterior, teniendo en cuenta que a la fecha se remitieron soportes de 1 seguimiento trimestral dentro del periodo de ejecución de la actividad (con corte al II trimestre del 2024)
De acuerdo a lo anterior, se ajusta el porcentaje de ejecución registrado por el proceso.</t>
  </si>
  <si>
    <t>• Archivar trimestralmente las evidencias relacionadas con las actividades programas en el  Plan de Mejoramiento del Clima Laboral  de acuerdo con los lineamientos establecidos.</t>
  </si>
  <si>
    <t xml:space="preserve">
Carpeta de evidencias debidamente numeradas</t>
  </si>
  <si>
    <t xml:space="preserve">Durante el cuarto trimestre de 2024 se realiza seguimiento y archivo de evidencias según la ejecución del Plan de Mejoramiento de los resultados de la medición del Clima Laboral (indicadores estratégicos), de acuerdo con los lineamientos establecidos por la Oficina Asesora de Planeación.
</t>
  </si>
  <si>
    <t>La acción de mejora se encuentra en termino; revisado el SharePoint de Planes de mejoramiento el 21/01/2025 no se identificaron soportes para verificar lo reportado por el proceso responsable. 
Por tanto, se verificó el SharePoint de Planeación Estratégica donde se identificó carpeta donde se cargaron los soportes por actividad realizada dentro del III trimestre del 2024; 4 actividades. 
No obstante, se recomienda al proceso consolidar las evidencias correspondientes y allegarlas a la OCI; lo anterior, teniendo en cuenta que a la fecha se remitieron soportes de 1 seguimiento trimestral dentro del periodo de ejecución de la actividad (con corte al II trimestre del 2024)
De acuerdo a lo anterior, se ajusta el porcentaje de ejecución registrado por el proceso.</t>
  </si>
  <si>
    <t xml:space="preserve">
• Documentar las solicitudes de inclusión y/o eliminación de las actividades registradas en  el Plan de Mejora del Clima Laboral y someterlas a aprobación del CIGD ( ajuste de fechas por aplazamiento de actividades y/o modificación de actividades)</t>
  </si>
  <si>
    <t>Solicitudes de Inclusión y/o eliminación</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</si>
  <si>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</si>
  <si>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xml:space="preserve"> 
*Formular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</si>
  <si>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
Soporte de seguimiento entrega de las declaraciones de conflictos de Interés por parte de servidores  ( correo electronico - periodica Declaraciones Conflicto e interés (julio)
o extemporaneas  (ingresos y retiros)</t>
  </si>
  <si>
    <t>Esta acción fue cumplida en los términos establecidos, sin embargo, la Unidad de Talento Humano, continúa realizando seguimiento al cumplimiento del procedimiento.</t>
  </si>
  <si>
    <t xml:space="preserve">La acción de mejora se encuentra incumplida; revisado el SharePoint de Planes de mejoramiento el 21/01/2025 no se identificaron soportes para verificar el cumplimiento de la actividad. 
Así mismo, si bien en las sesiones del CICCI del 25 de julio y 31 de octubre del 2024, la Unidad presentó la gestión realizada para la presentación de la declaración por parte de todos los colaboradores de la entidad en el SIDEAP, el hallazgo se enmarca en la no presentación en la plataforma en el SIGEP. 
Por tanto, y teniendo en cuenta que el concepto del DASCD salió favorable, no se solicitó prórroga y/o reformulación de la acción. </t>
  </si>
  <si>
    <t>Desarrollar un plan de trabajo que permita cumplir con el plazo establecido de los reportes en SIGEP correspondientes a las vigencias 2023 y 2024</t>
  </si>
  <si>
    <t>Plan de trabajo programado y cumplido
donde se evidencien
los reportes efectivos
a SIGEP del 2023 y
2024</t>
  </si>
  <si>
    <t>Secretaria General
Jefe (A) Unidad de Talento Humano</t>
  </si>
  <si>
    <t xml:space="preserve">Durante el cuarto trimestre de 2024 se revisó esta acción encontrando la no viabilidad de su cumplimiento, razón por la cual se solicitó prórroga.
</t>
  </si>
  <si>
    <t xml:space="preserve">La acción de mejora se encuentra en ejecución; revisado el SharePoint de Planes de mejoramiento el 21/01/2025 no se identificaron soportes para verificar lo reportado por el proceso responsable. Lo anterior, teniendo en cuenta que se encuentra pendiente de gestionar las actividades correspondientes por parte del proceso responsable. 
</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</si>
  <si>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</si>
  <si>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</si>
  <si>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La acción de mejora se encuentra incumplida; revisado el SharePoint de Planes de mejoramiento el 21/01/2025 no se identificaron soportes para verificar el cumplimiento de la actividad. 
Así mismo, si bien en las sesiones del CICCI del 25 de julio y 31 de octubre del 2024, la Unidad presentó la gestión realizada para la presentación de la declaración por parte de todos los colaboradores de la entidad en el SIDEAP, el hallazgo se enmarca en la no presentación en la plataforma en el SIGEP y SIDEAP en los disitntos escenarios que señala la normatividad.
Es decir, no se identificó soportes de presentación de las declaraciones en el caso de retiros de servidores de la entidad. 
Así mismo, teniendo en cuenta que el concepto del DASCD salió favorable en relación con la publicación en el SIGEP, no se solicitó prórroga y/o reformulación de la acción. </t>
  </si>
  <si>
    <r>
      <t>TEMA: INCUMPLIMIENTO DE LAS RESPONSABILIDADES DE LOS GESTORES DE INTEGRIDAD</t>
    </r>
    <r>
      <rPr>
        <sz val="10"/>
        <rFont val="Arial Narrow"/>
        <family val="2"/>
      </rPr>
      <t xml:space="preserve">
Verificada la ejecución de las 9 responsabilidades de los Gestores de Integridad registradas en el artículo 10 de la Resolución N°34 del 17 de febrero del 2023 “Por el cual se deroga la Resolución N°83 del 02 de junio del 2022, mediante el cual se adopta el Código de Integridad y de Ética de la Lotería de Bogotá y se adopta un nuevo código de integridad y de ética de la Lotería de Bogotá”, se evidenció falta de soportes que comprobaran el cumplimiento de dichas responsabilidades por parte de los gestores durante la vigencia 2023, las cuales están asociadas principalmente con la interiorización y apropiación del Código de Integridad y de Ética. </t>
    </r>
  </si>
  <si>
    <t>• Desconocimiento de las responsabilidades por parte de los integrantes del grupo de Gestores de Integridad la entidad.
• Falta de seguimiento por parte de la Unidad de Talento Humano al cumplimiento de las responsabilidades por parte de los Gestores de Integridad de la entidad.
• Debilidades en la coordinación entre la Unidad de Talento Humano y el grupo de Gestores de Integridad para la formulación y ejecución de las actividades de sensibilización de la cultura de integridad al interior de la entidad.</t>
  </si>
  <si>
    <t xml:space="preserve"> *Capacitar a los gestores de integridad de la entidad  sobre las responsabilidades a su cargo.</t>
  </si>
  <si>
    <t>Formato asistencia a eventos de capacitacion.</t>
  </si>
  <si>
    <t>Esta acción fue cumplida en los términos establecidos,  en el  segundo trimestre de 2024</t>
  </si>
  <si>
    <t xml:space="preserve">La acción de mejora se encuentra incumplida; si bien, en el II trimestre se remitió:
-. Correo electrónico de fecha 24/06/2024 con el cual el proceso citó a reunión presencial al grupo de gestores de integridad el 27/06/2024 para socialización de documentación asociado a integridad. 
-. Correo electrónico de fecha 27/06/2024 con el cual el proceso recordó al grupo de gestores de integridad las responsabilidad, la socialización de la Resolución del Código de Integridad y de Ética de la entidad, y el procedimiento de Conflictos de Interés. 
Así entonces, el proceso informa que se realizó la reunión, pero no se presenta listado de asistencia y/o acta de reunión; Unidad de medida formulada para la acción de mejora. 
Por tanto, no se puede dar por cumplida y cerrada la acción. </t>
  </si>
  <si>
    <t xml:space="preserve"> *Revisar semestralmente el cumplimiento de las acciones realizadas por los gestores de integridad</t>
  </si>
  <si>
    <t xml:space="preserve">
Informe de Cumplimiento acciones realizadas por los gestores</t>
  </si>
  <si>
    <t xml:space="preserve">Se realiza informe de las acciones realizadas por los gestores durante el  segundo semestre de  2024 </t>
  </si>
  <si>
    <t>La acción de mejora se cierra; revisado el SharePoint de Planes de mejoramiento el 21/01/2025 se identificó informes de cumplimiento de las actividades realizadas por el grupo de gestores de integridad con corte al I y II semestre del 2024 (socialización valores mediante correos electrónicos, actividades lúdicas, etc.)</t>
  </si>
  <si>
    <t>*Asegurar la participación de los Gestores de Integridad en la formulación y desarrollo de actividades desarrolladas al interior de la entidad, en el marco del desarrollo de actividades relacionadas con la integridad al interior de la entidad.</t>
  </si>
  <si>
    <t>Actas de reunión y soportes de ejecucicón de actividades</t>
  </si>
  <si>
    <t>Durante el cuarto trimestre los gestores de integridad realizaron la socialización del Código e integridad a través de correos y carteleras institucionales.</t>
  </si>
  <si>
    <t xml:space="preserve">La acción de mejora se cierra; revisado el SharePoint de Planes de mejoramiento el 21/01/2025 se identificaron los siguientes soportes de las actividades realizadas por el grupo de integridad de la entidad:  
 -. Correos de socialización de valores y principios del código de integridad (05/07/2024, 02/09/2024, 24/09/2024, 29/10/2024, 15/11/2024, 25/11/224, 27/11/2024, 19/12/2024) 
-. Acta de actividad lúdica doctores clowns, relacionada con la sensibilización del código de integridad y de ética de la entidad realizada el 01/10/2024. </t>
  </si>
  <si>
    <r>
      <t>TEMA: DEBILIDADES EN LA ACTUALIZACIÓN DE LA PÁGINA WEB EN RELACIÓN CON INFORMACIÓN DEL PROCESO GESTIÓN DEL TALENTO HUMANO</t>
    </r>
    <r>
      <rPr>
        <sz val="10"/>
        <rFont val="Arial Narrow"/>
        <family val="2"/>
      </rPr>
      <t xml:space="preserve">
Verificado el botón de transparencia de la entidad el 11/04/2024, con el fin de identificar si la Unidad de Talento Humano: 1) realizó acciones de mejora para subsanar las debilidades evidenciadas en el informe de seguimiento Accesibilidad a Página Web con corte al II semestre del 2023 realizado por la Oficina Asesora de Planeación, para los 14 ítems pendientes de cumplimiento de los criterios que exige la Resolución 1519 del 2020 y; 2) publicó la información de confinidad con lo registrado en la matriz de comunicaciones de la entidad 2023; se identificaron las siguientes debilidades:
• Atención de las debilidades identificadas en el Informe de seguimiento al botón de transparencia del II semestre del 2023 realizado por la Oficina Asesora de Planeación
• El 21% (3 de 14 ítems) se ajustaron parcialmente; si bien fueron reenumerados, persiste la debilidad frente al formato del documento para consumo por parte de las partes interesadas (escaneados y mala orientación del documento; ver celdas resaltadas en naranja de la Tabla N°16)
• El 50% (7 de 14 ítems) se encuentran sin ajustar; para 3 persiste la debilidad frente al formato del documento para consumo por parte de las partes interesadas (escaneados) y para 4 la información esta desactualizada (con información de la vigencia 2022; ver celdas resaltadas en rojo de la Tabla N°16)
• Publicación de los informes, reportes, certificaciones, etc., de conformidad con la Matriz de Comunicaciones de la entidad aprobada para la vigencia 2023.
• Para el 80% (4 de 5 ítems) se identificaron debilidades relacionadas con el contenido de la información publicada (ver celdas resaltadas en rojo de la Tabla N°17)</t>
    </r>
  </si>
  <si>
    <t>• Debilidades por parte del proceso responsable en la verificación de la información previo a la publicación en el botón de transparencia de la entidad.
• Falta de revisión periódica por parte del proceso responsable de la información publicada en el botón de transparencia, que le permita identificar las inconsistencias y/o errores, y desactualización de esta</t>
  </si>
  <si>
    <t>• Revisar los informes semestrales realizados por la Oficina Asesora de Planeación al botón de transparencia de la entidad, y tomar acciones correctivas pertinentes para subsanar las debilidades identificadas  en cumplimiento con lo establecido en la Resolución 1519 del 24 de agosto 2020 de Accesibilidad Web.</t>
  </si>
  <si>
    <t>Informe de acciones correctivs y/o preventivas generadas de la revisión del documento entregado por la Oficina Asesora de Planeación con relación al botón de transparencia</t>
  </si>
  <si>
    <t>Se realizó revisión de la página Web Botón de Transparencia encontrando observaciones que fueron remitidas a la Oficina Asesora de Planeación mediante radicado No. 3- 2024- 1830 del 24 de octubre de 2024</t>
  </si>
  <si>
    <t xml:space="preserve">La acción de mejora se encuntra en ejecución; revisado el SharePoint de Planes de mejoramiento el 21/01/2025 se identificó memorando n°3-2024-1830 del 24/10/2024 con el cual se remitió observaciones frente al resultado del seguimiento al botón de transparencia realizado por la Oficina Asesora de Planeación en el mes de agosto del 2024; lo anterior, con el fin de subsanar las debilidades identificadas. 
Teniendo en cuenta que durante el periodo de ejecución de la acción (julio 2024-enero 2025) y al corte del 31/12/2024, desde la Oficina Asesora de Planeación se ha realizado un seguimiento al botón de transaprencia; se realizará seguimiento con corte al I trimestre del 2025. </t>
  </si>
  <si>
    <t xml:space="preserve">
• Solicitar a  la Oficina Asesora de Planeación aclaración con respecto  sobre si los actos administrativos que generar situaciones respecto a los servidores públicos  deben ser publicados como formato de datos abiertos.  En caso de ser positivo solicitar a la  oficina de planeación que socialice los lineamientos</t>
  </si>
  <si>
    <t xml:space="preserve">
Solicitud concepto a la Oficina Asesora de Planeación con relación a la publicación de datos abiertosactos administrativos relacionados con los servidores públicos</t>
  </si>
  <si>
    <t>La Unidad de Talento Humano  solicito concepto a la Oficina Asesora de Planeación mediante radicado No. 3-2024-1831</t>
  </si>
  <si>
    <t xml:space="preserve">La acción de mejora se cierra; mediante correo electrónico del 19/12/2024 el proceso responsable remitió los siguientes soportes:
-. Memorando n°3-2024-1831 del 24/10/2024, con el cual el proceso solicitó concepto a la Oficina Asesora de Planeación.
-. Memorando n°3-2024-1990 del 27/11/2024, con el cual la Oficina Asesora de Planeación dio respuesta a la solicitud del proceso.
Si bien, se cumplió la actividad formulada se recomienda al proceso indagar ante los entes competentes para dar claridad respecto de la publicación de los actos administrativos; de tal forma, que cumplan con la normatividad relacionada con la accesibilidad web. </t>
  </si>
  <si>
    <r>
      <t>TEMA: DEBILIDADES EN LA EJECUCIÓN Y REPORTE DE SEGUIMIENTO DE PROGRAMAS Y PLANES DE ACCIÓN INSTITUCIONALES POR PARTE DEL PROCESO</t>
    </r>
    <r>
      <rPr>
        <sz val="10"/>
        <rFont val="Arial Narrow"/>
        <family val="2"/>
      </rPr>
      <t xml:space="preserve">
Verificado el cumplimiento al 31/12/2023 de las acciones contempladas en los programas y planes de acción institucionales de la vigencia a cargo de la Unidad de Talento Humano, en el marco de la Políticas de Gestión Estratégico del Talento Humano y Política de Integridad (Programa de bienestar social e incentivos, Plan Institucional de Capacitaciones-PIC, Plan de Integridad,  Plan Anticorrupción y Atención al Ciudadano-PAAC, Plan Operativo y Plan de Sostenibilidad MIPG), se identificaron debilidades en la ejecución por parte del proceso lo cual dificultó la labor de Control Interno señalada en el literal e) del artículo 2.2.21.2.5 del Decreto 1083 de 2015, en el cual menciona que: “Las Oficinas de Coordinación del Control Interno o quien haga sus veces de las entidades y organismos del sector público, verifican la efectividad de los sistemas de control interno, para procurar el cumplimiento de los planes metas y objetivos previstos…”.
A continuación, se detallan así:
§ Debilidades en el reporte por parte del proceso en los 4 trimestres, debido al reporte incompleto o no reporte en el trimestre evaluado.
§ Registro del nombre del documento que soporta el avance reportado en el trimestre evaluado y no el registro del link de acceso para consulta de evidencias. 
§ Las evidencias contenidas en la carpeta “Soportes Talento Humano” creada por el proceso para cada plan institucional (Ruta: Planes Institucionales/2023/Soportes Talento Humano en Planeación Estratégica - 2023 - Todos los documentos (sharepoint.com)), están incompletas y no se encuentran organizadas de tal forma que se pueda identificar a que actividad pertenece, y, por ende, dificulta establecer que soportan el avance reportado por el proceso, el estado de la actividad y la trazabilidad de la ejecución.
§ No seguimiento periódico a las actividades para asegurar que se realizaran dentro de los plazos inicialmente establecidos; lo anterior para:
§ El Plan Institucional de Capacitaciones-PIC, el cual su reporte de avance y/o cumplimiento está a cargo del proceso responsable de realizar la capacitación, donde:
§ El 19% (8 de 43 capacitaciones) no se realizaron dentro de las fechas programadas. (ver celdas sombreadas en rojo de la tabla N°18)
§ Para el 46% (20 de 43 capacitaciones) no fue posible verificar si se realizaron dentro de las fechas programadas, por cuanto no se identificaron soportes de ejecución. (ver celdas sombreadas en naranjas de la tabla N°18)
§ El plan de Integridad, ya que:
§ El 72% (5 de 7 actividades) se realizó dentro de las fechas programadas; no obstante, la actividad n°3 asociada con la encuesta de apropiación de valores al interior de la entidad, no fue realizada trimestralmente, sino hasta el IV trimestre del 2023 (ver celda sombreada en amarillo de la Tabla N°19)
§ El 14% (1 de 7 actividades) no se realizó dentro de las fechas programadas (ver celda sombreada en rojo de la Tabla N°19)
§ Para el 14% (1 de 7 actividades) no fue posible verificar su cumplimiento, dado que no se adjuntaron los soportes de ejecución. (ver celda sombreada en naranja de la Tabla N°19)
• No documentación de las solicitudes de inclusión y eliminación con su debida justificación de actividades definidas en los planes de acción para aprobación en el marco del CIGD; lo anterior, teniendo en cuenta que en el Plan Institucional de Capacitaciones-PIC, se evidenció variación en 7 capacitaciones programadas, 3 del I al III trimestre, y 4 del III al IV trimestre.
o El 86% de las hojas de vida consultadas (6) cuentan con soportes incompletos que son requisitos para gestión del proceso de retiro, debido a entrega incompleta de soportes por parte de los servidores (acta de entrega del trabajador y declaración de Bienes y Rentas-formato SIDEAP)
o El 71% de las hojas de vida consultadas (5) no cuentan con la solicitud de eliminación de cuentas (ofimáticas y sistemas de información) realizada a la Oficina de Gestión de Tecnologías e Innovación.</t>
    </r>
  </si>
  <si>
    <t xml:space="preserve">• No claridad en los criterios definidos para el reporte de seguimiento de los programas y planes institucionales por parte del proceso, debido a la no socialización por parte de la Oficina Asesora de Planeación.
• Debilidades por parte del proceso en el monitoreo, seguimiento, ejecución y reporte de las actividades registradas en los programas y planes institucionales de la entidad. </t>
  </si>
  <si>
    <t>*Realizar seguimiento trimestral a las actividades registradas en los diferentes planes de acción de acuerdo con lo programado y los lineamientos establecidos por la Oficina Asesora de Planeación</t>
  </si>
  <si>
    <t xml:space="preserve">Soportes de envio trimestral oportuno enviado a la Oficina Asesora de Planeación </t>
  </si>
  <si>
    <t>Se realiza seguimiento trimestral a las actividades registradas en los diferentes planes de acción de acuerdo con lo programado y los lineamientos establecidos por la Oficina Asesora de Planeación</t>
  </si>
  <si>
    <t xml:space="preserve">
• Archivar trimestralmente las evidencias relacionadas con las actividades programas en los diferentes programas y planes de acción institucionales, de acuerdo con los lineamientos establecidos con el fin de garantizar una adecuada ejecución en el marco de los seguimientos realizados por la segunda y tercera línea de defensa. </t>
  </si>
  <si>
    <t xml:space="preserve"> 
Carpeta de evidencias debidamente organizadas por plan y numeradas</t>
  </si>
  <si>
    <t xml:space="preserve">Se organizaron y archivaron las carpetas por trimestre dejando las evidencias relacionadas con las actividades ejecutadas en los diferentes programas y planes de acción institucionales, de acuerdo con los lineamientos establecidos </t>
  </si>
  <si>
    <t>La acción de mejora se encuentra en termino; revisado el SharePoint de Planes de mejoramiento el 21/01/2025 no se identificaron soportes para verificar lo reportado por el proceso responsable. 
Por tanto, se verificó el SharePoint de Planeación Estratégica donde se identificó carpeta donde se cargaron los soportes por actividad realizada dentro del III trimestre del 2024.
No obstante, se recomienda al proceso consolidar las evidencias correspondientes y allegarlas a la OCI; lo anterior, teniendo en cuenta que a la fecha se remitieron soportes de 1 seguimiento trimestral dentro del periodo de ejecución de la actividad (con corte al II trimestre del 2024)
De acuerdo a lo anterior, se ajusta el porcentaje de ejecución registrado por el proceso.</t>
  </si>
  <si>
    <t xml:space="preserve">
• Documentar las solicitudes de inclusión y/o eliminación de las actividades registradas en los diferentes planes de acción institucionales, que luego deben ser analizadas en el marco del CIGD para aprobación o no.</t>
  </si>
  <si>
    <t xml:space="preserve">
Solicitudes de Inclusión y/o eliminación</t>
  </si>
  <si>
    <t>Durante el cuarto trimestre de 2024 se revisaron los planes de acción a cargo de la Unidad de Talento Humano  y se puso a consideración su modificación en el  Comité Institucional de Gestión y Desempeño realizado el 17 de diciembre de 2024.  La cual fue aprobada por unanimidad.</t>
  </si>
  <si>
    <t xml:space="preserve">La acción de mejora se cierra; revisado el SharePoint de Planes de mejoramiento el 21/01/2025 se identificó:
-. Correo de fecha 11/12/2024 con el cual el proceso solicitó la eliminación de actividades registradas en los diferentes planes a cargo del proceso (26 actividades).
-. Pantallazo de la convocatoria al Comité Institucional de Gestión y Desempeño Extraordinario del 17/12/2024; para incluir la presentación de la solicitud del proceso. </t>
  </si>
  <si>
    <t xml:space="preserve">AUDITORÍA AL PROCESO DE GESTIÓN TECNOLÓGICA E INNOVACIÓN, CON ÉNFASIS EN EL MODELO DE SEGURIDAD Y PRIVACIDAD DE LA INFORMACIÓN – MSPI </t>
  </si>
  <si>
    <r>
      <t xml:space="preserve">TEMA: Competencia, toma de conciencia y comunicación
</t>
    </r>
    <r>
      <rPr>
        <sz val="10"/>
        <rFont val="Arial Narrow"/>
        <family val="2"/>
      </rPr>
      <t>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</si>
  <si>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se sensibilización sobre la importancia de participar en los temas de Seguridad d ela Información </t>
  </si>
  <si>
    <t xml:space="preserve">Se realizará sensibilización sobre la importancia de la participación en estos temas, con el apoyo de la alta gerencia. Incluyendo a a la Subgerencia Comercial y de Operaciones. </t>
  </si>
  <si>
    <t xml:space="preserve">Actas de reunión realizada con compromisos. </t>
  </si>
  <si>
    <t xml:space="preserve"> Unidad de Talento Humano y Oficina de Gestión Tecnológica e Innovación, Subgerencia Comercial y de Operaciones.</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</si>
  <si>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</si>
  <si>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</si>
  <si>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</si>
  <si>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</si>
  <si>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</si>
  <si>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</si>
  <si>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</si>
  <si>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</si>
  <si>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</si>
  <si>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</si>
  <si>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</si>
  <si>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 xml:space="preserve">La acción de mejora se encuentra en ejecución; revisado el SharePoint de Planes de mejoramiento el 21/01/2025 no se identificaron soportes. No obstante, de lo reportado por el proceso las actividades se encuentran pendiente de gestionar.
Por tanto, se cambió el porcentaje de ejecución registrado por el proceso.
Así mismo, el proceso no ha solicitado prórroga para cumplimiento de la actividad. </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</si>
  <si>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</si>
  <si>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</si>
  <si>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</si>
  <si>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</si>
  <si>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</si>
  <si>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Auditoría al Sistema de Gestión de Seguridad y Salud en el Trabajo-SG-SST 2023</t>
  </si>
  <si>
    <t>GS-SST</t>
  </si>
  <si>
    <t>En el funcionamiento del Comité, no se evidencian: las reuniones mensuales, informe trimestral de gestión del Comité incumpliendo el Numeral 1.8 de a Resolución 0312 de 2019:: “La empresa conformó el Comité de Convivencia Laboral y este funciona de acuerdo con la normativa vigente.</t>
  </si>
  <si>
    <t>Actas de comité no realizadas una vez finalizada la sesión, debido a que se retiró una persona quien era la secretaria del comité, hace poco se logró convocar otra persona para matener ompleto el comité, Sin embargo no han escogido de nuvo quien es el secretario para que sea quien realice las actas.</t>
  </si>
  <si>
    <t>Realizar las actas correspondientes de las reuniones por parte del secretario del comité a más tardar el quinto día hábil de realización de la reunión con las respectivas firmas, es decir cada 3 meses o en caso de que haya una reunión extraordinaria y mantener la carpeta al día y completa.</t>
  </si>
  <si>
    <t>Actas</t>
  </si>
  <si>
    <t xml:space="preserve">Secretario (a) comité de convivencia laboral </t>
  </si>
  <si>
    <t>La Unidad de talento Humano realizó la gestión pertinente ante el Comite de convivencia laboral, con el fin de que se elaborarán las actas de reuniones del comité.  Se aclara que las reuniones y actas no son competencia de la Unidad de Talento Humano.
Las evidencias de esta actividad deben solicitarse en fisico al presidente del Comité de Convivencia por ser de carácter reservado.</t>
  </si>
  <si>
    <t>La acción de mejora se cierra; realizada la verificación en sitio en el Área de Tesorería como Secretaria Técnica del Comité, se identificó 4 actas de las reuniones sesionadas en el 2024 (22 de marzo, 11 de julio, 05 de septiembre y 19 de diciembre); las cuales se encuentran debidamente firmadas por los integrantes</t>
  </si>
  <si>
    <t>No se evidencia la inducción del SG SST de los Contratistas: Héctor Alexander Martínez, Kelly Vanesa Morales, Natalia Isabel Russi, Wilson Algecira Carrillo , incumpliendo el Numeral 1.2.2 de la Resolución 0312 de 2019 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 ““</t>
  </si>
  <si>
    <t>Se realiza capacitación sobre  Inducción y Reinducción en Sistema de Gestión de Seguridad y Salud en el Trabajo SG-SST, se cita a todo el personal incluyendo los contratistas, sin embargo los contratisas no asisten a la misma.</t>
  </si>
  <si>
    <t>Realizar la inducción y reinducción a todo el personal incluyendo los contratistas y solicitar evidencia de la asistencia.</t>
  </si>
  <si>
    <t xml:space="preserve">Formato de asistencia y de evaluación de aprendizaje 
</t>
  </si>
  <si>
    <t>Profesional SST</t>
  </si>
  <si>
    <t>Con relación a inducción y reinducción realizó revisión del procedimiento determinando que, debido a los recientes cambios administrativos y al cumplimiento de los planes institucionales, el tiempo disponible para llevar a cabo esta actividad de manera presencial se ha reducido notablemente. Como resultado, se optó por desarrollar una presentación digital que será socializada con los colaboradores de manera virtual. Esta presentación será evaluada periódicamente, garantizando la actualización constante de su contenido y el seguimiento del proceso de aprendizaje. Al finalizar la socialización, se otorgará una certificación a todos los colaboradores, asegurando que cumplan con los requisitos establecidos en el procedimiento de inducción</t>
  </si>
  <si>
    <t xml:space="preserve">La acción de mejora se encuentra incumplida; revisado el SharePoint de planes de mejoramiento el 21/01/2025 se identificó los siguientes soportes: 
-. Cuestionario de 20 preguntas relacionadas con seguridad y salud en el trabajo. 
-. Presentación Power Point con información institucional a presentar cuando se realice el proceso de inducción y reinducción. 
No obstante con lo anterior, la acción formulada era "Realizar la inducción y reinducción a todo el personal incluyendo los contratistas y solicitar evidencia de la asistencia" para el cual se aportarían como evidencia de cumplimiento el listado de asistencia y evaluación de conocimientos. 
Así mismo, de conformidad con lo reportado por el proceso, por los diferentes cambios administrativos no se logró programar la actividad citada; sin embargo, es una acción que se formulo para iniciar desde el mes de mayo del 2024 sin que a diciembre se haya logrado cumplir.
Así entonces, se ajusta el porcentaje de cumplimiento registrado por el proceso responsable; ya que, no se evidenció el cumplimiento de la acción. </t>
  </si>
  <si>
    <t>No se evidencian mecanismos y registros documentales de rendición de cuentas anual del SG SST al interior de la empresa, incumpliendo el numeral 2.6.1 de la Resolución 0312 de 2019:"Realizar anualmente la Rendición de Cuentas del desarrollo del Sistema de Gestión de SST, que incluya a todos los niveles de la empresa."</t>
  </si>
  <si>
    <t>No se evidencia documentos que validen la realizaión de la rendición de cuentas de los años anteriores.</t>
  </si>
  <si>
    <t xml:space="preserve">Realizar la rendición de cuentas desde SST  a la entidad  finalizar  el año en los meses de noviembre a  diciembre y se expone en comité de gestión y desempeño. </t>
  </si>
  <si>
    <t>Documento presentación de la rendición.</t>
  </si>
  <si>
    <t>Profesional SST
Integrantes de comités y brigada de emergencia.</t>
  </si>
  <si>
    <t>Se realizó la rendición de cuentas del SST  en el Comité de Gestión y Desempeño Institucional del 17 de diciembre de 2024.</t>
  </si>
  <si>
    <t>La acción de mejora se cierra;  revisado el SharePoint de planes de mejoramiento el 21/01/2025 se identificó los siguientes soportes: 
-. Correo de fecha 11/12/2024 con el cual el proceso responsable solicitó a la Oficina Asesora de Planeación-OAP incluir en la agenda del Comité Institucional de Gestión y Desempeño a sesionar el 17/12/2024; la rendición de cuenta del SG-SST para la vigencia 2024. 
-. Pantallazo de la convocatoria del comité sesionado. 
Se recomienda al proceso allegar el acta de la sesión del comité, una vez sea consolidada por la OAP.</t>
  </si>
  <si>
    <t>No se evidencian mecanismos de comunicación interna y externa del SG-SST, incumpliendo el numeral 2.8.1 de la Resolución 0312 de 2019 : “La empresa dispone de mecanismos eficaces para recibir y responder las comunicaciones internas y externas relativas a la Seguridad y Salud en el Trabajo, como por ejemplo autorreporte de condiciones de trabajo y de salud por parte de los trabajadores o contratistas.</t>
  </si>
  <si>
    <t xml:space="preserve">Los canales de comunicación en la entidad se realizan por medio de correo electrónico, sin embargo, no hay evidencia del mecanismo de comunicación.  </t>
  </si>
  <si>
    <t>Realizar un formato para reportar novedades referentes a SST,enviarlo a codificar y una vez aprobado socializarlo con el fin de enseñar el correcto  diligenciamiento, este pude ser  entregado en físico o enviado al correo por los servidores de la entidad.</t>
  </si>
  <si>
    <t>Formato de reporte aprobado.
Asistencia socialización del diligenciamiento</t>
  </si>
  <si>
    <t>Conforme con lo señalado en la Resolución 312 de 2019, se observa que la empresa se encuentra clasificada en los  estándares mínimos de la Resolución 312 de 2019 del “CAPITULO II ESTÁNDARES MÍNIMOS PARA EMPRESAS DE ONCE (11) A CINCUENTA (50) TRABAJADORES CLASIFICADAS CON RIESGO I, II ó III”.lo cual significa que debe documentar un formato para reportar novedades referentes a SST. 
En este sentido, se cuenta con los formatos debidmente, codificaoos, apobados y socializados.</t>
  </si>
  <si>
    <t>La acción de mejora se cierra; revisado el SharePoint de planes de mejoramiento el 21/01/2025 se identificó los siguientes soportes: 
-. Formato FR320-374-1 AUTOREPORTE DE CONDICIONES DE TRABAJO Y DE SALUD
LOTERÍA DE BOGOTÁ, versión del 2018. 
-. Correo de fecha 31/10/2024 con el cual se socializó el formato.
-. Correo de fecha 20/11/2024 con el cual se socializó los canales de comunicación dispuestos para reporte relacionado con el SG-SST (canales virtuales- 3 correos electrónicos)</t>
  </si>
  <si>
    <t>No se evidencia procedimiento , incumpliendo el numeral 2.9.1 de la Resolución 0312 de 2019: “La empresa estableció un procedimiento para la identificación y evaluación de las especificaciones en Seguridad y Salud en el Trabajo, de las compras y adquisición de productos y servicios, como por ejemplo los elementos de protección personal.</t>
  </si>
  <si>
    <t>Se cuenta con procedimiento con el procedimiento PRO320-377-2 ADQUISICIONES DE BIENES Y SERVICIOS
 LOTERÍA DE BOGOTÁ, sin embargo este no cuenta con parámetros específicos para SST</t>
  </si>
  <si>
    <t>Ajustar procedimiento PRO320-377-2 ADQUISICIONES DE BIENES Y SERVICIOS
 LOTERÍA DE BOGOTÁ, establecer requerimientos específicos de SST, socializarlo en comité de gestión y desempeño, posteriormente socializarlo y publicarlo.</t>
  </si>
  <si>
    <t xml:space="preserve">Procedimiento actualizado
Soporte de socialización </t>
  </si>
  <si>
    <t>Se revisó por parte de la ARL SURA y la entidad el  procedimiento PRO320-377-2 ADQUISICIONES DE BIENES Y SERVICIOS
 LOTERÍA DE BOGOTÁ, observando que este cumple con los requerimientos específicos de SST.
Se socializó mediante correo institucional.</t>
  </si>
  <si>
    <t xml:space="preserve">La acción de mejora se encuentra incumplida; revisado el SharePoint de planes de mejoramiento el 21/01/2025 se identificó los siguientes soportes: 
-. Procedimiento PRO320-377-2 ADQUISICIONES DE BIENES Y SERVICIOS
 LOTERÍA DE BOGOTÁ, versión de octubre del 2023. 
-. FR320-367-1 EVALUACION DE PROVEEDORES Y CONTRATISTAS EN SST versión del 2018.
-. Manual de Contratación de la entidad, versión del 2021.
-. Traza de correos con la Oficina Asesora de Planeación en el mes de octubre (24 y 25), consultando sobre los formatos FRO320-367 Evaluación de proveedores y contratistas en SST, FRO320-373 Matriz de proveedores y contratistas aprobados, FRO332-113 Formato de acta; los cuales se registran en el procedimiento RO320-377-2.
-. Correo de fecha 16/10/2024 con el cual se remitió a la ARL asociada a la entidad, el Manual de Contratación vigente para revisión. 
-. Correo de fecha 31/10/2024 con el cual la ARL asociada a la entidad, con la revisión de ñps 3 formatos registrados en el procedimiento; e informando que cumplen con los numerales 2.9.1 y 2.10.1 de la Resolución 0312 de 2019.
-. Correo de fecha 12/12/2024 con el cual se socializó el procedimiento, los 3 formatos y la Resolución 0312 de 2019.
De acuerdo con lo anterior, se cuenta con el procedimiento en la entidad, pero este no fue actualizado. Si bien, se identificó gestión por parte del proceso para validar los documentos existentes relacionados con la ARL, no se solicitó a la OCI la reformulación de la acción. 
De otra parte, se identificó que los 3 formatos registrados en el procedimiento se encuentran desactualizados, lo anterior, debido a que la Oficina Asesora de Planeación no los tiene relacionados en el inventario de documentos de gestión del proceso. </t>
  </si>
  <si>
    <t>No se evidencia documento, incumpliendo el numeral 2.10.1 de la Resolución 0312 de 2019.</t>
  </si>
  <si>
    <t>No hay manual de  evaluación y selección de proveedores y contratistas, no se ha reaizado debido a que en los procesos de contratación no se había contado con este aspecto desde los años anteriores.</t>
  </si>
  <si>
    <t>Realizar documento sobre evaluación y selección de proveedores y contratistas, compartirlo con  contratación, llevarlo a Comité de Gestión y desempeño posteriormente socializarlo y publicarlo.</t>
  </si>
  <si>
    <t xml:space="preserve">Manual
Soporte de socialización </t>
  </si>
  <si>
    <t>Se revisó por parte de la ARL SURA y la entidad Manual de contratacion,el  procedimiento PRO320-377-2 ADQUISICIONES DE BIENES Y SERVICIOS
 LOTERÍA DE BOGOTÁ,documentos sobre evaluación y selección de proveedores y contratistas observando que este cumple con los requerimientos específicos de SST y la Resolucion 312 de 2019.
Se socializó mediante correo institucional.</t>
  </si>
  <si>
    <r>
      <rPr>
        <sz val="10"/>
        <color rgb="FF000000"/>
        <rFont val="Arial Narrow"/>
        <family val="2"/>
      </rPr>
      <t xml:space="preserve">La acción de mejora se encuentra incumplida; revisado el SharePoint de planes de mejoramiento el 21/01/2025 se identificó los siguientes soportes: 
-. Manual de Contratación de la entidad, versión del 2021.
-. Correo de fecha 16/10/2024 con el cual se remitió a la ARL asociada a la entidad, el Manual de Contratación vigente para revisión. 
-. Correo de fecha 31/10/2024 con el cual la ARL asociada a la entidad, con la revisión de los 3 formatos registrados en el procedimiento Procedimiento PRO320-377-2 ADQUISICIONES DE BIENES Y SERVICIOS; e informando que cumplen con los numerales 2.9.1 y 2.10.1 de la Resolución 0312 de 2019.
-. Correo de fecha 12/12/2024 con el cual se socializó el procedimiento, los 3 formatos, el Manual de Contratación y la Resolución 0312 de 2019.
De acuerdo con lo anterior, si bien se cuenta con un Manual de Contratación, en el ARTÍCULO 43. SEGURIDAD Y SALUD EN EL TRABAJO el cual registra </t>
    </r>
    <r>
      <rPr>
        <i/>
        <sz val="10"/>
        <color rgb="FF000000"/>
        <rFont val="Arial Narrow"/>
        <family val="2"/>
      </rPr>
      <t xml:space="preserve">"Los contratistas y proveedores de la Lotería de Bogotá deberán contar con el Sistema de Gestión en Seguridad y Salud en el Trabajo (SGSST) implementado y en funcionamiento"; </t>
    </r>
    <r>
      <rPr>
        <sz val="10"/>
        <color rgb="FF000000"/>
        <rFont val="Arial Narrow"/>
        <family val="2"/>
      </rPr>
      <t xml:space="preserve">no registra lineamientos relacionados con la evaluación y selección de proveedores y contratistas. 
Desde el proceso se reporta cumplimiento con el el procedimiento PRO320-377-2 ADQUISICIONES DE BIENES Y SERVICIOS y los 3 formatos registrados en este; no obstante, no se solicitó a la OCI la reformulación de la acción y por ende, estos documentos no son equivalentes a la Unidad de medida formulada. 
Adicional, el procedimiento no fue actualizado y los 3 formatos se encuentran desactualizados. </t>
    </r>
  </si>
  <si>
    <t>No se evidencian las actividades recomendadas por el informe de diagnóstico de condiciones de salud emtido en el año 2022, incumpliendo el numeral 3.1.2: "Están definidas y se llevaron a cabo las actividades de medicina del trabajo, promoción y prevención, de conformidad con las prioridades que se identificaron en el diagnóstico de las condiciones de salud de los trabajadores y los peligros/riesgos de intervención prioritarios".</t>
  </si>
  <si>
    <t>Se tiene informe de condiciones de salud, pero no se establecieron las actividades recomendadas en el cronograma de actividades de PYP, debido a que el cronograma ya se había realizado y el informe fue entregado a finales de año.</t>
  </si>
  <si>
    <t>Ajustar en el cronograma de capacitación, que evidencie actividades de promoción y prevención teniendo en cuenta las recomendaciones dadas en el informe.</t>
  </si>
  <si>
    <t>Cronograma</t>
  </si>
  <si>
    <t>Las actividades  de promoción y prevención del informe condiciones de salud se incluyeron en el PIC 2024, el cual fue ejecutado en los términos establecidos</t>
  </si>
  <si>
    <t xml:space="preserve">La acción de mejora se cierra;  revisado el SharePoint de planes de mejoramiento el 21/01/2025 se identificó los siguientes soportes: 
-. Plan Institucional de Capacitació-PIC vigencia 2024.
-. Informe condiciones de salud entregado por el centro holistico
-. Carpeta de evidencias de ejecución de las actividades del PIC. 
Se recomienda al proceso incluir tanto en el PIC como en el Plan Anual de SST actividades generales que incluyan las recomendaciones dadas por los profesionales derivados de los examenes médicos ocupacionales periódicos. </t>
  </si>
  <si>
    <t>No se evidencian perfiles de cargos, incumpliendo el numeral 3.1.3 de la Resolución 0312 de 2019: "Se informa al médico que realiza las evaluaciones ocupacionales los perfiles del cargo, con una descripción de las tareas y el medio en el cual se desarrollará la labor respectiva."</t>
  </si>
  <si>
    <t>No se cuenta con profesiograma, ya que el que se tenía está del año 2021, han cambiado cargos y no cuenta con los requerimientos para SST</t>
  </si>
  <si>
    <t xml:space="preserve">Realizar actualización de profesiograma con cargos y funciones.
Enviar a IPS para que sean validados los cargos, las funciones y se establezcan los requerimientos de salud.
 </t>
  </si>
  <si>
    <t>Documento profesiograma con cargos y funciones.
Documento validado por médico especialista en SST</t>
  </si>
  <si>
    <t>Se actualizó el profesiograma con cargos y funciones. Se envio a la IPS se validaron los cargos, las funciones y se establecieron los requerimientos de salud</t>
  </si>
  <si>
    <t xml:space="preserve">La acción de mejora se cierra; revisado el SharePoint de planes de mejoramiento el 21/01/2025 se identificó los siguientes soportes: 
-. Profesiograma versión 2024
-. Correo electrónico de fecha 29/08/2024 en el cual el centro holistico remitió el profesiograma aprobado por profesional médica. </t>
  </si>
  <si>
    <t>No se evidencia programa de reubicacion y readaptacion laboral. No se evidencia entrega y recibido de recomendaciónes y restricciones medicas de la trabajadora a realización de sus funciones. Asimismo, y de ser necesario, se adecua el puesto de trabajo, se reubica al trabajador o realiza la readaptación laboral.</t>
  </si>
  <si>
    <t>No se cuenta con  programa de reubicación y readaptación laboral.
No hay  formato de carta  para entrega y recibido de recomendaciónes y restricciones medicas</t>
  </si>
  <si>
    <t xml:space="preserve">Realizar programa de reubicación y readaptación laboral llevarlo a comité de gestión y desempeño para su aprobación.
Realizar formato para entrega de recomendaciones y/o reubicaciones.
Evidencia socialización del formato
</t>
  </si>
  <si>
    <t xml:space="preserve">Programa de reubicación y readaptación aprobado
Formato aprobado
Soporte socialización formato
</t>
  </si>
  <si>
    <t xml:space="preserve">Se realizo programa de reubicación y readaptación laboral 
Se realizo formato para entrega de recomendaciones y/o reubicaciones.
</t>
  </si>
  <si>
    <t xml:space="preserve">La acción de mejora se encuentra incumplida; revisado el SharePoint de planes de mejoramiento el 21/01/2025 se identificó los siguientes soportes: 
-. PROGRAMA DE REHABILITACION INTEGRAL PARA LA REINCORPORACION LABORAL Y OCUPACIONAL, de la ARL. 
-. Traza de correos entre el profesional del SST y profesional de la ARL para revisión del programa (6 al 13 de diciembre del 2024)
-. REVISION PROGRAMA DE REINTEGRO LABORAL, al cual no se pudo acceder para revisión. 
No obstante, no se evidencia cumplimiento por cuanto:  
Frente a la actividad n°1 "Realizar programa de reubicación y readaptación laboral llevarlo a comité de gestión y desempeño para su aprobación.", el documento con logo de la ARL no se identifica si fue aprobado en el marco del Comité Institucional de Gestión y Desempeño para implementación en la entidad. 
Frente a la actividad n°2 "Realizar formato para entrega de recomendaciones y/o reubicaciones.", no se identificó evidencias. 
Frente a la actividad n°3 "Evidencia socialización del formato"; no se identificó evidencias. 
Así entonces la actividad n°1 esta cumplida parcialmente y para las 2 y 3, no se identificaron evidencias.
Por tanto, los soportes no dan cuenta del cumplimiento de la acción de mejora formulada y se ajusta el porcentaje de cumplimiento registrado por el proceso. 
</t>
  </si>
  <si>
    <t>No se evidencia procedimiento para Inspecciones a instalaciones, maquinaria o equipos, incumpliendo el numeral 4.2.4 de la Resolución 0312 de 2019: "Se realizan inspecciones sistemáticas a las instalaciones, maquinaria o equipos, incluidos los relacionados con la prevención y atención de emergencias; con la participación del Comité Paritario o Vigía de Seguridad y Salud en el Trabajo.".</t>
  </si>
  <si>
    <t>No se cuenta con el procedimiento porque no se había evaluado en años anteriores este aspecto, puesto que no se había realizado auditoria al sistema.</t>
  </si>
  <si>
    <t xml:space="preserve">Realizar procedimiento para Inspecciones a instalaciones, maquinaria o equipos, llevarlo a comité de gestión y desempeño para su aprobación
Realizar la socialización y publicación.
</t>
  </si>
  <si>
    <t>Procedimiento aprobado
Soporte de socialización y publicación del procedimiento</t>
  </si>
  <si>
    <t>Se revisó por parte del responsable SST y la entidad cuenta con los formatos  para Inspecciones a instalaciones, maquinaria o equipos. dando cumplimiento a los criterios de la Resolucion 312 de 2019
Realizar la socialización y publicación.</t>
  </si>
  <si>
    <t xml:space="preserve">La acción de mejora se encuentra incumplida; revisado el SharePoint de planes de mejoramiento el 21/01/2025 se identificó los siguientes soportes: 
-. FT-SST-014 Formato Inspección de Elementos de Protección personal, versión del 2020.
-. FT-SST-015 Formato de Inspección a extintores, versión del 2020
-. FT-SST-032 Formato de Informe de Inspecciones, versión del 2020
-. FT-SST-033 Formato de inspección a botiquín de Primeros Auxilios, versión del 2020
No obstante, no se evidencia cumplimiento por cuanto:  
Frente a la actividad n°1 "Realizar procedimiento para Inspecciones a instalaciones, maquinaria o equipos, llevarlo a comité de gestión y desempeño para su aprobación", no se identificaron soprtes. 
Frente a la actividad n°2 "Realizar la socialización y publicación.", no se identificó evidencias. 
Ahora bien, el proceso informa cumplimiento de la acción mediante los citados. No obstante, estos tienen fecha de actualización al 2020, lo que significa que el proceso no ha realizado revisión para determinanr la pertinencia de ajuste según necesidades de la entidad. 
Así mismo, no se informó a la OCI reformulación de la acción con el fin de informar los documenos ya existentes en la entidad, frente a lo que solicita la norma. 
Por tanto, los soportes no dan cuenta del cumplimiento de la acción de mejora formulada y se ajusta el porcentaje de cumplimiento registrado por el proceso. 
</t>
  </si>
  <si>
    <t>No se evidencia procedimiento para mantenimiento preventivo y/o correctivo en las instalaciones, equipos y máquinas, incumpliendo el numeral 4.2.5 de la Resolución 0312 de 2019: Se realiza el mantenimiento periódico de las instalaciones, equipos y herramientas, de acuerdo con los informes de las inspecciones o reportes de condiciones inseguras.</t>
  </si>
  <si>
    <t>Realizar procedimiento para mantenimiento preventivo y/o correctivo en las instalaciones, equipos y máquinas,  llevarlo a comité de gestión y seguimiento para su aprobación.
Realizar la socialización y publicación.</t>
  </si>
  <si>
    <t xml:space="preserve">La entidad cuenta con equipos de cómputo y vehículos, en este sentido el profesional de SG SST revisó los siguientes procedimientos, no obstante, se aclara que al revisar los criterios de la resolución 312 de 2019, la entidad únicamente debe documentar 21 criterios.
A continuación, se evidencia la gestión:
El procedimiento para revisión y mantenimiento de equipos de Sorteo se encuentra actualizado y publicado en la página web como: Procedimiento Código: PRO410-237-11 REVISIÓN Y MANTENIMIENTO DE EQUIPOS DE SORTEO.
El procedimiento para realizar mantenimiento correctivo de los equipos de cómputo el cual se encuentra actualizado y publicado en la página web como: Procedimiento Código:PRO202-211-10 MESA DE SERVICIOS.  El mantenimiento preventivo de los equipos se realiza de manera periódica por intermedio de un contrato de tercerización.
La entidad cuenta con un contrato de tercerización para el mantenimiento preventivo y correctivo de los vehículos, para su seguimiento se tienen establecidos formatos para mantenimiento preventivo y/o correctivo, se emiten ordenes de trabajo de manteniendo de vehículos y la revisión tecno mecánica.
</t>
  </si>
  <si>
    <t xml:space="preserve">La acción de mejora se encuentra incumplida; revisado el SharePoint de planes de mejoramiento el 21/01/2025 se identificó los siguientes soportes: 
-. 04.PRO340-387-3-MESA-DE-SERVICIO-Y-ATENCION-A-USUARIOS-31-10-2023
-. Plan de Mantenimiento vehiculos (version 1)
-. PRO410-237-11REVISION-Y-MANTENIMEINTO-DE-EQUIPOS-DE-SORTEO-18-09-2023
No obstante, no se evidencia cumplimiento por cuanto:  
Frente a la actividad n°1 "Realizar procedimiento para mantenimiento preventivo y/o correctivo en las instalaciones, equipos y máquinas, llevarlo a comité de gestión y seguimiento para su aprobación", no se identificaron soprtes. 
Frente a la actividad n°2 "Realizar la socialización y publicación.", no se identificó evidencias. 
Ahora bien, el proceso informa cumplimiento de la acción mediante los procedimientos de mantenimiento de sorteo, equipos de computo y vehículos; no obstante, estos no dan cuenta del cumplimiento efectivo de la acción. Así mismo, no se informó a la OCI reformulación de la acción con el fin de informar los documenos ya existentes en la entidad, frente a lo que solicita la norma. 
Por tanto, los soportes no dan cuenta del cumplimiento de la acción de mejora formulada y se ajusta el porcentaje de cumplimiento registrado por el proceso. 
</t>
  </si>
  <si>
    <t xml:space="preserve">No se evidencia señalizacion de emergencia en la sede administrativa (planos que identifiquen areas y salidas de emergencia, no se evidencian extintores). Se evidencia plan de prevención, preparación y respuesta ante emergencias de la sede administrativa y del archivo. No se evidencia divulgacion a contratistas, incumpliendo el numeral 5.1.1. de la Resolución 0312 de 2019: "Se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t>
  </si>
  <si>
    <t>No se contaba con la señalización completa, debido a que se había mandado a hacer y en el momento de la auditoría no se contaba con ella.</t>
  </si>
  <si>
    <t>Realizar el ajuste de la señalización requerida.
Actualización del plan de emergencias referente a la señalización, a probación por el comité de desarrollo y desempeño,.
Socialización y publicación.</t>
  </si>
  <si>
    <t xml:space="preserve">Evidencia señalización 
Actualización del plan aprobado.
Evidencia socialización 
</t>
  </si>
  <si>
    <t>Se realizo el ajuste de la señalización requerida.
Se reviso el plan de emergencias y cumple con los requisitos de la normatividad vigente referente a la señalización.
Socialización y publicación.</t>
  </si>
  <si>
    <t xml:space="preserve">La acción de mejora se encuentra incumplida; revisado el SharePoint de planes de mejoramiento el 21/01/2025 se identificó los siguientes soportes: 
-. Pieza gráfica alusiva al simlacro realizado el 02/10/2024; preparación frente a este con el fin de cumplir los lineamientos efectivamente. 
-. Correo de fecha 01/10/2024 con el cual se recordó a los servidores de la entidad la participación en el simulacro distrital 2024. 
-. Documento PLA-SST-001 Plan de Emergencias y Contingencias 20 sep 2024
No obstante, no se evidencia cumplimiento por cuanto:  
Frente a la actividad n°1 "Realizar el ajuste de la señalización requerida", no se identificó evidencias. 
Frente a la actividad n°2 "Actualización del plan de emergencias referente a la señalización, a probación por el comité de desarrollo y desempeño", no se reportó actualización.
Frente a la actividad n°3 "Socialización y publicación", no se presentó soporte. 
Ahora bien, frente a la no actualización del documento, no se presentó soporte de análisis y/o justificaciones del por qué no se requirió actualizar la versión del 2020; incluyendo o eliminado lineamientos. 
Por tanto, los soportes no dan cuenta del cumplimiento de la acción de mejora formulada y se ajusta el porcentaje de cumplimiento registrado por el proceso. 
</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</si>
  <si>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</si>
  <si>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</si>
  <si>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</si>
  <si>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
Programa aprobado
Soporte de socialización y publicación. </t>
  </si>
  <si>
    <t>Se  realizó el programa de auditoría,se llevo al comité de gestión del desempeño del 17 de diciembre 2024 para su aprobación.
Realizar la socialización y publicación.</t>
  </si>
  <si>
    <t xml:space="preserve">La acción de mejora se encuentra incumplida; revisado el SharePoint de planes de mejoramiento el 21/01/2025 se identificó los siguientes soportes: 
-. Plan de Auditoria Interna LB  V1 2024
-. Captura de la convocatoria a la sesión extraordianria del Comité Institucional de Gestión y Desempeño a sesionar el 17/12/2024. 
No obstante, el documento denominado Plan de Auditoría Interna no cuenta con el logo y codificación de la entidad (sino con logo de proveedor externo). Así mismo, no se identifica soporte donde se identifique si fue aprobado o no en el marco del Comité. 
Finalmente no se identificó la socialización del documento. 
Por tanto, los soportes no dan cuenta del cumplimiento de la acción de mejora formulada y se ajusta el porcentaje de cumplimiento registrado por el proceso. 
</t>
  </si>
  <si>
    <t>Auditoria Accesibilidad Web-Seguridad Digital-Datos Abiertos 2022</t>
  </si>
  <si>
    <t>Revisado el portal web el día 11 de junio de 2022 se utiliza el validador w3.org, se detectan 70 errores y advertencias de fallas HTML esto incumple el Criterio No 11 del Anexo No 1 de la resolución 1519 de 2020.</t>
  </si>
  <si>
    <t>Errores en el validador W3</t>
  </si>
  <si>
    <t>Realizar la reingeniería del Portal Web (diseño, accesibilidad, nuevos servicios)
(Esta acción hace parte del Plan Estratégico de Tecnologías de la Información aprobado por el Comité de Gestión y Desempeño para la vigencia 2023)</t>
  </si>
  <si>
    <t>Nuevo portal en producción
Informe de Mejoras de Accesibilidad Web (Ambiente Producción)  en repostiorio de la Oficina</t>
  </si>
  <si>
    <t>Acción de Mejora</t>
  </si>
  <si>
    <r>
      <rPr>
        <b/>
        <sz val="10"/>
        <color rgb="FF000000"/>
        <rFont val="Arial Narrow"/>
        <family val="2"/>
      </rPr>
      <t>Jefe de Oficina</t>
    </r>
    <r>
      <rPr>
        <sz val="10"/>
        <color rgb="FF000000"/>
        <rFont val="Arial Narrow"/>
        <family val="2"/>
      </rPr>
      <t>/
Administradores del Sistema de Información o Servicio TI</t>
    </r>
  </si>
  <si>
    <t>Se tiene un nuevo portal Web  cumpliendo con los temas relacionados con accesibilidad y dando alcance a los errores encontrados inicialmente.
https://loteriadebogota.gov.co/</t>
  </si>
  <si>
    <t>Yeison Martinez</t>
  </si>
  <si>
    <r>
      <rPr>
        <b/>
        <sz val="10"/>
        <color theme="1"/>
        <rFont val="Arial Narrow"/>
        <family val="2"/>
      </rPr>
      <t xml:space="preserve">1.1 Tema: Diagnostico MSPI </t>
    </r>
    <r>
      <rPr>
        <sz val="10"/>
        <color theme="1"/>
        <rFont val="Arial Narrow"/>
        <family val="2"/>
      </rPr>
      <t xml:space="preserve">
Revisado el documento de autodiagnóstico presentado el día 14/05/2024 por el grupo auditado se identificaron las siguientes debilidades: 
• Se evidencia que el mismo no cumple con los mínimos requeridos tal y cómo se describe en la tabla No.1 donde se observa que campos relevantes como responsable, evidencia y brecha no fueron diligenciados. 
• Se evidencia que no es posible establecer si este documento es el inicial, lo anterior dado que en el contenido al parecer se evalúan los criterios en la vigencia 2020 (antes de la expedición del MSPI) pero en la fecha de elaboración registra julio de 2023, dato que tampoco es consistente pues en la hoja denominada Portada, solo están datos de la vigencia 2020
Esta situación permite concluir que se incumple lo establecido en el No. 6 Diagnostico del documento maestro Modelo de Seguridad y Privacidad de la Información expedido en la vigencia 2021 por Mintic.  </t>
    </r>
  </si>
  <si>
    <t>No se tuvo en cuenta la totalidad de los campos a diligenciar, debido de asignación de diferentes actividades que requirieron la total atención del personal a cargo del diligenciamiento.</t>
  </si>
  <si>
    <t xml:space="preserve">Se actualizará el Autodiagnóstico del MSPI, diligenciando los campos faltantes, con base en las necesidades de la entidad. Lo anterior ajustando las fechas con el fin que coincidan con la realidad de la evaluación. </t>
  </si>
  <si>
    <t>Matriz de autodiagnóstico actualizado.</t>
  </si>
  <si>
    <t>Jefe Oficina de Gestión Tecnológica e Innovación</t>
  </si>
  <si>
    <t>Se realizó actualización del autodiagnóstico del MSPI, diligenciando los requerimientos de esta herramienta. (Autodiagnostico del MSPI)</t>
  </si>
  <si>
    <t>Se da cierre a la acción de mejora, se obtiene como prueba el archivo  en Excel que contiene el instrumento de diagnostico MSPI con fecha de evaluación 30 de diciembre de 2024.</t>
  </si>
  <si>
    <r>
      <rPr>
        <b/>
        <sz val="10"/>
        <color theme="1"/>
        <rFont val="Arial Narrow"/>
        <family val="2"/>
      </rPr>
      <t xml:space="preserve">1.2 Tema: Diagnostico MSPI </t>
    </r>
    <r>
      <rPr>
        <sz val="10"/>
        <color theme="1"/>
        <rFont val="Arial Narrow"/>
        <family val="2"/>
      </rPr>
      <t xml:space="preserve">
Revisado el documento de autodiagnóstico presentado el día 14/05/2024 por el grupo auditado se identificaron las siguientes debilidades: 
• Se evidencia que el mismo no cumple con los mínimos requeridos tal y cómo se describe en la tabla No.1 donde se observa que campos relevantes como responsable, evidencia y brecha no fueron diligenciados. 
• Se evidencia que no es posible establecer si este documento es el inicial, lo anterior dado que en el contenido al parecer se evalúan los criterios en la vigencia 2020 (antes de la expedición del MSPI) pero en la fecha de elaboración registra julio de 2023, dato que tampoco es consistente pues en la hoja denominada Portada, solo están datos de la vigencia 2020
Esta situación permite concluir que se incumple lo establecido en el No. 6 Diagnostico del documento maestro Modelo de Seguridad y Privacidad de la Información expedido en la vigencia 2021 por Mintic.  </t>
    </r>
  </si>
  <si>
    <t>No se tuvo en cuenta la totalidad de los campos a diligenciar, debido de asignación de diferentes actividades que requirieron la total atención del personal a cargo del diligenciamiento. Además de falta de seguimiento sobre su diligenciamiento.</t>
  </si>
  <si>
    <t xml:space="preserve">Incluir en el Plan de Seguridad de la Información de la vigencia 2025 una actividad relacionada con realizar seguimientos semestrales al autodiagnóstico del MSPI
Incluir en el manual del SGSI, el seguimiento semestral para todas las vigencias, que se deberá hacer al autodiagnóstico del MSPI. 
</t>
  </si>
  <si>
    <t xml:space="preserve">Acta de aprobación del Plan de Seguridad de la Información 
Plan de Seguridad de la Información 2025 publicado 
Manual de SGSI ajustado. </t>
  </si>
  <si>
    <t xml:space="preserve">
Plan de Seguridad de la Información 2025 publicado 
Manual de SGSI ajustado.</t>
  </si>
  <si>
    <r>
      <rPr>
        <b/>
        <sz val="10"/>
        <color theme="1"/>
        <rFont val="Arial Narrow"/>
        <family val="2"/>
      </rPr>
      <t>1.2 TEMA: Competencia, toma de conciencia y comunicación</t>
    </r>
    <r>
      <rPr>
        <sz val="10"/>
        <color theme="1"/>
        <rFont val="Arial Narrow"/>
        <family val="2"/>
      </rPr>
      <t xml:space="preserve">
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</si>
  <si>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de recursos para contar con campañas y estrategias  de comunicación relacionadas con la seguridad de la información. </t>
  </si>
  <si>
    <t>Elaborar mensualmente una (1) pieza comunicativa para generar Tips de sensibilización y buenas practicas en Seguridad de la información</t>
  </si>
  <si>
    <t xml:space="preserve">Material para sensibilización sobre temas relacionados con Seguridad de la Información - Soporte de publicación </t>
  </si>
  <si>
    <t>Oficina de Gestión Tecnológica e Innovación</t>
  </si>
  <si>
    <t>30/02/2025</t>
  </si>
  <si>
    <t>Se han generado 4 materiales de sensibilizacion a la fecha de los 6 programados</t>
  </si>
  <si>
    <r>
      <rPr>
        <b/>
        <sz val="10"/>
        <color theme="1"/>
        <rFont val="Arial Narrow"/>
        <family val="2"/>
      </rPr>
      <t xml:space="preserve">2.1 TEMA: Roles y Responsabilidades </t>
    </r>
    <r>
      <rPr>
        <sz val="10"/>
        <color theme="1"/>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</si>
  <si>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No se completó  la definición de roles para el MSPI, debido a la asignación de diferentes actividades que requirieron la total atención del personal a cargo de la actividad.</t>
  </si>
  <si>
    <t xml:space="preserve">
Incluir en manual del SGSI,  el detalle de los roles y responsabilidades del MSPI, aclarando especificamente los de la Oficina Asesora Jurídica, la Unidad de Talento Humano, la Oficina de Comunicaciones y la Oficina de Control Interno  
Presentar al CIGD el documento para aprobación
Socializar el documento del Manual del SGSI de la Información ajustado con los líderes de proceso con roles y responsabilidades en el modelo </t>
  </si>
  <si>
    <t xml:space="preserve">Acta del CIGD con la aprobación de los roles del MSPI 
Documento de Manual aprobado. 
Soporte de socialización con los líderes de proceso </t>
  </si>
  <si>
    <t>Se realizo el documento manual del SGSI</t>
  </si>
  <si>
    <r>
      <rPr>
        <b/>
        <sz val="10"/>
        <color theme="1"/>
        <rFont val="Arial Narrow"/>
        <family val="2"/>
      </rPr>
      <t xml:space="preserve">2.2 TEMA: Roles y Responsabilidades </t>
    </r>
    <r>
      <rPr>
        <sz val="10"/>
        <color theme="1"/>
        <rFont val="Arial Narrow"/>
        <family val="2"/>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</si>
  <si>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</si>
  <si>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 xml:space="preserve">Elaborar informe ejecutivo con contexto sobre la situación actual del MSPI y especificamente sobre el incumplimiento normativo relacionado con el nombramiento de un Oficial de Seguridad de la Información
Realizar mesa de trabajo con la Alta Dirección y la Jefe de la Unidad de Talento Humano para socializar el documento y definir plan de acción para eliminar la causa raíz del incumplimiento
Hacer seguimiento cuatrimestral por medio de mesas de trabajo para conocer el estado de las acciones formuladas 
</t>
  </si>
  <si>
    <t>Informe Ejecutivo 
Acta o soporte de aciones definidas en mesa de trabajo con la alta dirección 
Soporte de seguimientos cuatrimestrales al plan de acción definido</t>
  </si>
  <si>
    <t xml:space="preserve">
Jefe de la Unidad de Talento Humano (con el apoyo del Oficial de Seguridad de la Información) y Jefe Oficina de Gestión Tecnológica e Innovación</t>
  </si>
  <si>
    <t>Esta accion se encuentra en proceso, para el comite de GYD del mes de enero, se presentara el porcentaje de avance de la implementacion del MPSI.</t>
  </si>
  <si>
    <r>
      <rPr>
        <b/>
        <sz val="10"/>
        <color theme="1"/>
        <rFont val="Arial Narrow"/>
        <family val="2"/>
      </rPr>
      <t>3.1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</si>
  <si>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Falta de priorización sobre las actividades relacionadas con levantamiento de Activos de Información.  </t>
  </si>
  <si>
    <t>En el informe de actividades mensual del profesional encargado para el levantamiento de Activos de Información, priorizar las actividades relacionadas con la identificación de activos de información. (3)
Culminar la identificación de activos de los procesos que hacen falta, especificamente los identificados en la auditoría: Gestión de Comunicaciones, Gestión de Recaudo, Control, Inspección y Fiscalización, Gestión Financiera y Contable, Gestión Documental, Control Interno Disciplinario y Protección de Datos Personales y Gestión del Talento Humano (8)</t>
  </si>
  <si>
    <t xml:space="preserve">
Inventarios de Activos de información. 
Informe mensual de actividades con temas relacionados sobre el avance de la identificación de activos de Información. </t>
  </si>
  <si>
    <t>En los informes de gestión mensuales, se puede apreciar el avance con las actividades relacionadas con los activos y con seguridad de la Información.  (Informes de gestion de Alejandro de los meses de octubre, noviembre y diciembre)
Se avanza en la actualización de los inventarios de activos de información, realizando talleres con los procesos faltantes.  (Inventarios de activos de Información)</t>
  </si>
  <si>
    <r>
      <rPr>
        <b/>
        <sz val="10"/>
        <color theme="1"/>
        <rFont val="Arial Narrow"/>
        <family val="2"/>
      </rPr>
      <t>3.2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</si>
  <si>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No terminación de levantamiento de activos de información. </t>
  </si>
  <si>
    <t>Terminado el ejercicio de activos de información, adelantar análisis y establecimiento de riesgos de SI.</t>
  </si>
  <si>
    <t xml:space="preserve">Matriz de riesgos de Seguridad de la Información </t>
  </si>
  <si>
    <t>Se actualiza la matriz conforme la revisión y validación de los riesgos identificados</t>
  </si>
  <si>
    <r>
      <rPr>
        <b/>
        <sz val="10"/>
        <color theme="1"/>
        <rFont val="Arial Narrow"/>
        <family val="2"/>
      </rPr>
      <t>3.3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</si>
  <si>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Ajustar la política de administración de riesgos de la entidad,  para establecer los lineamientos específicos para la identificación y tratamiento de riesgos de seguridad de la información.
Presentar a aprobación al CICII
Publicar en la página web de la entidad </t>
  </si>
  <si>
    <t xml:space="preserve">política de administración de riesgos de la entidad ajustada 
Acta de CICCI
Link de publicación </t>
  </si>
  <si>
    <t>Jefe Oficina de Gestión Tecnológica e Innovación.</t>
  </si>
  <si>
    <t>Se actualiza la politica de administración de riesgos ajustada</t>
  </si>
  <si>
    <t xml:space="preserve">Falta se sensibilización sobre la importancia de participar en los temas de Seguridad de la Información </t>
  </si>
  <si>
    <t>Actividad en proceso
Material de sensibilización</t>
  </si>
  <si>
    <r>
      <rPr>
        <b/>
        <sz val="10"/>
        <color rgb="FF000000"/>
        <rFont val="Arial Narrow"/>
        <family val="2"/>
      </rPr>
      <t xml:space="preserve">Lineamiento 4.2 
I semestre 2024: 
</t>
    </r>
    <r>
      <rPr>
        <sz val="10"/>
        <color rgb="FF000000"/>
        <rFont val="Arial Narrow"/>
        <family val="2"/>
      </rPr>
      <t xml:space="preserve">Se recomienda al Área de Comunicaciones y mercadeo, Dirección de Operación de productos y comercialización y Oficina Gestión TIC documentar los ejercicios de inducción al personal de prestación de servicios. Lo anterior en cumplimiento de los señalado en la actividad 5. Entrenamiento en puesto de trabajo del procedimiento Código:PRO320-219-10 Inducción y Reinducción; en la cual se debe dejar como constancia acta de entrenamiento o inducción a las funciones y/u obligaciones propias del cargo.
</t>
    </r>
  </si>
  <si>
    <t>Se generarán las actas de las inducciones que se han realizado.</t>
  </si>
  <si>
    <t>Oficina Gestión TIC</t>
  </si>
  <si>
    <t>En la oficina de Tecnología e innovación, no se tienen contratistas que tengan apoyo a la gestión en sus contratos.</t>
  </si>
  <si>
    <r>
      <t xml:space="preserve">Lineamiento 10.2
I semestre 2024:
</t>
    </r>
    <r>
      <rPr>
        <sz val="10"/>
        <rFont val="Arial Narrow"/>
        <family val="2"/>
      </rPr>
      <t xml:space="preserve">Se recomienda a los líderes y/o responsables de procesos comunicar oportunamente a la Alta Dirección las situaciones donde no es posible segregar adecuadamente funciones (insuficiencia de personal); con el fin de que se tomen las acciones correctivas adecuadas para el cumplimiento de las actividades del proceso. </t>
    </r>
    <r>
      <rPr>
        <b/>
        <sz val="10"/>
        <rFont val="Arial Narrow"/>
        <family val="2"/>
      </rPr>
      <t xml:space="preserve">
</t>
    </r>
  </si>
  <si>
    <t xml:space="preserve">Se revisará el plan anual de adquisiciones, con el fin de incluir el personal requerido para la operación. </t>
  </si>
  <si>
    <t>El dia 23 de diciembre de 2024 se adelanto comite directivo donde se planteo la necesidad de la OGTI para la vigencia 2025 y este fue aprobado en comite de contratacón.</t>
  </si>
  <si>
    <r>
      <t xml:space="preserve">Lineamiento 15.4
I Semestre 2024: 
</t>
    </r>
    <r>
      <rPr>
        <sz val="10"/>
        <rFont val="Arial Narrow"/>
        <family val="2"/>
      </rPr>
      <t xml:space="preserve">Se recomienda a los líderes y/o responsables de procesos, y en especial a la Dirección de Operación de productos y comercialización implementar estrategias adicionales a los controles formulados para el riesgo asociado con la inoportunidad de la respuesta de PQRS, con el fin de prevenir con mayor efectividad la materialización de riesgos al interior de la entidad, que generen un impacto económico y reputacional, así como investigaciones y/o sanciones disciplinarias para la entidad.  </t>
    </r>
  </si>
  <si>
    <t>Se continuará gestionando de forma adecuada y en los tiempos establecidos, las PQRS relacionadas con  tecnología.</t>
  </si>
  <si>
    <t>Durante el triemestre, se realizo el seguimiento a las peticiones asignadas con base en el reporte enviado por el área de atencion al cliente, en donde se evidencia la gestión y la respuesta en los tiempos establecidos de terminos para dar cumpliento a las PQR, a 31 de diciembre el cumplimiento de atencion de esta oficina es del 100%.</t>
  </si>
  <si>
    <r>
      <t xml:space="preserve">Lineamiento 17.8
I Semestre 2024: 
</t>
    </r>
    <r>
      <rPr>
        <sz val="10"/>
        <rFont val="Arial Narrow"/>
        <family val="2"/>
      </rPr>
      <t xml:space="preserve">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 </t>
    </r>
  </si>
  <si>
    <t xml:space="preserve">Se programarán seguimientos periódicos para revisar el estado de todos los planes a cargo de la Oficina. </t>
  </si>
  <si>
    <t>Se han realizado reuniones para hacer seguimiento al avance de los planes del proceso.  (Actas o programación de reuniones)</t>
  </si>
  <si>
    <t xml:space="preserve">HALLAZGO N°1
Revisada la información recibida de la Oficina de Tecnologías de la Información los días 30/07/2024 y 15/08/2024 como soporte al cumplimiento de las políticas de operación y actividades del procedimiento Administración de usuarios, se evidencian las siguientes debilidades: 
•	En dos (2) casos tomados como muestra de personas en retiro temporal, se evidencia que no está registrada la información en el Formulario Administración de Usuarios y tampoco en el archivo Reporte GLPI, por lo tanto, se incumplen las políticas de operación 2 y 8 y la actividad No. 1.
•	Se evidencia que de los cinco (5) usuarios revisados que ya no laboran en la entidad, dos (2) de ellos aún se encuentran en estado activo en el Directorio Activo, por lo que no se cumple a cabalidad la política de operación No. 5
•	Las credenciales enviadas a los usuarios por medio de correo electrónico no están cifradas tal y como lo define la política de operación No. 10 y la actividad No. 12. 
•	En un (1) caso de las diez (10) solicitudes de creación o actualización de usuarios revisadas, la solicitud no fue realizada por la persona autorizada, incumpliendo la actividad No. 2  
•	En tres (3) de las diez (10) solicitudes de creación o actualización de usuarios revisadas, se evidencia que no fueron tramitadas ni asignadas en la herramienta GLPI, incumpliendo la actividad No. 3
•	Se evidencia que en tres (3) casos tomados como muestra no se realiza el registro de la solución brindada en la mesa de servicio, y en seis (6) casos el registro presenta debilidades, incumpliendo la actividad No. 13
•	No se realiza la actividad de monitoreo trimestralmente como lo define la actividad 14 de procedimiento, tampoco se hace la validación de todos los usuarios dado que se evidencia que el correo para depuración no se envió a Gerencia General, Secretaría General, Oficina de Control Interno Disciplinario.
•	No se realiza una depuración adecuada, esto dado que el día 30/07/2024 al revisar la validación en Office 365 de las personas que tienen acceso como rol de administradores globales se evidenció la siguiente inconsistencia: El señor Juan Pablo Beltran tiene licencia y ya no trabaja en la entidad, lo que conlleva al incumplimiento de la actividad No. 14
Lo anterior incumple lo definido en el procedimiento Administración de usuarios- PRO340-241-11, en las políticas de operación No. 2, 8, 5 y 10, y las actividades No. 1, 2, 3, 12, 13 y 14. 
Este hallazgo fue socializado por medio de correo electrónico enviado al jefe de la Oficina de Tecnologías de la Información el día 15/08/2024. Con corte al 28 de agosto no se recibió respuesta para objetar o desvirtuar el mismo.
</t>
  </si>
  <si>
    <t xml:space="preserve">Falta de rigurosidad en la aplicación del procedimiento de administración de usuarios  y en el resgistro del formulario de administración de usuarios y en el reporte de GLPI. 
</t>
  </si>
  <si>
    <t xml:space="preserve">Realizar seguimiento periódico al cumplimiento de lo establecido en el  procedimiento de administración de usuarios (PRO340-241-10), por medio de reportes generados de forma trimestral (2), sobre el cumplimiento del procedimiento. Estos reportes son generados por el (las ) personas asignadas por la Oficina de gestión tecnológica e innovación, y presentados a la (e) Jefe de esta oficina 
</t>
  </si>
  <si>
    <t xml:space="preserve">Reportes trimestrales presentados por el profesional de tecnología asignado por la jefe de TI 
</t>
  </si>
  <si>
    <t>OGTI</t>
  </si>
  <si>
    <t xml:space="preserve">Se genera el primer reporte  realizado por el profesional de tecnología asignado por la jefe de TI.  (Reporte de cumplimiento del procedimiento de administración de usuarios) </t>
  </si>
  <si>
    <t xml:space="preserve">
Adelantar mesa de trabajo para realizar análisis sobre el procedimiento (PRO340-241-10), con el fin de establecer si es necesario actualizarlo o decidir sobre su viabilidad.  
</t>
  </si>
  <si>
    <t xml:space="preserve">
Acta de reunión, en donde se evaluará y si el procedimiento es viable o si se debe actualizar. 
</t>
  </si>
  <si>
    <t xml:space="preserve"> 01/11/2024</t>
  </si>
  <si>
    <t>Actualmente se sigue realizando el análisis, conforme el cambio de la vigencia.</t>
  </si>
  <si>
    <t>HALLAZGO N°1
Revisada la información recibida de la Oficina de Tecnologías de la Información los días 30/07/2024 y 15/08/2024 como soporte al cumplimiento de las políticas de operación y actividades del procedimiento Administración de usuarios, se evidencian las siguientes debilidades: 
•	En dos (2) casos tomados como muestra de personas en retiro temporal, se evidencia que no está registrada la información en el Formulario Administración de Usuarios y tampoco en el archivo Reporte GLPI, por lo tanto, se incumplen las políticas de operación 2 y 8 y la actividad No. 1.
•	Se evidencia que de los cinco (5) usuarios revisados que ya no laboran en la entidad, dos (2) de ellos aún se encuentran en estado activo en el Directorio Activo, por lo que no se cumple a cabalidad la política de operación No. 5
•	Las credenciales enviadas a los usuarios por medio de correo electrónico no están cifradas tal y como lo define la política de operación No. 10 y la actividad No. 12. 
•	En un (1) caso de las diez (10) solicitudes de creación o actualización de usuarios revisadas, la solicitud no fue realizada por la persona autorizada, incumpliendo la actividad No. 2  
•	En tres (3) de las diez (10) solicitudes de creación o actualización de usuarios revisadas, se evidencia que no fueron tramitadas ni asignadas en la herramienta GLPI, incumpliendo la actividad No. 3
•	Se evidencia que en tres (3) casos tomados como muestra no se realiza el registro de la solución brindada en la mesa de servicio, y en seis (6) casos el registro presenta debilidades, incumpliendo la actividad No. 13
•	No se realiza la actividad de monitoreo trimestralmente como lo define la actividad 14 de procedimiento, tampoco se hace la validación de todos los usuarios dado que se evidencia que el correo para depuración no se envió a Gerencia General, Secretaría General, Oficina de Control Interno Disciplinario.
•	No se realiza una depuración adecuada, esto dado que el día 30/07/2024 al revisar la validación en Office 365 de las personas que tienen acceso como rol de administradores globales se evidenció la siguiente inconsistencia: El señor Juan Pablo Beltran tiene licencia y ya no trabaja en la entidad, lo que conlleva al incumplimiento de la actividad No. 14
Lo anterior incumple lo definido en el procedimiento Administración de usuarios- PRO340-241-11, en las políticas de operación No. 2, 8, 5 y 10, y las actividades No. 1, 2, 3, 12, 13 y 14. 
Este hallazgo fue socializado por medio de correo electrónico enviado al jefe de la Oficina de Tecnologías de la Información el día 15/08/2024. Con corte al 28 de agosto no se recibió respuesta para objetar o desvirtuar el mismo.</t>
  </si>
  <si>
    <t xml:space="preserve">Falta de validación de usuarios activos en el directorio activo y licencias asignadas en office 365.
Falta de reporte por parte de las áreas a las que pertenecen los usuarios que salen de la entidad. 
</t>
  </si>
  <si>
    <t xml:space="preserve">Realizar validación periódica de la asignación de los usuarios en directorio activo y en Office 365 (validación realizada por la la OGTI) , por medio de verificación de reportes  trimestrales de usuarios vigentes y usuarios activos, los cuales son suministrados por la Unidad de Talento Humano y la Secretaría General 
</t>
  </si>
  <si>
    <t xml:space="preserve">Reportes trimestrales  de usuarios activos versus reporte de usuarios vigentes. (2)
</t>
  </si>
  <si>
    <t xml:space="preserve">OGTI 
Unidad de Talento Humano 
Secretaría General </t>
  </si>
  <si>
    <t xml:space="preserve">
Sensibilizar a los funcionarios o líderes de área que pueda ser supervisor de contratos de prestación de servicios, y a la Unidad de Talento Humano sobre la importancia de reportar la salida de usuarios (sensibilización que realizará la OGTI). 
</t>
  </si>
  <si>
    <t xml:space="preserve">
Lista de asistencia /correo electrónico con la sensibilización realizada.  </t>
  </si>
  <si>
    <t xml:space="preserve">OGTI 
</t>
  </si>
  <si>
    <t>Se encuentra en proceso, se esta contruyendo el material</t>
  </si>
  <si>
    <t xml:space="preserve">El procedimiento fue ajustado y se incluyó la parte de cifrado, en el momento de la auditoría no se había comenzado con la aplicación de esta actividad, además de falta validación sobre la viabilidad de usar una herramienta libre para este fin. </t>
  </si>
  <si>
    <t xml:space="preserve">
Realizar evaluación y análisis sobre la viabilidad de mantener o no esta actividad de cifrado en el procedimiento  (PRO340-241-10), teniendo en cuenta los recursos disponibles por la entidad.
</t>
  </si>
  <si>
    <t xml:space="preserve">
Acta de reunión con el análisis de continuar con esta actividad en el procedimiento ( (PRO340-241-10), en caso que la decisión sea eliminar, se actualizará y aprobara nueva versión del procedimiento.  </t>
  </si>
  <si>
    <t xml:space="preserve">Se realizó el analisis del procedimiento, quitrando la parte de cifrado. (Acta de Reunión) </t>
  </si>
  <si>
    <t xml:space="preserve">HALLAZGO N°2
Revisada la información recibida de la Oficina de Tecnologías de la Información el día 30/07/2024 y 15/08/2024 en mesas de trabajo presencial, como soporte al cumplimiento de las políticas de operación y actividades del procedimiento Gestión de Copias de seguridad, se evidencian las siguientes debilidades: 
•	La actividad relacionada con la notificación (envío de un correo cuando se termina la copia de seguridad), no se está ejecutando. Lo que conlleva al incumplimiento de la política de operación No. 6.
•	No se ha realizado de manera permanente el registro del archivo de control de copias de seguridad, esto dado que al revisar el archivo de control copias de seguridad, se evidencia que las fechas de la columna G (Envío) para el mes de mayo solamente se registra envío los días viernes 3 y 10 de mayo; no hay registros en la planilla de control a partir de esa fecha.
•	No es posible establecer el contenido de cada cinta, esto dado que el rótulo permite su ubicación en la librería de backups pero no se evidencia el contenido tal y como lo indica la política de operación No. 1 y actividad 5.
•	La Política de Operación No. 4 relacionada con realizar pruebas trimestrales de verificación de recuperación y calidad de la información, no se está realizando.
•	Las copias no son administradas por el líder del área de sistemas como lo indica la actividad 6 en la segunda parte.
Lo anterior incumple lo definido en el procedimiento Gestión de Copias de Seguridad- PRO202-211-10 del 12/10/2023, en las políticas de operación No. 1, 4 y 6, y las actividades No. 4 y 5. 
Este hallazgo fue socializado por medio de correo electrónico enviado al jefe de la Oficina de Tecnologías de la Información el día 15/08/2024. Con corte al 28 de agosto no se recibió respuesta para objetar o desvirtuar el mismo.
</t>
  </si>
  <si>
    <t xml:space="preserve">Falta de rigurosidad en la aplicación del procedimiento de copias de seguridad. </t>
  </si>
  <si>
    <t xml:space="preserve">Realizar seguimiento periódico al cumplimiento de lo establecido en el  procedimiento de copias de seguridad (PRO202-211-10), por medio de reportes generados de forma trimestral, sobre el cumplimiento del procedimiento. Estos reportes son generados por el (las ) personas asignadas por la Oficina de gestión tecnológica e innovación, y presentados a la (e) Jefe de esta oficina 
</t>
  </si>
  <si>
    <t xml:space="preserve">Reportes trimestrales  (2) sobre el cumplimiento del procedimiento (PRO202-211-10).
</t>
  </si>
  <si>
    <t xml:space="preserve"> 01/10/2025</t>
  </si>
  <si>
    <t xml:space="preserve">
Adelantar mesa de trabajo para realizar análisis sobre el procedimiento (PRO202-211-10), con el fin de establecer si es necesario actualizarlo o decidir sobre su viabilidad.  </t>
  </si>
  <si>
    <t xml:space="preserve">
Acta de reunión, sobre decisión o no de actualizar el procedimiento (PRO202-211-10). </t>
  </si>
  <si>
    <t>Se encuentra en proceso</t>
  </si>
  <si>
    <t>HALLAZGO No. 4
De la verificación del cumplimiento de las actividades del procedimiento Gestión de Cambios realizado el día 30/07/2024, se evidencian las siguientes debilidades: 
•	En el espacio definido para los formatos del Sistema de Gestión, no reposan los formatos de Solicitud de Cambio y Minutograma, identificados en el procedimiento. Link: http://129.9.200.99/loteria/index.php/formatos-s-g-c, lo que ocasiona el incumplimiento de la actividad 1 del procedimiento.
•	Para los casos No. 2020000253, 2024000408, 2024000123, 2020001193, 2024001152,
2024000049, se evidencia que en el requerimiento colocado en la mesa de servicio el usuario solicita cambios en un activo de información como página web, equipo de computo y Sistema de Información Comercial, sin que se hubiesen ejecutado los cambios aplicando el procedimiento de Gestión de Cambios; es decir ejecutando las actividades 1 y 2 del procedimiento, las que desprendan dependiendo la clasificación del cambio. 
Este hallazgo fue socializado a los profesionales de la Oficina de Tecnologías de la Información por medio de correo electrónico del día 21/08/2024. Con corte al 28 de agosto no se recibió respuesta para objetar o desvirtuar el mismo</t>
  </si>
  <si>
    <t xml:space="preserve">Falta de rigurosidad en la aplicación del procedimiento de gestión de cambios.
Falta de claridad en qué casos se debe aplicar o no el procedimiento de Gestión de cambios de TI- PRO340-472-2 </t>
  </si>
  <si>
    <t xml:space="preserve">Evaluar la viabilidad de estandarizar y publicar los formatos de solicitud de cambio y minutograma en el espacio asignado.
</t>
  </si>
  <si>
    <t xml:space="preserve">Acta de reunión, sobre decisión a tomar respecto a la viabilidad sobre estos formatos. En caso de continuar, se deben publicar en la intranet. 
</t>
  </si>
  <si>
    <t>Se realizó mesa de trabajo para dar cumplimiento al procedimiento de gestión de cambios y comenzar con el analisis.(Acta de reunión de la mesa de trabajo adelantada)</t>
  </si>
  <si>
    <t xml:space="preserve">Realizar seguimiento periódico al cumplimiento de lo establecido en el  procedimiento Gestión de Cambios  PRO340-472-2 , por medio de reportes generados de forma trimestral (2), sobre el cumplimiento del procedimiento. Estos reportes son generados por el (las ) personas asignadas por la Oficina de gestión tecnológica e innovación, y presentados a la (e) Jefe de esta oficina  . 
</t>
  </si>
  <si>
    <t xml:space="preserve">
Reportes trimestrales (2) sobre el cumplimiento del procedimiento  PRO340-472-2.
.</t>
  </si>
  <si>
    <t xml:space="preserve">Adelantar mesa de trabajo para realizar análisis sobre el procedimiento  PRO340-472-2 , con el fin de establecer si es necesario actualizarlo o decidir sobre su viabilidad.  
</t>
  </si>
  <si>
    <t xml:space="preserve">
Acta de reunión con la validación del procedimiento  PRO340-472-2 </t>
  </si>
  <si>
    <t>HALLAZGO No. 5
Revisada la información recibida de la Oficina de Tecnologías de la Información el día 24/07/2024 y 23/08/2024 como soporte al cumplimiento de las políticas de operación y actividades del procedimiento Mesa de servicio y Atención a Usuarios, se evidencian las siguientes debilidades
•	Teniendo en cuenta las tipologías definidas en el documento en PDF denominado Catalogo de Servicios se tomó una muestra de 33 tipos de servicios los cuales se dividen en dos categorías que son incidencias y requerimientos, tal y como se describe en la tabla No, 11. Del análisis se concluye que para el caso de las incidencias, de los 21 tipos revisados, 9 no cumplen el tiempo promedio de atención, y para el caso de los 12 tipos de requerimiento se evidencia que 7 no cumplen el tiempo promedio de atención, lo que ocasiona incumplimiento en la política de operación No. 2.
•	No se tiene definida la periodicidad ni se generan los reportes que permitan analizar el cumplimiento de los casos registrados en la mesa de servicio, lo que incumple con la política de operación No. 4
•	La entidad no cuenta con administrador de GLPI, esto dado que la persona que adelanta la actividad en este momento no está vinculada con la Lotería de Bogotá y el contrato entregado como soporte, no incluye ninguna obligación contractual asociada a la actividad, lo que incumple con la actividad No. 2
•	Se evidencia que en 20 casos de los 915 cerrados en la vigencia 2024, no se documentó la solución en la herramienta GLPI, lo que incumple con la actividad No. 4
•	No es posible establecer la eficiencia de la mesa de servicio, dado que no se cuenta con los resultados consolidados de las evaluaciones realizadas por los usuarios sobre los casos reportados en la mesa de servicio, lo que incumple con la política de operación No. 2
Lo anterior incumple lo definido en el Procedimiento Mesa de servicio y Atención a Usuarios - PRO340-387-3, en las políticas de operación No. 2 y 4 y las actividades No. 2, 4 y 13.
Este hallazgo fue socializado por medio de correo electrónico enviado a la jefe de la Oficina de Tecnologías de la Información el día 23/08/2024. Con corte al 28 de agosto no se recibió respuesta para objetar o desvirtuar el mismo.</t>
  </si>
  <si>
    <t xml:space="preserve">.
Falta de seguimiento documentado periodico (mensual), sobre el estado de los casos. 
</t>
  </si>
  <si>
    <t xml:space="preserve">Realizar seguimiento periódico de forma mensual  y documentado, sobre el estado de los tickets registrados en la mesa de servicio. 
</t>
  </si>
  <si>
    <t xml:space="preserve">Correo electronico  mensual de seguimiento (6 )
</t>
  </si>
  <si>
    <t xml:space="preserve">. 
Revisión del catalogo de servicios con el fin de actualizarlo. 
</t>
  </si>
  <si>
    <t>Catalogo Actualizado. Y aprobado por la Jefe de OGTI y el Comité Institucional de Gestión y Desempeño.</t>
  </si>
  <si>
    <t>Se inicio el análisis respectivo con base en las estadísticas generadas de la mesa de servicio. (Reporte estadistico)</t>
  </si>
  <si>
    <t xml:space="preserve">
Adelantar mesa de trabajo para realizar análisis sobre el procedimiento  Mesa de Servicio  PRO340-387-3, con el fin de establecer si es necesario actualizarlo o decidir sobre su viabilidad.  </t>
  </si>
  <si>
    <t xml:space="preserve">
Acta de reunión, sobre decisión o no de actualizar el procedimiento  Mesa de servicio  PRO340-387-3
</t>
  </si>
  <si>
    <t xml:space="preserve">Debido a que el área de tecnología no cuenta con el profesional vinculado directamente para esta labor. </t>
  </si>
  <si>
    <t xml:space="preserve">Realizar la contratacion del (la) profesional para administrar la mesa de servicio. </t>
  </si>
  <si>
    <t>Contrato suscrito y ejecución.</t>
  </si>
  <si>
    <t>Se realizó la contratacion correspondiente (73-2024)</t>
  </si>
  <si>
    <t>.
Falta de  rigurosidad en la implementación de los registros que hacen parte del procedimiento, como es el caso de la documentación de los cierres de 20 casos</t>
  </si>
  <si>
    <t xml:space="preserve">
Presentar mensualmente (por 6 meses)  un informe a la Jefe de la OGTI con el cierre de los casos asignados, por parte de los profesionales que le sean asignados tickets por la mesa de servicio.  </t>
  </si>
  <si>
    <t xml:space="preserve">Informe mensual  por profesional al cual  se le asigna el ticket de la mesa de servicio. Y aprobado por la jefe de la OGTI. </t>
  </si>
  <si>
    <t xml:space="preserve">No se cuenta con las herramientas pagas para hacer las encuentas.
Desactualización del procedimiento, conforme los recursos dispoinibles. 
</t>
  </si>
  <si>
    <t xml:space="preserve">Actualizar el procedimiento de mesa de servicio PRO340-387-3, ajustando la periodicidad de las evaluaciones  realizadas por los usuarios, y quedará de forma trimestral y general, incluyendo el análisis sobre las herramientas a usar o la forma de hacerlo según los recursos de la entidad. 
</t>
  </si>
  <si>
    <t xml:space="preserve">Procedimiento actualizado, aprobado y socializado, en Comité de Gestión y Desempeño.  </t>
  </si>
  <si>
    <t>Actividad en proceso</t>
  </si>
  <si>
    <t xml:space="preserve">HALLAZGO No. 6
Revisada la información recibida de la Oficina de Tecnologías de la Información el día 24/07/2024 como soporte al cumplimiento de las políticas de operación y actividades del procedimiento Adquisición de recursos tecnológicos, se evidencian las siguientes debilidades:
•	No se envió el memorando a las dependencias solicitando diligenciar el formato de necesidades de recursos tecnológicos y el link definido para recopilar la información sobre las necesidades de mejora y/o adquisición de recursos tecnológicos solo fue diligenciado por tres dependencias. 
•	No se cuenta con el soporte de las actividades 2 y 3 del procedimiento que hacen referencia a la evaluación y consolidación de los requerimientos tecnológicos de las áreas y su posterior presentación en comité de contratación. Por lo tanto, no se logra comprobar el cumplimiento de las actividades mencionadas. 
Lo anterior incumpliendo las actividades 1, 2 y 3 y la política de operación No. 3 del procedimiento Adquisición de recursos tecnológicos- PRO340-594-3 del 12/10/2023.
Este hallazgo fue socializado el día 26/08/2024 a la Jefe de la Oficina de Tecnologías de la Información y a los profesionales del área de contratos. Con corte al 28 de agosto no se recibió respuesta para objetar o desvirtuar el mismo
</t>
  </si>
  <si>
    <t xml:space="preserve">Falta de rigurosidad en la aplicación del procedimiento. </t>
  </si>
  <si>
    <t xml:space="preserve">
Adelantar mesa de trabajo para realizar análisis sobre el procedimiento PRO340-594-3, con el fin de establecer si es necesario actualizarlo o decidir sobre su viabilidad. 
Presentar al comité de Gestión y desemepeño para la aprobación respectiva. (solo en caso de ser actualizado, y segun lo definido en la mesa de trabajo )</t>
  </si>
  <si>
    <t xml:space="preserve">
Acta de reunión, sobre decisión a tomar respecto al procedimiento PRO340-594-3
Acta de reunión del Comité de gestión y desempeño con el tema mencionado, (según lo definido en la mesa de trabajo)</t>
  </si>
  <si>
    <t xml:space="preserve">Se realiza analisis sobre la viabilidad del procedimiento Adquisición de recursos tecnológicos, y se toma la decision de eliminarlo. (Acta con la decisión) </t>
  </si>
  <si>
    <t>Hallazgo No. 9
Se realizó la evaluación de los riesgos RSI-01, RPDP-10 y RPDP-11 tomando como fuente el mapa de riesgos 2024 Versión 1 Consultado en el link https://loteriadebogota.com/gestion-riesgos/ el día 22/07/2024; asimismo se analizan los soportes y verificaciones en sitio realizadas el día 30/07/2024, evidenciando las siguientes debilidades: 
•	La identificación del riesgo RSI-01 no es adecuada, dado que la subcausa No. 2 no está tratada en el control definido, tal y como se observa en detalle en la tabla No. 19
•	El diseño del control del riesgo RSI-01 no es adecuado, dado que el propósito del control no incluye un verbo rector asociado a la verificación o validación de una acción, tal y como se observa en detalle en la tabla No. 20
•	Los controles asociados a los riesgos RSI-01, RPDP-10 y RPDP-11 no se están ejecutando de la manera como fueron diseñados, no se cuenta con el soporte documental adecuado, tal y como se observa en detalle en la tabla No. 21
Lo anterior incumple lo definido en la Política de Administración de Riesgos de la entidad versión 2024. 
Este hallazgo fue socializado con los profesionales de la Oficina de Tecnologías de la Información el día 21/08/2024. Con corte al 28 de agosto no se recibió respuesta para objetar o desvirtuar el mismo</t>
  </si>
  <si>
    <t xml:space="preserve">Falta de claridad al aplicar la metodología para identificar riesgos y controles. </t>
  </si>
  <si>
    <t xml:space="preserve">Revisar y ajustar la matriz de riesgos del proceso.
</t>
  </si>
  <si>
    <t xml:space="preserve">Matriz de riesgos del proceso y documentación asociada actualizada.
</t>
  </si>
  <si>
    <t>Se ajusto matriz correspondiente</t>
  </si>
  <si>
    <t xml:space="preserve">
Solicitar a Secretaría general, socialización de sobre el manual de contratación. </t>
  </si>
  <si>
    <t>Correo electronico con la solicitud a Secretaría general.</t>
  </si>
  <si>
    <t xml:space="preserve">OGTI </t>
  </si>
  <si>
    <t>Se solicta en mesa de trabajo la realizacion de la socializacion en tema de contratacion a la abogada de Secretaria general y esta socializacion se realiza el dia 13 de diciembre de 2024, el cual era el fin de las dos acciones asignadas a cada area.</t>
  </si>
  <si>
    <t xml:space="preserve">HALLAZGO No. 8
Revisada la información precontractual y contractual del Contrato No. 9 de 2024 suscrito con la empresa ADA SAS, se evidencian las siguientes debilidades: 
•	El Estudio Previo no contempla aspectos organizacionales, tal y como lo indica el Artículo 16. de la Resolución 223 de 2022 - Manual de contratación
•	Los soportes de los informes de ejecución de los meses de marzo, abril, mayo y junio de 2024 presentan inconsistencias y falta de rigurosidad en la descripción de las actividades realizadas para cumplir con las obligaciones específicas, tal y como se detalla en las tablas No. 14, 15, 16 y 17 del presente informe.
•	Los anexos de los informes de ejecución de los meses de marzo, abril, mayo y junio no reposan en el expediente físico del contrato. 
Lo anterior ocasiona incumplimiento a las Resolución 223 de 2022 artículo 16 del Manual de Contratación y literal j) de actividades generales, literal a) de 2. Seguimiento Administrativo y literal a) de 3. Seguimiento Técnico de la Resolución 069 de 2021. 
El hallazgo se socializa con la Oficina de Tecnologías de la Información por medio de correo electrónico el día 23/08/2024. Con corte al 28 de agosto no se recibió respuesta para objetar o desvirtuar el mismo
</t>
  </si>
  <si>
    <t>Falta de socialización sobre la aplicación del manual de supervisión.</t>
  </si>
  <si>
    <r>
      <t xml:space="preserve">
Realizar mesas de trabajo co</t>
    </r>
    <r>
      <rPr>
        <sz val="10"/>
        <color theme="1"/>
        <rFont val="Arial Narrow"/>
        <family val="2"/>
      </rPr>
      <t>n el proveedor</t>
    </r>
    <r>
      <rPr>
        <sz val="10"/>
        <rFont val="Arial Narrow"/>
        <family val="2"/>
      </rPr>
      <t xml:space="preserve"> mensual (4) para realizar la revision de las obligaciones contractuales.
</t>
    </r>
  </si>
  <si>
    <t xml:space="preserve">
Actas de reunión de las mesas de trabajo realizadas. </t>
  </si>
  <si>
    <t xml:space="preserve">OGTI 
</t>
  </si>
  <si>
    <t>Se han realizado las reuniones correspondientes con el fin de dar serguimiento a las obligaciones del contrato</t>
  </si>
  <si>
    <t>Tema: Lenguaje de marcado bien utilizado
El día 16/09/2024 se ingresa la URL de la página web de la Lotería de Bogotá https://loteriadebogota.com/, al Validador automático de código del W3C y se evidencia que dicha herramienta genera 17 errores; es decir, que el lenguaje de marcado no ha sido bien utilizado en estos casos, por lo anterior se incumple lo establecido en el Anexo 1 de la Resolución MinTIC 1519 del 2020 - Directrices de Accesibilidad Web, literal CC11. Lenguaje de marcado bien utilizado.</t>
  </si>
  <si>
    <t xml:space="preserve">La Oficina de Gestión Tecnológica e Innovación establecerá un instructivo con  lineamientos de periodicidad de revisión y máximo de errores permitidos en el validador W3C de acuerdo a las Directrices de Accesibilidad Web, literal CC11. Lenguaje de marcado bien utilizado.
</t>
  </si>
  <si>
    <t xml:space="preserve">Instructivo con lineamientos de marcado bien utilizado 
Acta de aprobación del Comité de Gestión y Desempeño </t>
  </si>
  <si>
    <t>La Oficina de Gestión Tecnológica e Innovación realizara la revisión y corrección de código HTML del Portal Comercial Lotería de Bogotá, generado por el CMS WordPress, usando el validador W3C.</t>
  </si>
  <si>
    <t>Informe del Validador W3C</t>
  </si>
  <si>
    <t>Tema: Advertencias bien ubicadas
El día 16/09/2024 se verifica que la página de la entidad cuente con advertencias bien ubicadas, para ello, se ingresó al formulario ubicado en el link: https://loteriadebogota.com/formulario-antisoborno/ y se evidenció que la alerta de advertencia sobre el tipo de archivos que pueden subirse como anexo no está bien ubicada, dado que se genera posterior al envío de formulario y no antes de cargar el documento. Esto incumple lo establecido en el Anexo 1 de la Resolución MinTIC 1519 del 2020 - Directrices de Accesibilidad Web, literal CC15. Advertencias bien ubicadas.</t>
  </si>
  <si>
    <t xml:space="preserve">La Oficina de Gestión Tecnológica e Innovación realizaran revisión y corrección de formularios publicados en el Portal Comercial Lotería de Bogotá. </t>
  </si>
  <si>
    <t>Reporte de formularios corregidos sobre advertencias bien ubicadas</t>
  </si>
  <si>
    <t>Tema: Foco visible al navegar con tabulación
El día 17/09/2024 se verifica que la página de la entidad contara con foco visible al navegar con tabulación y se evidencia que presenta debilidades en las siguientes partes: 
•	Posterior al módulo de juego legal se dan varios TAB y se queda en la ruta: qué son juegos promocionales y las rifas pero no se ve el foco
•	Antes de que el foco llegue a la primera Noticia, se dan 3 TAB y no se ve el FOCO
•	El foco NO está en Compra tu billete pese a que la ruta ubica está indicando esa sección 
•	No se ve el FOCO en el lugar que la ruta indica: obtén una oportunidad para ganar raspa y gana
Por lo anterior se incumple lo establecido en el Anexo 1 de la Resolución MinTIC 1519 del 2020 - Directrices de Accesibilidad Web, literal CC17. Foco visible al navegar con tabulación.</t>
  </si>
  <si>
    <t xml:space="preserve">La Oficina de Gestión Tecnológica e Innovación realizaran revisión y corrección de la navegación mediante tecla Tabulación el cual debe mostrar el foco visible, publicado en el Portal Comercial Lotería de Bogotá. 
</t>
  </si>
  <si>
    <t xml:space="preserve">Reporte de ajustes realizados sobre foco visible al navegar con tabulación </t>
  </si>
  <si>
    <t xml:space="preserve">Tema: Manejable por teclado
El día 23/09/2024 se consulta la página web de la entidad, link: https://loteriadebogota.com/; se evidencia que, si bien es posible acceder por teclado a la interfaz de Mi Perfil, después de ingresar no continúan las acciones por teclado, sino que se debe usar el mouse, dado que el teclado sigue avanzando con TAB pero por fuera de la interfaz. Esta situación incumple lo establecido en el Anexo 1 de la Resolución MinTIC 1519 del 2020 - Directrices de Accesibilidad Web, literal. CC32. Manejable por teclado. </t>
  </si>
  <si>
    <t xml:space="preserve">La Oficina de Gestión Tecnológica e Innovación realizara la separación de páginas para autenticación y registro de usuarios, evitando usar ventanas flotantes, la cual incumple criterios de accesibilidad, publicado en el Portal Comercial Lotería de Bogotá. 
</t>
  </si>
  <si>
    <t>Reporte de ajustes realizados sobre manejo por teclado</t>
  </si>
  <si>
    <t>La Oficina de Gestión Tecnológica e Innovación realizará la ajustes del codigo fuente que mitigue las omisiones de usuario (texto alternativo).</t>
  </si>
  <si>
    <t>Reporte de ajustes realizados en código fuente</t>
  </si>
  <si>
    <t>La Oficina de Gestión Tecnológica e Innovación ajustara permisos de acceso a modificacion de texto alternativo de las imagenes.al Area de Comunicaciones y Mercadeo.</t>
  </si>
  <si>
    <t>Reporte de ajustes realizados sobre permisos para ajustes en texto alternativo</t>
  </si>
  <si>
    <t>La Oficina de Gestión Tecnológica e Innovación realizarán corrección de texto de links a partir del reporte entregado por  Area de Comunicaciones y Mercadeo .</t>
  </si>
  <si>
    <t>Reporte de los textos de los enlaces corregidos del portal Web.</t>
  </si>
  <si>
    <t xml:space="preserve">Producto de la revisión de los archivos soportes de la ejecución del contrato 22 de 2024 con INNGUIA COMPANY S.A.S., referente a de actualización del sistema misional de la Lotería. subidos a la plataforma SECOP II al 15 de octubre de 2024 se identificaron debilidades en los documentos soporte cargados a esta plataforma, los cuales se nombran a continuación:
•	Se evidenció inoportunidad en el cargue de los archivos soportes de la ejecución del contrato, esto debido a que en SECOP II no se encuentran las cuentas de cobro, soportes de pago de aportes sociales ni los informes de seguimiento y control diligenciados por el supervisor del contrato, debido a ello no se encuentra certeza de la ejecución del contrato.
•	Para el informe de actividades del mes de junio de 2024 el contratista en la Obligación especifica 4 relacionado con la actualización del módulo de lectura de premios, informa que “se estiman 6 Horas para probar la lectura de premios, toda vez que requiere área de Juegos y Financiera”, no obstante, el mismo no menciona si se realizaron las pruebas y cuál fue el resultado de estas. Por tanto, esto se relaciona a que con corte al 26 noviembre de 2024 se presentan fallas en la lectura de premios del sorteo extraordinario 010 del 19 de octubre de 2024; situación que impide el cargue de los demás premios de sorteos ordinarios, debido a que la lectura se debe hacer por el 100% de los premios radicados. </t>
  </si>
  <si>
    <t>Falla procedimental en cuanto a puntos de control y verificación de las actividades realizadas</t>
  </si>
  <si>
    <t>La Oficina de Gestión Tecnológica e Innovación realizará un reporte con el pantallazo del cargue del informe 4 con la evidencia del resultado de las pruebas mencionadas en el hallazgo, en la plataforma SECOP II, se anexará al informe el acta de aceptacion funcional.</t>
  </si>
  <si>
    <t xml:space="preserve">La Oficina de Gestión Tecnológica e Innovación realizara un reporte con el pantallazo del cargue de informe en la plataforma SECOP II, 
</t>
  </si>
  <si>
    <t>se anexará al informe el acta de aceptacion funcional.</t>
  </si>
  <si>
    <t>Origen externo</t>
  </si>
  <si>
    <t>Auditoría Externa SGAS Grupo Élite Organizacional 2024</t>
  </si>
  <si>
    <t>OM. Mejorar el abordaje de necesidades y expectativas haciendo distinción acerca de cuáles son requisitos de obligatorio cumplimiento y cuáles no. 
La auditora informa que se evidencia matriz de contrapartes del SGAS Cód. FRO105-629-1 Vr. 1, de fecha Noviembre de 2023. Se han abordado las siguientes PI: Servidores públicos, sindicato, clientes de la lotería, estudiantes en práctica, entes de control, socios de negocios, incluidos contratistas, gestores, concesionario, distribuidores, colocadores. Se toma como muestra la parte interesada servidores públicos donde se ha definido como necesidad lineamiento de integridady ética con oportunidad y claridad, infraestructura física, protección frente a represalias, adopción de medidas contundentes frente a hechos de corrupción, seguridad de la información. Sin embargo, la auditora sugiere incluir una columna en donde se actualice la matriz citada, indicando cuales de estas necesidades registradas en la columna B son de obligatorio cumplimiento y cuales no, citando la norma o la buena práctica a la que hace referencia.</t>
  </si>
  <si>
    <t>La Oficina Oficial de Cumplimiento no consideró identificar estas dos variables dentro de la matriz de contrapartes, para que la citada matriz fuera más específica y completa</t>
  </si>
  <si>
    <t>Se actualizará la  Matriz de Contrapartes del Sistema de Gestión Antisoborno SGAS (FRO105-629), incluyendo una columna que indique cual necesidad es obligatoria incluyendo norma y cual se realiza como buena práctica.</t>
  </si>
  <si>
    <t xml:space="preserve">
FRO105-629 Matriz de Contrapartes del Sistema de Gestión Antisoborno SGAS actualizada y aprobada por el CIGYD</t>
  </si>
  <si>
    <t>Oficial de Cumplimiento</t>
  </si>
  <si>
    <t>Se realizó actualización de la matriz de contrapartes, la cual fue aprobada por el CIGYD del 14/11/2024.
Su actualización se encuentra publicada en la pagina de La Lotería de Bogotá. Botón de Transparencia
Numeral 11.5.2.2 Matriz de Contrapartes - V2</t>
  </si>
  <si>
    <t xml:space="preserve">La acción de mejora se cierra, debido a que se identifico a través de los soportes suministrados la confirmación por parte de la Oficina Asesora de planeación de la aprobación de la actualización de la matriz de contrapartes V2 en el CIGYD del 14 de noviembre de 2024, la cual también se encuentra publicada en https://loteriadebogota.com/wp-content/uploads/FRO105-629-2-Matriz-de-Contrapartes-SGAS-15-11-2024.xlsx
 </t>
  </si>
  <si>
    <t xml:space="preserve">Yeison Martinez </t>
  </si>
  <si>
    <t>OM. Asegurar dentro de la caracterización de proceso el abordaje de los riesgos de soborno desde la identificación, implementación, verificación y mejora.
Se presenta a la auditora la evidencia de mapa de procesos Lotería de Bogotá, donde se han definido los procesos estratégicos, misionales y de apoyo establecidos por la entidad.  Se evidencia caracterización del proceso SGAS y se presentan todas las caracterizaciones de cada uno de los procesos de la entidad. La auditora sugiere incluir en cada una de las caracterizaciones descripciones asociadas al SGAS</t>
  </si>
  <si>
    <t>Desactualización de las caracterizaciones de los porcesos de la entidad, en cuanto a temas específicos del Sistema de Gestión Antisoborno (SGAS) de la entidad</t>
  </si>
  <si>
    <t>Se hará revisión y actualización de las 17 caracterizaciones de cada uno de los procesos de la entidad, para incluirles lo pertinente al Sistema de Gestión Antisoborno (SGAS)</t>
  </si>
  <si>
    <t>Caracterizaciones de los 17 procesos de la entidad actualizadas y aprobadas por el CIGYD</t>
  </si>
  <si>
    <t>Oficial de Cumplimiento, con apoyo de los Líderes de Cada Proceso</t>
  </si>
  <si>
    <t>Se realizó actualización de las 17 caracterizaciones presentadas al CIGYD del 14/11/2024 y fueron aprobadas.
Su actualización se encuentra publicada en la pagina de La Lotería de Bogotá.
Botón de Transparencia Numeral 1.5 Mapas y Cartas descriptivas de los procesos</t>
  </si>
  <si>
    <t>La acción de mejora se cierra, debido a que se identifico a través de los soportes suministrados la confirmación por parte de la Oficina Asesora de planeación de la aprobación de 17 caracterizaciones de los procesos de la entidad los cuales se encuentran publicados en la pagina de transparencia de la Lotería de Bogota.</t>
  </si>
  <si>
    <t>OM. Incorporar en la caracterización de proceso, los requisitos de la Norma ISO 37001, aplicables a cada proceso, lo cual permite que haya más acercamiento de la norma con cada uno de los procesos.
Se evidencia mapa de procesos Lotería de Bogotá, donde se han definido los procesos estratégicos, misionales y de apoyo establecidos por la entidad.  Se evidencia caracterización del proceso SGAS. Sin embargo, la auditora sugiere incluir en cada una de las caracterizaciones los numerales de la Norma ISO37001:2016 Sistema de Gestión Antisoborno (SGAS) que le apliquen.</t>
  </si>
  <si>
    <t>Se hará revisión y actualización de las 17 caracterizaciones de cada uno de los procesos de la entidad, incluyendo los numerales y literales de la Norma ISO 37001:2016 Sistema de Gestión Antisoborno (SGAS) que le aplique a cada proceso en especial.</t>
  </si>
  <si>
    <t>OM. Asegurar un mecanismo dentro del instructivo de comunicaciones para los elementos que se deben comunicar de forma externa e interna.
La auditora evidencia instructivo de capacitación y comunicaciones políticas anticorrupción y SGAS INS105-650-1. Se evidencia divulgación de las políticas AS, a través del botón de transparencia en página web www.loteriadebogota.com a través de correo electrónico y sistema de gestión documental SIGA. Sin embargo, sugiere que se incluya en el citado documento que es lo que se debe comunicar de manera interna y externa según la norma.</t>
  </si>
  <si>
    <t xml:space="preserve">La Oficina Oficial de Cumplimiento consideró que el instructivo de capacitación y comunicaciones se encontraba completo, sin especificar las comunicaciones internas y externas del Sistema de Gestión Antisoborno (SGAS) </t>
  </si>
  <si>
    <t xml:space="preserve">Se realizará actualización del Instructivo capacitación y comunicaciones de las Políticas Anticorrupción y Sistema de Gestión Antisoborno (SGAS)
INS105-650, incluyendo los elementos que se deben comunicar de manera específica.  </t>
  </si>
  <si>
    <t>Instructivo capacitación y comunicaciones
INS105-650 actualizado y aprobado por el CIGYD</t>
  </si>
  <si>
    <t>Se realizó actualización del Instructivo capacitación y comunicaciones, se presento ante el CIGYD del 14/11/2024 y fue aprobado.
Su actualización se encuentra publicada en la pagina de La Lotería de Bogotá.
Numeral 11.6 Instructivo Capacitación y Comunicaciones, Políticas Anticorrupción y Sistema de Gestión Antisoborno (SGAS )</t>
  </si>
  <si>
    <t xml:space="preserve">La acción de mejora se cierra, debido a que se identifico a través de los soportes suministrado, la actualización del Instructivo capacitación y comunicaciones
INS105-650 actualizado y aprobado por el CIGYD en su numeral 7. SOCIALIZACIÓN Y DIVULGACIÓN (COMUNICACIONES INTERNAS Y EXTERNAS) 8.1. ¿Qué comunicar?  </t>
  </si>
  <si>
    <t>OM. Incorporar dentro de la gestión documental, las denuncias presentadas, en cuanto a su medio de consulta y tiempo de retención.
La auditora evidencia administración de la gestión documental a través de la página web y tabla de retención de retención documental TRD. En las TRD están definidos el medio, tiempo de retención, proceso, tipo de documento, disposición final, así como los tiempos de retención en archivo físico y en archivo de la nación. Pero sugiere incluir en la TRD de la Oficina Oficial de Cumplimiento el tema específico de denuncias del SGAS.</t>
  </si>
  <si>
    <t>Desactualización de la propuesta de la Tabla de Retención Documental TRD, correspondiente a la Oficina Oficial de Cumplimiento</t>
  </si>
  <si>
    <t>Se realizará actualización de Propuesta de la Tabla de Retención Documental TRD de la Oficina Oficial de Cumplimiento, incluyendo en el numeral de las Políticas Anticorrupción y Sistema de Gestión Antisoborno (SGAS), el apartado de las denuncias recibidas. Esta será aprobada por las partes, mediante acta por el profesional de gestión documental.</t>
  </si>
  <si>
    <t>Propuesta de TRD de la Oficina Oficial de Cumplimiento debidamente actualizada y aprobada por el profesional de Gestión Documental</t>
  </si>
  <si>
    <t>Oficial de Cumplimiento con el Apoyo del profesional de Gestión Documental</t>
  </si>
  <si>
    <t>Se realizo actualización de la TRD de la Oficina Oficial de Cumplimiento debidamente actualizada y aprobada por el profesional de Gestión Documental.
Acta 1-2024 ACTUALIZACIÓN DE LA PROPUESTA DE LA TABLA DE RETENCIÓN DOCUMENTAL
(TRD) DE LA OFICINA OFICIAL DE CUMPLIMIENTO</t>
  </si>
  <si>
    <t>La acción de mejora se cierra, debido a que se identifico a través de los soportes suministrado actualización de la TRD de la Oficina Oficial de Cumplimiento debidamente actualizada y presentada al  profesional de Gestión Documental. y se adjunta el Acta 1-2024 ACTUALIZACIÓN DE LA PROPUESTA DE LA TABLA DE RETENCIÓN DOCUMENTAL (TRD) DE LA OFICINA OFICIAL DE CUMPLIMIENTO</t>
  </si>
  <si>
    <t>OM. Asegurar la pertinencia de los riesgos del proceso acorde con la información suministrada al lider del proceso.
La auditora revisó la matriz de riegsos de SGAS para el proceso de la Oficina Jurídica, es asi, que para el primer riesgo se han definido controles tales como, verificación de créditos a partir del área jurídica. Se evidencia registro de documentación de crédito de vivienda para un colaborador de la entidad, con toda la documentación que soporta dicha actividad.
Para el segundo riesgo se han establecido controles tales como, controles por parte del área jurídica, las cuales no se ha materializado el riesgo de soborno. 
Para el tercer riesgo se evidencia el establecimiento de controles tales como, controles y revisiones por parte de los entes de control a través de los reportes ante los entes de control.
Sin embargo, la jefe jurídica intervino en la entrevista indicando, que el nombre del procedimiento PRO108-581 PRIMERA ETAPA JUZGAMIENTO JUICIO ORDINARIO no debería llamarse de esa manera, ya que a la Oficina Jurídica llega el proceso como segunda instancia.</t>
  </si>
  <si>
    <t>Falta de análisis de los nombres de los propcedimientos con el desarrollo y especifidad del contenido de los mismos</t>
  </si>
  <si>
    <t>Revisión de los procedimientos PRIMERA ETAPA JUZGAMIENTO JUICIO ORDINARIO
PRO108-581-1
PRIMERA ETAPA JUZGAMIENTO JUICIO VERBAL
PRO108-582-1 de la Oficina Jurídica para verificar si se encuentran acorde a los nombres y el paso a paso del flujograma establecido en cada uno de ellos, PARA actualización y aprobación de los mismos si se considera necesario en el CIGYD.
En caso de no encontrarse ajustes a realizar, se levantará un acta indicándolo.</t>
  </si>
  <si>
    <r>
      <t xml:space="preserve">Procedimiento actualizados y aprobados </t>
    </r>
    <r>
      <rPr>
        <b/>
        <sz val="10"/>
        <rFont val="Arial Narrow"/>
        <family val="2"/>
      </rPr>
      <t xml:space="preserve">o </t>
    </r>
    <r>
      <rPr>
        <sz val="10"/>
        <rFont val="Arial Narrow"/>
        <family val="2"/>
      </rPr>
      <t xml:space="preserve">
 un (1) acta de revisión de los procedimientos indicados</t>
    </r>
  </si>
  <si>
    <t>Oficial de Cumplimiento con el apoyo del Jefe de la Oficina Jurídica</t>
  </si>
  <si>
    <t>Se realizo Revisión de los procedimientos PRIMERA ETAPA JUZGAMIENTO JUICIO ORDINARIO
PRO108-581-1
PRIMERA ETAPA JUZGAMIENTO JUICIO VERBAL
PRO108-582-1 de la Oficina Jurídica y se presento ante el CIGYD del 14/11/2024 los cuales fueron aprobados.
Su actualización se encuentra publicada en la pagina de La Lotería de Bogotá.
Numeral 1.5 Mapas y Cartas descriptivas de los procesos</t>
  </si>
  <si>
    <t>La acción de mejora se cierra, debido a que se identifico a través de los soportes suministrado la actualización de los procedimientos PRIMERA ETAPA JUZGAMIENTO JUICIO ORDINARIO PRO108-581-2 PRIMERA ETAPA JUZGAMIENTO JUICIO VERBAL PRO108-582-2 con la justificación de: "Se actualiza el procedimiento teniendo en cuenta la oportunidad de mejora registrada en el informe de auditoria externa del Sistema de Gestión Antisoborno (SGAS)"</t>
  </si>
  <si>
    <t>OBS. Asegurar la forma en la que se abordan las necesidades y expectativas de partes interesadas a través de la articulación entre el posible impacto en la entidad con la identificación de riesgos y oportunidades del SGAS.
La auditora indica que se evidencia matriz de riesgos SGAS Cod. FRO105-630-3 Vr. 3 Con fecha de actualización 27/06/2024. En la misma medida, se evidencia metodología DAFP para la identificación y gestión de riesgos de soborno, donde se definen las entradas para la identificación a traves de procedimientos afectados, posible hecho de soborno y roles afectados, etapa de análisis a través de medición de probabilidad e impacto y cálculo de riesgo inherente, evaluación de controles, impacto de los controles y cálculo de riesgo residual y acciones de tratamiento con controles el línea de defensa y plan de tratamiento. La matriz contempla información de identificación del riesgo (Responsable, Identificación del riesgo, consecuencias, codificación del riesgo, valoración, evaluación y tratamiento).
La auditora analizó diversos riesgos del proceso y sugiere realizar revisión de las necesidades y las expectativas de la Matriz de Contrapartes del Sistema de Gestión Antisoborno SGAS (FRO105-629), verificando que se articule con el proceso de SGAS de la Matriz de Riesgos del Sistema de Gestión Antisoborno (SGAS)</t>
  </si>
  <si>
    <t>Falta de análisis y revisión para que se articule tanto la matriz de riesgos del Sistema de Gestión Antisoborno (SGAS), con la matriz de contrapartes del mismo sistema</t>
  </si>
  <si>
    <t>Se realizará revisión de la Matriz de Contrapartes del Sistema de Gestión Antisoborno SGAS (FRO105-629), verificando que se articule con el proceso de SGAS de la Matriz de Riesgos del Sistema de Gestión Antisoborno SGAS (FRO105-630)</t>
  </si>
  <si>
    <t>Matriz de Riesgos del Sistema de Gestión Antisoborno SGAS  (FRO105-630) actualizada y aprobada por el CIGYD</t>
  </si>
  <si>
    <t>Se realizo revisión de la Matriz de Contrapartes del Sistema de Gestión Antisoborno SGAS (FRO105-629), verificando que se articule con el proceso de SGAS de la Matriz de Riesgos del Sistema de Gestión Antisoborno SGAS (FRO105-630) , se presento ante el CIGYD del 14/11/2024 y fue aprobado.
Su actualización se encuentra publicada en la pagina de La Lotería de Bogotá.
Numeral 11.5.1.4 Matriz de Riesgos (SGAS) - V4</t>
  </si>
  <si>
    <t xml:space="preserve">La acción de mejora se cierra, debido a que se identifico a través de los soportes suministrados la confirmación por parte de la Oficina Asesora de planeación de la aprobación de la actualización de la Matriz de Riesgos del Sistema de Gestión Antisoborno SGAS (FRO105-630) en el CIGYD del 14 de noviembre de 2024, la cual también se encuentra publicada en https://loteriadebogota.com/wp-content/uploads/FRO105-630-4-Matriz-de-Riesgos-SGAS-03-12-2024.xlsx
 </t>
  </si>
  <si>
    <t>OBS. Asegurar dentro de la metodología de identificación y análisis de riesgos, la inclusión de identificación de causas del riesgo, con el fin de determinar acciones de tratamiento orientadas a atacar las causas del riesgo.
Para el riesgo de No se realice la debida diligencia a las denuncias, se evidencia el establecimiento de controles tales como, investigación a partir del área de Control Interno Disciplinario. Se evidencia correo electrónico de fecha 31/07/2024 por parte de control interno, donde se informa que no se han recibido denuncias de este tipo al área de SGAS. 
Para el riesgo de un interesado ofrece y entrega dádivas al oficial de cumplimieti para recibir regalos por la política de regalos, se evidencia el establecimiento de acciones de tratamiento tales como, actas de revisión de recepción de regalos, donaciones, hospitalidad y beneficios. Para los meses de Septiembre de 2024, reunión con fecha 01/10/2024 y del mes de Agosto de 2024 con fecha 02/09/2024, con resultado de 0 regalos. 
Se evidencia correo enviado por parte de jefe de control disciplinario interno con fecha 31/07/2024 y correo enviado por parte del contratista de antisoborno de confirmación de no recibidos regalos.
Para el riesgo de Un tercero (incluidos competidores, proveedores, contratistas y/o socios de negocio) ofrece, promete o entrega dádivas o beneficios indebidos de cualquier valor a un funcionario o contratista de la entidad para adulterar, modificar, sustraer, vender o eliminar datos o información sensible, confidencial o critica del SGAS, en beneficio propio o de terceros, se evidencia establecimiento de controles tales como, formato de compromisos de integridad y acuerdo de confidencialidad. Se evidencia acta de compromiso de integridad, transparencia y ética con fecha 02/09/2024 y acta con presidente del sindicato. 
La auditora al revisar los riesgos de la matriz, sugiere inlcuir una columna en donde se identifiquen las causas de cada uno de los riesgos.</t>
  </si>
  <si>
    <t>Inicialmente, no se consideraron las causas de los riesgos dentro de la matriz de riesgos del Sistema de Gestión Antisoborno (SGAS)</t>
  </si>
  <si>
    <t>Se actualizará la Matriz de Riesgos del Sistema de Gestión Antisoborno SGAS (FRO105-630), incluyendo las causas de cada uno de los riesgos identificados</t>
  </si>
  <si>
    <t>Oficial de Cumplimiento con el apoyo de los líderes del proceso</t>
  </si>
  <si>
    <t>Se realizo actualización de la Matriz de Riesgos del Sistema de Gestión Antisoborno SGAS (FRO105-630), se presento ante el CIGYD del 14/11/2024 y fue aprobado.
Su actualización se encuentra publicada en la pagina de La Lotería de Bogotá.
Numeral 11.5.1.4 Matriz de Riesgos (SGAS) - V4</t>
  </si>
  <si>
    <t>OBS. Asegurar que el análisis de contexto en su conjunto para todos los procesos aborde elementos de la gestión SGAS, que permitan hacer trazable la gestión en cuanto a identificación de riesgos y oportunidades.
La auditora evidencia contexto institucional Cód. FRO103-643-1, con actualización Octubre 2023, a través de metodología DOFA, la cual se trabaja desde el interior de cada proceso. Se toma como muestra el análisis DOFA del proceso AS, en los cuales se han evidenciado debilidades tales como, falta de maduración en el sistema, lo que dificulta la identificación de su correcto funcionamiento, falta de recursos para el proceso y amenazas tales como, contratación de socios de negocio que estén inmersos en escándalos de corrupción; fortalezas tales como, mejoras en la imágen reputacional, ganeración de canales de denuncia, apoyo de la alcaldía mayor y retroalimentación de socios de negocio. Para el abordaje de los elementos del análisis DOFA, se evidencia la definición de estrategias tales como, plan de comunicaciones, certificación ISO 37001. 
Si bien en el contexto se registra el proceso SGAS, la auditora sugiere incluir para cada proceso lo que le aplica y/o corresponda al Sistema de Gestión Antisoborno (SGAS).</t>
  </si>
  <si>
    <t>Si bien en el contexto institucional de la entidad se identifica en la DOFA la sección para el proceso del Sistema de Gestión Antisoborno (SGAS), no se especifica en cada uno de los procesos de la entidad</t>
  </si>
  <si>
    <t>Se actualizará la Matriz DAFO para Contexto Institucional  (FRO103-643), incluyendo lo correspondiente al Sistema de Gestión Antisoborno (SGAS)</t>
  </si>
  <si>
    <t>Matriz DAFO para Contexto Institucional  (FRO103-643) actualizada y aprobada</t>
  </si>
  <si>
    <t>Oficial de Cumplimiento con apoyo del Jefe de la Oficina Asesora de Planeación</t>
  </si>
  <si>
    <t>Se realizó actualización de laMatriz DAFO para Contexto Institucional  (FRO103-643) , se presento ante el CIGYD del 14/11/2024 y fue aprobado.
Su actualización se encuentra publicada en la pagina de La Lotería de Bogotá. Botón de Transparencia
Contexto Institucional 2024</t>
  </si>
  <si>
    <t xml:space="preserve">La acción de mejora se cierra, debido a que se identifico a través de los soportes suministrados la confirmación por parte de la Oficina Asesora de planeación de la aprobación de la actualización de la Matriz DAFO para Contexto Institucional  (FRO103-643)  en el CIGYD del 14 de noviembre de 2024, la cual también se encuentra publicada en https://loteriadebogota.com/wp-content/uploads/Contexto-Institucional-2024.xlsx
 </t>
  </si>
  <si>
    <t>OBS. Adicional a ello, generar una metodología que permita el abordaje de las estrategias del análisis DOFA y seguimiento a la eficacia de las mismas, así como la identificación de aspectos que surjan como resultado del análisis de contexto, a partir de los efectos del cambio climático.
La auditora evidencia contexto institucional Cód. FRO103-643-1, con actualización Octubre 2023, a través de metodología DOFA, la cual se trabaja desde el interior de cada proceso. Se toma como muestra el análisis DOFA del proceso SGAS, en los cuales se han evidenciado debilidades tales como, falta de maduración en el sistema, lo que dificulta la identificación de su correcto funcionamiento, falta de recursos para el proceso y amenazas tales como, contratación de socios de negocio que estén inmersos en escándalos de corrupción; fortalezas tales como, mejoras en la imágen reputacional, ganeración de canales de denuncia, apoyo de la alcaldía mayor y retroalimentación de socios de negocio. Para el abordaje de los elementos del análisis DOFA, se evidencia la definición de estrategias tales como, plan de comunicaciones, certificación ISO 37001. 
La auditora sugiere inlcuir los temas de cambio climático en el contexto institucional, teniendo en cuenta la enmienda del citado tema. Adicionalmente, sugiere abordar las estrategias de análisis DAFO y el seguimiento a la eficacia de las mismas.</t>
  </si>
  <si>
    <t>Si bien en el contexto institucional de la entidad se identifica en la DOFA la sección para el proceso del Sistema de Gestión Antisoborno (SGAS), no se especifican los temas de cámbio climático, ya que el contexto se realizó en el mes de noviembre del año 2023 y la publicación de la enmienda por parte de las ISO en febrero del año 2024. 
Adicionalmente, en el contexto institucional de la entidad se identifica en la DOFA la sección para el proceso del Sistema de Gestión Antisoborno (SGAS), no se especifica en cada uno de los procesos de la entidad</t>
  </si>
  <si>
    <t xml:space="preserve">Se actualizará la Matriz DAFO para Contexto Institucional  (FRO103-643), incluyendo lo correspondiente al Sistema de Gestión Antisoborno (SGAS) en cuanto a la emnienda de cambio climático.
</t>
  </si>
  <si>
    <t>Matriz DAFO para Contexto Institucional  (FRO103-643) actualizada y aprobada.</t>
  </si>
  <si>
    <t xml:space="preserve">Incorporar las estrategias formuladas en el marco del análisis de contexto al plan de acción operativo, con el fin de que se realice seguimiento al cumplimiento de estas, por parte de la Oficina Asesora de Planeación.
</t>
  </si>
  <si>
    <t>Plan de acción operativo de la entidad vigencia 2025 actualizado y aprobado por el CIGYD</t>
  </si>
  <si>
    <t>Esta acción se encuentra en proceso por parte de la Oficina Asesora de Planeción.</t>
  </si>
  <si>
    <t>La acción de mejora se encuentra en proceso, hasta el momento no se aportaron pruebas para su cierre</t>
  </si>
  <si>
    <t>OBS. Asegurar la realización de la inducción se realice una vez el colaborador ingresa a laborar a la entidad, dado que pueden presentarse riesgos de desconocimiento en caso de que la inducción se realice meses posteriores al ingreso.
De acuerdo con el riesgo identificado de ofrecimiento de dádivas o beneficios por parte de investigados para obtener una decisión disciplinaria favorable, se han definido controles tales como, el reporte de denuncia a las autoridades de la situación presentada, de acuerdo a lo definido en el procedimiento de control disciplinario. En la misma medida, se evidencia reporte de no materialización del riesgo mediante correo electrónico de fecha 31/07/2024 por parte del jefe de área.
Para el segundo riesgo se evidencia reporte de no materialización del riesgo con fecha 31/07/2024, registro de compromiso de integridad y transparencia de la colaboradora Cindy Stephany Aguirre con fecha 13/09/2024 y del colaborador Frank Manotas con fecha 29/07/2024, así como el cumplimiento del procedimiento de denuncias de soborno a través del reporte de la situación presentada con el jefe de proceso. Para el tercer riesgo se han definido controles tales como, el registro de compromiso y ética empresarial que diligencia cada colaborador.
Se informó a la auditora que si se realiza contextualización sobre los temas abordados dentro de la Oficina Oficial de Cumplimiento, al personal nuevo. Esto se realiza de manera personalizada, ya que se ha solicitado en diversas ocasiones a la Unidad de Talento Humano la programación de la capacitación de inducción y reinducción pero no se ha realizado.</t>
  </si>
  <si>
    <t>Incumplimiento del Plan Anual de Capacitación ya que la Oficina Oficial de Cumplimiento en reitaradas ocasiones ha solicitado a la Unidada de Talento Humano la programación de la capacitación de inducción y reinducción de los colaboradores, la cual está a cargo de ellos. Sin embargo, a la fecha no ha sido posible llevarla a cabo.</t>
  </si>
  <si>
    <t>Se actualizará el Instructivo Capacitación y Comunicaciones Políticas Anticorrupción y Sistema de Gestión Antisoborno SGAS (INS105-650), indicando que si la Unidad de Talento Humano no ha realizado la capacitación general de inducción y reinducción, se realizará una vez al mes de manera interna en la Oficina Oficial de Cumplimiento con los temas que le competen, según los colaboradores nuevos que hayan ingresado a la entidad.</t>
  </si>
  <si>
    <t>Instructivo Capacitación y Comunicaciones Políticas Anticorrupción y Sistema de Gestión Antisoborno SGAS (INS105-650) actualizado y aprobado ante el CIGYD</t>
  </si>
  <si>
    <t>La acción de mejora se cierra, debido a que se identifico a través de los soportes suministrados la confirmación por parte de la Oficina Asesora de planeación de la aprobación de la actualización de la INSTRUCTIVO CAPACITACIÓN Y  COMUNICACIONES POLÍTICAS  ANTICORRUPCIÓN Y SISTEMA DE GESTIÓN ANTISOBORNO (SGAS)   en el CIGYD del 14 de noviembre de 2024, la cual tiene como justificación lo siguiente "teniendo en cuenta la oportunidad de mejora, registrada en  la auditoría de la ISO37001:2016 del Sistema de Gestión Antisoborno 
(SGAS)"</t>
  </si>
  <si>
    <t>OBS. Asegurar que las funciones definidas para el cargo, sean acorde a la realidad de la entidad, dado que, la profesional encargada del proceso ejerce funciones de dirección, administración y gestión. 
Se evidencia definición de funciones en manual de funciones en Res. 228 del 2021, el cual describe las funciones para el cargo y para el rol de función de cumplimiento antisoborno y en Res. 180 de 2021, siendo, atender informes de los órganos de control con el sistema y adminitración de riesgos y adoptar las medidas respectivas de SGAS, evaluar informes de auditoría, adoptar medidas del caso en caso de ser necesario, exponer a la junta directiva los riesgos SGAS y LAFT.
La auditora indica que para el cargo de Oficial de Cumplimiento se tienen muchas funciones aduciendo sobrecarga laboral, lo cual puede poner en riesgo el cumplimiento del Sistema de Gestión Antisoborno (SGAS). Por lo tanto, se sugiere actualizar las funciones del citado cargo.</t>
  </si>
  <si>
    <t>El Oficial de Cumplimiento tiene por norma la implementación, desarrollo y mantenimiento del Sistema de Administración de Riesgos de LA/FT/FPÁDM. Sin embargo, le han asignado funciones y tareas adicionales como el Programa Integral de Protección de Datos, la implementación, desarrollo y seguimiento del Sistema de Gestión Antisoborno (SGAS) y la presidencia del Comité Paritario de Seguridad y Salud en  el Trabajo COPASST. Lo anterior, sin equipo de trabajo para la citada oficina.</t>
  </si>
  <si>
    <t>La Gerencia General debe Realizar y radicar Resolución de Gerencia derogando las funciones del Oficial de Protección de Datos al encargado del Sistema de Gestión Antisoborno (SGAS), en este caso el Oficial de Cumplimiento.</t>
  </si>
  <si>
    <t>Resolución de derogación del cargo de Oficial de Protección de Datos debidamente suscrita por el Gerente General de la entidad</t>
  </si>
  <si>
    <t>Unidad de Talento Humano y/o jefe Inmediato del Cargo Oficial de Cumplimiento/ Gerencia General</t>
  </si>
  <si>
    <t>31/11/2024</t>
  </si>
  <si>
    <t>Se realizó la revisión de funciones y se decidió eliminar de las funciones de la Oficial de cumplimiento el manejo del Programa Integral  de Protección de datos, por lo que no fue necesario realizar modificación en el manual específico de funciones y competencias de los empleados públicos. Se realizó resolución de Gerencia trasladando el cargo de Oficial de Protección de Datos a la Jefe Jurídica de la Entidad.
Resolución de Gerencia 170 del 7 de noviembre de 2024</t>
  </si>
  <si>
    <t>La acción de mejora se cierra, debido a que se identifico a través de los soportes suministrados que mediante resolución 172 de noviembre de 2024 por la cual se designa al oficial de protección de datos personales de la Lotería de Bogota, en donde se releva a la jefe de la oficina de cumplimiento como oficial de protección de datos personales y se le asignan estas funciones a la feje de la oficina Jurídica</t>
  </si>
  <si>
    <t>OBS. Asegurar la definición de competencias de la persona que lidera el SGAS en cuanto a los requisitos de formación, dado que, el manual de funciones no aborda elementos de ISO 37001.
Colaboradora Yurani Ramos - Jefe oficial de cumplimiento:
EDUCACIÓN: Título de formación profesional en derecho, ciencias políticas, tarjeta profesional posgrado en el área de desempeño.
EXPERIENCIA: 42 meses de experiencia profesional relacionada.
FORMACIÓN: Cursos y diplomados o seminarios en gestión del riesgo en LAFT. 
 Se evidencia soportes de HV de la profesional Yurani Ramos, profesional relaciones económicas internacionales, especialista en gobierno, gerencia y asuntos públicos, registro de seminario integrado con énfasis en buenas practicas de gobierno y SARLAFT, lavado de activos y financiación del terrorismo, registro de formación en enmienda de cambio climático, especialista y maestria en Compliance y Gestión de Riesgos. Se evidencia certificado de fundamentos ISO 37001:2016 con fecha 16]]/06/2023, auditor interno ISO 37001:2016 y técnicas de auditoría ISO 19011:2018.
Sin embargo, la auditora sugiere que dentro los requisitos del cargo, se inlcuyan el cococimiento y formación en la Norma ISO37001:2016. La Jefe de Talento Humano le explica que no es posible que quede dentro de los requisitos del cargo, aduciendo que certificar la entidad en esta norma no es obligatorio y que puede que en un futuro no se mantenga esta certificación. Se llegó a un concenso y la auditora indica que lo podemos dejar registrado en el manual del SGAS</t>
  </si>
  <si>
    <t>No se definen en ningun documento del Sistema de Gestión Antisoborno (SGAS), el requisito de tener conocimiento en la norma ISO37001:2016 a la persona que lidera el mencionado sistema</t>
  </si>
  <si>
    <t>Se realizará revisión y actualización del Manual de las Políticas Anticorrupción y Sistema de Gestión Antisoborno SGAS (MA105-628), incluyendo los requisitos que debe tener en cuanto a formación académica el responsable del SGAS.</t>
  </si>
  <si>
    <t>Manual de las Políticas Anticorrupción y Sistema de Gestión Antisoborno SGAS (MA105-628) actualizado y aprobado por el CIGYD</t>
  </si>
  <si>
    <t>Oficial de Cumplimiento, con apoyo de la Unidad de Talento Humano</t>
  </si>
  <si>
    <t>Manual del Sistema de Gestión Antisoborno SGAS (MA105-628), se presentó ante el CIGYD del 14/11/2024 y fue aprobado.
Su actualización se encuentra publicada en la pagina de La Lotería de Bogotá.
Numeral 11.4 Manual del Sistema de Gestión Antisoborno SGAS</t>
  </si>
  <si>
    <t xml:space="preserve">La acción de mejora se cierra, debido a que se identifico a través de los soportes suministrados la confirmación por parte de la Oficina Asesora de planeación de la aprobación de la  actualización del Manual de las Políticas Anticorrupción y Sistema de Gestión Antisoborno SGAS (MA105-628),en el CIGYD del 14 de noviembre de 2024
 </t>
  </si>
  <si>
    <t>NC. No se asegura la integridad de los datos de los indicadores de gestión del SGAS. Para el indicador de cierre de hallazgos de NC de audioría interna, no se evidenció relación de los datos entre la ficha técnica de indicadores de gestión y la fuente de información.
Para el indicador de cierre de hallazgos de NC de audioría interna, no se evidenció relación de los datos entre la ficha técnica de indicadores de gestión y la fuente de información.
La auditora realizó revisión de las fichas técnicas de los objetivos del SGAS, estas se encontraban desactaulizadas. Se le informó que si se tenían debidamente diligenciadas ya que ese fue insumo para elaborar el informe semestral del sistema. Se realizó recorrido con los contratistas que han pasado por la Oficina Oficial de Cumplimiento pero no se logró obtener la última versión de las fichas. Por lo tanto, se procede a completar las mismas.</t>
  </si>
  <si>
    <t>Se presentaron las fichas técnicas de los objetivos del sistema, sin embargo, faltaban actualizar los datos correspondientes al segundo semestre del año 2024, ya que se había realizado la actualización de los mismos con corte a junio de los corrientes</t>
  </si>
  <si>
    <t>Se realizará revisión y actualización correspondiente a las siete (7) fichas técnicas de los tres (3) objetivos del sistema, debidamente deligenciadas por la Oficina Oficial de Cumplimiento</t>
  </si>
  <si>
    <t>Siete (7) fichas técnicas de los tres (3) objetivos del sistema, debidamente diligenciadas aprobadas por el lider del proceso SGAS (Oficial de Cumplimiento)</t>
  </si>
  <si>
    <t>Se realizó revisión y actualización correspondiente a las siete (7) fichas técnicas de los tres (3) objetivos del sistema, debidamente diligenciadas por la Oficina Oficial de Cumplimiento.
siete (7) fichas técnicas de los tres (3) objetivos del sistema, debidamente diligenciadas por la Oficina Oficial de Cumplimiento</t>
  </si>
  <si>
    <t xml:space="preserve">La acción de mejora se cierra, debido a que se identificó a través de los soportes suministrados que contienen las 7 fichas técnicas nombradas a continuación 
•	Porcentaje de tratamiento oportuno a hallazgos de no conformidad detectados en el (SGAS).
•	Encuesta anual de percepción de integridad a colaboradores de la entidad.
•	Porcentaje de cobertura de la capacitación Antisoborno de los Servidores Públicos y Contratistas de Apoyo a la Gestión de la Entidad.
•	Porcentaje de aprobación de la capacitación Antisoborno por parte de los Servidores Públicos y Contratistas de Prestación de Servicios Profesionales y de Apoyo a la gestión
•	Porcentaje de denuncias debidamente tramitadas y cerradas.
•	Cantidad de reportes o denuncias de actos de represalia contra los reportes o denuncias de soborno en el semestre.
•	Porcentaje de denuncias que avanzan a investigaciones de tipo administrativo, disciplinario, fiscal y penal a que haya lugar, ante la presunta comisión de conductas relacionadas con soborno.
</t>
  </si>
  <si>
    <t>INFORME EVALUACIÓN INDEPENDIENTE AL SISTEMA DE CONTROL INTERNO II SEMESTRE 2023</t>
  </si>
  <si>
    <r>
      <rPr>
        <b/>
        <sz val="10"/>
        <color rgb="FF000000"/>
        <rFont val="Arial Narrow"/>
        <family val="2"/>
      </rPr>
      <t xml:space="preserve">Lineamiento 10.2
II Semestre 2023: 
</t>
    </r>
    <r>
      <rPr>
        <sz val="10"/>
        <color rgb="FF000000"/>
        <rFont val="Arial Narrow"/>
        <family val="2"/>
      </rPr>
      <t xml:space="preserve">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
</t>
    </r>
  </si>
  <si>
    <t>No presentación de la información en los tiempos requeridos</t>
  </si>
  <si>
    <t xml:space="preserve">Realizar una reunión mensual, con el equipo de trabajo, con el fin de revisar los compromisos y responsabilidades del area, dejando constancia en acta, las actividades cumplidas y pendientes.  Además se revisa la entrega de los informes periodicos y sus plazos verificando el cumplimiento y entrega de estos. </t>
  </si>
  <si>
    <t xml:space="preserve">Unidad Financiera y Contable </t>
  </si>
  <si>
    <t xml:space="preserve">Se da cierre a la acción de mejora, se evidenciaron las acttas de reunion mensual de la unidad financiera y contable en las cuales se detallan las obligaciones y los tiempos en las que estan vencen </t>
  </si>
  <si>
    <t>Yeison Martinez Casas</t>
  </si>
  <si>
    <r>
      <rPr>
        <b/>
        <sz val="10"/>
        <color rgb="FF000000"/>
        <rFont val="Arial Narrow"/>
        <family val="2"/>
      </rPr>
      <t xml:space="preserve">Lineamiento 17.1
II Semestre 2023: 
</t>
    </r>
    <r>
      <rPr>
        <sz val="10"/>
        <color rgb="FF000000"/>
        <rFont val="Arial Narrow"/>
        <family val="2"/>
      </rPr>
      <t>Se recomienda a los líderes y/o responsables de los procesos implementar estrategías que permitan cumplir con los plazos y calidad de entrega de la información solicitada por las tres líneas de defensa, en el marco del desarrollo de las actividades institucionales (riesgos, planes de acción, planes de mejora, indicadores, formularios, encuestas, información relevante, etc)</t>
    </r>
  </si>
  <si>
    <t>Deficiencia en la calidad de información aportada en los informes  de control solicitados por la oficina de planeación y control interno</t>
  </si>
  <si>
    <t>Realizar reunión mensual con el equipo de trabajo, con el fin de revisar los compromisos y responsabilidades del area, dejando constancia en un acta del cumplimeinto de las mismas.  Se realiza mesa de trabajo con la oficina de control interno solicitando orientación en el diligeciamiento de la  presente matriz de información.</t>
  </si>
  <si>
    <t>Da la revisión sobre el reporte de saldos de los sorteos 2701 al 2735 extraídos del módulo comercial y de acuerdo la Tabla No. 18 se identifican las siguientes debilidades:
• Se evidencian saldos a favor de Lotería por 14.6 millones de 6 distribuidores de sorteos anteriores al 2701 (3 de agosto de 2023) que al 6 de junio de 2024 no se han saldado.
• El distribuidor con NIT 899.999.270 corresponde al código LDBOG “Lotería de Bogotá” presenta un saldo de 112.3 millones, saldo que es anterior al sorteo 2701 (3 de agosto de 2023), situación que evidencia fallas en la administración de esta cartera por cuando aun siendo la misma Lotería no tiene a paz y salvo sus cuentas.
• Se evidencian diferencias entre el Módulo comercial y el Sistema Contable SICOF debido a que en el módulo comercial se refleja un saldo por 27.1 millones de pesos a favor del distribuidor con identificación 98.575.371 (ver tabla 19) y en cuenta contable de SICOF numero 13170303 denominada “distribuidores en cobro jurídico” existe un saldo a favor de la Lotería por $14.3 de millones presentando una diferencia neta de $41.4 millones.
• Excluyendo las dos inconsistencias presentadas de LDBOG por 112 millones y el distribuidor 98.575.371 incluido en el punto anterior, se observan 89 millones de saldo a favor de los distribuidores, de los cuales 17 distribuidores con 42.6 millones a favor no tienen movimientos de compensación en sorteos posteriores hasta el sorteo 2735 (ver tabla 19).</t>
  </si>
  <si>
    <t>Valores pendientes de pago por parte de los distribuidores relacionados con faltantes en premios, promocionales o consignaciones</t>
  </si>
  <si>
    <t>realizar revisión de los saldos con antigüedad superior a un año, solicitar el pago a los distribuidores y abonarlos a la cartera respectiva para que al 31 de diciembre no hayan distribuidores con saldos por cobrar mayor a dos meses</t>
  </si>
  <si>
    <t>Memorando SIGA informando el saldo de los distribuidores con corte al 31 de diciembre de 2024, el cual no debe superar dos meses desde la fecha de juego.</t>
  </si>
  <si>
    <t>Jefe Unidad Financiera y Contable</t>
  </si>
  <si>
    <t>Se verifico saldos pendientes de los distribuidores y se envió correo informándoles el saldo</t>
  </si>
  <si>
    <t>Diferencias en la información registrada en el aplicativo de cartera y el contable</t>
  </si>
  <si>
    <t>Realizar conciliación de la información registrada en los dos aplicativos (SICOF - Aplicativo Comercial)</t>
  </si>
  <si>
    <t>Conciliaciones elaboradas</t>
  </si>
  <si>
    <t xml:space="preserve">Se realizo el cruce entre cartera y contabilidad de los distribuidores y se coloco la observación </t>
  </si>
  <si>
    <t>Se da cierre a la acción de mejora, se evidenciaron las conciliaciones entre contabilidad y cartera las cuales cuentas con la firma de la persona quien la realizo y la revisión por parte del jefe de la Oficina Contable y financiera</t>
  </si>
  <si>
    <t>En la revisión de la conciliación de cartera y contabilidad de los meses de diciembre de 2023 y febrero de 2024, proporcionada por la contratista encargada de su elaboración, se identificaron las siguientes falencias:
• La conciliación continúa realizándose en formato magnético sin evidencia de quién la realiza, revisa y aprueba. A pesar de que esta oficina, en el informe de Evaluación del Control Interno Contable, identificó esta debilidad y recomendó: "Integrar en las conciliaciones mensuales entre contabilidad y cartera los datos de quien las realiza, revisa y aprueba, con el fin de identificar la efectividad de este control."
• En las conciliaciones de diciembre de 2023 y febrero de 2024 se identificaron diferencias entre el módulo de cartera y contabilidad del aplicativo SICOF. Sin embargo, no se incluyen observaciones sobre las razones por las cuales se presentan estas diferencias.
• Se evidenció un ajuste entre los distribuidores SPAGA y GELFI registrado el 15 de noviembre de 2023 bajo el concepto "Traslado de premios mal leídos, valor correspondiente a GELFI", por un monto de $33.3 millones. Este registro fue contabilizado en SICOF el 31 de enero de 2024 debido a que la interfaz entre el módulo Comercial y el sistema de información SICOF no transfirió el documento en su momento, situación generada por deficiencias en los sistemas de información.
• La conciliación de la cartera se realiza por cada tercero sin considerar el monto global de la cuenta. Debido a esta metodología, al efectuar el cruce, se identificaron cinco distribuidores registrados en la cuenta 13170301, denominada "Distribuidores Lotería Ordinaria", que no aparecen en la conciliación de la cartera (ver tabla No. 20). Esto afecta la integridad de la conciliación.</t>
  </si>
  <si>
    <t>Deficiencia en el proceso de conciliación entre cartera y contabilidad</t>
  </si>
  <si>
    <t>Elaborar las conciliaciones de contabilidad y cartera incluyendo todos los terceros de la cuenta 13170301, identificar  y describir las diferencias encontradas y firmar las conciliaciones por parte de la contratista de Cartera - Profesional IV de contabilidad y Jefe de la Unidad Financiera y Contable</t>
  </si>
  <si>
    <t>1501/2025</t>
  </si>
  <si>
    <t>Se realizo el cruce entre cartera y contabilidad de los distribuidores, se coloco la observación y se firmaron</t>
  </si>
  <si>
    <t>Se da cierre a la acción de mejora, se evidenciaron las conciliaciones entre contabilidad y cartera las cuales cuentas con la firma de la persona quien la realizo y la revisión por parte del jefe de la Oficina Contable y financiera, de igual forma también se evidencia en la conciliación de diciembre de 2024 que se incluye el saldo total de la cuenta 13170301</t>
  </si>
  <si>
    <t>De la revisión de los movimientos de cartera correspondientes a los sorteos 2701 al 2735 y del auxiliar contable por movimiento desde el 1 de agosto de 2023 al 31 de marzo de 2024, se identificaron 14 abonos a sorteos realizados con más de 45 días de posterioridad a la fecha del sorteo. Según lo indagado con la profesional de recaudo, durante el período objeto de esta auditoría no se llevó a cabo la retención de billetes a ningún distribuidor.</t>
  </si>
  <si>
    <t>Los abonos faltantes de esos distribuidores corresponden a premios no leídos oportunamente, a saldos pendientes por diferencias en premios y a deudas menores de diferentes sorteos. Con estas diferencias no se estaba realizando retención de billetería.</t>
  </si>
  <si>
    <t>Enviar oficio (correo electrónico) de retención de billetería a la Dirección de Operación de producto informando los distribuidores que presenten deudas por premios o pago, de acuerdo con lo establecido en el reglamento de distribuidores y en el procedimiento.</t>
  </si>
  <si>
    <t>Oficios (correos) de Retenciones semanales envidos a la DOPC</t>
  </si>
  <si>
    <t>Se realizo la retención de bileteria mensual y se envió a la oficina de Dirección de Operación de producto</t>
  </si>
  <si>
    <t>Se da cierre a la acción de mejora, toda vez que se obtuvo evidencia de la solicitud de retención de distribuidores desde cartera en la Unidad Financiera dirigida a la Dirección de operación de Producto. De la siguiente forma:
correo del 4 de septiembre de 2024 reteniendo un Distribuidor
Correo del 3 de octubre de 2024 reteniendo 3 Distribuidores
Correo del 8 de noviembre de 2024 reteniendo 6 distribuidores
Correo del 12  de noviembre de 2024 reteniendo 6 distribuidores
Correo del 14  de noviembre de 2024 reteniendo 6 distribuidores
Correo del 21  de noviembre de 2024 reteniendo 5 distribuidores
Correo del 13 de diciembre de 2024 reteniendo 2 distribuidores
Correo del 20 de diciembre de 2024 reteniendo 8 distribuidores</t>
  </si>
  <si>
    <t>Producto de la revisión de las actas del Comité de sostenibilidad Contable se identifican las siguientes debilidades:
• Si bien se evidencia la socialización en el Comité de la modificación del manual de políticas contables de acuerdo con la Resolución 332 de 2022 para la vigencia 2023, no se evidencio la socialización de la nueva Resolución 286 de 2023 que actualizaba el manual de políticas contables para la vigencia 2024, incumpliendo así la el Artículo 2 denominado Funciones “Recomendar al representante legal de la entidad o dependencia y/o funcionarios responsables de las áreas de gestión la determinación de políticas, estrategias y procedimientos, con el fin de garantizar razonablemente la producción de información contable confiable, relevante y comprensible”. 
• Las actas del Comité no llevan el número consecutivo por cada año, situación que incumple el Artículo 17. (…) Las actas Llevarán el número consecutivo por cada año y serán suscritas por los integrantes del Comité</t>
  </si>
  <si>
    <t>Omisión en el proceso de socialización del manual de políticas contables actualizado.</t>
  </si>
  <si>
    <t>Socializar el manual de políticas contables actualizado para la vigencia 2024 a los miembros del Comité de sostenibilidad contable en sesión de comité</t>
  </si>
  <si>
    <t>Acta de comité de sostenibilidad con la socialización del manual de políticas contables</t>
  </si>
  <si>
    <t>Se socializó el Manual de Políticas contables a los miembros del Comité de Sostenibilidad Contable</t>
  </si>
  <si>
    <t>Se da cierre a la acción de mejora, esto debido a que se evidencia la socialización en el acta numero 3 del 24 de octubre de 2024 en donde se comunica la resolución 042 de marzo de 2024 donde se formalizo la actualización del manual de políticas contables.</t>
  </si>
  <si>
    <t>Desconocimiento en el proceso de numeración de las Actas</t>
  </si>
  <si>
    <t>Iniciar en la vigencia 2024 con la numeración consecutiva por año de las Actas del Comité de Sostenibilidad contable.</t>
  </si>
  <si>
    <t>Actas numeradas</t>
  </si>
  <si>
    <t>Se procedió a numerar las actas del comité de sostenibilidad contable</t>
  </si>
  <si>
    <t>Se da cierre a la acción de mejora, esto debido a que se evidenciaron 4 actas del comité de Sostenibilidad contable las cuales se encuentran numeradas y firmadas por sus integrantes.</t>
  </si>
  <si>
    <t>De la revisión normativa sobre las nomas asociadas al proceso de Gestión Financiera y Contable y Gestión de recaudo se evidencio la desactualización de la Resolución interna 018 de 2023, la Resolución 212 de la CGN, los Decretos 777 y 452 de 2019 de la Alcaldía de Bogotá D.C. y el Acuerdo 572 de 2020 del Consejo Nacional de Juegos de Suerte y Azar de igual forma no se evidencia la inclusión del el Decreto 192 de 2021 de la Alcaldía Mayor de Bogotá, D.C. Lo anterior incumple el Procedimiento de normograma, Políticas de operación del proceso, numeral 3 “El normograma se actualizará cada tres (3) meses”.</t>
  </si>
  <si>
    <t>Desactualización del normograma específico del área Financiera y contable</t>
  </si>
  <si>
    <t>Identificar normas aplicables al proceso y solicitar su inclusión en el normograma con corte al 30 de noviembre de 2024.</t>
  </si>
  <si>
    <t>Normograma actualizado</t>
  </si>
  <si>
    <t>Se solicitó actualización del normograma</t>
  </si>
  <si>
    <t>La acción de mejora  se encuentra incumplida debido a que las pruebas que aportaron no contienen la actualización normativa que dio lugar al hallazgo</t>
  </si>
  <si>
    <t>Producto de la revisión sobre la matriz de riesgos de los procesos de Gestión Financiera y Contable y Gestión de Recaudo, se evidencian debilidades en cuanto al diseño del riesgo, identificación de las causas, y diseño y ejecución del control, las cuales están detalladas en el anexo no. 2. de este informe. Estas debilidades están asociadas a la falta de atributos como la causa raíz en la redacción de algunos riesgos, y en el diseño de controles, específicamente relacionados con la periodicidad, actividades en caso de desviación y su evidencia.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</si>
  <si>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Desactualización en el diseño y redacción de los riesgos de los procesos de gestión Financiera y Contable.</t>
  </si>
  <si>
    <t>Revisión de la matiz de riesgos del proceso de gestión financiera y contable para realizar ajuste y actualización, la cual será presentada para aprobación al CICCI</t>
  </si>
  <si>
    <t>matriz de riesgos ajustada y aprobada por el CICCI</t>
  </si>
  <si>
    <t>Se procedió a la revisión y actualización de los riesgos asociados al proceso financiero y contable en reunión sostenida con la oficina de planeación el 27 de agosto de 2024.</t>
  </si>
  <si>
    <t>Se da cierre a la acción de mejora, esto debido a que se evidencio la matriz de riesgos en su versión 3 del 2024 en donde se acatan las observaciones realizadas por la OCI en su informe.</t>
  </si>
  <si>
    <t>Revisada la información enviada el día 28/07/2023 por la Unidad de Apuestas, se evidenciaron debilidades en el cumplimiento de lineamientos asociados con cronogramas y que están contenidos en un manual y dos procedimientos del proceso auditado; así:
•	Debilidad en el MANUAL DE FISCALIZACIÓN, SUPERVISIÓN, E INSPECCION AL CONTRATO DE CONCESIÓN DEL JUEGO DE APUESTAS PERMANENTES O CHANCE: se evidenció que la dependencia no elaboró, ni la subgerencia general aprobó el cronograma anual de visitas de Fiscalización, Supervisión e Inspección al contrato de concesión de apuestas permanentes, el cual debe incluir las fechas trimestrales de las 4 visitas de fiscalización y supervisión a la sede administrativa del concesionario. Esta situación incumple el numeral 2 de dicho manual.
•	Debilidad en el procedimiento PRO420-194-10 CONTROL Y SEGUIMIENTO AL JUEGO DE APUESTAS PERMANENTES O CHANCE: Se evidenció la inexistencia de un cronograma anual de visitas. Esta situación incumple la política de operación nro. 4 del procedimiento.
•	Debilidad en el procedimiento PRO420-529-1- FISCALIZACIÓN, SUPERVISIÓN E INSPECCION DEL JUEGO DE APUESTAS EN VISITAS ADMINISTRATIVAS: se identificó la falta de evidencia que sustente que los cronogramas mensuales de visitas fueran presentados ante el comité y Junta Directiva. Esta situación incumple la actividad 3 del procedimiento.</t>
  </si>
  <si>
    <t xml:space="preserve">El manual de fiscalizacion, supervision e inspeccion esta desactualizado y el tiempo de las actividades se manejaban de manera diferente, por lo tanto las visitas no programaron de acuerdo a lo que establecia dicho manual. 
El personal desconocia el manual, no se realizo retroalimentacion por parte de la persona que estaba en ese cargo  
Nota. Una vez reviada la descripcion del hallazgo se encontro que el procedimiento que hace referencia a los cronogramas es el de fiscalizacion </t>
  </si>
  <si>
    <t xml:space="preserve">Actualizacion del manual e fiscalizacion, supervision e inspeccion de acuerdo a las nuevas necesidades del proceso de fiscalizacion 
Actaulizacion de los tiempos de realizacion de las actividades
Socializacion del manual 
Aprobacion del manual
Creacion del repositorio en el One drive en la carpeta de apuestas donde se incluyen los cronogramas de las visitas de fiscalizacion a puntos de venta.
Socializacion mensual del cronograma de visitas a puntos de venta  </t>
  </si>
  <si>
    <t xml:space="preserve">1. Manual de fiscalizacion, supervision e inspeccion actualizado, socializado, codificado y publicado en la pagina de la Loterìa 
2. Repositorio en la carpeta de la Unidad de Apuestas  </t>
  </si>
  <si>
    <t>Unidad de Apuestas y Control de Juegos</t>
  </si>
  <si>
    <t>Se soplicitó al área de planeación una asesoria y acompañamiento para el ajuste en el flujograma de los procesos con el objetivo de ajustar y actualizar los procedimientos.</t>
  </si>
  <si>
    <t>La accion de mejoramiento se encuentra en ejecucion, la  Unidad de apuestas solicito a la Oficina asesora de planeacion la asesoria en la actualizacion del procedimiento.</t>
  </si>
  <si>
    <t>Revisados los soportes relacionados con la visita de fiscalización adelantada al concesionario por profesionales de la Unidad de Apuestas el día 24 de mayo de 2023 se evidencia que el 75.6 % de los aspectos a validar no fueron objeto de verificación (31 de 41), por otra parte no se elaboró informe final de la visita y el acta de cierre no cuenta con hora de culminación y no está firmada; lo anterior evidencia incumplimiento de los numerales 4.1, 4.2 y 5 del MANUAL DE FISCALIZACIÓN, SUPERVISIÓN, E INSPECCION AL CONTRATO DE CONCESIÓN DEL JUEGO DE APUESTAS PERMANENTES O CHANCE.</t>
  </si>
  <si>
    <t xml:space="preserve">El manual de fiscalizacion, supervision e inspeccion desactualizado.
 Desconocimiento del contenido del manual por parte del personal sobre la entrega del informe de la visita trimestral y del diligenciamiento adecuado del acta de cierre.  </t>
  </si>
  <si>
    <t xml:space="preserve">Actualizacion del manual de fiscalizacion, supervision e inspeccion de acuerdo a las nuevas necesidades del proceso de fiscalizacion
Actualizacion de los items a solicitar durante las vistas trimestrales al concesionario, Socializacion del manual de fiscalizacion 
aprobacion del  del manual de fiscalizacion en comite
Publicacion del manual en los medios dispuestos por la Loteria 
Socializacion de los entregables de las visitas con el equipo de Unidad de Apuestas  
 </t>
  </si>
  <si>
    <t xml:space="preserve">1. Manual de fiscalizacion, supervision e inspeccion actualizado, socializado y publicado en los medios dispuestos por la Loterìa 
2. Actas de inicio y de cirre debidamente diligenciadas </t>
  </si>
  <si>
    <r>
      <rPr>
        <b/>
        <sz val="10"/>
        <color rgb="FF000000"/>
        <rFont val="Arial Narrow"/>
        <family val="2"/>
      </rPr>
      <t xml:space="preserve">Lineamiento 10.2
I semestre 2024:
</t>
    </r>
    <r>
      <rPr>
        <sz val="10"/>
        <color rgb="FF000000"/>
        <rFont val="Arial Narrow"/>
        <family val="2"/>
      </rPr>
      <t xml:space="preserve">
Se recomienda a los líderes y/o responsables de procesos comunicar oportunamente a la Alta Dirección las situaciones donde no es posible segregar adecuadamente funciones (insuficiencia de personal); con el fin de que se tomen las acciones correctivas adecuadas para el cumplimiento de las actividades del proceso. </t>
    </r>
  </si>
  <si>
    <t xml:space="preserve">Comunicar a la Alta Dirección en el marco de reuniones directivas y/o comités programados, las debilidades identificadas relacionadas con el personal de apoyo de la Oficina. </t>
  </si>
  <si>
    <t>Ofiicna Jurídica</t>
  </si>
  <si>
    <t xml:space="preserve">ALERTA </t>
  </si>
  <si>
    <t>Se encuentra INCUMPLIDA, teniedno en cuenta que verificada la carpeta no se encontó evidencia alguna y el término para la implementación de la acción se encuentra vencido.</t>
  </si>
  <si>
    <t xml:space="preserve">Islena Pineda Rodríguez </t>
  </si>
  <si>
    <t xml:space="preserve">INCUMPLIDA </t>
  </si>
  <si>
    <t xml:space="preserve">NO </t>
  </si>
  <si>
    <r>
      <rPr>
        <b/>
        <sz val="10"/>
        <color rgb="FF000000"/>
        <rFont val="Arial Narrow"/>
        <family val="2"/>
      </rPr>
      <t xml:space="preserve">Lineamiento 17.8 
I semestre 2024: 
</t>
    </r>
    <r>
      <rPr>
        <sz val="10"/>
        <color rgb="FF000000"/>
        <rFont val="Arial Narrow"/>
        <family val="2"/>
      </rPr>
      <t xml:space="preserve">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 </t>
    </r>
  </si>
  <si>
    <t>Realizar seguimiento bimestral a las acciones preventivas como consecuencia de las auditorías internas y de entes externos.</t>
  </si>
  <si>
    <t>TEMA: PROCEDIMIENTO GESTIÓN JUDICIAL PRO103-231-11
HALLAZGO No. 1
De 83  procesos reportados por la Oficina Jurídica y de acuerdo con muestra aleatoria se realizó consulta el 26/09/2024 en SIPROJWEB de 33  procesos para identificar la actualización de las actuaciones procesales. De esta consulta, se evidenció que los procesos Nos. 2019-00153, 2021-50400, 2018-00514 y 2022-00225, no se encontraron registrados en el SIPROJWEB.</t>
  </si>
  <si>
    <t>Ausencia de un sistema de seguimiento eficiente que 
permitan la verificación del cumplimiento de las obligaciones contraídas por los abogados externos 
contratados por la entidad, asociadas con el registro y actualización de los procesos judiciales en el 
SIPRJWEB</t>
  </si>
  <si>
    <t>Modificación del Procedimiento de Gestión Judicial (Pro103-231-11) a efectos de clarificar: 
(1) Que los procesos judiciales solo pueden reportarse a SiprojWeb una vez se haya emitido auto admisorio de la demanda. Los proceso penales solo pueden reportarse a SiprojWeb una vez el Fiscal fije noticia criminal 
(2) Que en razón de lo anterior se llevará una base de datos interna con los procesos que aún no cuebntan con auto admisorio o noticia criminal (es decir, establezca los presuntos hechos delictivos) 
(3) Que en los procesos penales el Código Único de Investigación CUI es distinto al ID que arroja SirpojWeb, razón por la cual deben manejarse los dos números para cada proceso penal, en el control interno de la Lotería.                                                                                                                                                   Lo anterior porque (i) los procesos penales 201800514 y 202200225 identificado por la OCI como no reportados a SiprojWeb no cuenta aún con noticia criminal y por ende no puede ser incluidos, aún, en SirpojWeb y (ii) el proceso 2021500400 que la OCI identifica como no reportado en SiprojWeb, en dicha plataforma aparece como ID824699</t>
  </si>
  <si>
    <t xml:space="preserve">Procedimiento aprobado y socializado </t>
  </si>
  <si>
    <t xml:space="preserve">Jefe Oficina juridica </t>
  </si>
  <si>
    <t>30/05/2025</t>
  </si>
  <si>
    <t xml:space="preserve">EN TERMINO </t>
  </si>
  <si>
    <t>Se encuentra en EJECUCIÓN, teniendo en cuenta verificada la carpeta no se encontó evidencia alguna y el término para la implementación de la acción no ha vencido.</t>
  </si>
  <si>
    <t xml:space="preserve">EN EJECUCION </t>
  </si>
  <si>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</si>
  <si>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</si>
  <si>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</si>
  <si>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Jefe oficina juridica.- abogado externo de rep judicial </t>
  </si>
  <si>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</si>
  <si>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</si>
  <si>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r>
      <rPr>
        <sz val="10"/>
        <color rgb="FF000000"/>
        <rFont val="Arial Narrow"/>
        <family val="2"/>
      </rPr>
      <t xml:space="preserve">Teniendo en cuenta que el Código General Disciplinario </t>
    </r>
    <r>
      <rPr>
        <u/>
        <sz val="10"/>
        <color rgb="FF000000"/>
        <rFont val="Arial Narrow"/>
        <family val="2"/>
      </rPr>
      <t>no</t>
    </r>
    <r>
      <rPr>
        <sz val="10"/>
        <color rgb="FF000000"/>
        <rFont val="Arial Narrow"/>
        <family val="2"/>
      </rPr>
      <t xml:space="preserve"> establece plazo para notificar ni el inicio de la etpa de juzgamiento, ni la elección del tipo de proceso que se aplicará endicha etapa, los expertos en derecho disciplinario coinciden en señalar que la etapa de juzgamientodebe iniciarse ANTES de que prescriba la acción disciplinaria. En consecuencia se especificará dentro del procesos restectivos (PRO108-581-1 y PRO108-582-1) que la la notificación del inicio de la etapa de juzgamiento, así como la notificación de la escogencia del tipo de proceso que se aplicará, deberá realizarse ANTES de que prescriba la acción disciplinaria. También se especificará que una vez realizadas las notificaciones anteriores, las personas implicadas tienen todas las garantías para imponer los recursos a los que haya lugar, dando estricto cumplimiento al debido proceso.</t>
    </r>
  </si>
  <si>
    <t>Procedimiento modificado, aprobado y socializado</t>
  </si>
  <si>
    <t>Jefe de la Oficina Jurídica</t>
  </si>
  <si>
    <t xml:space="preserve">TEMA: EVALUACIÓN DE LA GESTIÓN DE LOS SIGUIENTES RIESGOS Y CONTROLES (DISEÑO Y EJECUCIÓN) DE LA MATRIZ DE RIESGOS VERSIÓN 1 DE 2024: RG31, RG32 Y RG33.
HALLAZGO No. 7
Se realizó la evaluación de los riesgos RG31, RG32 Y RG33 tomando como fuente el mapa de riesgos 2024 Versión 1 Consultado en el link https://loteriadebogota.com/gestion-riesgos/ el día 25/09/2024; asimismo se analizan los soportes aportados por la Oficina Jurídica, para verificar la efectividad de los controles y se identificaron las siguientes debilidades: 
• Las causas raíz de los tres riesgos no están descritas
• En la mayoría de los controles asociados a los tres riesgos no se expresa cual es el propósito. Como si lo está en el control 2 del riesgo RG32 que señala “(…) con el fin que se realicen las asesorías en el manejo del sistema y para solucionar el inconveniente presentado (…)”
• En los controles 1 y 3 del riesgo RG31 no se identifica cómo se realiza la verificación o seguimiento.
• En el control 2 del riesgo RG32 no se identifica la desviación del control
• En el control 2 del riesgo RG33 no cumple con los criterios del control (responsable, acción y complemento)
• De acuerdo con los soportes entregados se deduce que el primer control del riesgo RG31 no se ejecuta como fue diseñado, teniendo en cuenta que este riesgo se materializó.
• El segundo control del riesgo RG31, el primer control del RG32 y el primer control del RG33, no se aplica como fue diseñado, por cuanto no se está haciendo por parte del jefe de la Oficina Jurídica, un seguimiento exhaustivo a los estados de los procesos del SIPROJWEB, toda vez que se evidencia desactualización de procesos en el SIPROJWEB. 
• El tercer control del Riesgo RG31, no se aplica como fue diseñado, toda vez que no se está haciendo un monitoreo adecuado a las obligaciones de los apoderados de la entidad, toda vez que se evidencia desactualización de procesos en el SIPROJWEB.
</t>
  </si>
  <si>
    <t>Desconocimiento de la normatividad aplicable a la entidad relacionada con la redacción y 
diseño de controles. 
 Desconocimiento de la Política de Administración del riesgo vigente en la entidad, a fin de dar 
cumplimiento efectivo a los lineamientos señalados.</t>
  </si>
  <si>
    <t>Ajuste en la redacción de los riesgos, sieguiendo la metodología establecida por el DAFP y la Politica de Administración del riesgo de la Loteria</t>
  </si>
  <si>
    <t>Matriz modificada, aprobada y socializada</t>
  </si>
  <si>
    <t>Jefe Oficina Juridica</t>
  </si>
  <si>
    <t>OCDI</t>
  </si>
  <si>
    <t>Debido a que la unidad solo contaba con una acción, no fue necesario realizar seguimiento, ya que las demás se cumplieron durante la vigencia 2024</t>
  </si>
  <si>
    <t>Islena Pineda Rodríguez</t>
  </si>
  <si>
    <r>
      <rPr>
        <b/>
        <sz val="10"/>
        <color rgb="FF000000"/>
        <rFont val="Arial Narrow"/>
        <family val="2"/>
      </rPr>
      <t xml:space="preserve">TEMA: Partes Interesadas del MSPI
</t>
    </r>
    <r>
      <rPr>
        <sz val="10"/>
        <color rgb="FF000000"/>
        <rFont val="Arial Narrow"/>
        <family val="2"/>
      </rPr>
      <t xml:space="preserve">
Revisado el documento denominado Caracterización de Usuarios y Partes Interesadas, recibido el día 22/05/2024 por parte de la Oficina de Planeación, se evidencia que incumple lo establecido en el numeral 7.1.2. Necesidades y expectativas de los interesados del documento maestro Modelo de Seguridad y Privacidad de la Información expedido en la vigencia 2021 por Mintic, dado que en el mismo no se identifican expresamente las partes internas y externas que pueden influir directamente en la seguridad y privacidad de la información, así como tampoco se determinan los requisitos legales, reglamentarios y contractuales de dichas partes. </t>
    </r>
  </si>
  <si>
    <t>Debido a la concentración en otras actividades, no se alcanzó a contar con el documento completo, incluyendo al MSPI.</t>
  </si>
  <si>
    <t xml:space="preserve">Se ajustará el documento teniendo en cuenta  los indicado en el numeral 7.1.2. Necesidades y expectativas de los interesados del documento maestro Modelo de Seguridad y Privacidad de la Información expedido en la vigencia 2021 por Mintic. </t>
  </si>
  <si>
    <t>Documento socializado de Caracterización de Usuarios y Partes Interesadas ajustado.</t>
  </si>
  <si>
    <t xml:space="preserve">Jefe de  Oficina Asesora de Planeación y Jefe Oficina de Gestión Tecnológica e Innovación </t>
  </si>
  <si>
    <r>
      <rPr>
        <b/>
        <sz val="10"/>
        <color rgb="FF000000"/>
        <rFont val="Arial Narrow"/>
        <family val="2"/>
      </rPr>
      <t xml:space="preserve">TEMA: Funciones del Comité Institucional de Gestión y Desempeño frente al MSPI
</t>
    </r>
    <r>
      <rPr>
        <sz val="10"/>
        <color rgb="FF000000"/>
        <rFont val="Arial Narrow"/>
        <family val="2"/>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</si>
  <si>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</si>
  <si>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</si>
  <si>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</si>
  <si>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</si>
  <si>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</si>
  <si>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</si>
  <si>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</si>
  <si>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t>La Oficina Asesora de Planeación con apoyo del area de Comunicaciones y Mercadeo diseñara un Instructivo con los criterios definidos en el Anexo 1 de la Resolución 1519 de 2020 del  MinTic para que cada area implemente las directrices de accesibilidad web en el momento de generar documentos que se publiquen en la página web, dicho documento una vez sea aprobado por el comite de gestión institucional sera socializado a todos los colaboradores de la entidad, y se realizara capacitación semestral para que esten vigentes los conocimientos.</t>
  </si>
  <si>
    <t>Instructivo con lineamientos para publicación de documentos texto, hoja de calculo, documentos PDF y plantillas de presentación 
Acta de aprobación por el comité institucional de gestión y desempeño</t>
  </si>
  <si>
    <t>Producto de la evaluación realizada sobre los reportes de materialización de riesgo, se evidenció 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 y aunque en respuesta al informe preliminar fue allegado el reporte ajustado como soporte de la acción correctiva, el hecho es que no se presentó una acción preventiva por cuanto existe un procedimiento que no se cumplió.</t>
  </si>
  <si>
    <t>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t>
  </si>
  <si>
    <t>La oficina asesora de planeación en su rol de segunda línea de defensa y en cumplimiento de la actividad No 4 del procedimiento PRO310-456-2 reporte y manejo de eventos de riesgo materializados, realizará las respectivas revisiones, verificaciones y ajustes de la información reportada por el proceso correspondiente ante la materalización de alguno de los riesgos identificados y no identificados en la matriz de riesgos de la entidad.</t>
  </si>
  <si>
    <t xml:space="preserve"> Reporte Evento Riesgo revisado, verificado y ajustado a travez del Formato FRO310-457-1
</t>
  </si>
  <si>
    <t>Producto de la revisión de las actas de destrucción de billetería y destrucción de planchas de los sorteos, se evidenciaron las siguientes debilidades:
•	No se aportó el video de destrucción de la plancha correspondiente al sorteo 2744 del 30 de mayo de 2024, ni el acta de destrucción de billetería del sorteo del 4 de enero de 2024, a pesar de ser solicitada en múltiples ocasiones.
•	Las actas de destrucción de billetería aportadas de los sorteos 2744 y 2748 de 22 de mayo y 27 de junio de 2024 no contienen las firmas de los dos funcionarios de la Empresa Impresora como lo señala el procedimiento PRO410-201-11 control de billetería no vendida “…este proceso debe ser filmado y del mismo se debe elaborar dos actas denominadas "Acta de destrucción de billetería" y "Acta de destrucción de planchas" las cuales deben ser firmadas por dos funcionarios de la firma impresora”.</t>
  </si>
  <si>
    <t xml:space="preserve">1. Falta de comunicación sobre el procedimiento PRO410-201-11 control de billetería no vendida a la empresa impresora de billetería </t>
  </si>
  <si>
    <t xml:space="preserve">Socializar el procedimiento procedimiento PRO410-201-11 "Control de billetería no vendida a la empresa impresora de billetería"  con CADENA </t>
  </si>
  <si>
    <t>Correo electronico</t>
  </si>
  <si>
    <t xml:space="preserve">Director de Operación de Producto y Comercialización </t>
  </si>
  <si>
    <t xml:space="preserve">Se CIERRA, teniendo en cuenta que verificada la carpeta se encontó correo electróncio del 30/12/2024, donde se evidencia la implementación de la acción de mejora planteada. </t>
  </si>
  <si>
    <t>CUMPLIDA</t>
  </si>
  <si>
    <t xml:space="preserve">Asignar la actividad de control de los soportes aportados por Cadena como consecuencia del cumplmiento de los controles en el PRO410-201-11 control de billetería no vendida a la empresa impresora de billetería </t>
  </si>
  <si>
    <t>Correo de asignacion de actividaddes y registro de socialización</t>
  </si>
  <si>
    <t xml:space="preserve">Se CIERRA, teniendo en cuenta que verificada la carpeta se encontó correo electróncio del 02/01/2025, donde se evidencia la implementación de la acción de mejora planteada. </t>
  </si>
  <si>
    <t xml:space="preserve">CUMPLIDA </t>
  </si>
  <si>
    <t>Envio de correo por parte del responsable la actividad de control de los soportes aportados por Cadena de forma bimestral informado al supervisor del contrato sobre el cumplimiento del mismo.</t>
  </si>
  <si>
    <t>Correo de seguimiento</t>
  </si>
  <si>
    <t>Durante la revisión de las carpetas contractuales de una muestra de 12 distribuidores, se identificaron debilidades relacionadas con el diligenciamiento de los formularios de vinculación de personas naturales y jurídicas, relacionadas con la identificación de los responsables de la revisión y verificación de estos formularios. A continuación, se detallan las principales deficiencias encontradas:
•	5 formularios no tienen la identificación, ni firma de la persona quien diligencia el formato.
•	6 formularios no tienen firma de la declaración juramentada de origen de fondos.
•	11 formularios no tienen identificación del funcionario quien valida los datos en ellas.
Lo anterior INCUMPLE el procedimiento PRO105-522-2 conocimiento de contrapartes, aplicación de debida diligencia y debida diligencia ampliada, Actividad No. 2 El supervisor del contrato debe revisar y verificar que el Formulario de Vinculación de Persona Natural y/o Persona Jurídica se encuentre debidamente diligenciado</t>
  </si>
  <si>
    <t xml:space="preserve">Desconocimiento por parte de los distribuidores y personal a cargo de recibir la documentación sobre el debido diligenciamiento de los formatos de persona natura y juridica. </t>
  </si>
  <si>
    <t xml:space="preserve">1, Socializar con los distribuidores el correcto funcionamiento de los formatos de persona natural y juridica enviando el instructivo. </t>
  </si>
  <si>
    <t>Correo electronico a los Distribuidores socializando el instructivo</t>
  </si>
  <si>
    <t xml:space="preserve">Director de Operación de Producto y Comercialización / Oficial de cumplimiento </t>
  </si>
  <si>
    <t xml:space="preserve">2. Socializar con la persona encargada de la recepción de los documentos de los distribuidores el correcto diligenciamiento de los formatos de persona natura y juridica con el fin de que pueda realizar la validación de los mismos. </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</si>
  <si>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</si>
  <si>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</si>
  <si>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Ajustar el procedimiento PRO410-199-11 ASIGNACIÓN Y DISTRIBUCIÓN DE BILLETERIA  para inlcuir lo relacionado con el despacho de billeteria de los sorteos especiales que requieran la impresión de billeteria adicional.  </t>
  </si>
  <si>
    <t xml:space="preserve">Procedimiento PRO410-199-11 ASIGNACIÓN Y DISTRIBUCIÓN DE BILLETERIA   Actualizado y aprobado por Comité de Gestión y Desempeño) 
</t>
  </si>
  <si>
    <t xml:space="preserve">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</si>
  <si>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 xml:space="preserve">
Acta de reunión con distribuidores 
Acta de comité de cupos con la socializacion de los resultados o medidas para disminuir los cupos.</t>
  </si>
  <si>
    <t xml:space="preserve">
En indagación acerca de la realización de los simulacros de puesta en marcha del plan de contingencia de la lotería de Bogota, se confirmó por parte de la Directora del proceso auditado que no se han realizado los simulacros semestrales sobre este plan. Lo anterior INCUMPLE el procedimiento PRO 410-204-16 REALIZACIÓN SORTEO LOTERÍA, Políticas de Operación, Numeral 4 "Plan de contingencia: Se debe contar con un plan de contingencia a la realización del sorteo, el cual contempla todos los aspectos que se puedan presentar por parte del canal de televisión, de la Lotería de Bogotá y de los delegados del sorteo. Se deben realizar dos simulacros al año".</t>
  </si>
  <si>
    <t>Falta de solcialización del procedimiento con las áreas involucradas en el mismo (TI, Recursos Fisicos, Subgerencia)
Falta de información sobre el paso a paso para realizar un simulacro</t>
  </si>
  <si>
    <t>1, Socializar con las áreas involucradas el Plan de Contingencia PLA410-567-2</t>
  </si>
  <si>
    <t>Memorando o acta de Socialización del plan de contingencia PLA410-567-2</t>
  </si>
  <si>
    <t>Director de Operación de Producto</t>
  </si>
  <si>
    <t xml:space="preserve">2, Solicitar a las áreas involucradas por parte de área de Seguridad y Salud en el trabajo una capacitación o guía sobre la ejecución de un simulacro. </t>
  </si>
  <si>
    <t>Acta o memorando con la Socilización de la manera en que debe planearse un simulacro.</t>
  </si>
  <si>
    <t xml:space="preserve">3, Efectuar el simulacro del Plan de contingencia PLA410-567-2 relacionado en la Políticas de Operación, Numeral 4 "del procedimiento  PRO 410-204-16 REALIZACIÓN SORTEO LOTERÍA, </t>
  </si>
  <si>
    <t xml:space="preserve"> Informe de simulacro. del Plan de contingencia PLA410-567-2</t>
  </si>
  <si>
    <t xml:space="preserve">
Producto de la revisión realizada el 2 de octubre de 2024 sobre los archivos subidos a la plataforma SECOP II del contrato 065 de 2022 con Cadena S.A., se identificó inoportunidad en el cargue de los archivos soportes de la ejecución del contrato de impresión, dicha debilidad fue identificada en 17 informes de actividades del proveedor y 17 informes de seguimiento y control del supervisor del contrato.
Lo anterior INCUMPLE:
El Decreto 1082 de 2015 Sector Administrativo de Planeación Nacional , artículo 2.2.1.1.1.7.1. “Publicidad en el SECOP. La Entidad Estatal está obligada a publicar en el SECOP los Documentos del Proceso y los actos administrativos del Proceso de Contratación, dentro de los tres (3) días siguientes a su expedición, y Resolución Interna No. 069 de 2021   Artículo 9. Funciones de la supervisión o interventoría Seguimiento administrativo, literal a) Revisar que el expediente electrónico y físico del contrato esté completo, sea actualizado constantemente y cumpla con la normativa aplicable. Y literal e) Dejar constancia escrita de las actuaciones ejecutadas en el cumplimiento de la función de vigilancia y custodiar adecuadamente el archivo documental que de ellas se genere, realizando las publicaciones pertinentes en el Sistema Electrónico de Contratación Pública “Secop” II cuando sea el caso.” Negrilla fuera de texto.</t>
  </si>
  <si>
    <t xml:space="preserve">1, Falta de seguimiento al SECOP </t>
  </si>
  <si>
    <t xml:space="preserve">1, Realizar seguimiento al SECOP con el fin de cargar los informes en los términos establecidos
</t>
  </si>
  <si>
    <t>1, Seguimiento realizado por la Dirección 
2. Cargar los documentos faltantes del contrato</t>
  </si>
  <si>
    <t xml:space="preserve">2, Falta de apoyo a la supervisión. </t>
  </si>
  <si>
    <t xml:space="preserve">2, Capacitación a un colaborador de la dirección para que apoye con la revisión de los documentos faltantes. </t>
  </si>
  <si>
    <t xml:space="preserve">1 Soporte de capacitación </t>
  </si>
  <si>
    <t>En revisión del evento de riesgo materializado referente al despacho de billetería al distribuidor de código ROZZO, se identificaron las siguientes debilidades: 
•	La Unidad Financiera y Contable no realizó la solicitud de retención de billetería a la Dirección de Operación de producto y Comercialización, desde el 02 de mayo (sorteo 2740), dado que el distribuidor no efectúo el pago de la billetería vendida del sorteo anterior; sino fue hasta el 30 de mayo 2024 (sorteo 2744) que dicha unidad retuvo al distribuidor; es decir, 5 sorteos después de lo regulado en el reglamento de distribuidores y con valor total de $24.9 millones de pesos. Esta situación contraviene el control 1 del riesgo RC-03 y el Artículo Vigésimo primero del reglamento de distribuidores.
•	La Dirección de Operación de Producto y Comercialización no realizó la retención de la Billetería desde el 25 de abril (sorteo 2739), toda vez que la póliza del distribuidor (60-45-101004653) venció a partir del 20 de abril de 2024. Esta situación contraviene la actividad 35 del procedimiento PRO410-342-7 y el control 2 del riesgo RC-03.</t>
  </si>
  <si>
    <t xml:space="preserve">Se presenta falta de asignción de responsabilidad de un colaborador de la dirección para la comunicación de las pólizas vencidas al área financiera para retención. </t>
  </si>
  <si>
    <t xml:space="preserve">1, Asignar la actividad de comunicación de las pólizas vencidas a un colaborador de la Dirección de Operación </t>
  </si>
  <si>
    <t xml:space="preserve">1, Asignación de la responsabilidad 
por medio de correo electronico o memorando </t>
  </si>
  <si>
    <t>EL responsable asignado mensualmente realizará correo electronico informando al supervisor del contrato de distribucion acerca de las novedades del mes y el seguimeinto realizado.</t>
  </si>
  <si>
    <t xml:space="preserve">3 Correos de seguimiento mensual </t>
  </si>
  <si>
    <t>De la revisión normativa sobre una muestra de 30 nomas asociadas al proceso de Juegos de suerte y Azar – Loterías, se evidencio la desactualización de las siguientes normas:
•	Desactualización del Acuerdo 572 de 2021 Consejo Nacional de Juegos de Suerte y Azar modificado por el Acuerdo 710 de 2023, Por el cual se modifica el Acuerdo número 572 de 2021 el cual establece el reglamento para la operación del incentivo con cobro de premio inmediato de juegos de suerte y azar territoriales.
•	Desactualización del Acuerdo 400 de 2018 Consejo Nacional de Juegos de Suerte y Azar modificado por el Acuerdo 709 de 2023 mediante el cual se expiden los formularios de declaración, liquidación, pago y giro de los recursos del monopolio de juegos de suerte y azar.
Lo anterior INCUMPLE: el procedimiento de normograma Código:PRO103-389-2, Políticas de operación del proceso Numeral 3 “El normograma se actualizará cada tres (3) meses”.</t>
  </si>
  <si>
    <t>Se presenta falta de asignción de responsabilidad de un colaborador de la dirección para la actualización del normograma,</t>
  </si>
  <si>
    <t>1, Asignar la actividad de actualización de normogra,a a un colaborador de la Dirección de Operación</t>
  </si>
  <si>
    <t xml:space="preserve">1, Asignación de la responsabilidad 
</t>
  </si>
  <si>
    <t xml:space="preserve">2, Actualizar el normograma </t>
  </si>
  <si>
    <t xml:space="preserve">2, Normograma actualizado </t>
  </si>
  <si>
    <t>Producto de la selección de 6 PQRS asignadas a la Dirección de Operación de Producto y comercialización, se identificaron debilidades en el proceso de pago de premios a través de la página web de la lotería, y un comunicado con información errada. Estas debilidades se identifican a continuación:
•	Se evidenciaron atrasos en los pagos de premios solicitados por la página web de la Lotería en 4 casos sobre una selección de 6 PQRS (Ver tabla No. 13), en dichos casos no se está atendiendo oportunamente lo estipulado al momento de gestionar el cobro en donde se comunica en la página web qué “el pago puede tomar entre 8 a 10 días hábiles” , esto debido a que el pago se dio entre 14 y 15 dias hábiles. 
•	Se identificó en la solicitud con número de registro interno 929202024 del 18 de enero de 2024, en donde la respuesta dada al ganador por el cobro de su premio en primera instancia fue errada debido a que se le contesto el 18 de enero de 2024 que su pago seria efectuado máximo a la semana siguiente, pero nuevamente el 9 de febrero de 2024 y ante la nueva solicitud del ganador se le responde que su pago fue realizado el 30 de noviembre de 2023. 
•	No se evidenció respuesta a las recomendaciones referentes a los incumplimientos en los tiempos de pago de premios cobrados por medio de la página web de la lotería socializados en los informes internos mensuales de PQRS de enero a junio de 2024 elaborados por la Profesional III de la Oficina de Atención al Cliente.</t>
  </si>
  <si>
    <t>Los tiempos establecidos en la página web no correspondena los tiempos establecidos en el decreto Decreto 3034 de 2013 el cual establece que: "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</si>
  <si>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Actualizar la página web en lo relacionado con el tiempo establecido para el pago de premios de acuerdo con lo descrito en el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</si>
  <si>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 xml:space="preserve">Actualización de la página web </t>
  </si>
  <si>
    <t>Producto de la revisión sobre la matriz de riesgos del proceso de explotación de juegos de suerte y azar – Loterías, se evidencia debilidad en cuanto al atributo de periodicidad en el control diseñado para mitigar el riesgo RPDP-04. Esto debido a que no se especifica en qué momento la Oficina de Gestión Tecnológica debe solicitar la revisión de los perfiles o privilegios del sistema.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</si>
  <si>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Falta de integración entre las áreas de TI y Dirección de Operación para la descripción del riesgo</t>
  </si>
  <si>
    <t>actualización de los riesgos compartidos entre TI y la Dirección de Operación  a travez de una mesa trabajo entre las dos áreas</t>
  </si>
  <si>
    <t xml:space="preserve">
Actualización de los riesgos que haya lugar. </t>
  </si>
  <si>
    <t>Director de Operación de Producto y Comercialización / Jefe TI</t>
  </si>
  <si>
    <t>TABLA RESUMEN ESTADO PLANES DE MEJORAMIENTO</t>
  </si>
  <si>
    <t>ÁREA AFECTADA</t>
  </si>
  <si>
    <t>ORIGEN</t>
  </si>
  <si>
    <t>N° OBSERVACIONES</t>
  </si>
  <si>
    <t>N° OBSERVACIONES CERRADAS</t>
  </si>
  <si>
    <t>N° ACCIONES</t>
  </si>
  <si>
    <t>ACCIONES CERRADAS IV TRIMESTRE 2023</t>
  </si>
  <si>
    <t>ACCIONES CERRADAS I TRIMESTRE 2024</t>
  </si>
  <si>
    <t>ACCIONES CERRADAS II TRIMESTRE 2024</t>
  </si>
  <si>
    <t>ACCIONES CERRADAS III TRIMESTRE 2024</t>
  </si>
  <si>
    <t>ACCIONES INCUMPLIDAS</t>
  </si>
  <si>
    <t xml:space="preserve"> EN EJECUCIÓN</t>
  </si>
  <si>
    <t>SECRETARÍA GENERAL</t>
  </si>
  <si>
    <t>SUBGERENCIA COMERCIAL Y OPERATIVA</t>
  </si>
  <si>
    <t>AUDITORÍAS AL PROCESO DE ATENCIÓN Y SERVICIO AL CLIENTE 2024</t>
  </si>
  <si>
    <t>ÁREA ATENCIÓN Y SERVICIO AL CLIENTE</t>
  </si>
  <si>
    <t>UNIDAD DE BIENES Y SERVICIOS</t>
  </si>
  <si>
    <t>ACTA DE VISITA DE SEGUIMIENTO PIGA DE LA SECRETARÍA DE AMBIENTE 2022-2023</t>
  </si>
  <si>
    <t>AUDITORÍA GESTIÓN DE BIENES Y SERVICIOS 2023</t>
  </si>
  <si>
    <t>UNIDAD DE TALENTO HUMANO</t>
  </si>
  <si>
    <t>AUDITORÍA GESTIÓN JURÍDICA 2022</t>
  </si>
  <si>
    <t>AUDITORÍA GESTIÓ FINANCIERA Y CONTABLE 2022</t>
  </si>
  <si>
    <t>AUDITORÍA AL SISTEMA DE GESTIÓN DE SEGURIDAD Y SALUD EN EL TRABAJO SG-SST 2023</t>
  </si>
  <si>
    <t>OFICINA GESTIÓN TIC</t>
  </si>
  <si>
    <t>AUDITORÍA TI-2020</t>
  </si>
  <si>
    <t>AUDITORIA ACCESIBILIDAD WEB-SEGURIDAD DIGITAL-DATOS ABIERTOS 2022</t>
  </si>
  <si>
    <t>UNIDAD FINANCIERA Y CONTABLE</t>
  </si>
  <si>
    <t>OFICINA OFICIAL DE CUMPLIMIENTO</t>
  </si>
  <si>
    <t>INFORME DE AUDITORÍA AL SISTEMA DE GESTIÓN ANTISOBORNO F-203 CMD CERTIFICATION</t>
  </si>
  <si>
    <t>UNIDAD DE APUESTAS Y CONTROL DE JUEGOS</t>
  </si>
  <si>
    <t>DIRECCIÓN DE OPERACIÓN DE PRODUCTO Y COMERCIALIZACIÓN</t>
  </si>
  <si>
    <t>INFORME EVALUACIÓN INDEPENDIENTE AL SISTEMA DE CONTROL INTERNO I SEMESTRE 2023</t>
  </si>
  <si>
    <t>OFICINA JURÍDICA</t>
  </si>
  <si>
    <t xml:space="preserve">OFICINA ASESORA DE PLANEACIÓN </t>
  </si>
  <si>
    <t>AUDITORÍA AL PROCESO DE GESTIÓN TECNOLÓGICA E INNOVACIÓN, CON ÉNFASIS EN EL MODELO DE SEGURIDAD Y PRIVACIDAD DE LA INFORMACIÓN – MSPI</t>
  </si>
  <si>
    <t>OCI</t>
  </si>
  <si>
    <t>TOTAL</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</si>
  <si>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</si>
  <si>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</si>
  <si>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</si>
  <si>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</si>
  <si>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</si>
  <si>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</si>
  <si>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</si>
  <si>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</si>
  <si>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</si>
  <si>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</si>
  <si>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</si>
  <si>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</si>
  <si>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</si>
  <si>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</si>
  <si>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</si>
  <si>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</si>
  <si>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</si>
  <si>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</si>
  <si>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</si>
  <si>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</si>
  <si>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</si>
  <si>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</si>
  <si>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</si>
  <si>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</si>
  <si>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</si>
  <si>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</si>
  <si>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</si>
  <si>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</si>
  <si>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</si>
  <si>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</si>
  <si>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</si>
  <si>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4.Evidencias o soportes ejecución acción de mejora</t>
  </si>
  <si>
    <t>4. 75%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</si>
  <si>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</si>
  <si>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</si>
  <si>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</si>
  <si>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</si>
  <si>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</si>
  <si>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</si>
  <si>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</si>
  <si>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</si>
  <si>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</si>
  <si>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</si>
  <si>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</si>
  <si>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</si>
  <si>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</si>
  <si>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</si>
  <si>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</si>
  <si>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</si>
  <si>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</si>
  <si>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</si>
  <si>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</si>
  <si>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</si>
  <si>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</si>
  <si>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</si>
  <si>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</si>
  <si>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</si>
  <si>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</si>
  <si>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</si>
  <si>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</si>
  <si>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</si>
  <si>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</si>
  <si>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</si>
  <si>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</si>
  <si>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</si>
  <si>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</si>
  <si>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</si>
  <si>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</si>
  <si>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</si>
  <si>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</si>
  <si>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</si>
  <si>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</si>
  <si>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</si>
  <si>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</si>
  <si>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</si>
  <si>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</si>
  <si>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</si>
  <si>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</si>
  <si>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</si>
  <si>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</si>
  <si>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</si>
  <si>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</si>
  <si>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</si>
  <si>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</si>
  <si>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</si>
  <si>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</si>
  <si>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</si>
  <si>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</si>
  <si>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</si>
  <si>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</si>
  <si>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</si>
  <si>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</si>
  <si>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</si>
  <si>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</si>
  <si>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</si>
  <si>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</si>
  <si>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</si>
  <si>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</si>
  <si>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</si>
  <si>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</si>
  <si>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</si>
  <si>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</si>
  <si>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</si>
  <si>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</si>
  <si>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</si>
  <si>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</si>
  <si>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</si>
  <si>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</si>
  <si>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</si>
  <si>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</si>
  <si>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</si>
  <si>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</si>
  <si>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</si>
  <si>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</si>
  <si>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</si>
  <si>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</si>
  <si>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</si>
  <si>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</si>
  <si>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</si>
  <si>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</si>
  <si>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</si>
  <si>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</si>
  <si>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</si>
  <si>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</si>
  <si>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</si>
  <si>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</si>
  <si>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</si>
  <si>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</si>
  <si>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</si>
  <si>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</si>
  <si>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</si>
  <si>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</si>
  <si>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</si>
  <si>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</si>
  <si>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</si>
  <si>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</si>
  <si>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t>Se da cierre a la acción de mejora, se identifica el  Informe de Mejoras de Accesibilidad Web enviado en el seguimiento del tercer trimestre y la pagina web en producción en la dirección https://loteriadebogota.gov.co/</t>
  </si>
  <si>
    <t>La acción de mejora se encuentra incumplida, se evidencia la entrega de los archivos de inventario de información de 5 procesos y los informes de actividades de 3 meses, no obstante no se recibieron los inventarios de activo de información de 3 procesos Gestión de Recaudo, Gestión Documental, y Gestión del Talento Humano. por tal motivo la acción se considera incumplida</t>
  </si>
  <si>
    <t>Se da cierre a la acción de mejora, debido a que se puede identificar en el Plan Anual de Adquisiciones 2025 la proyección de contratación de seis contratistas</t>
  </si>
  <si>
    <t>Se da cierre a la acción de mejora, se evidencia la programación de reuniones de seguimiento a planes institucionales por parte del equipo de la Oficina de Gestión TIC</t>
  </si>
  <si>
    <t>Se da cierre a la acción de mejora, se evidencia la realización de la socialización en tema de contratación de la abogada de Secretaria general la cual se realizo el día 13 de diciembre de 2024</t>
  </si>
  <si>
    <t xml:space="preserve">La accion de mejora se encuentra en ejecucion, a la fehca no se han recibido soportes del avance del plan de accion </t>
  </si>
  <si>
    <t>La acción de mejora se encuentra incumplida debido a que se aporto el Plan de Seguridad y Privacidad de la Información 2025 y el MANUAL DE GESTIÓN DE LA SEGURIDAD DE LA INFORMACIÓN (SGSI) no obstante los mismos no han sido aprobados, razón por la  cual no se aporta el acta que hace falta para el cierre definitivo de la acción de mejora</t>
  </si>
  <si>
    <t xml:space="preserve">La acción de mejora se encuentra en ejecución, se evidencian 4 piezas de sensibilización, se recomienda para el próximo seguimiento anexar además de estas piezas, los correos de socialización para complementar la información de cierre de la acción </t>
  </si>
  <si>
    <t> La acción de mejora se encuentra en ejecución, se recibio por parte de la Oficina de gestion TIC el manual del SGSI quedando pendiente para el cierre el acta de aprobacion del mismo y la socializacion de los roles al personal involugrado.</t>
  </si>
  <si>
    <t>  La acción de mejora se encuentra en ejecución, dicha oficina no proporciono evidencia para evaluar el nivel de avance.</t>
  </si>
  <si>
    <t xml:space="preserve">La acción de mejora se cierra, se evidencia en los informes mensuales de PQRS de octubre a diciembre que la Oficina de gestión TIC no ha incurrido en demoras en la respuestas de dichas peticiones </t>
  </si>
  <si>
    <t>La acción de mejora se encuentra incumplida debido a que si bien se recibió evidencia de la evaluación del procedimiento PRO 340-594-3 a través del acta de  reunión del 30 de noviembre de 20224, esta decisión no ha sido llevada a comité para su aprobación por lo que la acción de mejora desarbolada no es efectiva</t>
  </si>
  <si>
    <t>La acción de mejora se encuentra cerrada, toda ves que de acuerdo a la consulta desarrollada los contratos de apoyo a la gestion son aquellos que no requieren el uso de personal 
 https://www.ambitojuridico.com/noticias/analisis/contratos-de-prestacion-de-servicios-mitos-verdades-y-miedos#:~:text=El%20contrato%20de%20prestaci%C3%B3n%20de,saber%20propiamente%20t%C3%A9cnico%5B2%5D.</t>
  </si>
  <si>
    <t>Islena Pineda Rodríguez/ Manuela Hernández J.</t>
  </si>
  <si>
    <t xml:space="preserve">La acción de mejora se cierra; teniendo en cuenta que a la fecha de seguimiento la OCDI no contaba con planes de mejoramiento internos y/o de entes externos abiertos no se realizó seguimiento. 
No obstante, se presenta cumplimiento con el seguimiento realizado el 23/07/2024, 31/05/2024 y 03/10/2024; mediante correos electrónicos. </t>
  </si>
  <si>
    <t>La acción de mejora  se encuentra EN EJCUCIÓN debido a que no se aporto el memorando siga con la información de los saldos de distribuidores para corroborar que no hallan saldos mayores a dos meses con corte a diciembre de 2024</t>
  </si>
  <si>
    <t>La acción de mejora se encuentra ejecucion debido a que se aporto el Plan de Seguridad y Privacidad de la Información 2025, no obstante los mismos no han sido aprobados, razón por la  cual no se aporta el acta que hace falta para el cierre definitivo de la acción de mejora</t>
  </si>
  <si>
    <t> La acción de mejora se encuentra ejecucion la oficina GTIC no aporto evidencia sobre el avance de esta accion.</t>
  </si>
  <si>
    <t> La acción de mejora se encuentra ejecucion la oficina GTIC no reporta actas de seguimiento sobre el cumplmiento del procedimiento administración de usuarios (PRO340-241-10), aporta un acta sobre la posibilidad de eliminar dicho procedimiento.</t>
  </si>
  <si>
    <t> La acción de mejora se encuentra ejecucion la oficina GTIC reporta acta sobre la posibilidad de eliminar dicho procedimiento.administración de usuarios (PRO340-241-10), queda pendiente la aprobacion ante el CIGYD</t>
  </si>
  <si>
    <t> La acción de mejora se encuentra ejecucion la oficina GTIC aporta un archivo en excel con el Reporte de cumplimiento del procedimiento de administración de usuarios</t>
  </si>
  <si>
    <t> La acción de mejora se encuentra ejecucion la oficina GTIC no aporta evidencia</t>
  </si>
  <si>
    <t> La acción de mejora se cierra, la oficina GTIC reporta acta sobre la posibilidad de eliminar dicho procedimiento.administración de usuarios (PRO340-241-10), queda pendiente la aprobacion ante el CIGYD</t>
  </si>
  <si>
    <t> La acción de mejora se encuentra ejecucion la oficina GTIC aporta evidencia de la asignacion de responsable en la revision del procedimiento Gestión de Cambios  PRO340-472-2</t>
  </si>
  <si>
    <t xml:space="preserve">La accion de mejora se encuentra en ejecucion, a la fecha no se han recibido soportes del avance del plan de accion </t>
  </si>
  <si>
    <t>La accion de mejora se encuentra cerrada, La Oficina GTIC aporta el contrato 73-2024 en donde es su obligacion especifica No1 establece "Atender y solucionar las incidencias y requerimientos asignados a través de mesa de servicios, respecto a soporte técnico, servicios de impresión y sistemas de información, documentando y velando por la trazabilidad y registro de sus  actividades, cumpliendo con los acuerdos de niveles de servicio estipulados por la  oficina de gestión tecnológica e innovación"</t>
  </si>
  <si>
    <t xml:space="preserve">La accion de mejora se encuentra en ejecucion, La oficina GTIC aporto uno de los seis repostes </t>
  </si>
  <si>
    <t>La accion de mejora se encuentra en ejecucion, la informacion aportada no cumple con los requerimientos definidos en la Unidad de medida (Actas)</t>
  </si>
  <si>
    <t>No</t>
  </si>
  <si>
    <t>Si</t>
  </si>
  <si>
    <t>ACCIONES CERRADAS IV TRIMESTRE 2024</t>
  </si>
  <si>
    <t>ÁREA DE COMUNICACIONES Y MERCADEO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</si>
</sst>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d/mm/yyyy;@"/>
    <numFmt numFmtId="166" formatCode="yyyy\-mm\-dd;@"/>
    <numFmt numFmtId="167" formatCode="dd/mm/yyyy;@"/>
  </numFmts>
  <fonts count="72"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sz val="8"/>
      <name val="Arial Narrow"/>
      <family val="2"/>
    </font>
    <font>
      <b/>
      <sz val="8"/>
      <color rgb="FFFF0000"/>
      <name val="Arial Narrow"/>
      <family val="2"/>
    </font>
    <font>
      <sz val="10"/>
      <color theme="1"/>
      <name val="Arial Narrow"/>
      <family val="2"/>
    </font>
    <font>
      <b/>
      <sz val="10"/>
      <color theme="1"/>
      <name val="Arial Narrow"/>
      <family val="2"/>
    </font>
    <font>
      <sz val="10"/>
      <color rgb="FF000000"/>
      <name val="Arial Narrow"/>
      <family val="2"/>
    </font>
    <font>
      <b/>
      <sz val="10"/>
      <color rgb="FF000000"/>
      <name val="Arial Narrow"/>
      <family val="2"/>
    </font>
    <font>
      <sz val="10"/>
      <name val="Arial Narrow"/>
      <family val="2"/>
    </font>
    <font>
      <u/>
      <sz val="10"/>
      <color rgb="FF000000"/>
      <name val="Arial Narrow"/>
      <family val="2"/>
    </font>
    <font>
      <sz val="11"/>
      <color rgb="FF000000"/>
      <name val="Arial Narrow"/>
      <family val="2"/>
    </font>
    <font>
      <sz val="10"/>
      <color rgb="FFFFFFFF"/>
      <name val="Arial Narrow"/>
      <family val="2"/>
    </font>
    <font>
      <i/>
      <sz val="10"/>
      <color rgb="FF000000"/>
      <name val="Arial Narrow"/>
      <family val="2"/>
    </font>
    <font>
      <sz val="9"/>
      <color theme="1"/>
      <name val="Arial Narrow"/>
      <family val="2"/>
    </font>
    <font>
      <sz val="10"/>
      <name val="Arial"/>
      <family val="2"/>
    </font>
    <font>
      <sz val="11"/>
      <color theme="1"/>
      <name val="Arial Narrow"/>
      <family val="2"/>
    </font>
  </fonts>
  <fills count="30">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rgb="FFFF6600"/>
        <bgColor indexed="64"/>
      </patternFill>
    </fill>
    <fill>
      <patternFill patternType="solid">
        <fgColor theme="5" tint="0.79998168889431442"/>
        <bgColor indexed="64"/>
      </patternFill>
    </fill>
    <fill>
      <patternFill patternType="solid">
        <fgColor rgb="FF92D05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s>
  <cellStyleXfs count="14">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40">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29" fillId="0" borderId="1" xfId="0" applyFont="1" applyBorder="1"/>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0" borderId="0" xfId="0" applyFont="1"/>
    <xf numFmtId="0" fontId="31" fillId="0" borderId="18" xfId="0" applyFont="1" applyBorder="1" applyAlignment="1">
      <alignment vertical="center"/>
    </xf>
    <xf numFmtId="0" fontId="31" fillId="0" borderId="19" xfId="0" applyFont="1" applyBorder="1" applyAlignment="1">
      <alignment vertical="center"/>
    </xf>
    <xf numFmtId="0" fontId="36" fillId="0" borderId="17" xfId="0" applyFont="1" applyBorder="1" applyAlignment="1">
      <alignment horizontal="center" vertical="center"/>
    </xf>
    <xf numFmtId="14" fontId="36" fillId="0" borderId="16" xfId="0" applyNumberFormat="1" applyFont="1" applyBorder="1" applyAlignment="1">
      <alignment horizontal="center" vertical="center"/>
    </xf>
    <xf numFmtId="0" fontId="38"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9" fontId="34" fillId="0" borderId="0" xfId="1" applyFont="1" applyFill="1"/>
    <xf numFmtId="0" fontId="29" fillId="0" borderId="2" xfId="0" applyFont="1" applyBorder="1" applyAlignment="1" applyProtection="1">
      <alignment horizontal="center" vertical="center"/>
      <protection locked="0"/>
    </xf>
    <xf numFmtId="0" fontId="34" fillId="0" borderId="12" xfId="0" applyFont="1" applyBorder="1" applyAlignment="1">
      <alignment horizontal="left" vertical="center" wrapText="1"/>
    </xf>
    <xf numFmtId="0" fontId="34"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40" fillId="0" borderId="1" xfId="0" applyFont="1" applyBorder="1" applyAlignment="1" applyProtection="1">
      <alignment horizontal="justify"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horizontal="justify" vertical="top" wrapText="1"/>
      <protection locked="0"/>
    </xf>
    <xf numFmtId="0" fontId="41" fillId="17" borderId="2" xfId="0" applyFont="1" applyFill="1" applyBorder="1" applyAlignment="1" applyProtection="1">
      <alignment horizontal="center" vertical="center" wrapText="1"/>
      <protection locked="0"/>
    </xf>
    <xf numFmtId="0" fontId="41" fillId="17" borderId="1" xfId="0" applyFont="1" applyFill="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0" fontId="42" fillId="0" borderId="1"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29" fillId="14" borderId="2"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wrapText="1"/>
      <protection locked="0"/>
    </xf>
    <xf numFmtId="0" fontId="44" fillId="0" borderId="1" xfId="0" applyFont="1" applyBorder="1" applyAlignment="1">
      <alignment horizontal="left" vertical="center" wrapText="1"/>
    </xf>
    <xf numFmtId="0" fontId="29" fillId="0" borderId="2" xfId="0" applyFont="1" applyBorder="1" applyAlignment="1" applyProtection="1">
      <alignment horizontal="center" vertical="center" wrapText="1"/>
      <protection locked="0"/>
    </xf>
    <xf numFmtId="9" fontId="29" fillId="14" borderId="2" xfId="0" applyNumberFormat="1" applyFont="1" applyFill="1" applyBorder="1" applyAlignment="1" applyProtection="1">
      <alignment horizontal="center" vertical="center" wrapText="1"/>
      <protection locked="0"/>
    </xf>
    <xf numFmtId="14" fontId="42" fillId="14" borderId="1" xfId="2" applyNumberFormat="1" applyFont="1" applyFill="1" applyBorder="1" applyAlignment="1" applyProtection="1">
      <alignment horizontal="center" vertical="center" wrapText="1"/>
      <protection locked="0"/>
    </xf>
    <xf numFmtId="165" fontId="29" fillId="0" borderId="1" xfId="0" applyNumberFormat="1" applyFont="1" applyBorder="1" applyAlignment="1" applyProtection="1">
      <alignment horizontal="center" vertical="center" wrapText="1"/>
      <protection locked="0"/>
    </xf>
    <xf numFmtId="0" fontId="41" fillId="0" borderId="1" xfId="0" applyFont="1" applyBorder="1" applyAlignment="1">
      <alignment horizontal="left" vertical="center" wrapText="1"/>
    </xf>
    <xf numFmtId="0" fontId="29" fillId="14" borderId="1"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center" vertical="center" wrapText="1"/>
      <protection locked="0"/>
    </xf>
    <xf numFmtId="165" fontId="29" fillId="0" borderId="2" xfId="0" applyNumberFormat="1" applyFont="1" applyBorder="1" applyAlignment="1" applyProtection="1">
      <alignment horizontal="center" vertical="center" wrapText="1"/>
      <protection locked="0"/>
    </xf>
    <xf numFmtId="0" fontId="29" fillId="14" borderId="21" xfId="0" applyFont="1" applyFill="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0" fontId="29" fillId="16" borderId="21" xfId="0" applyFont="1" applyFill="1" applyBorder="1" applyAlignment="1" applyProtection="1">
      <alignment horizontal="center" vertical="center" wrapText="1"/>
      <protection locked="0"/>
    </xf>
    <xf numFmtId="0" fontId="42" fillId="0" borderId="24" xfId="0" applyFont="1" applyBorder="1" applyAlignment="1">
      <alignment horizontal="left" vertical="top" wrapText="1"/>
    </xf>
    <xf numFmtId="0" fontId="45" fillId="0" borderId="22" xfId="0" applyFont="1" applyBorder="1" applyAlignment="1">
      <alignment vertical="top" wrapText="1"/>
    </xf>
    <xf numFmtId="0" fontId="45" fillId="0" borderId="21" xfId="0" applyFont="1" applyBorder="1" applyAlignment="1">
      <alignment horizontal="center" vertical="center" wrapText="1"/>
    </xf>
    <xf numFmtId="0" fontId="29" fillId="0" borderId="21" xfId="0" applyFont="1" applyBorder="1" applyAlignment="1" applyProtection="1">
      <alignment horizontal="center" vertical="center"/>
      <protection locked="0"/>
    </xf>
    <xf numFmtId="0" fontId="29" fillId="0" borderId="21" xfId="0" applyFont="1" applyBorder="1" applyAlignment="1" applyProtection="1">
      <alignment horizontal="center" vertical="center" wrapText="1"/>
      <protection locked="0"/>
    </xf>
    <xf numFmtId="9" fontId="29" fillId="14" borderId="25" xfId="0" applyNumberFormat="1" applyFont="1" applyFill="1" applyBorder="1" applyAlignment="1" applyProtection="1">
      <alignment horizontal="center" vertical="center" wrapText="1"/>
      <protection locked="0"/>
    </xf>
    <xf numFmtId="14" fontId="42" fillId="0" borderId="21" xfId="0" applyNumberFormat="1" applyFont="1" applyBorder="1" applyAlignment="1">
      <alignment horizontal="center" vertical="center" wrapText="1"/>
    </xf>
    <xf numFmtId="0" fontId="44" fillId="0" borderId="1" xfId="0" applyFont="1" applyBorder="1" applyAlignment="1">
      <alignment horizontal="left" vertical="top" wrapText="1"/>
    </xf>
    <xf numFmtId="0" fontId="42" fillId="0" borderId="1" xfId="0" applyFont="1" applyBorder="1" applyAlignment="1">
      <alignment horizontal="left" vertical="top" wrapText="1"/>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9" fillId="0" borderId="2" xfId="0" applyFont="1" applyBorder="1"/>
    <xf numFmtId="0" fontId="29" fillId="0" borderId="1" xfId="0" applyFont="1" applyBorder="1" applyAlignment="1">
      <alignment horizontal="center" vertical="center"/>
    </xf>
    <xf numFmtId="2" fontId="29" fillId="0" borderId="2" xfId="0" applyNumberFormat="1" applyFont="1" applyBorder="1" applyAlignment="1" applyProtection="1">
      <alignment horizontal="center" vertical="center"/>
      <protection locked="0"/>
    </xf>
    <xf numFmtId="9" fontId="29" fillId="0" borderId="2" xfId="0" applyNumberFormat="1" applyFont="1" applyBorder="1" applyAlignment="1" applyProtection="1">
      <alignment horizontal="center" vertical="center"/>
      <protection locked="0"/>
    </xf>
    <xf numFmtId="0" fontId="29" fillId="14" borderId="26" xfId="0" applyFont="1" applyFill="1" applyBorder="1" applyAlignment="1" applyProtection="1">
      <alignment horizontal="center" vertical="center"/>
      <protection locked="0"/>
    </xf>
    <xf numFmtId="2" fontId="29" fillId="0" borderId="1"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0" fontId="42" fillId="0" borderId="27" xfId="0" applyFont="1" applyBorder="1" applyAlignment="1">
      <alignment horizontal="justify" vertical="top" wrapText="1"/>
    </xf>
    <xf numFmtId="0" fontId="42" fillId="0" borderId="3" xfId="0" applyFont="1" applyBorder="1" applyAlignment="1">
      <alignment horizontal="center" vertical="center" wrapText="1"/>
    </xf>
    <xf numFmtId="9" fontId="29" fillId="14" borderId="1" xfId="0" applyNumberFormat="1" applyFont="1" applyFill="1" applyBorder="1" applyAlignment="1" applyProtection="1">
      <alignment horizontal="center" vertical="center" wrapText="1"/>
      <protection locked="0"/>
    </xf>
    <xf numFmtId="165" fontId="42" fillId="0" borderId="1" xfId="0" applyNumberFormat="1" applyFont="1" applyBorder="1" applyAlignment="1">
      <alignment horizontal="center" vertical="center" wrapText="1"/>
    </xf>
    <xf numFmtId="0" fontId="41" fillId="0" borderId="3" xfId="0" applyFont="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42" fillId="0" borderId="1" xfId="4" applyFont="1" applyFill="1" applyBorder="1" applyAlignment="1" applyProtection="1">
      <alignment horizontal="center" vertical="center" wrapText="1"/>
    </xf>
    <xf numFmtId="0" fontId="29" fillId="16" borderId="1" xfId="0" applyFont="1" applyFill="1" applyBorder="1" applyAlignment="1">
      <alignment horizontal="center" vertical="center" wrapText="1"/>
    </xf>
    <xf numFmtId="0" fontId="42" fillId="0" borderId="1" xfId="0" applyFont="1" applyBorder="1" applyAlignment="1">
      <alignment horizontal="justify" vertical="top" wrapText="1"/>
    </xf>
    <xf numFmtId="0" fontId="42" fillId="0" borderId="1" xfId="0" applyFont="1" applyBorder="1" applyAlignment="1">
      <alignment horizontal="center" vertical="center" wrapText="1"/>
    </xf>
    <xf numFmtId="0" fontId="29" fillId="0" borderId="1" xfId="0" applyFont="1" applyBorder="1" applyAlignment="1">
      <alignment horizontal="center" vertical="center" wrapText="1"/>
    </xf>
    <xf numFmtId="14" fontId="42" fillId="14" borderId="1" xfId="2" applyNumberFormat="1" applyFont="1" applyFill="1" applyBorder="1" applyAlignment="1">
      <alignment horizontal="center" vertical="center" wrapText="1"/>
    </xf>
    <xf numFmtId="14" fontId="45" fillId="14" borderId="1" xfId="2" applyNumberFormat="1" applyFont="1" applyFill="1" applyBorder="1" applyAlignment="1">
      <alignment horizontal="center" vertical="center" wrapText="1"/>
    </xf>
    <xf numFmtId="14" fontId="46" fillId="14" borderId="1" xfId="2" applyNumberFormat="1" applyFont="1" applyFill="1" applyBorder="1" applyAlignment="1">
      <alignment horizontal="center" vertical="center" wrapText="1"/>
    </xf>
    <xf numFmtId="0" fontId="42" fillId="0" borderId="1" xfId="0" applyFont="1" applyBorder="1" applyAlignment="1">
      <alignment horizontal="left" vertical="center" wrapText="1"/>
    </xf>
    <xf numFmtId="165" fontId="29" fillId="0" borderId="1" xfId="0" applyNumberFormat="1" applyFont="1" applyBorder="1" applyAlignment="1" applyProtection="1">
      <alignment horizontal="center" vertical="center"/>
      <protection locked="0"/>
    </xf>
    <xf numFmtId="0" fontId="29" fillId="0" borderId="5"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top" wrapText="1"/>
      <protection locked="0"/>
    </xf>
    <xf numFmtId="0" fontId="29" fillId="16" borderId="1" xfId="0" applyFont="1" applyFill="1" applyBorder="1" applyAlignment="1" applyProtection="1">
      <alignment horizontal="left" vertical="center" wrapText="1"/>
      <protection locked="0"/>
    </xf>
    <xf numFmtId="0" fontId="29" fillId="16" borderId="2" xfId="0" applyFont="1" applyFill="1" applyBorder="1" applyAlignment="1" applyProtection="1">
      <alignment horizontal="center" vertical="center"/>
      <protection locked="0"/>
    </xf>
    <xf numFmtId="0" fontId="41" fillId="0" borderId="2" xfId="0" applyFont="1" applyBorder="1" applyAlignment="1">
      <alignment horizontal="left" vertical="center" wrapText="1"/>
    </xf>
    <xf numFmtId="0" fontId="29" fillId="0" borderId="2" xfId="0" applyFont="1" applyBorder="1" applyAlignment="1" applyProtection="1">
      <alignment horizontal="left" vertical="center" wrapText="1"/>
      <protection locked="0"/>
    </xf>
    <xf numFmtId="0" fontId="42" fillId="0" borderId="2" xfId="0" applyFont="1" applyBorder="1" applyAlignment="1">
      <alignment horizontal="center" vertical="center" wrapText="1"/>
    </xf>
    <xf numFmtId="165" fontId="42" fillId="0" borderId="2" xfId="0" applyNumberFormat="1" applyFont="1" applyBorder="1" applyAlignment="1">
      <alignment horizontal="center" vertical="center" wrapText="1"/>
    </xf>
    <xf numFmtId="165" fontId="29" fillId="0" borderId="2" xfId="0" applyNumberFormat="1" applyFont="1" applyBorder="1" applyAlignment="1" applyProtection="1">
      <alignment horizontal="center" vertical="center"/>
      <protection locked="0"/>
    </xf>
    <xf numFmtId="14" fontId="42" fillId="0" borderId="1" xfId="0" applyNumberFormat="1" applyFont="1" applyBorder="1" applyAlignment="1">
      <alignment horizontal="center" vertical="center" wrapText="1"/>
    </xf>
    <xf numFmtId="0" fontId="29" fillId="14" borderId="1" xfId="0" applyFont="1" applyFill="1" applyBorder="1" applyAlignment="1">
      <alignment horizontal="center" vertical="center" wrapText="1"/>
    </xf>
    <xf numFmtId="0" fontId="42" fillId="16" borderId="1" xfId="4" applyFont="1" applyFill="1" applyBorder="1" applyAlignment="1" applyProtection="1">
      <alignment horizontal="center" vertical="center" wrapText="1"/>
    </xf>
    <xf numFmtId="0" fontId="42" fillId="0" borderId="1" xfId="2" applyFont="1" applyBorder="1" applyAlignment="1">
      <alignment vertical="top" wrapText="1"/>
    </xf>
    <xf numFmtId="0" fontId="42" fillId="0" borderId="1" xfId="2" applyFont="1" applyBorder="1" applyAlignment="1">
      <alignment vertical="center" wrapText="1"/>
    </xf>
    <xf numFmtId="0" fontId="46" fillId="0" borderId="1" xfId="0" applyFont="1" applyBorder="1" applyAlignment="1">
      <alignment horizontal="center" vertical="center" wrapText="1"/>
    </xf>
    <xf numFmtId="0" fontId="49" fillId="0" borderId="1" xfId="0" applyFont="1" applyBorder="1" applyAlignment="1">
      <alignment horizontal="center" vertical="center"/>
    </xf>
    <xf numFmtId="0" fontId="42" fillId="0" borderId="1" xfId="2" applyFont="1" applyBorder="1" applyAlignment="1">
      <alignment horizontal="center" vertical="center" wrapText="1"/>
    </xf>
    <xf numFmtId="9" fontId="29" fillId="14" borderId="1" xfId="1" applyFont="1" applyFill="1" applyBorder="1" applyAlignment="1" applyProtection="1">
      <alignment horizontal="center" vertical="center"/>
      <protection locked="0"/>
    </xf>
    <xf numFmtId="14" fontId="42" fillId="16" borderId="1" xfId="2" applyNumberFormat="1" applyFont="1" applyFill="1" applyBorder="1" applyAlignment="1">
      <alignment horizontal="center" vertical="center" wrapText="1"/>
    </xf>
    <xf numFmtId="14" fontId="42" fillId="0" borderId="1" xfId="2" applyNumberFormat="1" applyFont="1" applyBorder="1" applyAlignment="1">
      <alignment horizontal="center" vertical="center" wrapText="1"/>
    </xf>
    <xf numFmtId="0" fontId="29" fillId="14" borderId="5" xfId="0" applyFont="1" applyFill="1" applyBorder="1" applyAlignment="1" applyProtection="1">
      <alignment horizontal="center" vertical="center" wrapText="1"/>
      <protection locked="0"/>
    </xf>
    <xf numFmtId="0" fontId="42" fillId="14" borderId="28" xfId="4"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wrapText="1"/>
      <protection locked="0"/>
    </xf>
    <xf numFmtId="0" fontId="42" fillId="14" borderId="29" xfId="4" applyFont="1" applyFill="1" applyBorder="1" applyAlignment="1" applyProtection="1">
      <alignment horizontal="center" vertical="center" wrapText="1"/>
    </xf>
    <xf numFmtId="0" fontId="42" fillId="0" borderId="2" xfId="2" applyFont="1" applyBorder="1" applyAlignment="1">
      <alignment vertical="top" wrapText="1"/>
    </xf>
    <xf numFmtId="0" fontId="42" fillId="0" borderId="2" xfId="0" applyFont="1" applyBorder="1" applyAlignment="1">
      <alignment horizontal="left" vertical="top" wrapText="1"/>
    </xf>
    <xf numFmtId="9" fontId="29" fillId="14" borderId="2" xfId="1" applyFont="1" applyFill="1" applyBorder="1" applyAlignment="1" applyProtection="1">
      <alignment horizontal="center" vertical="center"/>
      <protection locked="0"/>
    </xf>
    <xf numFmtId="14" fontId="42" fillId="14" borderId="2" xfId="2" applyNumberFormat="1" applyFont="1" applyFill="1" applyBorder="1" applyAlignment="1">
      <alignment horizontal="center" vertical="center" wrapText="1"/>
    </xf>
    <xf numFmtId="0" fontId="29" fillId="0" borderId="28"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protection locked="0"/>
    </xf>
    <xf numFmtId="0" fontId="42" fillId="0" borderId="4" xfId="0" applyFont="1" applyBorder="1" applyAlignment="1">
      <alignment horizontal="center" vertical="center" wrapText="1"/>
    </xf>
    <xf numFmtId="0" fontId="42" fillId="0" borderId="2" xfId="0" applyFont="1" applyBorder="1" applyAlignment="1">
      <alignment horizontal="left" vertical="center" wrapText="1"/>
    </xf>
    <xf numFmtId="14" fontId="42" fillId="0" borderId="2" xfId="0" applyNumberFormat="1" applyFont="1" applyBorder="1" applyAlignment="1">
      <alignment horizontal="center" vertical="center" wrapText="1"/>
    </xf>
    <xf numFmtId="0" fontId="29" fillId="16" borderId="21" xfId="0" applyFont="1" applyFill="1" applyBorder="1" applyAlignment="1" applyProtection="1">
      <alignment horizontal="center" vertical="center"/>
      <protection locked="0"/>
    </xf>
    <xf numFmtId="0" fontId="45" fillId="0" borderId="21" xfId="0" applyFont="1" applyBorder="1" applyAlignment="1" applyProtection="1">
      <alignment horizontal="left" vertical="top" wrapText="1"/>
      <protection locked="0"/>
    </xf>
    <xf numFmtId="0" fontId="29" fillId="0" borderId="21" xfId="0" applyFont="1" applyBorder="1" applyAlignment="1" applyProtection="1">
      <alignment horizontal="left" vertical="top" wrapText="1"/>
      <protection locked="0"/>
    </xf>
    <xf numFmtId="0" fontId="42" fillId="0" borderId="21" xfId="0" applyFont="1" applyBorder="1" applyAlignment="1">
      <alignment vertical="top" wrapText="1"/>
    </xf>
    <xf numFmtId="0" fontId="42" fillId="0" borderId="21" xfId="0" applyFont="1" applyBorder="1" applyAlignment="1">
      <alignment horizontal="center" vertical="center" wrapText="1"/>
    </xf>
    <xf numFmtId="9" fontId="29" fillId="14" borderId="21" xfId="0" applyNumberFormat="1" applyFont="1" applyFill="1" applyBorder="1" applyAlignment="1" applyProtection="1">
      <alignment horizontal="center" vertical="center" wrapText="1"/>
      <protection locked="0"/>
    </xf>
    <xf numFmtId="0" fontId="29" fillId="0" borderId="22" xfId="0" applyFont="1" applyBorder="1" applyAlignment="1" applyProtection="1">
      <alignment horizontal="center" vertical="center"/>
      <protection locked="0"/>
    </xf>
    <xf numFmtId="0" fontId="45" fillId="0" borderId="21" xfId="0" applyFont="1" applyBorder="1" applyAlignment="1">
      <alignment horizontal="left" vertical="top" wrapText="1"/>
    </xf>
    <xf numFmtId="0" fontId="41" fillId="0" borderId="21" xfId="0" applyFont="1" applyBorder="1" applyAlignment="1">
      <alignment horizontal="left" vertical="top" wrapText="1"/>
    </xf>
    <xf numFmtId="0" fontId="42" fillId="0" borderId="21" xfId="0" applyFont="1" applyBorder="1" applyAlignment="1">
      <alignment horizontal="left" vertical="top" wrapText="1"/>
    </xf>
    <xf numFmtId="0" fontId="45" fillId="0" borderId="21" xfId="0" applyFont="1" applyBorder="1" applyAlignment="1">
      <alignment horizontal="center" vertical="center" wrapText="1" indent="1"/>
    </xf>
    <xf numFmtId="0" fontId="41" fillId="0" borderId="21" xfId="0" applyFont="1" applyBorder="1" applyAlignment="1">
      <alignment vertical="top" wrapText="1"/>
    </xf>
    <xf numFmtId="0" fontId="42" fillId="18" borderId="21" xfId="0" applyFont="1" applyFill="1" applyBorder="1" applyAlignment="1">
      <alignment vertical="top" wrapText="1"/>
    </xf>
    <xf numFmtId="0" fontId="45" fillId="0" borderId="21" xfId="0" applyFont="1" applyBorder="1" applyAlignment="1">
      <alignment vertical="top" wrapText="1"/>
    </xf>
    <xf numFmtId="0" fontId="42" fillId="0" borderId="3" xfId="0" applyFont="1" applyBorder="1" applyAlignment="1">
      <alignment horizontal="left" vertical="center" wrapText="1"/>
    </xf>
    <xf numFmtId="9" fontId="29" fillId="14" borderId="5" xfId="0" applyNumberFormat="1" applyFont="1" applyFill="1" applyBorder="1" applyAlignment="1" applyProtection="1">
      <alignment horizontal="center" vertical="center" wrapText="1"/>
      <protection locked="0"/>
    </xf>
    <xf numFmtId="0" fontId="41" fillId="0" borderId="1" xfId="0" applyFont="1" applyBorder="1" applyAlignment="1">
      <alignment horizontal="center" vertical="center" wrapText="1"/>
    </xf>
    <xf numFmtId="14" fontId="42" fillId="14" borderId="1" xfId="0" applyNumberFormat="1" applyFont="1" applyFill="1" applyBorder="1" applyAlignment="1">
      <alignment horizontal="center" vertical="center" wrapText="1"/>
    </xf>
    <xf numFmtId="14" fontId="29" fillId="0" borderId="1" xfId="0" applyNumberFormat="1" applyFont="1" applyBorder="1" applyAlignment="1" applyProtection="1">
      <alignment horizontal="center" vertical="center" wrapText="1"/>
      <protection locked="0"/>
    </xf>
    <xf numFmtId="14" fontId="46" fillId="14" borderId="1" xfId="0" applyNumberFormat="1" applyFont="1" applyFill="1" applyBorder="1" applyAlignment="1">
      <alignment horizontal="center" vertical="center" wrapText="1"/>
    </xf>
    <xf numFmtId="0" fontId="42" fillId="14" borderId="1" xfId="4" applyFont="1" applyFill="1" applyBorder="1" applyAlignment="1" applyProtection="1">
      <alignment horizontal="center" vertical="center" wrapText="1"/>
    </xf>
    <xf numFmtId="0" fontId="42" fillId="0" borderId="1" xfId="0" applyFont="1" applyBorder="1" applyAlignment="1">
      <alignment horizontal="justify" vertical="center" wrapText="1"/>
    </xf>
    <xf numFmtId="14" fontId="29" fillId="14" borderId="1" xfId="2" applyNumberFormat="1" applyFont="1" applyFill="1" applyBorder="1" applyAlignment="1" applyProtection="1">
      <alignment horizontal="center" vertical="center"/>
      <protection locked="0"/>
    </xf>
    <xf numFmtId="0" fontId="42" fillId="0" borderId="1" xfId="0" applyFont="1" applyBorder="1" applyAlignment="1">
      <alignment vertical="center" wrapText="1"/>
    </xf>
    <xf numFmtId="167" fontId="42" fillId="0" borderId="1" xfId="2" applyNumberFormat="1" applyFont="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52" fillId="19" borderId="2" xfId="0" applyFont="1" applyFill="1" applyBorder="1" applyAlignment="1">
      <alignment horizontal="center" vertical="center" wrapText="1" readingOrder="1"/>
    </xf>
    <xf numFmtId="0" fontId="52" fillId="19" borderId="1" xfId="0" applyFont="1" applyFill="1" applyBorder="1" applyAlignment="1">
      <alignment horizontal="center" vertical="center" wrapText="1" readingOrder="1"/>
    </xf>
    <xf numFmtId="0" fontId="20" fillId="19" borderId="1" xfId="0" applyFont="1" applyFill="1" applyBorder="1" applyAlignment="1">
      <alignment horizontal="center" vertical="center" wrapText="1"/>
    </xf>
    <xf numFmtId="0" fontId="20" fillId="20" borderId="1" xfId="0" applyFont="1" applyFill="1" applyBorder="1" applyAlignment="1">
      <alignment horizontal="center" vertical="center" wrapText="1"/>
    </xf>
    <xf numFmtId="0" fontId="52" fillId="22" borderId="1" xfId="0" applyFont="1" applyFill="1" applyBorder="1" applyAlignment="1">
      <alignment horizontal="center" vertical="center" wrapText="1" readingOrder="1"/>
    </xf>
    <xf numFmtId="0" fontId="52" fillId="15" borderId="1" xfId="0" applyFont="1" applyFill="1" applyBorder="1" applyAlignment="1">
      <alignment horizontal="center" vertical="center" wrapText="1" readingOrder="1"/>
    </xf>
    <xf numFmtId="0" fontId="52" fillId="16" borderId="1" xfId="0" applyFont="1" applyFill="1" applyBorder="1" applyAlignment="1">
      <alignment horizontal="center" vertical="center" wrapText="1" readingOrder="1"/>
    </xf>
    <xf numFmtId="0" fontId="19" fillId="23" borderId="28" xfId="0" applyFont="1" applyFill="1" applyBorder="1" applyAlignment="1">
      <alignment horizontal="center" vertical="center" wrapText="1" readingOrder="1"/>
    </xf>
    <xf numFmtId="0" fontId="21" fillId="24" borderId="5" xfId="0" applyFont="1" applyFill="1" applyBorder="1" applyAlignment="1">
      <alignment horizontal="center" vertical="center"/>
    </xf>
    <xf numFmtId="0" fontId="21" fillId="24" borderId="1" xfId="0" applyFont="1" applyFill="1" applyBorder="1" applyAlignment="1">
      <alignment horizontal="center" vertical="center"/>
    </xf>
    <xf numFmtId="0" fontId="21" fillId="24" borderId="28" xfId="0" applyFont="1" applyFill="1" applyBorder="1" applyAlignment="1">
      <alignment horizontal="center" vertical="center" wrapText="1" readingOrder="1"/>
    </xf>
    <xf numFmtId="0" fontId="21" fillId="24"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readingOrder="1"/>
    </xf>
    <xf numFmtId="0" fontId="21" fillId="24" borderId="1" xfId="0" applyFont="1" applyFill="1" applyBorder="1" applyAlignment="1">
      <alignment horizontal="center" vertical="center" wrapText="1"/>
    </xf>
    <xf numFmtId="0" fontId="19" fillId="23" borderId="1" xfId="0" applyFont="1" applyFill="1" applyBorder="1" applyAlignment="1">
      <alignment horizontal="center" vertical="center" wrapText="1" readingOrder="1"/>
    </xf>
    <xf numFmtId="0" fontId="22" fillId="23"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xf>
    <xf numFmtId="0" fontId="23" fillId="21" borderId="1" xfId="0" applyFont="1" applyFill="1" applyBorder="1" applyAlignment="1">
      <alignment horizontal="center" vertical="center" wrapText="1" readingOrder="1"/>
    </xf>
    <xf numFmtId="0" fontId="54" fillId="25" borderId="31" xfId="0" applyFont="1" applyFill="1" applyBorder="1" applyAlignment="1">
      <alignment horizontal="center" vertical="center"/>
    </xf>
    <xf numFmtId="0" fontId="55" fillId="25" borderId="6" xfId="0" applyFont="1" applyFill="1" applyBorder="1" applyAlignment="1">
      <alignment horizontal="center" vertical="center"/>
    </xf>
    <xf numFmtId="0" fontId="55" fillId="25" borderId="32" xfId="0" applyFont="1" applyFill="1" applyBorder="1" applyAlignment="1">
      <alignment horizontal="center" vertical="center"/>
    </xf>
    <xf numFmtId="0" fontId="55" fillId="25" borderId="31" xfId="0" applyFont="1" applyFill="1" applyBorder="1" applyAlignment="1">
      <alignment horizontal="center" vertical="center"/>
    </xf>
    <xf numFmtId="0" fontId="5" fillId="0" borderId="0" xfId="0" applyFont="1" applyAlignment="1">
      <alignment horizontal="center"/>
    </xf>
    <xf numFmtId="0" fontId="56" fillId="0" borderId="0" xfId="0" applyFont="1" applyAlignment="1">
      <alignment horizontal="center" vertical="center"/>
    </xf>
    <xf numFmtId="10" fontId="57" fillId="0" borderId="1" xfId="1" applyNumberFormat="1" applyFont="1" applyBorder="1" applyAlignment="1">
      <alignment horizontal="center" vertical="center"/>
    </xf>
    <xf numFmtId="14" fontId="42" fillId="0" borderId="27" xfId="0" applyNumberFormat="1" applyFont="1" applyBorder="1" applyAlignment="1">
      <alignment horizontal="center" vertical="center" wrapText="1"/>
    </xf>
    <xf numFmtId="0" fontId="29" fillId="14" borderId="1" xfId="0" applyFont="1" applyFill="1" applyBorder="1" applyAlignment="1">
      <alignment horizontal="justify" vertical="top" wrapText="1"/>
    </xf>
    <xf numFmtId="0" fontId="42" fillId="14" borderId="1" xfId="0" applyFont="1" applyFill="1" applyBorder="1" applyAlignment="1">
      <alignment horizontal="justify" vertical="top" wrapText="1"/>
    </xf>
    <xf numFmtId="0" fontId="41" fillId="14" borderId="1" xfId="0" applyFont="1" applyFill="1" applyBorder="1" applyAlignment="1">
      <alignment horizontal="center" vertical="center" wrapText="1"/>
    </xf>
    <xf numFmtId="0" fontId="42" fillId="14" borderId="1" xfId="0" applyFont="1" applyFill="1" applyBorder="1" applyAlignment="1">
      <alignment horizontal="center" vertical="center" wrapText="1"/>
    </xf>
    <xf numFmtId="0" fontId="29" fillId="16" borderId="33" xfId="0" applyFont="1" applyFill="1" applyBorder="1" applyAlignment="1" applyProtection="1">
      <alignment horizontal="center" vertical="center"/>
      <protection locked="0"/>
    </xf>
    <xf numFmtId="0" fontId="29" fillId="14" borderId="33" xfId="0" applyFont="1" applyFill="1" applyBorder="1" applyAlignment="1" applyProtection="1">
      <alignment horizontal="center" vertical="center" wrapText="1"/>
      <protection locked="0"/>
    </xf>
    <xf numFmtId="0" fontId="29" fillId="0" borderId="33" xfId="0" applyFont="1" applyBorder="1" applyAlignment="1" applyProtection="1">
      <alignment horizontal="center" vertical="center" wrapText="1"/>
      <protection locked="0"/>
    </xf>
    <xf numFmtId="0" fontId="41" fillId="0" borderId="33" xfId="0" applyFont="1" applyBorder="1" applyAlignment="1">
      <alignment vertical="top" wrapText="1"/>
    </xf>
    <xf numFmtId="0" fontId="42" fillId="0" borderId="33" xfId="0" applyFont="1" applyBorder="1" applyAlignment="1">
      <alignment horizontal="left" vertical="top" wrapText="1"/>
    </xf>
    <xf numFmtId="0" fontId="45" fillId="0" borderId="33" xfId="0" applyFont="1" applyBorder="1" applyAlignment="1">
      <alignment vertical="top" wrapText="1"/>
    </xf>
    <xf numFmtId="0" fontId="42" fillId="0" borderId="33" xfId="0" applyFont="1" applyBorder="1" applyAlignment="1">
      <alignment horizontal="center" vertical="center" wrapText="1"/>
    </xf>
    <xf numFmtId="0" fontId="29" fillId="0" borderId="33" xfId="0" applyFont="1" applyBorder="1" applyAlignment="1" applyProtection="1">
      <alignment horizontal="center" vertical="center"/>
      <protection locked="0"/>
    </xf>
    <xf numFmtId="9" fontId="29" fillId="14" borderId="33" xfId="0" applyNumberFormat="1" applyFont="1" applyFill="1" applyBorder="1" applyAlignment="1" applyProtection="1">
      <alignment horizontal="center" vertical="center" wrapText="1"/>
      <protection locked="0"/>
    </xf>
    <xf numFmtId="14" fontId="42" fillId="0" borderId="33" xfId="0" applyNumberFormat="1" applyFont="1" applyBorder="1" applyAlignment="1">
      <alignment horizontal="center" vertical="center" wrapText="1"/>
    </xf>
    <xf numFmtId="0" fontId="41" fillId="0" borderId="1" xfId="0" applyFont="1" applyBorder="1" applyAlignment="1">
      <alignment vertical="top" wrapText="1"/>
    </xf>
    <xf numFmtId="0" fontId="29" fillId="0" borderId="34" xfId="0" applyFont="1" applyBorder="1" applyAlignment="1" applyProtection="1">
      <alignment horizontal="center" vertical="center"/>
      <protection locked="0"/>
    </xf>
    <xf numFmtId="167" fontId="42" fillId="0" borderId="1" xfId="0" applyNumberFormat="1" applyFont="1" applyBorder="1" applyAlignment="1">
      <alignment horizontal="center" vertical="center" wrapText="1"/>
    </xf>
    <xf numFmtId="167" fontId="29" fillId="0" borderId="1" xfId="0" applyNumberFormat="1" applyFont="1" applyBorder="1" applyAlignment="1" applyProtection="1">
      <alignment horizontal="center" vertical="center"/>
      <protection locked="0"/>
    </xf>
    <xf numFmtId="0" fontId="42" fillId="0" borderId="3" xfId="2" applyFont="1" applyBorder="1" applyAlignment="1">
      <alignment horizontal="justify" vertical="center" wrapText="1"/>
    </xf>
    <xf numFmtId="0" fontId="42" fillId="0" borderId="3" xfId="2" applyFont="1" applyBorder="1" applyAlignment="1">
      <alignment horizontal="center" vertical="center" wrapText="1"/>
    </xf>
    <xf numFmtId="0" fontId="42" fillId="0" borderId="2" xfId="2" applyFont="1" applyBorder="1" applyAlignment="1">
      <alignment vertical="center" wrapText="1"/>
    </xf>
    <xf numFmtId="0" fontId="42" fillId="0" borderId="1" xfId="2" applyFont="1" applyBorder="1" applyAlignment="1">
      <alignment horizontal="justify" vertical="center" wrapText="1"/>
    </xf>
    <xf numFmtId="0" fontId="29" fillId="0" borderId="34" xfId="0" applyFont="1" applyBorder="1" applyAlignment="1" applyProtection="1">
      <alignment horizontal="center" vertical="center" wrapText="1"/>
      <protection locked="0"/>
    </xf>
    <xf numFmtId="0" fontId="45" fillId="0" borderId="33" xfId="0" applyFont="1" applyBorder="1" applyAlignment="1">
      <alignment horizontal="center" vertical="center" wrapText="1"/>
    </xf>
    <xf numFmtId="9" fontId="29" fillId="14" borderId="35" xfId="0" applyNumberFormat="1" applyFont="1" applyFill="1" applyBorder="1" applyAlignment="1" applyProtection="1">
      <alignment horizontal="center" vertical="center" wrapText="1"/>
      <protection locked="0"/>
    </xf>
    <xf numFmtId="0" fontId="29" fillId="0" borderId="2" xfId="0" applyFont="1" applyBorder="1" applyAlignment="1">
      <alignment horizontal="center" vertical="center"/>
    </xf>
    <xf numFmtId="0" fontId="41" fillId="0" borderId="3" xfId="0" applyFont="1" applyBorder="1" applyAlignment="1">
      <alignment horizontal="left" vertical="center" wrapText="1"/>
    </xf>
    <xf numFmtId="0" fontId="29" fillId="16" borderId="34" xfId="0" applyFont="1" applyFill="1" applyBorder="1" applyAlignment="1" applyProtection="1">
      <alignment horizontal="center" vertical="center" wrapText="1"/>
      <protection locked="0"/>
    </xf>
    <xf numFmtId="0" fontId="29" fillId="16" borderId="5" xfId="0" applyFont="1" applyFill="1" applyBorder="1" applyAlignment="1" applyProtection="1">
      <alignment horizontal="center" vertical="center"/>
      <protection locked="0"/>
    </xf>
    <xf numFmtId="14" fontId="29" fillId="14" borderId="1" xfId="2" applyNumberFormat="1" applyFont="1" applyFill="1" applyBorder="1" applyAlignment="1" applyProtection="1">
      <alignment horizontal="center" vertical="center" wrapText="1"/>
      <protection locked="0"/>
    </xf>
    <xf numFmtId="0" fontId="29" fillId="0" borderId="28" xfId="0" applyFont="1" applyBorder="1" applyAlignment="1" applyProtection="1">
      <alignment horizontal="center" vertical="center"/>
      <protection locked="0"/>
    </xf>
    <xf numFmtId="14" fontId="29" fillId="0" borderId="2" xfId="0" applyNumberFormat="1" applyFont="1" applyBorder="1" applyAlignment="1">
      <alignment horizontal="center" vertical="center"/>
    </xf>
    <xf numFmtId="0" fontId="46" fillId="0" borderId="1" xfId="0" applyFont="1" applyBorder="1" applyAlignment="1" applyProtection="1">
      <alignment horizontal="left" vertical="center" wrapText="1"/>
      <protection locked="0"/>
    </xf>
    <xf numFmtId="14" fontId="42" fillId="15" borderId="1" xfId="0" applyNumberFormat="1" applyFont="1" applyFill="1" applyBorder="1" applyAlignment="1">
      <alignment horizontal="center" vertical="center" wrapText="1"/>
    </xf>
    <xf numFmtId="0" fontId="42" fillId="4" borderId="1" xfId="0" applyFont="1" applyFill="1" applyBorder="1" applyAlignment="1" applyProtection="1">
      <alignment horizontal="center" vertical="center"/>
      <protection locked="0"/>
    </xf>
    <xf numFmtId="14" fontId="29" fillId="0" borderId="1" xfId="0" applyNumberFormat="1" applyFont="1" applyBorder="1" applyAlignment="1">
      <alignment horizontal="center" vertical="center"/>
    </xf>
    <xf numFmtId="165" fontId="42" fillId="15" borderId="1" xfId="0" applyNumberFormat="1" applyFont="1" applyFill="1" applyBorder="1" applyAlignment="1" applyProtection="1">
      <alignment horizontal="center" vertical="center"/>
      <protection locked="0"/>
    </xf>
    <xf numFmtId="14" fontId="42" fillId="15" borderId="21" xfId="0" applyNumberFormat="1" applyFont="1" applyFill="1" applyBorder="1" applyAlignment="1">
      <alignment horizontal="center" vertical="center" wrapText="1"/>
    </xf>
    <xf numFmtId="0" fontId="42" fillId="0" borderId="2" xfId="2" applyFont="1" applyBorder="1" applyAlignment="1">
      <alignment horizontal="justify" vertical="center" wrapText="1"/>
    </xf>
    <xf numFmtId="0" fontId="42" fillId="0" borderId="2" xfId="2" applyFont="1" applyBorder="1" applyAlignment="1">
      <alignment horizontal="center" vertical="center" wrapText="1"/>
    </xf>
    <xf numFmtId="14" fontId="42" fillId="0" borderId="2" xfId="2" applyNumberFormat="1" applyFont="1" applyBorder="1" applyAlignment="1">
      <alignment horizontal="center" vertical="center" wrapText="1"/>
    </xf>
    <xf numFmtId="0" fontId="29" fillId="0" borderId="29" xfId="0" applyFont="1" applyBorder="1" applyAlignment="1" applyProtection="1">
      <alignment horizontal="center" vertical="center"/>
      <protection locked="0"/>
    </xf>
    <xf numFmtId="0" fontId="42" fillId="4" borderId="2" xfId="0" applyFont="1" applyFill="1" applyBorder="1" applyAlignment="1" applyProtection="1">
      <alignment horizontal="center" vertical="center"/>
      <protection locked="0"/>
    </xf>
    <xf numFmtId="0" fontId="42" fillId="0" borderId="1" xfId="2" applyFont="1" applyBorder="1" applyAlignment="1">
      <alignment horizontal="center" vertical="top" wrapText="1"/>
    </xf>
    <xf numFmtId="9" fontId="34" fillId="0" borderId="1" xfId="1" applyFont="1" applyFill="1" applyBorder="1" applyAlignment="1">
      <alignment horizontal="center" vertical="center"/>
    </xf>
    <xf numFmtId="0" fontId="29" fillId="0" borderId="1" xfId="0" applyFont="1" applyBorder="1" applyAlignment="1">
      <alignment vertical="center" wrapText="1"/>
    </xf>
    <xf numFmtId="0" fontId="29" fillId="0" borderId="1" xfId="0" applyFont="1" applyBorder="1" applyAlignment="1">
      <alignment wrapText="1"/>
    </xf>
    <xf numFmtId="0" fontId="29" fillId="0" borderId="1" xfId="0" applyFont="1" applyBorder="1" applyAlignment="1">
      <alignment horizontal="left" vertical="center" wrapText="1"/>
    </xf>
    <xf numFmtId="0" fontId="29" fillId="0" borderId="2" xfId="0" applyFont="1" applyBorder="1" applyAlignment="1">
      <alignment horizontal="center" wrapText="1"/>
    </xf>
    <xf numFmtId="0" fontId="29" fillId="0" borderId="2" xfId="0" applyFont="1" applyBorder="1" applyAlignment="1">
      <alignment horizontal="center" vertical="center" wrapText="1"/>
    </xf>
    <xf numFmtId="14" fontId="29" fillId="0" borderId="26" xfId="0" applyNumberFormat="1" applyFont="1" applyBorder="1" applyAlignment="1">
      <alignment horizontal="center" vertical="center"/>
    </xf>
    <xf numFmtId="0" fontId="42" fillId="0" borderId="35" xfId="0" applyFont="1" applyBorder="1" applyAlignment="1">
      <alignment horizontal="center" vertical="center" wrapText="1"/>
    </xf>
    <xf numFmtId="0" fontId="29" fillId="14" borderId="36" xfId="0" applyFont="1" applyFill="1" applyBorder="1" applyAlignment="1" applyProtection="1">
      <alignment horizontal="center" vertical="center"/>
      <protection locked="0"/>
    </xf>
    <xf numFmtId="2" fontId="29" fillId="0" borderId="21" xfId="0" applyNumberFormat="1" applyFont="1" applyBorder="1" applyAlignment="1" applyProtection="1">
      <alignment horizontal="center" vertical="center"/>
      <protection locked="0"/>
    </xf>
    <xf numFmtId="0" fontId="29" fillId="0" borderId="21" xfId="0" applyFont="1" applyBorder="1" applyAlignment="1">
      <alignment horizontal="center" vertical="center" wrapText="1"/>
    </xf>
    <xf numFmtId="165" fontId="42" fillId="0" borderId="21" xfId="0" applyNumberFormat="1" applyFont="1" applyBorder="1" applyAlignment="1">
      <alignment horizontal="center" vertical="center" wrapText="1"/>
    </xf>
    <xf numFmtId="165" fontId="29" fillId="0" borderId="21" xfId="0" applyNumberFormat="1" applyFont="1" applyBorder="1" applyAlignment="1" applyProtection="1">
      <alignment horizontal="center" vertical="center"/>
      <protection locked="0"/>
    </xf>
    <xf numFmtId="0" fontId="42" fillId="0" borderId="11" xfId="0" applyFont="1" applyBorder="1" applyAlignment="1">
      <alignment horizontal="center" vertical="center" wrapText="1"/>
    </xf>
    <xf numFmtId="9" fontId="29" fillId="0" borderId="37" xfId="0" applyNumberFormat="1" applyFont="1" applyBorder="1" applyAlignment="1" applyProtection="1">
      <alignment horizontal="center" vertical="center"/>
      <protection locked="0"/>
    </xf>
    <xf numFmtId="9" fontId="29" fillId="14" borderId="26" xfId="0" applyNumberFormat="1" applyFont="1" applyFill="1" applyBorder="1" applyAlignment="1" applyProtection="1">
      <alignment horizontal="center" vertical="center" wrapText="1"/>
      <protection locked="0"/>
    </xf>
    <xf numFmtId="0" fontId="45" fillId="18" borderId="1" xfId="0" applyFont="1" applyFill="1" applyBorder="1" applyAlignment="1">
      <alignment horizontal="center" vertical="center" wrapText="1"/>
    </xf>
    <xf numFmtId="167" fontId="29" fillId="0" borderId="2" xfId="0" applyNumberFormat="1" applyFont="1" applyBorder="1" applyAlignment="1" applyProtection="1">
      <alignment horizontal="center" vertical="center"/>
      <protection locked="0"/>
    </xf>
    <xf numFmtId="0" fontId="29" fillId="0" borderId="2" xfId="0" applyFont="1" applyBorder="1" applyAlignment="1">
      <alignment vertical="center" wrapText="1"/>
    </xf>
    <xf numFmtId="0" fontId="45" fillId="0" borderId="1" xfId="0" applyFont="1" applyBorder="1" applyAlignment="1">
      <alignment horizontal="center" vertical="center" wrapText="1"/>
    </xf>
    <xf numFmtId="0" fontId="45" fillId="0" borderId="1" xfId="2" applyFont="1" applyBorder="1" applyAlignment="1">
      <alignment horizontal="center" vertical="center" wrapText="1"/>
    </xf>
    <xf numFmtId="0" fontId="29" fillId="14" borderId="1" xfId="0" applyFont="1" applyFill="1" applyBorder="1" applyAlignment="1">
      <alignment horizontal="center" vertical="center"/>
    </xf>
    <xf numFmtId="0" fontId="23" fillId="21" borderId="2" xfId="0" applyFont="1" applyFill="1" applyBorder="1" applyAlignment="1">
      <alignment horizontal="center" vertical="center" wrapText="1" readingOrder="1"/>
    </xf>
    <xf numFmtId="0" fontId="52" fillId="21" borderId="1" xfId="0" applyFont="1" applyFill="1" applyBorder="1" applyAlignment="1">
      <alignment horizontal="center" vertical="center" wrapText="1" readingOrder="1"/>
    </xf>
    <xf numFmtId="0" fontId="28" fillId="0" borderId="2" xfId="0" applyFont="1" applyBorder="1" applyAlignment="1">
      <alignment horizontal="center" vertical="center" wrapText="1"/>
    </xf>
    <xf numFmtId="0" fontId="45" fillId="0" borderId="1" xfId="0" applyFont="1" applyBorder="1" applyAlignment="1">
      <alignment vertical="center" wrapText="1"/>
    </xf>
    <xf numFmtId="0" fontId="58" fillId="0" borderId="3" xfId="0" applyFont="1" applyBorder="1" applyAlignment="1">
      <alignment horizontal="center" vertical="center" wrapText="1"/>
    </xf>
    <xf numFmtId="0" fontId="58" fillId="14" borderId="3" xfId="0" applyFont="1" applyFill="1" applyBorder="1" applyAlignment="1">
      <alignment horizontal="center" vertical="center" wrapText="1"/>
    </xf>
    <xf numFmtId="0" fontId="42" fillId="0" borderId="27" xfId="0" applyFont="1" applyBorder="1" applyAlignment="1">
      <alignment horizontal="center" vertical="center" wrapText="1"/>
    </xf>
    <xf numFmtId="0" fontId="42" fillId="14" borderId="27" xfId="0" applyFont="1" applyFill="1" applyBorder="1" applyAlignment="1">
      <alignment horizontal="center" vertical="center" wrapText="1"/>
    </xf>
    <xf numFmtId="0" fontId="42" fillId="14" borderId="3" xfId="0" applyFont="1" applyFill="1" applyBorder="1" applyAlignment="1">
      <alignment horizontal="center" vertical="center" wrapText="1"/>
    </xf>
    <xf numFmtId="0" fontId="29" fillId="16" borderId="26" xfId="0" applyFont="1" applyFill="1" applyBorder="1" applyAlignment="1" applyProtection="1">
      <alignment horizontal="center" vertical="center"/>
      <protection locked="0"/>
    </xf>
    <xf numFmtId="0" fontId="42" fillId="0" borderId="2" xfId="5" applyFont="1" applyBorder="1" applyAlignment="1" applyProtection="1">
      <alignment horizontal="left" vertical="center" wrapText="1"/>
      <protection locked="0"/>
    </xf>
    <xf numFmtId="14" fontId="42" fillId="14" borderId="2" xfId="2" applyNumberFormat="1" applyFont="1" applyFill="1" applyBorder="1" applyAlignment="1" applyProtection="1">
      <alignment horizontal="center" vertical="center" wrapText="1"/>
      <protection locked="0"/>
    </xf>
    <xf numFmtId="2" fontId="29" fillId="0" borderId="33" xfId="0" applyNumberFormat="1" applyFont="1" applyBorder="1" applyAlignment="1" applyProtection="1">
      <alignment horizontal="center" vertical="center"/>
      <protection locked="0"/>
    </xf>
    <xf numFmtId="9" fontId="29" fillId="0" borderId="33" xfId="0" applyNumberFormat="1" applyFont="1" applyBorder="1" applyAlignment="1" applyProtection="1">
      <alignment horizontal="center" vertical="center"/>
      <protection locked="0"/>
    </xf>
    <xf numFmtId="0" fontId="29" fillId="14" borderId="33" xfId="0" applyFont="1" applyFill="1" applyBorder="1" applyAlignment="1" applyProtection="1">
      <alignment horizontal="center" vertical="center"/>
      <protection locked="0"/>
    </xf>
    <xf numFmtId="0" fontId="29" fillId="0" borderId="33" xfId="0" applyFont="1" applyBorder="1" applyAlignment="1">
      <alignment horizontal="center" vertical="center" wrapText="1"/>
    </xf>
    <xf numFmtId="0" fontId="41" fillId="0" borderId="2" xfId="2" applyFont="1" applyBorder="1" applyAlignment="1">
      <alignment horizontal="justify" vertical="top" wrapText="1"/>
    </xf>
    <xf numFmtId="0" fontId="42" fillId="0" borderId="2" xfId="2" applyFont="1" applyBorder="1" applyAlignment="1">
      <alignment horizontal="center" vertical="top" wrapText="1"/>
    </xf>
    <xf numFmtId="0" fontId="29" fillId="14" borderId="2" xfId="0" applyFont="1" applyFill="1" applyBorder="1" applyAlignment="1" applyProtection="1">
      <alignment horizontal="center" vertical="center"/>
      <protection locked="0"/>
    </xf>
    <xf numFmtId="0" fontId="42" fillId="0" borderId="4" xfId="2" applyFont="1" applyBorder="1" applyAlignment="1">
      <alignment horizontal="justify" vertical="center" wrapText="1"/>
    </xf>
    <xf numFmtId="0" fontId="42" fillId="0" borderId="4" xfId="2" applyFont="1" applyBorder="1" applyAlignment="1">
      <alignment horizontal="center" vertical="center" wrapText="1"/>
    </xf>
    <xf numFmtId="167" fontId="29" fillId="0" borderId="33" xfId="0"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2" borderId="2"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28" fillId="3" borderId="2" xfId="0" applyFont="1" applyFill="1" applyBorder="1" applyAlignment="1" applyProtection="1">
      <alignment vertical="center" wrapText="1"/>
      <protection locked="0"/>
    </xf>
    <xf numFmtId="14" fontId="45" fillId="0" borderId="1" xfId="0" applyNumberFormat="1" applyFont="1" applyBorder="1" applyAlignment="1">
      <alignment horizontal="center" vertical="center"/>
    </xf>
    <xf numFmtId="9" fontId="29" fillId="0" borderId="1" xfId="1" applyFont="1" applyFill="1" applyBorder="1" applyAlignment="1">
      <alignment horizontal="center" vertical="center"/>
    </xf>
    <xf numFmtId="0" fontId="49" fillId="14" borderId="1" xfId="0" applyFont="1" applyFill="1" applyBorder="1" applyAlignment="1">
      <alignment horizontal="center" vertical="center" wrapText="1"/>
    </xf>
    <xf numFmtId="0" fontId="42" fillId="0" borderId="28" xfId="0" applyFont="1" applyBorder="1" applyAlignment="1">
      <alignment horizontal="left" vertical="center" wrapText="1"/>
    </xf>
    <xf numFmtId="0" fontId="49" fillId="0" borderId="1" xfId="0" applyFont="1" applyBorder="1" applyAlignment="1">
      <alignment horizontal="center" vertical="center" wrapText="1"/>
    </xf>
    <xf numFmtId="0" fontId="45" fillId="14" borderId="1" xfId="0" applyFont="1" applyFill="1" applyBorder="1" applyAlignment="1" applyProtection="1">
      <alignment horizontal="left" vertical="top" wrapText="1"/>
      <protection locked="0"/>
    </xf>
    <xf numFmtId="14" fontId="42" fillId="15" borderId="2" xfId="2" applyNumberFormat="1" applyFont="1" applyFill="1" applyBorder="1" applyAlignment="1" applyProtection="1">
      <alignment horizontal="center" vertical="center" wrapText="1"/>
      <protection locked="0"/>
    </xf>
    <xf numFmtId="14" fontId="29" fillId="15" borderId="1" xfId="2" applyNumberFormat="1" applyFont="1" applyFill="1" applyBorder="1" applyAlignment="1">
      <alignment horizontal="center" vertical="center" wrapText="1"/>
    </xf>
    <xf numFmtId="165" fontId="29" fillId="15" borderId="1" xfId="0" applyNumberFormat="1" applyFont="1" applyFill="1" applyBorder="1" applyAlignment="1" applyProtection="1">
      <alignment horizontal="center" vertical="center"/>
      <protection locked="0"/>
    </xf>
    <xf numFmtId="165" fontId="29" fillId="15" borderId="1" xfId="0" applyNumberFormat="1" applyFont="1" applyFill="1" applyBorder="1" applyAlignment="1">
      <alignment horizontal="center" vertical="center" wrapText="1"/>
    </xf>
    <xf numFmtId="165" fontId="42" fillId="15" borderId="1" xfId="0" applyNumberFormat="1" applyFont="1" applyFill="1" applyBorder="1" applyAlignment="1">
      <alignment horizontal="center" vertical="center" wrapText="1"/>
    </xf>
    <xf numFmtId="165" fontId="42" fillId="15" borderId="2" xfId="0" applyNumberFormat="1" applyFont="1" applyFill="1" applyBorder="1" applyAlignment="1">
      <alignment horizontal="center" vertical="center" wrapText="1"/>
    </xf>
    <xf numFmtId="165" fontId="29" fillId="15" borderId="28" xfId="0" applyNumberFormat="1" applyFont="1" applyFill="1" applyBorder="1" applyAlignment="1" applyProtection="1">
      <alignment horizontal="center" vertical="center"/>
      <protection locked="0"/>
    </xf>
    <xf numFmtId="14" fontId="42" fillId="15" borderId="1" xfId="2" applyNumberFormat="1" applyFont="1" applyFill="1" applyBorder="1" applyAlignment="1">
      <alignment horizontal="center" vertical="center" wrapText="1"/>
    </xf>
    <xf numFmtId="14" fontId="42" fillId="15" borderId="2" xfId="2" applyNumberFormat="1" applyFont="1" applyFill="1" applyBorder="1" applyAlignment="1">
      <alignment horizontal="center" vertical="center" wrapText="1"/>
    </xf>
    <xf numFmtId="14" fontId="42" fillId="15" borderId="33" xfId="0" applyNumberFormat="1" applyFont="1" applyFill="1" applyBorder="1" applyAlignment="1">
      <alignment horizontal="center" vertical="center" wrapText="1"/>
    </xf>
    <xf numFmtId="165" fontId="42" fillId="15" borderId="21" xfId="0" applyNumberFormat="1" applyFont="1" applyFill="1" applyBorder="1" applyAlignment="1">
      <alignment horizontal="center" vertical="center" wrapText="1"/>
    </xf>
    <xf numFmtId="14" fontId="29" fillId="15" borderId="1" xfId="0" applyNumberFormat="1" applyFont="1" applyFill="1" applyBorder="1" applyAlignment="1">
      <alignment horizontal="center" vertical="center" wrapText="1"/>
    </xf>
    <xf numFmtId="14" fontId="29" fillId="15" borderId="1" xfId="2" applyNumberFormat="1" applyFont="1" applyFill="1" applyBorder="1" applyAlignment="1" applyProtection="1">
      <alignment horizontal="center" vertical="center"/>
      <protection locked="0"/>
    </xf>
    <xf numFmtId="167" fontId="42" fillId="15" borderId="1" xfId="0" applyNumberFormat="1" applyFont="1" applyFill="1" applyBorder="1" applyAlignment="1">
      <alignment horizontal="center" vertical="center" wrapText="1"/>
    </xf>
    <xf numFmtId="14" fontId="42" fillId="15" borderId="1" xfId="2" applyNumberFormat="1" applyFont="1" applyFill="1" applyBorder="1" applyAlignment="1" applyProtection="1">
      <alignment horizontal="center" vertical="center" wrapText="1"/>
      <protection locked="0"/>
    </xf>
    <xf numFmtId="0" fontId="46" fillId="0" borderId="3" xfId="0" applyFont="1" applyBorder="1" applyAlignment="1">
      <alignment horizontal="center" vertical="center" wrapText="1"/>
    </xf>
    <xf numFmtId="0" fontId="42" fillId="15" borderId="1" xfId="0" applyFont="1" applyFill="1" applyBorder="1" applyAlignment="1" applyProtection="1">
      <alignment horizontal="center" vertical="center"/>
      <protection locked="0"/>
    </xf>
    <xf numFmtId="0" fontId="46" fillId="0" borderId="21" xfId="0" applyFont="1" applyBorder="1" applyAlignment="1">
      <alignment horizontal="left" vertical="center" wrapText="1"/>
    </xf>
    <xf numFmtId="0" fontId="46" fillId="0" borderId="21" xfId="0" applyFont="1" applyBorder="1" applyAlignment="1">
      <alignment horizontal="center" vertical="center" wrapText="1"/>
    </xf>
    <xf numFmtId="0" fontId="45" fillId="0" borderId="22" xfId="0" applyFont="1" applyBorder="1" applyAlignment="1">
      <alignment vertical="center" wrapText="1"/>
    </xf>
    <xf numFmtId="0" fontId="28" fillId="19" borderId="1" xfId="0" applyFont="1" applyFill="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14" borderId="2" xfId="0" applyFont="1" applyFill="1" applyBorder="1" applyAlignment="1">
      <alignment horizontal="center" vertical="center" wrapText="1"/>
    </xf>
    <xf numFmtId="2" fontId="29" fillId="0" borderId="29" xfId="0" applyNumberFormat="1" applyFont="1" applyBorder="1" applyAlignment="1" applyProtection="1">
      <alignment horizontal="center" vertical="center"/>
      <protection locked="0"/>
    </xf>
    <xf numFmtId="0" fontId="29" fillId="0" borderId="2" xfId="0" applyFont="1" applyBorder="1" applyAlignment="1">
      <alignment horizontal="left" vertical="center" wrapText="1"/>
    </xf>
    <xf numFmtId="0" fontId="29" fillId="0" borderId="1" xfId="0" applyFont="1" applyBorder="1" applyAlignment="1" applyProtection="1">
      <alignment horizontal="center" vertical="top" wrapText="1"/>
      <protection locked="0"/>
    </xf>
    <xf numFmtId="0" fontId="42" fillId="14" borderId="2" xfId="4" applyFont="1" applyFill="1" applyBorder="1" applyAlignment="1" applyProtection="1">
      <alignment horizontal="center" vertical="center" wrapText="1"/>
    </xf>
    <xf numFmtId="0" fontId="45" fillId="0" borderId="34" xfId="0" applyFont="1" applyBorder="1" applyAlignment="1">
      <alignment vertical="center" wrapText="1"/>
    </xf>
    <xf numFmtId="0" fontId="45" fillId="0" borderId="34" xfId="0" applyFont="1" applyBorder="1" applyAlignment="1">
      <alignment horizontal="center" vertical="center" wrapText="1"/>
    </xf>
    <xf numFmtId="0" fontId="45" fillId="0" borderId="2" xfId="0" applyFont="1" applyBorder="1" applyAlignment="1">
      <alignment horizontal="center" vertical="center" wrapText="1"/>
    </xf>
    <xf numFmtId="0" fontId="42" fillId="0" borderId="4" xfId="0" applyFont="1" applyBorder="1" applyAlignment="1">
      <alignment horizontal="left" vertical="center" wrapText="1"/>
    </xf>
    <xf numFmtId="14" fontId="29" fillId="14" borderId="2" xfId="2" applyNumberFormat="1" applyFont="1" applyFill="1" applyBorder="1" applyAlignment="1" applyProtection="1">
      <alignment horizontal="center" vertical="center" wrapText="1"/>
      <protection locked="0"/>
    </xf>
    <xf numFmtId="14" fontId="29" fillId="0" borderId="2" xfId="0" applyNumberFormat="1"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4" fontId="42" fillId="0" borderId="22" xfId="0" applyNumberFormat="1" applyFont="1" applyBorder="1" applyAlignment="1">
      <alignment horizontal="center" vertical="center" wrapText="1"/>
    </xf>
    <xf numFmtId="14" fontId="42" fillId="0" borderId="34" xfId="0" applyNumberFormat="1" applyFont="1" applyBorder="1" applyAlignment="1">
      <alignment horizontal="center" vertical="center" wrapText="1"/>
    </xf>
    <xf numFmtId="14" fontId="42" fillId="0" borderId="5" xfId="0" applyNumberFormat="1" applyFont="1" applyBorder="1" applyAlignment="1">
      <alignment horizontal="center" vertical="center" wrapText="1"/>
    </xf>
    <xf numFmtId="0" fontId="42" fillId="0" borderId="1" xfId="0" applyFont="1" applyBorder="1" applyAlignment="1">
      <alignment horizontal="center" vertical="center"/>
    </xf>
    <xf numFmtId="14" fontId="42" fillId="0" borderId="22" xfId="0" applyNumberFormat="1" applyFont="1" applyBorder="1" applyAlignment="1" applyProtection="1">
      <alignment horizontal="center" vertical="center"/>
      <protection locked="0"/>
    </xf>
    <xf numFmtId="166" fontId="42" fillId="0" borderId="1" xfId="0" applyNumberFormat="1" applyFont="1" applyBorder="1" applyAlignment="1">
      <alignment horizontal="center" vertical="center" wrapText="1"/>
    </xf>
    <xf numFmtId="0" fontId="44" fillId="0" borderId="23" xfId="0" applyFont="1" applyBorder="1" applyAlignment="1">
      <alignment horizontal="left" vertical="top" wrapText="1"/>
    </xf>
    <xf numFmtId="0" fontId="45" fillId="0" borderId="38" xfId="0" applyFont="1" applyBorder="1" applyAlignment="1">
      <alignment horizontal="justify" vertical="top" wrapText="1"/>
    </xf>
    <xf numFmtId="0" fontId="42" fillId="0" borderId="3" xfId="0" applyFont="1" applyBorder="1" applyAlignment="1">
      <alignment vertical="center" wrapText="1"/>
    </xf>
    <xf numFmtId="0" fontId="29" fillId="0" borderId="28" xfId="0" applyFont="1" applyBorder="1" applyAlignment="1">
      <alignment horizontal="center" vertical="center"/>
    </xf>
    <xf numFmtId="0" fontId="58" fillId="0" borderId="11" xfId="0" applyFont="1" applyBorder="1" applyAlignment="1">
      <alignment vertical="center" wrapText="1"/>
    </xf>
    <xf numFmtId="0" fontId="29" fillId="0" borderId="0" xfId="0" applyFont="1" applyAlignment="1">
      <alignment vertical="center"/>
    </xf>
    <xf numFmtId="14" fontId="60" fillId="0" borderId="2" xfId="0" applyNumberFormat="1" applyFont="1" applyBorder="1" applyAlignment="1">
      <alignment horizontal="center" vertical="center"/>
    </xf>
    <xf numFmtId="0" fontId="61" fillId="0" borderId="2" xfId="0" applyFont="1" applyBorder="1" applyAlignment="1" applyProtection="1">
      <alignment horizontal="center" vertical="center" wrapText="1"/>
      <protection locked="0"/>
    </xf>
    <xf numFmtId="0" fontId="45" fillId="0" borderId="1" xfId="0" applyFont="1" applyBorder="1" applyAlignment="1">
      <alignment wrapText="1"/>
    </xf>
    <xf numFmtId="0" fontId="62" fillId="0" borderId="1" xfId="0" applyFont="1" applyBorder="1" applyAlignment="1">
      <alignment horizontal="left" vertical="center" wrapText="1"/>
    </xf>
    <xf numFmtId="0" fontId="62" fillId="0" borderId="27" xfId="0" applyFont="1" applyBorder="1" applyAlignment="1">
      <alignment horizontal="justify" vertical="top" wrapText="1"/>
    </xf>
    <xf numFmtId="0" fontId="63" fillId="0" borderId="1" xfId="0" applyFont="1" applyBorder="1" applyAlignment="1">
      <alignment horizontal="left" vertical="center" wrapText="1"/>
    </xf>
    <xf numFmtId="0" fontId="62" fillId="0" borderId="1" xfId="2" applyFont="1" applyBorder="1" applyAlignment="1" applyProtection="1">
      <alignment vertical="center" wrapText="1"/>
      <protection locked="0"/>
    </xf>
    <xf numFmtId="0" fontId="62" fillId="0" borderId="2" xfId="2" applyFont="1" applyBorder="1" applyAlignment="1" applyProtection="1">
      <alignment vertical="center" wrapText="1"/>
      <protection locked="0"/>
    </xf>
    <xf numFmtId="0" fontId="29" fillId="16" borderId="1" xfId="0" applyFont="1" applyFill="1" applyBorder="1" applyAlignment="1">
      <alignment horizontal="right" vertical="center" indent="4"/>
    </xf>
    <xf numFmtId="0" fontId="29" fillId="0" borderId="39" xfId="0" applyFont="1" applyBorder="1" applyAlignment="1">
      <alignment horizontal="center" vertical="center"/>
    </xf>
    <xf numFmtId="0" fontId="64"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0" fillId="14" borderId="1" xfId="0" applyFont="1" applyFill="1" applyBorder="1" applyAlignment="1" applyProtection="1">
      <alignment horizontal="center" vertical="center"/>
      <protection locked="0"/>
    </xf>
    <xf numFmtId="0" fontId="60" fillId="0" borderId="1" xfId="0" applyFont="1" applyBorder="1" applyAlignment="1">
      <alignment vertical="center" wrapText="1"/>
    </xf>
    <xf numFmtId="0" fontId="60" fillId="0" borderId="1" xfId="0" applyFont="1" applyBorder="1" applyAlignment="1">
      <alignment horizontal="center" vertical="center"/>
    </xf>
    <xf numFmtId="0" fontId="64" fillId="4" borderId="1" xfId="0" applyFont="1" applyFill="1" applyBorder="1" applyAlignment="1" applyProtection="1">
      <alignment horizontal="center" vertical="center"/>
      <protection locked="0"/>
    </xf>
    <xf numFmtId="0" fontId="29" fillId="27" borderId="1" xfId="0" applyFont="1" applyFill="1" applyBorder="1" applyAlignment="1">
      <alignment horizontal="center" vertical="center"/>
    </xf>
    <xf numFmtId="0" fontId="60" fillId="27" borderId="1" xfId="0" applyFont="1" applyFill="1" applyBorder="1" applyAlignment="1">
      <alignment horizontal="center" vertical="center"/>
    </xf>
    <xf numFmtId="0" fontId="29" fillId="28" borderId="1" xfId="0" applyFont="1" applyFill="1" applyBorder="1" applyAlignment="1">
      <alignment vertical="center" wrapText="1"/>
    </xf>
    <xf numFmtId="14" fontId="60" fillId="0" borderId="2" xfId="0" applyNumberFormat="1" applyFont="1" applyBorder="1" applyAlignment="1" applyProtection="1">
      <alignment horizontal="center" vertical="center" wrapText="1"/>
      <protection locked="0"/>
    </xf>
    <xf numFmtId="14" fontId="60" fillId="0" borderId="21" xfId="0" applyNumberFormat="1" applyFont="1" applyBorder="1" applyAlignment="1">
      <alignment horizontal="center" vertical="center"/>
    </xf>
    <xf numFmtId="14" fontId="60" fillId="0" borderId="21" xfId="0" applyNumberFormat="1" applyFont="1" applyBorder="1" applyAlignment="1" applyProtection="1">
      <alignment horizontal="center" vertical="center" wrapText="1"/>
      <protection locked="0"/>
    </xf>
    <xf numFmtId="14" fontId="29" fillId="0" borderId="5" xfId="0" applyNumberFormat="1" applyFont="1" applyBorder="1" applyAlignment="1" applyProtection="1">
      <alignment horizontal="center" vertical="center"/>
      <protection locked="0"/>
    </xf>
    <xf numFmtId="0" fontId="29" fillId="0" borderId="28" xfId="0" applyFont="1" applyBorder="1"/>
    <xf numFmtId="0" fontId="45" fillId="0" borderId="1" xfId="0" applyFont="1" applyBorder="1" applyAlignment="1">
      <alignment horizontal="center" vertical="center"/>
    </xf>
    <xf numFmtId="0" fontId="45" fillId="0" borderId="28" xfId="0" applyFont="1" applyBorder="1" applyAlignment="1">
      <alignment horizontal="center" vertical="center"/>
    </xf>
    <xf numFmtId="0" fontId="66" fillId="0" borderId="28" xfId="0" applyFont="1" applyBorder="1" applyAlignment="1">
      <alignment horizontal="center" vertical="center"/>
    </xf>
    <xf numFmtId="0" fontId="42" fillId="0" borderId="29" xfId="0" applyFont="1" applyBorder="1" applyAlignment="1">
      <alignment horizontal="center" vertical="center"/>
    </xf>
    <xf numFmtId="0" fontId="67" fillId="0" borderId="0" xfId="0" applyFont="1" applyAlignment="1">
      <alignment horizontal="center" vertical="center"/>
    </xf>
    <xf numFmtId="0" fontId="60" fillId="0" borderId="1" xfId="0" applyFont="1" applyBorder="1" applyAlignment="1">
      <alignment horizontal="center" vertical="center" wrapText="1"/>
    </xf>
    <xf numFmtId="9" fontId="29" fillId="0" borderId="21" xfId="0" applyNumberFormat="1" applyFont="1" applyBorder="1" applyAlignment="1" applyProtection="1">
      <alignment horizontal="center" vertical="center"/>
      <protection locked="0"/>
    </xf>
    <xf numFmtId="0" fontId="29" fillId="14" borderId="21" xfId="0" applyFont="1" applyFill="1" applyBorder="1" applyAlignment="1" applyProtection="1">
      <alignment horizontal="center" vertical="center"/>
      <protection locked="0"/>
    </xf>
    <xf numFmtId="0" fontId="29" fillId="0" borderId="6" xfId="0" applyFont="1" applyBorder="1" applyAlignment="1">
      <alignment horizontal="center" vertical="center"/>
    </xf>
    <xf numFmtId="0" fontId="42" fillId="4" borderId="21" xfId="0" applyFont="1" applyFill="1" applyBorder="1" applyAlignment="1" applyProtection="1">
      <alignment horizontal="center" vertical="center"/>
      <protection locked="0"/>
    </xf>
    <xf numFmtId="0" fontId="60" fillId="0" borderId="1" xfId="0" applyFont="1" applyBorder="1" applyAlignment="1">
      <alignment horizontal="left" vertical="center" wrapText="1"/>
    </xf>
    <xf numFmtId="0" fontId="60" fillId="0" borderId="2" xfId="0" applyFont="1" applyBorder="1" applyAlignment="1">
      <alignment horizontal="left" vertical="center" wrapText="1"/>
    </xf>
    <xf numFmtId="0" fontId="69" fillId="0" borderId="1" xfId="0" applyFont="1" applyBorder="1" applyAlignment="1">
      <alignment wrapText="1"/>
    </xf>
    <xf numFmtId="0" fontId="37" fillId="0" borderId="1" xfId="0" applyFont="1" applyBorder="1" applyAlignment="1">
      <alignment wrapText="1"/>
    </xf>
    <xf numFmtId="0" fontId="29" fillId="0" borderId="21" xfId="0" applyFont="1" applyBorder="1" applyAlignment="1">
      <alignment horizontal="left" vertical="center" wrapText="1"/>
    </xf>
    <xf numFmtId="0" fontId="29" fillId="0" borderId="21" xfId="0" applyFont="1" applyBorder="1"/>
    <xf numFmtId="14" fontId="29" fillId="0" borderId="21" xfId="0" applyNumberFormat="1" applyFont="1" applyBorder="1" applyAlignment="1">
      <alignment horizontal="center" vertical="center"/>
    </xf>
    <xf numFmtId="0" fontId="29" fillId="0" borderId="5" xfId="0" applyFont="1" applyBorder="1" applyAlignment="1" applyProtection="1">
      <alignment horizontal="center" vertical="center"/>
      <protection locked="0"/>
    </xf>
    <xf numFmtId="2" fontId="29" fillId="0" borderId="25" xfId="0" applyNumberFormat="1" applyFont="1" applyBorder="1" applyAlignment="1" applyProtection="1">
      <alignment horizontal="center" vertical="center"/>
      <protection locked="0"/>
    </xf>
    <xf numFmtId="0" fontId="29" fillId="0" borderId="21" xfId="0" applyFont="1" applyBorder="1" applyAlignment="1">
      <alignment horizontal="center" vertical="center"/>
    </xf>
    <xf numFmtId="0" fontId="29" fillId="0" borderId="21" xfId="0" applyFont="1" applyBorder="1" applyAlignment="1">
      <alignment vertical="center" wrapText="1"/>
    </xf>
    <xf numFmtId="14" fontId="42" fillId="15" borderId="5" xfId="2" applyNumberFormat="1" applyFont="1" applyFill="1" applyBorder="1" applyAlignment="1" applyProtection="1">
      <alignment horizontal="center" vertical="center" wrapText="1"/>
      <protection locked="0"/>
    </xf>
    <xf numFmtId="14" fontId="70" fillId="0" borderId="1" xfId="0" applyNumberFormat="1" applyFont="1" applyBorder="1" applyAlignment="1">
      <alignment horizontal="center" vertical="center" wrapText="1"/>
    </xf>
    <xf numFmtId="9" fontId="71" fillId="0" borderId="1" xfId="1" applyFont="1" applyBorder="1" applyAlignment="1">
      <alignment horizontal="center" vertical="center"/>
    </xf>
    <xf numFmtId="0" fontId="64" fillId="0" borderId="1" xfId="0" applyFont="1" applyBorder="1" applyAlignment="1" applyProtection="1">
      <alignment horizontal="center" vertical="center"/>
      <protection locked="0"/>
    </xf>
    <xf numFmtId="0" fontId="62" fillId="0" borderId="1" xfId="0" applyFont="1" applyBorder="1" applyAlignment="1">
      <alignment vertical="center" wrapText="1"/>
    </xf>
    <xf numFmtId="0" fontId="60" fillId="0" borderId="21" xfId="0" applyFont="1" applyBorder="1" applyAlignment="1">
      <alignment horizontal="center" vertical="center" wrapText="1"/>
    </xf>
    <xf numFmtId="2" fontId="60" fillId="0" borderId="2" xfId="0" applyNumberFormat="1" applyFont="1" applyBorder="1" applyAlignment="1" applyProtection="1">
      <alignment horizontal="center" vertical="center"/>
      <protection locked="0"/>
    </xf>
    <xf numFmtId="9" fontId="60" fillId="0" borderId="2" xfId="0" applyNumberFormat="1" applyFont="1" applyBorder="1" applyAlignment="1" applyProtection="1">
      <alignment horizontal="center" vertical="center"/>
      <protection locked="0"/>
    </xf>
    <xf numFmtId="0" fontId="60" fillId="14" borderId="26" xfId="0" applyFont="1" applyFill="1" applyBorder="1" applyAlignment="1" applyProtection="1">
      <alignment horizontal="center" vertical="center"/>
      <protection locked="0"/>
    </xf>
    <xf numFmtId="2" fontId="60" fillId="0" borderId="21" xfId="0" applyNumberFormat="1" applyFont="1" applyBorder="1" applyAlignment="1" applyProtection="1">
      <alignment horizontal="center" vertical="center"/>
      <protection locked="0"/>
    </xf>
    <xf numFmtId="9" fontId="60" fillId="0" borderId="21" xfId="0" applyNumberFormat="1" applyFont="1" applyBorder="1" applyAlignment="1" applyProtection="1">
      <alignment horizontal="center" vertical="center"/>
      <protection locked="0"/>
    </xf>
    <xf numFmtId="0" fontId="60" fillId="14" borderId="21" xfId="0" applyFont="1" applyFill="1" applyBorder="1" applyAlignment="1" applyProtection="1">
      <alignment horizontal="center" vertical="center"/>
      <protection locked="0"/>
    </xf>
    <xf numFmtId="0" fontId="64" fillId="4" borderId="21" xfId="0" applyFont="1" applyFill="1" applyBorder="1" applyAlignment="1" applyProtection="1">
      <alignment horizontal="center" vertical="center"/>
      <protection locked="0"/>
    </xf>
    <xf numFmtId="0" fontId="60" fillId="0" borderId="33" xfId="0" applyFont="1" applyBorder="1" applyAlignment="1">
      <alignment horizontal="center" vertical="center" wrapText="1"/>
    </xf>
    <xf numFmtId="0" fontId="64" fillId="4" borderId="2" xfId="0" applyFont="1" applyFill="1" applyBorder="1" applyAlignment="1" applyProtection="1">
      <alignment horizontal="center" vertical="center"/>
      <protection locked="0"/>
    </xf>
    <xf numFmtId="0" fontId="45" fillId="0" borderId="21" xfId="2" applyFont="1" applyBorder="1" applyAlignment="1">
      <alignment horizontal="center" vertical="center" wrapText="1"/>
    </xf>
    <xf numFmtId="0" fontId="29" fillId="0" borderId="5" xfId="0" applyFont="1" applyBorder="1"/>
    <xf numFmtId="0" fontId="29" fillId="0" borderId="25" xfId="0" applyFont="1" applyBorder="1" applyAlignment="1">
      <alignment horizontal="center" vertical="center"/>
    </xf>
    <xf numFmtId="0" fontId="45" fillId="0" borderId="2" xfId="2" applyFont="1" applyBorder="1" applyAlignment="1">
      <alignment horizontal="center" vertical="center" wrapText="1"/>
    </xf>
    <xf numFmtId="14" fontId="60" fillId="0" borderId="1" xfId="0" applyNumberFormat="1" applyFont="1" applyBorder="1" applyAlignment="1" applyProtection="1">
      <alignment horizontal="center" vertical="center"/>
      <protection locked="0"/>
    </xf>
    <xf numFmtId="0" fontId="2" fillId="0" borderId="1" xfId="0" applyFont="1" applyBorder="1" applyAlignment="1">
      <alignment horizontal="center" vertical="center" wrapText="1"/>
    </xf>
    <xf numFmtId="0" fontId="2" fillId="0" borderId="28" xfId="0" applyFont="1" applyBorder="1" applyAlignment="1">
      <alignment horizontal="center" vertical="center" wrapText="1"/>
    </xf>
    <xf numFmtId="0" fontId="42" fillId="0" borderId="28" xfId="0" applyFont="1" applyBorder="1" applyAlignment="1">
      <alignment horizontal="center" vertical="center"/>
    </xf>
    <xf numFmtId="0" fontId="60" fillId="0" borderId="39" xfId="0" applyFont="1" applyBorder="1" applyAlignment="1">
      <alignment horizontal="left" vertical="center" wrapText="1"/>
    </xf>
    <xf numFmtId="2" fontId="60" fillId="0" borderId="1" xfId="0" applyNumberFormat="1" applyFont="1" applyBorder="1" applyAlignment="1" applyProtection="1">
      <alignment horizontal="center" vertical="center"/>
      <protection locked="0"/>
    </xf>
    <xf numFmtId="9" fontId="60" fillId="0" borderId="1" xfId="0" applyNumberFormat="1" applyFont="1" applyBorder="1" applyAlignment="1" applyProtection="1">
      <alignment horizontal="center" vertical="center"/>
      <protection locked="0"/>
    </xf>
    <xf numFmtId="166" fontId="45" fillId="0" borderId="1" xfId="0" applyNumberFormat="1" applyFont="1" applyBorder="1" applyAlignment="1">
      <alignment horizontal="center" vertical="center" wrapText="1"/>
    </xf>
    <xf numFmtId="0" fontId="44" fillId="0" borderId="3" xfId="0" applyFont="1" applyBorder="1" applyAlignment="1">
      <alignment horizontal="left" vertical="center" wrapText="1"/>
    </xf>
    <xf numFmtId="0" fontId="45" fillId="0" borderId="3" xfId="0" applyFont="1" applyBorder="1" applyAlignment="1">
      <alignment horizontal="center" vertical="center" wrapText="1"/>
    </xf>
    <xf numFmtId="14" fontId="60" fillId="0" borderId="39" xfId="0" applyNumberFormat="1" applyFont="1" applyBorder="1" applyAlignment="1">
      <alignment horizontal="center" vertical="center"/>
    </xf>
    <xf numFmtId="0" fontId="45" fillId="0" borderId="3" xfId="0" applyFont="1" applyBorder="1" applyAlignment="1">
      <alignment vertical="center" wrapText="1"/>
    </xf>
    <xf numFmtId="0" fontId="28" fillId="19" borderId="1" xfId="0" applyFont="1" applyFill="1" applyBorder="1" applyAlignment="1" applyProtection="1">
      <alignment horizontal="center" vertical="top" wrapText="1"/>
      <protection locked="0"/>
    </xf>
    <xf numFmtId="0" fontId="45" fillId="0" borderId="3" xfId="0" applyFont="1" applyBorder="1" applyAlignment="1">
      <alignment vertical="top" wrapText="1"/>
    </xf>
    <xf numFmtId="0" fontId="45" fillId="0" borderId="3" xfId="0" applyFont="1" applyBorder="1" applyAlignment="1">
      <alignment horizontal="center" vertical="top" wrapText="1"/>
    </xf>
    <xf numFmtId="0" fontId="29" fillId="0" borderId="0" xfId="0" applyFont="1" applyAlignment="1">
      <alignment vertical="top"/>
    </xf>
    <xf numFmtId="0" fontId="45" fillId="29" borderId="1" xfId="0" applyFont="1" applyFill="1" applyBorder="1" applyAlignment="1">
      <alignment vertical="top" wrapText="1"/>
    </xf>
    <xf numFmtId="0" fontId="45" fillId="29" borderId="3" xfId="0" applyFont="1" applyFill="1" applyBorder="1" applyAlignment="1">
      <alignment vertical="top" wrapText="1"/>
    </xf>
    <xf numFmtId="0" fontId="45" fillId="15" borderId="3" xfId="0" applyFont="1" applyFill="1" applyBorder="1" applyAlignment="1">
      <alignment vertical="top" wrapText="1"/>
    </xf>
    <xf numFmtId="0" fontId="29" fillId="0" borderId="0" xfId="0" applyFont="1" applyAlignment="1">
      <alignment horizontal="center" vertical="center"/>
    </xf>
    <xf numFmtId="0" fontId="52" fillId="21" borderId="4" xfId="0" applyFont="1" applyFill="1" applyBorder="1" applyAlignment="1">
      <alignment horizontal="center" vertical="center" wrapText="1" readingOrder="1"/>
    </xf>
    <xf numFmtId="0" fontId="34" fillId="0" borderId="20" xfId="0" applyFont="1" applyBorder="1" applyAlignment="1" applyProtection="1">
      <alignment horizontal="left" vertical="center" wrapText="1"/>
      <protection locked="0"/>
    </xf>
    <xf numFmtId="0" fontId="34" fillId="0" borderId="0" xfId="0" applyFont="1" applyAlignment="1">
      <alignment horizontal="left" vertical="center" wrapText="1"/>
    </xf>
    <xf numFmtId="0" fontId="31" fillId="0" borderId="13" xfId="0" applyFont="1" applyBorder="1" applyAlignment="1">
      <alignment horizontal="center" vertical="center"/>
    </xf>
    <xf numFmtId="0" fontId="31" fillId="0" borderId="9" xfId="0" applyFont="1" applyBorder="1" applyAlignment="1">
      <alignment horizontal="center" vertical="center"/>
    </xf>
    <xf numFmtId="0" fontId="32" fillId="0" borderId="0" xfId="0" applyFont="1" applyAlignment="1">
      <alignment horizontal="left" vertical="top" wrapText="1"/>
    </xf>
    <xf numFmtId="0" fontId="33" fillId="0" borderId="0" xfId="0" applyFont="1" applyAlignment="1">
      <alignment horizontal="left" vertical="top" wrapText="1"/>
    </xf>
    <xf numFmtId="0" fontId="39" fillId="0" borderId="0" xfId="0" applyFont="1" applyAlignment="1">
      <alignment horizontal="center"/>
    </xf>
    <xf numFmtId="0" fontId="35" fillId="0" borderId="0" xfId="0" applyFont="1" applyAlignment="1">
      <alignment horizontal="center"/>
    </xf>
    <xf numFmtId="0" fontId="34" fillId="0" borderId="0" xfId="0" applyFont="1" applyAlignment="1">
      <alignment horizontal="justify" wrapText="1"/>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41" fillId="0" borderId="21" xfId="0" applyFont="1" applyBorder="1" applyAlignment="1">
      <alignment horizontal="center" vertical="center" wrapText="1"/>
    </xf>
    <xf numFmtId="0" fontId="41" fillId="0" borderId="33" xfId="0" applyFont="1" applyBorder="1" applyAlignment="1">
      <alignment horizontal="center" vertical="center" wrapText="1"/>
    </xf>
    <xf numFmtId="0" fontId="41" fillId="7" borderId="10" xfId="0" applyFont="1" applyFill="1" applyBorder="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11" xfId="0" applyFont="1" applyFill="1" applyBorder="1" applyAlignment="1" applyProtection="1">
      <alignment horizontal="center" vertical="center"/>
      <protection locked="0"/>
    </xf>
    <xf numFmtId="0" fontId="41" fillId="7" borderId="12"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26" borderId="1"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1" fillId="0" borderId="1" xfId="2" applyFont="1" applyBorder="1" applyAlignment="1">
      <alignment horizontal="center" vertical="center" wrapText="1"/>
    </xf>
    <xf numFmtId="0" fontId="41" fillId="0" borderId="2" xfId="2" applyFont="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 xfId="0" applyFont="1" applyBorder="1" applyAlignment="1">
      <alignment horizontal="center" vertical="center" wrapText="1"/>
    </xf>
    <xf numFmtId="0" fontId="23" fillId="21" borderId="2" xfId="0" applyFont="1" applyFill="1" applyBorder="1" applyAlignment="1">
      <alignment horizontal="center" vertical="center" wrapText="1" readingOrder="1"/>
    </xf>
    <xf numFmtId="0" fontId="23" fillId="21" borderId="4" xfId="0" applyFont="1" applyFill="1" applyBorder="1" applyAlignment="1">
      <alignment horizontal="center" vertical="center" wrapText="1" readingOrder="1"/>
    </xf>
    <xf numFmtId="0" fontId="23" fillId="21" borderId="3" xfId="0" applyFont="1" applyFill="1" applyBorder="1" applyAlignment="1">
      <alignment horizontal="center" vertical="center" wrapText="1" readingOrder="1"/>
    </xf>
    <xf numFmtId="0" fontId="53" fillId="25" borderId="5" xfId="0" applyFont="1" applyFill="1" applyBorder="1" applyAlignment="1">
      <alignment horizontal="center" vertical="center"/>
    </xf>
    <xf numFmtId="0" fontId="53" fillId="25" borderId="30" xfId="0" applyFont="1" applyFill="1" applyBorder="1" applyAlignment="1">
      <alignment horizontal="center" vertical="center"/>
    </xf>
    <xf numFmtId="0" fontId="35" fillId="0" borderId="0" xfId="0" applyFont="1" applyAlignment="1">
      <alignment horizontal="center" vertical="center"/>
    </xf>
    <xf numFmtId="0" fontId="52" fillId="21" borderId="2" xfId="0" applyFont="1" applyFill="1" applyBorder="1" applyAlignment="1">
      <alignment horizontal="center" vertical="center" wrapText="1" readingOrder="1"/>
    </xf>
    <xf numFmtId="0" fontId="52" fillId="21" borderId="4" xfId="0" applyFont="1" applyFill="1" applyBorder="1" applyAlignment="1">
      <alignment horizontal="center" vertical="center" wrapText="1" readingOrder="1"/>
    </xf>
    <xf numFmtId="0" fontId="52" fillId="21" borderId="3" xfId="0" applyFont="1" applyFill="1" applyBorder="1" applyAlignment="1">
      <alignment horizontal="center" vertical="center" wrapText="1" readingOrder="1"/>
    </xf>
    <xf numFmtId="0" fontId="6" fillId="11"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9"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8"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14" fontId="10" fillId="0" borderId="0" xfId="0" applyNumberFormat="1" applyFont="1" applyAlignment="1">
      <alignment horizontal="center" vertical="center" wrapText="1"/>
    </xf>
    <xf numFmtId="0" fontId="12" fillId="0" borderId="0" xfId="0"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cellXfs>
  <cellStyles count="14">
    <cellStyle name="Hipervínculo" xfId="4" builtinId="8"/>
    <cellStyle name="Hyperlink" xfId="10"/>
    <cellStyle name="Millares 2" xfId="6"/>
    <cellStyle name="Millares 2 2" xfId="7"/>
    <cellStyle name="Millares 2 2 2" xfId="8"/>
    <cellStyle name="Millares 2 2 2 2" xfId="12"/>
    <cellStyle name="Millares 2 2 3" xfId="9"/>
    <cellStyle name="Millares 2 2 3 2" xfId="13"/>
    <cellStyle name="Millares 2 2 4" xfId="11"/>
    <cellStyle name="Normal" xfId="0" builtinId="0"/>
    <cellStyle name="Normal 2" xfId="2"/>
    <cellStyle name="Normal 3" xfId="5"/>
    <cellStyle name="Normal 4" xfId="3"/>
    <cellStyle name="Porcentaje" xfId="1" builtinId="5"/>
  </cellStyles>
  <dxfs count="302">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33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rgb="FFFF3300"/>
        </patternFill>
      </fill>
    </dxf>
    <dxf>
      <fill>
        <patternFill>
          <bgColor theme="7" tint="0.79998168889431442"/>
        </patternFill>
      </fill>
    </dxf>
    <dxf>
      <fill>
        <patternFill>
          <bgColor rgb="FFFF6600"/>
        </patternFill>
      </fill>
    </dxf>
    <dxf>
      <fill>
        <patternFill>
          <bgColor rgb="FFFF5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33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6600"/>
      <color rgb="FFFF7C80"/>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4C94FE0F-09AF-91B7-2F94-B17BFEC6653B}"/>
            </a:ext>
          </a:extLst>
        </xdr:cNvPr>
        <xdr:cNvSpPr txBox="1"/>
      </xdr:nvSpPr>
      <xdr:spPr>
        <a:xfrm>
          <a:off x="7419975" y="18173700"/>
          <a:ext cx="333375" cy="142875"/>
        </a:xfrm>
        <a:prstGeom prst="rect">
          <a:avLst/>
        </a:prstGeom>
        <a:solidFill>
          <a:srgbClr val="FF7C8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61D947FD-6EAA-4226-A660-9018285F9A8C}"/>
            </a:ext>
          </a:extLst>
        </xdr:cNvPr>
        <xdr:cNvSpPr txBox="1"/>
      </xdr:nvSpPr>
      <xdr:spPr>
        <a:xfrm>
          <a:off x="6048375" y="19002375"/>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D8EDB12A-8E63-47B7-9BC6-C5548CBE8183}"/>
            </a:ext>
          </a:extLst>
        </xdr:cNvPr>
        <xdr:cNvSpPr txBox="1"/>
      </xdr:nvSpPr>
      <xdr:spPr>
        <a:xfrm>
          <a:off x="6076950" y="19421475"/>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B880151-360F-4A3A-89F8-4A330590E873}"/>
            </a:ext>
          </a:extLst>
        </xdr:cNvPr>
        <xdr:cNvSpPr txBox="1"/>
      </xdr:nvSpPr>
      <xdr:spPr>
        <a:xfrm>
          <a:off x="6067425" y="19821525"/>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9" name="Imagen 8">
          <a:extLst>
            <a:ext uri="{FF2B5EF4-FFF2-40B4-BE49-F238E27FC236}">
              <a16:creationId xmlns:a16="http://schemas.microsoft.com/office/drawing/2014/main" id="{86B9AAA7-0B66-4C85-4178-6F7A412302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0110" y="239295"/>
          <a:ext cx="581024" cy="5561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 dT="2024-12-27T20:36:19.06" personId="{7FD7DA69-BDCA-4CEF-B28C-C5A9F3E296DA}" id="{9B26FE38-FD6C-4489-A2AB-306E28D0C4C3}">
    <text xml:space="preserve">Se aprobó reformulación de la acción mediante memorando n°3-2024-2166 del 26/12/2024. </text>
  </threadedComment>
  <threadedComment ref="I4" dT="2024-12-27T20:36:37.04" personId="{7FD7DA69-BDCA-4CEF-B28C-C5A9F3E296DA}" id="{B698A33D-CEA9-43C1-B885-7E08E1079B89}">
    <text xml:space="preserve">Se aprobó reformulación de la unidad de medida mediante memorando n°3-2024-2166 del 26/12/2024. </text>
  </threadedComment>
  <threadedComment ref="J4" dT="2024-12-27T20:36:51.81" personId="{7FD7DA69-BDCA-4CEF-B28C-C5A9F3E296DA}" id="{72E8F719-F779-432B-A447-638F5FA26A80}">
    <text xml:space="preserve">Se aprobó reformulación de la cantidad de unidad de medida mediante memorando n°3-2024-2166 del 26/12/2024. </text>
  </threadedComment>
  <threadedComment ref="P4" dT="2024-12-27T20:38:49.65" personId="{7FD7DA69-BDCA-4CEF-B28C-C5A9F3E296DA}" id="{D3456C49-E143-422E-9FB7-68FE0567F55A}">
    <text xml:space="preserve">Se aprobó prórroga mediante memorando n°3-2024-2166 del 26/12/2024. </text>
  </threadedComment>
  <threadedComment ref="H5" dT="2024-12-27T20:36:19.06" personId="{7FD7DA69-BDCA-4CEF-B28C-C5A9F3E296DA}" id="{739B1B43-B402-4869-AB7E-BE32CC4A0AC2}">
    <text xml:space="preserve">Se aprobó reformulación de la acción mediante memorando n°3-2024-2166 del 26/12/2024. </text>
  </threadedComment>
  <threadedComment ref="I5" dT="2024-12-27T20:36:37.04" personId="{7FD7DA69-BDCA-4CEF-B28C-C5A9F3E296DA}" id="{E9F9CB82-C73B-4AE8-984E-C8DF0CEAC1D4}">
    <text xml:space="preserve">Se aprobó reformulación de la unidad de medida mediante memorando n°3-2024-2166 del 26/12/2024. </text>
  </threadedComment>
  <threadedComment ref="J5" dT="2024-12-27T20:36:51.81" personId="{7FD7DA69-BDCA-4CEF-B28C-C5A9F3E296DA}" id="{A2F4E1D6-0D2E-4DF1-8F75-9FAF6A6E7A2C}">
    <text xml:space="preserve">Se aprobó reformulación de la cantidad de unidad de medida mediante memorando n°3-2024-2166 del 26/12/2024. </text>
  </threadedComment>
  <threadedComment ref="P5" dT="2024-12-27T20:38:49.65" personId="{7FD7DA69-BDCA-4CEF-B28C-C5A9F3E296DA}" id="{65B48C79-5B3B-44E9-AF42-9BC0A78E10F8}">
    <text xml:space="preserve">Se aprobó prórroga mediante memorando n°3-2024-2166 del 26/12/2024. </text>
  </threadedComment>
</ThreadedComments>
</file>

<file path=xl/threadedComments/threadedComment2.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23" dT="2024-12-13T00:36:25.31" personId="{7FD7DA69-BDCA-4CEF-B28C-C5A9F3E296DA}" id="{98EA7FE4-9BC3-4DB8-B771-8264B44028C1}">
    <text xml:space="preserve">Se aprobó reformulación mediante memorando n°3-2024-2071 del 12/12/2024. </text>
  </threadedComment>
  <threadedComment ref="I23" dT="2024-12-13T00:36:29.93" personId="{7FD7DA69-BDCA-4CEF-B28C-C5A9F3E296DA}" id="{8B7378B1-374D-4894-B9C4-9C0EA435A2DC}">
    <text xml:space="preserve">Se aprobó reformulación mediante memorando n°3-2024-2071 del 12/12/2024. </text>
  </threadedComment>
  <threadedComment ref="P23" dT="2024-12-13T00:36:44.21" personId="{7FD7DA69-BDCA-4CEF-B28C-C5A9F3E296DA}" id="{B115DFE2-66A8-4735-BE03-9D8707896694}">
    <text xml:space="preserve">Se aprobó prórroga mediante memorando n°3-2024-2071 del 12/12/2024. </text>
  </threadedComment>
  <threadedComment ref="H34" dT="2024-12-27T21:19:38.38" personId="{7FD7DA69-BDCA-4CEF-B28C-C5A9F3E296DA}" id="{C970DEDA-6B12-43F9-BFC5-7D95668A66CC}">
    <text xml:space="preserve">Se aprobó reformulación de la acción mediante memorando n°3-2024-2172 del 26/12/2024. </text>
  </threadedComment>
  <threadedComment ref="I34" dT="2024-12-27T21:20:23.53" personId="{7FD7DA69-BDCA-4CEF-B28C-C5A9F3E296DA}" id="{13E67872-40A2-4588-B396-14D32C95B078}">
    <text xml:space="preserve">Se aprobó reformulación de la unidad de medida mediante memorando n°3-2024-2172 del 26/12/2024. </text>
  </threadedComment>
  <threadedComment ref="J34" dT="2024-12-27T21:20:55.54" personId="{7FD7DA69-BDCA-4CEF-B28C-C5A9F3E296DA}" id="{A59FEC3D-33AE-4870-817E-A15B1F576852}">
    <text xml:space="preserve">Se aprobó reformulación de la cantidad de la unidad de medida mediante memorando n°3-2024-2172 del 26/12/2024. </text>
  </threadedComment>
  <threadedComment ref="P34" dT="2024-12-27T20:54:46.87" personId="{7FD7DA69-BDCA-4CEF-B28C-C5A9F3E296DA}" id="{7243E969-CCCA-4EBF-9D65-ADEEE97D4994}">
    <text xml:space="preserve">Se aprobó prórroga mediante memorando n°3-2024-2168 y 3-2024-2172 del 26/12/2024. </text>
  </threadedComment>
  <threadedComment ref="H35" dT="2024-12-27T21:19:38.38" personId="{7FD7DA69-BDCA-4CEF-B28C-C5A9F3E296DA}" id="{C4EEE062-8680-4458-BEDA-3DF6AC4A94B0}">
    <text xml:space="preserve">Se aprobó reformulación de la acción mediante memorando n°3-2024-2172 del 26/12/2024. </text>
  </threadedComment>
  <threadedComment ref="I35" dT="2024-12-27T21:20:23.53" personId="{7FD7DA69-BDCA-4CEF-B28C-C5A9F3E296DA}" id="{FF2BEBFD-1189-4E6A-8D04-7E6D05519641}">
    <text xml:space="preserve">Se aprobó reformulación de la unidad de medida mediante memorando n°3-2024-2172 del 26/12/2024. </text>
  </threadedComment>
  <threadedComment ref="J35" dT="2024-12-27T21:20:55.54" personId="{7FD7DA69-BDCA-4CEF-B28C-C5A9F3E296DA}" id="{212701B0-7B8B-495F-9B61-1F377A5C51D6}">
    <text xml:space="preserve">Se aprobó reformulación de la cantidad de la unidad de medida mediante memorando n°3-2024-2172 del 26/12/2024. </text>
  </threadedComment>
  <threadedComment ref="P35" dT="2024-12-27T20:54:46.87" personId="{7FD7DA69-BDCA-4CEF-B28C-C5A9F3E296DA}" id="{FB7EF2BA-71EA-4793-B987-C442B2F4E31A}">
    <text xml:space="preserve">Se aprobó prórroga mediante memorando n°3-2024-2168 y 3-2024-2172 del 26/12/2024. </text>
  </threadedComment>
  <threadedComment ref="H36" dT="2024-12-27T21:19:38.38" personId="{7FD7DA69-BDCA-4CEF-B28C-C5A9F3E296DA}" id="{11944A12-5A10-4111-B3B2-23F4BD1F5351}">
    <text xml:space="preserve">Se aprobó reformulación de la acción mediante memorando n°3-2024-2172 del 26/12/2024. </text>
  </threadedComment>
  <threadedComment ref="I36" dT="2024-12-27T21:20:23.53" personId="{7FD7DA69-BDCA-4CEF-B28C-C5A9F3E296DA}" id="{B7534BFF-8FEE-4263-B164-21F28EDB99C1}">
    <text xml:space="preserve">Se aprobó reformulación de la unidad de medida mediante memorando n°3-2024-2172 del 26/12/2024. </text>
  </threadedComment>
  <threadedComment ref="J36" dT="2024-12-27T21:20:55.54" personId="{7FD7DA69-BDCA-4CEF-B28C-C5A9F3E296DA}" id="{D9D41CB1-3C3E-46F6-8267-80AED3815BEC}">
    <text xml:space="preserve">Se aprobó reformulación de la cantidad de la unidad de medida mediante memorando n°3-2024-2172 del 26/12/2024. </text>
  </threadedComment>
  <threadedComment ref="P36" dT="2024-12-27T20:54:46.87" personId="{7FD7DA69-BDCA-4CEF-B28C-C5A9F3E296DA}" id="{007D88EB-3748-4725-AA80-FEA38C487A23}">
    <text xml:space="preserve">Se aprobó prórroga mediante memorando n°3-2024-2168 y 3-2024-2172 del 26/12/2024.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G16" dT="2024-12-13T00:24:43.71" personId="{7FD7DA69-BDCA-4CEF-B28C-C5A9F3E296DA}" id="{79B7A2A1-59F3-4707-9E42-090C0F1EE1B8}">
    <text>Se aprobó reformulación mediante memorando n°3-2024-2067 del 12/12/2024.</text>
  </threadedComment>
  <threadedComment ref="H16" dT="2024-12-13T00:24:52.21" personId="{7FD7DA69-BDCA-4CEF-B28C-C5A9F3E296DA}" id="{36E515A1-C7DD-49C9-A511-489C460F009D}">
    <text>Se aprobó reformulación mediante memorando n°3-2024-2067 del 12/12/2024</text>
  </threadedComment>
  <threadedComment ref="I16" dT="2024-12-13T00:25:00.98" personId="{7FD7DA69-BDCA-4CEF-B28C-C5A9F3E296DA}" id="{5AE5C713-BC5C-43F6-B072-B8DCBA506091}">
    <text>Se aprobó reformulación mediante memorando n°3-2024-2067 del 12/12/2024</text>
  </threadedComment>
  <threadedComment ref="L16" dT="2024-12-13T00:25:39.95" personId="{7FD7DA69-BDCA-4CEF-B28C-C5A9F3E296DA}" id="{847F27A3-C499-4CE4-A8D6-FD82879893F1}">
    <text>Se aprobó reformulación mediante memorando n°3-2024-2067 del 12/12/2024</text>
  </threadedComment>
  <threadedComment ref="P16" dT="2024-12-13T00:26:52.37" personId="{7FD7DA69-BDCA-4CEF-B28C-C5A9F3E296DA}" id="{6AAE903B-3E70-4FD7-A8EC-4DB4E66F12C5}">
    <text xml:space="preserve">Se aprobó modificación mediante memorando n°3-2024-2067 del 12/12/2024
</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4-12-27T00:41:20.96" personId="{7FD7DA69-BDCA-4CEF-B28C-C5A9F3E296DA}" id="{63A12C1B-BD20-44C6-914C-6A633A69DD74}">
    <text xml:space="preserve">Se aprobó segunda prórroga mediante memorando n°3-2024-2170 del 26/12/2024.
Se aprobó prórroga mediante memorando n°3-2024-1007 del 07/06/2024. </text>
  </threadedComment>
  <threadedComment ref="P5" dT="2024-12-27T00:41:20.96" personId="{7FD7DA69-BDCA-4CEF-B28C-C5A9F3E296DA}" id="{3680AAEB-E73F-4FFA-BE93-B686D69C817E}">
    <text xml:space="preserve">Se aprobó segunda prórroga mediante memorando n°3-2024-2170 del 26/12/2024.
Se aprobó prórroga mediante memorando n°3-2024-1007 del 07/06/2024.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59"/>
  <sheetViews>
    <sheetView showGridLines="0" topLeftCell="A35" workbookViewId="0">
      <selection activeCell="D52" sqref="D52"/>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558" t="s">
        <v>0</v>
      </c>
      <c r="D2" s="558"/>
      <c r="E2" s="172" t="s">
        <v>1</v>
      </c>
    </row>
    <row r="3" spans="2:12" ht="24.6" customHeight="1" thickBot="1" x14ac:dyDescent="0.3">
      <c r="B3" s="171"/>
      <c r="C3" s="559"/>
      <c r="D3" s="559"/>
      <c r="E3" s="173"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563" t="s">
        <v>6</v>
      </c>
      <c r="D10" s="563"/>
      <c r="E10" s="154"/>
    </row>
    <row r="11" spans="2:12" ht="16.5" x14ac:dyDescent="0.3">
      <c r="B11" s="161"/>
      <c r="C11" s="163"/>
      <c r="D11" s="163"/>
      <c r="E11" s="154"/>
      <c r="F11" s="560"/>
      <c r="G11" s="560"/>
      <c r="H11" s="560"/>
      <c r="I11" s="560"/>
      <c r="J11" s="560"/>
      <c r="K11" s="560"/>
      <c r="L11" s="560"/>
    </row>
    <row r="12" spans="2:12" ht="16.5" x14ac:dyDescent="0.3">
      <c r="B12" s="161"/>
      <c r="C12" s="164" t="s">
        <v>7</v>
      </c>
      <c r="D12" s="164" t="s">
        <v>8</v>
      </c>
      <c r="E12" s="154"/>
      <c r="F12" s="560"/>
      <c r="G12" s="560"/>
      <c r="H12" s="560"/>
      <c r="I12" s="560"/>
      <c r="J12" s="560"/>
      <c r="K12" s="560"/>
      <c r="L12" s="560"/>
    </row>
    <row r="13" spans="2:12" ht="66" x14ac:dyDescent="0.3">
      <c r="B13" s="161"/>
      <c r="C13" s="165" t="s">
        <v>9</v>
      </c>
      <c r="D13" s="180" t="s">
        <v>10</v>
      </c>
      <c r="E13" s="154"/>
      <c r="F13" s="560"/>
      <c r="G13" s="560"/>
      <c r="H13" s="560"/>
      <c r="I13" s="560"/>
      <c r="J13" s="560"/>
      <c r="K13" s="560"/>
      <c r="L13" s="560"/>
    </row>
    <row r="14" spans="2:12" ht="16.5" x14ac:dyDescent="0.3">
      <c r="B14" s="161"/>
      <c r="C14" s="165" t="s">
        <v>11</v>
      </c>
      <c r="D14" s="180" t="s">
        <v>12</v>
      </c>
      <c r="E14" s="154"/>
      <c r="F14" s="560"/>
      <c r="G14" s="560"/>
      <c r="H14" s="560"/>
      <c r="I14" s="560"/>
      <c r="J14" s="560"/>
      <c r="K14" s="560"/>
      <c r="L14" s="560"/>
    </row>
    <row r="15" spans="2:12" ht="16.5" x14ac:dyDescent="0.3">
      <c r="B15" s="161"/>
      <c r="C15" s="165" t="s">
        <v>13</v>
      </c>
      <c r="D15" s="180" t="s">
        <v>14</v>
      </c>
      <c r="E15" s="154"/>
      <c r="F15" s="561"/>
      <c r="G15" s="561"/>
      <c r="H15" s="561"/>
      <c r="I15" s="561"/>
      <c r="J15" s="561"/>
      <c r="K15" s="561"/>
      <c r="L15" s="561"/>
    </row>
    <row r="16" spans="2:12" ht="15.75" customHeight="1" x14ac:dyDescent="0.3">
      <c r="B16" s="161"/>
      <c r="C16" s="165" t="s">
        <v>15</v>
      </c>
      <c r="D16" s="180" t="s">
        <v>16</v>
      </c>
      <c r="E16" s="154"/>
      <c r="F16" s="561"/>
      <c r="G16" s="561"/>
      <c r="H16" s="561"/>
      <c r="I16" s="561"/>
      <c r="J16" s="561"/>
      <c r="K16" s="561"/>
      <c r="L16" s="561"/>
    </row>
    <row r="17" spans="2:12" ht="49.5" x14ac:dyDescent="0.3">
      <c r="B17" s="161"/>
      <c r="C17" s="165" t="s">
        <v>17</v>
      </c>
      <c r="D17" s="180" t="s">
        <v>18</v>
      </c>
      <c r="E17" s="154"/>
      <c r="F17" s="560"/>
      <c r="G17" s="560"/>
      <c r="H17" s="560"/>
      <c r="I17" s="560"/>
      <c r="J17" s="560"/>
      <c r="K17" s="560"/>
      <c r="L17" s="560"/>
    </row>
    <row r="18" spans="2:12" ht="16.5" x14ac:dyDescent="0.3">
      <c r="B18" s="161"/>
      <c r="C18" s="163"/>
      <c r="D18" s="163"/>
      <c r="E18" s="154"/>
      <c r="F18" s="560"/>
      <c r="G18" s="560"/>
      <c r="H18" s="560"/>
      <c r="I18" s="560"/>
      <c r="J18" s="560"/>
      <c r="K18" s="560"/>
      <c r="L18" s="560"/>
    </row>
    <row r="19" spans="2:12" ht="16.5" x14ac:dyDescent="0.3">
      <c r="B19" s="161"/>
      <c r="C19" s="563" t="s">
        <v>19</v>
      </c>
      <c r="D19" s="563"/>
      <c r="E19" s="154"/>
      <c r="F19" s="560"/>
      <c r="G19" s="560"/>
      <c r="H19" s="560"/>
      <c r="I19" s="560"/>
      <c r="J19" s="560"/>
      <c r="K19" s="560"/>
      <c r="L19" s="560"/>
    </row>
    <row r="20" spans="2:12" ht="16.5" x14ac:dyDescent="0.3">
      <c r="B20" s="161"/>
      <c r="C20" s="163"/>
      <c r="D20" s="163"/>
      <c r="E20" s="154"/>
      <c r="F20" s="560"/>
      <c r="G20" s="560"/>
      <c r="H20" s="560"/>
      <c r="I20" s="560"/>
      <c r="J20" s="560"/>
      <c r="K20" s="560"/>
      <c r="L20" s="560"/>
    </row>
    <row r="21" spans="2:12" ht="16.5" x14ac:dyDescent="0.3">
      <c r="B21" s="161"/>
      <c r="C21" s="164" t="s">
        <v>7</v>
      </c>
      <c r="D21" s="164" t="s">
        <v>8</v>
      </c>
      <c r="E21" s="154"/>
      <c r="F21" s="560"/>
      <c r="G21" s="560"/>
      <c r="H21" s="560"/>
      <c r="I21" s="560"/>
      <c r="J21" s="560"/>
      <c r="K21" s="560"/>
      <c r="L21" s="560"/>
    </row>
    <row r="22" spans="2:12" ht="66" x14ac:dyDescent="0.3">
      <c r="B22" s="161"/>
      <c r="C22" s="165" t="s">
        <v>20</v>
      </c>
      <c r="D22" s="180" t="s">
        <v>21</v>
      </c>
      <c r="E22" s="154"/>
      <c r="F22" s="560"/>
      <c r="G22" s="560"/>
      <c r="H22" s="560"/>
      <c r="I22" s="560"/>
      <c r="J22" s="560"/>
      <c r="K22" s="560"/>
      <c r="L22" s="560"/>
    </row>
    <row r="23" spans="2:12" ht="33" x14ac:dyDescent="0.3">
      <c r="B23" s="161"/>
      <c r="C23" s="165" t="s">
        <v>22</v>
      </c>
      <c r="D23" s="180" t="s">
        <v>23</v>
      </c>
      <c r="E23" s="154"/>
      <c r="F23" s="560"/>
      <c r="G23" s="560"/>
      <c r="H23" s="560"/>
      <c r="I23" s="560"/>
      <c r="J23" s="560"/>
      <c r="K23" s="560"/>
      <c r="L23" s="560"/>
    </row>
    <row r="24" spans="2:12" ht="49.5" x14ac:dyDescent="0.3">
      <c r="B24" s="161"/>
      <c r="C24" s="165" t="s">
        <v>24</v>
      </c>
      <c r="D24" s="180" t="s">
        <v>25</v>
      </c>
      <c r="E24" s="154"/>
      <c r="F24" s="561"/>
      <c r="G24" s="561"/>
      <c r="H24" s="561"/>
      <c r="I24" s="561"/>
      <c r="J24" s="561"/>
      <c r="K24" s="561"/>
      <c r="L24" s="561"/>
    </row>
    <row r="25" spans="2:12" ht="66" x14ac:dyDescent="0.3">
      <c r="B25" s="161"/>
      <c r="C25" s="165" t="s">
        <v>26</v>
      </c>
      <c r="D25" s="180" t="s">
        <v>27</v>
      </c>
      <c r="E25" s="154"/>
      <c r="F25" s="561"/>
      <c r="G25" s="561"/>
      <c r="H25" s="561"/>
      <c r="I25" s="561"/>
      <c r="J25" s="561"/>
      <c r="K25" s="561"/>
      <c r="L25" s="561"/>
    </row>
    <row r="26" spans="2:12" ht="66" x14ac:dyDescent="0.3">
      <c r="B26" s="161"/>
      <c r="C26" s="165" t="s">
        <v>28</v>
      </c>
      <c r="D26" s="180" t="s">
        <v>29</v>
      </c>
      <c r="E26" s="154"/>
      <c r="F26" s="561"/>
      <c r="G26" s="561"/>
      <c r="H26" s="561"/>
      <c r="I26" s="561"/>
      <c r="J26" s="561"/>
      <c r="K26" s="561"/>
      <c r="L26" s="561"/>
    </row>
    <row r="27" spans="2:12" ht="33" x14ac:dyDescent="0.3">
      <c r="B27" s="161"/>
      <c r="C27" s="165" t="s">
        <v>30</v>
      </c>
      <c r="D27" s="180" t="s">
        <v>31</v>
      </c>
      <c r="E27" s="154"/>
      <c r="F27" s="561"/>
      <c r="G27" s="561"/>
      <c r="H27" s="561"/>
      <c r="I27" s="561"/>
      <c r="J27" s="561"/>
      <c r="K27" s="561"/>
      <c r="L27" s="561"/>
    </row>
    <row r="28" spans="2:12" ht="33" x14ac:dyDescent="0.3">
      <c r="B28" s="161"/>
      <c r="C28" s="165" t="s">
        <v>32</v>
      </c>
      <c r="D28" s="180" t="s">
        <v>33</v>
      </c>
      <c r="E28" s="154"/>
      <c r="F28" s="561"/>
      <c r="G28" s="561"/>
      <c r="H28" s="561"/>
      <c r="I28" s="561"/>
      <c r="J28" s="561"/>
      <c r="K28" s="561"/>
      <c r="L28" s="561"/>
    </row>
    <row r="29" spans="2:12" ht="42.75" customHeight="1" x14ac:dyDescent="0.3">
      <c r="B29" s="161"/>
      <c r="C29" s="165" t="s">
        <v>34</v>
      </c>
      <c r="D29" s="180" t="s">
        <v>35</v>
      </c>
      <c r="E29" s="154"/>
      <c r="F29" s="146"/>
      <c r="G29" s="146"/>
      <c r="H29" s="146"/>
      <c r="I29" s="146"/>
      <c r="J29" s="146"/>
      <c r="K29" s="146"/>
      <c r="L29" s="146"/>
    </row>
    <row r="30" spans="2:12" ht="48" customHeight="1" x14ac:dyDescent="0.3">
      <c r="B30" s="161"/>
      <c r="C30" s="165" t="s">
        <v>36</v>
      </c>
      <c r="D30" s="180" t="s">
        <v>37</v>
      </c>
      <c r="E30" s="154"/>
    </row>
    <row r="31" spans="2:12" ht="16.5" x14ac:dyDescent="0.3">
      <c r="B31" s="161"/>
      <c r="C31" s="167"/>
      <c r="D31" s="168"/>
      <c r="E31" s="154"/>
    </row>
    <row r="32" spans="2:12" ht="16.5" x14ac:dyDescent="0.3">
      <c r="B32" s="161"/>
      <c r="C32" s="563" t="s">
        <v>38</v>
      </c>
      <c r="D32" s="563"/>
      <c r="E32" s="154"/>
    </row>
    <row r="33" spans="2:5" ht="26.25" customHeight="1" x14ac:dyDescent="0.3">
      <c r="B33" s="161"/>
      <c r="C33" s="564" t="s">
        <v>39</v>
      </c>
      <c r="D33" s="564"/>
      <c r="E33" s="154"/>
    </row>
    <row r="34" spans="2:5" ht="32.25" customHeight="1" x14ac:dyDescent="0.3">
      <c r="B34" s="161"/>
      <c r="C34" s="564"/>
      <c r="D34" s="564"/>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80" t="s">
        <v>41</v>
      </c>
      <c r="E37" s="154"/>
    </row>
    <row r="38" spans="2:5" ht="66" x14ac:dyDescent="0.3">
      <c r="B38" s="161"/>
      <c r="C38" s="165" t="s">
        <v>42</v>
      </c>
      <c r="D38" s="180" t="s">
        <v>43</v>
      </c>
      <c r="E38" s="154"/>
    </row>
    <row r="39" spans="2:5" ht="49.5" x14ac:dyDescent="0.3">
      <c r="B39" s="161"/>
      <c r="C39" s="165" t="s">
        <v>44</v>
      </c>
      <c r="D39" s="180" t="s">
        <v>45</v>
      </c>
      <c r="E39" s="154"/>
    </row>
    <row r="40" spans="2:5" ht="107.25" customHeight="1" x14ac:dyDescent="0.3">
      <c r="B40" s="161"/>
      <c r="C40" s="165" t="s">
        <v>46</v>
      </c>
      <c r="D40" s="180" t="s">
        <v>47</v>
      </c>
      <c r="E40" s="154"/>
    </row>
    <row r="41" spans="2:5" ht="49.5" x14ac:dyDescent="0.3">
      <c r="B41" s="161"/>
      <c r="C41" s="165" t="s">
        <v>48</v>
      </c>
      <c r="D41" s="180" t="s">
        <v>49</v>
      </c>
      <c r="E41" s="154"/>
    </row>
    <row r="42" spans="2:5" ht="33" x14ac:dyDescent="0.3">
      <c r="B42" s="161"/>
      <c r="C42" s="165" t="s">
        <v>50</v>
      </c>
      <c r="D42" s="180"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562" t="s">
        <v>54</v>
      </c>
      <c r="D45" s="562"/>
      <c r="E45" s="154"/>
    </row>
    <row r="46" spans="2:5" ht="16.5" x14ac:dyDescent="0.3">
      <c r="B46" s="161"/>
      <c r="C46" s="174"/>
      <c r="D46" s="174"/>
      <c r="E46" s="154"/>
    </row>
    <row r="47" spans="2:5" ht="42" customHeight="1" x14ac:dyDescent="0.3">
      <c r="B47" s="161"/>
      <c r="C47" s="557" t="s">
        <v>55</v>
      </c>
      <c r="D47" s="557"/>
      <c r="E47" s="154"/>
    </row>
    <row r="48" spans="2:5" ht="15" customHeight="1" x14ac:dyDescent="0.3">
      <c r="B48" s="161"/>
      <c r="C48" s="179"/>
      <c r="D48" s="179"/>
      <c r="E48" s="154"/>
    </row>
    <row r="49" spans="2:5" ht="16.5" x14ac:dyDescent="0.3">
      <c r="B49" s="161"/>
      <c r="C49" s="164" t="s">
        <v>7</v>
      </c>
      <c r="D49" s="164" t="s">
        <v>8</v>
      </c>
      <c r="E49" s="154"/>
    </row>
    <row r="50" spans="2:5" ht="49.5" x14ac:dyDescent="0.3">
      <c r="B50" s="161"/>
      <c r="C50" s="181" t="s">
        <v>56</v>
      </c>
      <c r="D50" s="182" t="s">
        <v>57</v>
      </c>
      <c r="E50" s="154"/>
    </row>
    <row r="51" spans="2:5" ht="78.75" customHeight="1" x14ac:dyDescent="0.3">
      <c r="B51" s="161"/>
      <c r="C51" s="181" t="s">
        <v>58</v>
      </c>
      <c r="D51" s="182" t="s">
        <v>59</v>
      </c>
      <c r="E51" s="154"/>
    </row>
    <row r="52" spans="2:5" ht="156.75" customHeight="1" x14ac:dyDescent="0.3">
      <c r="B52" s="161"/>
      <c r="C52" s="183" t="s">
        <v>60</v>
      </c>
      <c r="D52" s="182" t="s">
        <v>61</v>
      </c>
      <c r="E52" s="154"/>
    </row>
    <row r="53" spans="2:5" ht="92.25" customHeight="1" x14ac:dyDescent="0.3">
      <c r="B53" s="161"/>
      <c r="C53" s="183" t="s">
        <v>62</v>
      </c>
      <c r="D53" s="182" t="s">
        <v>63</v>
      </c>
      <c r="E53" s="154"/>
    </row>
    <row r="54" spans="2:5" ht="33" x14ac:dyDescent="0.3">
      <c r="B54" s="161"/>
      <c r="C54" s="165" t="s">
        <v>64</v>
      </c>
      <c r="D54" s="180" t="s">
        <v>65</v>
      </c>
      <c r="E54" s="154"/>
    </row>
    <row r="55" spans="2:5" ht="69" customHeight="1" x14ac:dyDescent="0.3">
      <c r="B55" s="161"/>
      <c r="C55" s="165" t="s">
        <v>66</v>
      </c>
      <c r="D55" s="184" t="s">
        <v>67</v>
      </c>
      <c r="E55" s="154"/>
    </row>
    <row r="56" spans="2:5" ht="12.75" customHeight="1" x14ac:dyDescent="0.3">
      <c r="B56" s="161"/>
      <c r="C56" s="556"/>
      <c r="D56" s="556"/>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F16:L16"/>
    <mergeCell ref="F17:L17"/>
    <mergeCell ref="F18:L18"/>
    <mergeCell ref="C33:D34"/>
    <mergeCell ref="F22:L22"/>
    <mergeCell ref="F23:L23"/>
    <mergeCell ref="F24:L24"/>
    <mergeCell ref="F25:L25"/>
    <mergeCell ref="F26:L26"/>
    <mergeCell ref="F27:L27"/>
    <mergeCell ref="C56:D56"/>
    <mergeCell ref="C47:D47"/>
    <mergeCell ref="C2:D3"/>
    <mergeCell ref="F19:L19"/>
    <mergeCell ref="F20:L20"/>
    <mergeCell ref="F21:L21"/>
    <mergeCell ref="F11:L11"/>
    <mergeCell ref="F12:L12"/>
    <mergeCell ref="F13:L13"/>
    <mergeCell ref="F14:L14"/>
    <mergeCell ref="F15:L15"/>
    <mergeCell ref="C45:D45"/>
    <mergeCell ref="F28:L28"/>
    <mergeCell ref="C19:D19"/>
    <mergeCell ref="C10:D10"/>
    <mergeCell ref="C32:D3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AG18"/>
  <sheetViews>
    <sheetView topLeftCell="A18" zoomScale="90" zoomScaleNormal="90" workbookViewId="0">
      <pane xSplit="5" topLeftCell="F1" activePane="topRight" state="frozen"/>
      <selection activeCell="A3" sqref="A3"/>
      <selection pane="topRight" activeCell="E18" sqref="E18"/>
    </sheetView>
  </sheetViews>
  <sheetFormatPr baseColWidth="10" defaultColWidth="20.140625" defaultRowHeight="39.950000000000003" customHeight="1" outlineLevelCol="1" x14ac:dyDescent="0.2"/>
  <cols>
    <col min="1" max="1" width="4.140625" style="142" customWidth="1"/>
    <col min="2" max="2" width="14.7109375" style="142" customWidth="1"/>
    <col min="3" max="3" width="12.140625" style="142" customWidth="1"/>
    <col min="4" max="4" width="5.7109375" style="142" customWidth="1"/>
    <col min="5" max="5" width="13.5703125" style="142" customWidth="1"/>
    <col min="6" max="6" width="55.7109375" style="142" customWidth="1"/>
    <col min="7" max="7" width="39.7109375" style="142" customWidth="1"/>
    <col min="8" max="8" width="29.42578125" style="144" customWidth="1"/>
    <col min="9" max="9" width="27.5703125" style="142" customWidth="1"/>
    <col min="10" max="16" width="20.140625" style="142"/>
    <col min="17" max="17" width="20.140625" style="143" outlineLevel="1"/>
    <col min="18" max="18" width="33.140625" style="470" customWidth="1" outlineLevel="1"/>
    <col min="19" max="22" width="20.140625" style="143" outlineLevel="1"/>
    <col min="23" max="23" width="61.140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60.75" customHeight="1" x14ac:dyDescent="0.25">
      <c r="B3" s="416" t="s">
        <v>9</v>
      </c>
      <c r="C3" s="416" t="s">
        <v>11</v>
      </c>
      <c r="D3" s="416" t="s">
        <v>13</v>
      </c>
      <c r="E3" s="416" t="s">
        <v>15</v>
      </c>
      <c r="F3" s="416" t="s">
        <v>17</v>
      </c>
      <c r="G3" s="417" t="s">
        <v>71</v>
      </c>
      <c r="H3" s="417" t="s">
        <v>22</v>
      </c>
      <c r="I3" s="417" t="s">
        <v>24</v>
      </c>
      <c r="J3" s="417" t="s">
        <v>26</v>
      </c>
      <c r="K3" s="418" t="s">
        <v>72</v>
      </c>
      <c r="L3" s="417" t="s">
        <v>30</v>
      </c>
      <c r="M3" s="417" t="s">
        <v>32</v>
      </c>
      <c r="N3" s="417" t="s">
        <v>73</v>
      </c>
      <c r="O3" s="417" t="s">
        <v>74</v>
      </c>
      <c r="P3" s="417" t="s">
        <v>75</v>
      </c>
      <c r="Q3" s="445" t="s">
        <v>76</v>
      </c>
      <c r="R3" s="445" t="s">
        <v>77</v>
      </c>
      <c r="S3" s="445" t="s">
        <v>78</v>
      </c>
      <c r="T3" s="445" t="s">
        <v>79</v>
      </c>
      <c r="U3" s="445" t="s">
        <v>80</v>
      </c>
      <c r="V3" s="445" t="s">
        <v>81</v>
      </c>
      <c r="W3" s="445" t="s">
        <v>82</v>
      </c>
      <c r="X3" s="445" t="s">
        <v>83</v>
      </c>
      <c r="Y3" s="445" t="s">
        <v>52</v>
      </c>
      <c r="Z3" s="185" t="s">
        <v>56</v>
      </c>
      <c r="AA3" s="185" t="s">
        <v>58</v>
      </c>
      <c r="AB3" s="185" t="s">
        <v>60</v>
      </c>
      <c r="AC3" s="185" t="s">
        <v>62</v>
      </c>
      <c r="AD3" s="185" t="s">
        <v>64</v>
      </c>
      <c r="AE3" s="185" t="s">
        <v>84</v>
      </c>
    </row>
    <row r="4" spans="2:33" ht="92.25" customHeight="1" x14ac:dyDescent="0.25">
      <c r="B4" s="199" t="s">
        <v>721</v>
      </c>
      <c r="C4" s="586" t="s">
        <v>722</v>
      </c>
      <c r="D4" s="191"/>
      <c r="E4" s="192">
        <v>600</v>
      </c>
      <c r="F4" s="298" t="s">
        <v>723</v>
      </c>
      <c r="G4" s="298" t="s">
        <v>724</v>
      </c>
      <c r="H4" s="233" t="s">
        <v>725</v>
      </c>
      <c r="I4" s="233" t="s">
        <v>726</v>
      </c>
      <c r="J4" s="291">
        <v>1</v>
      </c>
      <c r="K4" s="191" t="s">
        <v>92</v>
      </c>
      <c r="L4" s="225" t="s">
        <v>727</v>
      </c>
      <c r="M4" s="226">
        <v>1</v>
      </c>
      <c r="N4" s="292">
        <v>45583</v>
      </c>
      <c r="O4" s="360">
        <v>45611</v>
      </c>
      <c r="P4" s="151"/>
      <c r="Q4" s="419">
        <v>45657</v>
      </c>
      <c r="R4" s="469" t="s">
        <v>728</v>
      </c>
      <c r="S4" s="390">
        <v>1</v>
      </c>
      <c r="T4" s="221">
        <f t="shared" ref="T4" si="0">(IF(S4="","",IF(OR($J4=0,$J4="",Q4=""),"",S4/$J4)))</f>
        <v>1</v>
      </c>
      <c r="U4" s="222">
        <f t="shared" ref="U4" si="1">(IF(OR($M4="",T4=""),"",IF(OR($M4=0,T4=0),0,IF((T4*100%)/$M4&gt;100%,100%,(T4*100%)/$M4))))</f>
        <v>1</v>
      </c>
      <c r="V4" s="223" t="str">
        <f t="shared" ref="V4" si="2">IF(S4="","",IF(U4&lt;100%, IF(U4&lt;100%, "ALERTA","EN TERMINO"), IF(U4=100%, "OK", "EN TERMINO")))</f>
        <v>OK</v>
      </c>
      <c r="W4" s="372" t="s">
        <v>729</v>
      </c>
      <c r="X4" s="234" t="s">
        <v>730</v>
      </c>
      <c r="Y4" s="361" t="str">
        <f t="shared" ref="Y4:Y18" si="3">IF(U4=100%,IF(U4&gt;=100%,"CUMPLIDA","ATENCIÓN"),IF(U4&lt;75%,"ATENCIÓN","EN EJECUCIÓN"))</f>
        <v>CUMPLIDA</v>
      </c>
      <c r="Z4" s="187" t="s">
        <v>97</v>
      </c>
      <c r="AA4" s="187" t="s">
        <v>98</v>
      </c>
      <c r="AB4" s="420" t="str">
        <f t="shared" ref="AB4:AB18" si="4">IF(AND(Z4="SI",AA4="NO"),"EFECTIVA",IF(AND(Z4="NO",AA4="NO"),"INEFECTIVA",IF(AND(Z4="NO",AA4="SI"),"INEFECTIVA")))</f>
        <v>EFECTIVA</v>
      </c>
      <c r="AC4" s="188" t="str">
        <f t="shared" ref="AC4:AC18" si="5">IF(AB4="EFECTIVA","NO","SI")</f>
        <v>NO</v>
      </c>
      <c r="AD4" s="217" t="s">
        <v>100</v>
      </c>
      <c r="AE4" s="188"/>
      <c r="AF4" s="189" t="s">
        <v>97</v>
      </c>
      <c r="AG4" s="189" t="s">
        <v>98</v>
      </c>
    </row>
    <row r="5" spans="2:33" ht="113.45" customHeight="1" x14ac:dyDescent="0.25">
      <c r="B5" s="199" t="s">
        <v>721</v>
      </c>
      <c r="C5" s="586"/>
      <c r="D5" s="151"/>
      <c r="E5" s="241">
        <v>601</v>
      </c>
      <c r="F5" s="298" t="s">
        <v>731</v>
      </c>
      <c r="G5" s="298" t="s">
        <v>732</v>
      </c>
      <c r="H5" s="233" t="s">
        <v>733</v>
      </c>
      <c r="I5" s="233" t="s">
        <v>734</v>
      </c>
      <c r="J5" s="291">
        <v>17</v>
      </c>
      <c r="K5" s="191" t="s">
        <v>92</v>
      </c>
      <c r="L5" s="225" t="s">
        <v>735</v>
      </c>
      <c r="M5" s="226">
        <v>1</v>
      </c>
      <c r="N5" s="292">
        <v>45583</v>
      </c>
      <c r="O5" s="360">
        <v>45611</v>
      </c>
      <c r="P5" s="151"/>
      <c r="Q5" s="419">
        <v>45657</v>
      </c>
      <c r="R5" s="469" t="s">
        <v>736</v>
      </c>
      <c r="S5" s="390">
        <v>17</v>
      </c>
      <c r="T5" s="221">
        <f t="shared" ref="T5:T18" si="6">(IF(S5="","",IF(OR($J5=0,$J5="",Q5=""),"",S5/$J5)))</f>
        <v>1</v>
      </c>
      <c r="U5" s="222">
        <f t="shared" ref="U5:U18" si="7">(IF(OR($M5="",T5=""),"",IF(OR($M5=0,T5=0),0,IF((T5*100%)/$M5&gt;100%,100%,(T5*100%)/$M5))))</f>
        <v>1</v>
      </c>
      <c r="V5" s="223" t="str">
        <f t="shared" ref="V5:V18" si="8">IF(S5="","",IF(U5&lt;100%, IF(U5&lt;100%, "ALERTA","EN TERMINO"), IF(U5=100%, "OK", "EN TERMINO")))</f>
        <v>OK</v>
      </c>
      <c r="W5" s="484" t="s">
        <v>737</v>
      </c>
      <c r="X5" s="500" t="s">
        <v>730</v>
      </c>
      <c r="Y5" s="486" t="str">
        <f t="shared" si="3"/>
        <v>CUMPLIDA</v>
      </c>
      <c r="Z5" s="517" t="s">
        <v>97</v>
      </c>
      <c r="AA5" s="517" t="s">
        <v>98</v>
      </c>
      <c r="AB5" s="518" t="str">
        <f t="shared" si="4"/>
        <v>EFECTIVA</v>
      </c>
      <c r="AC5" s="519" t="str">
        <f t="shared" si="5"/>
        <v>NO</v>
      </c>
      <c r="AD5" s="485" t="s">
        <v>100</v>
      </c>
      <c r="AE5" s="151"/>
    </row>
    <row r="6" spans="2:33" ht="92.25" customHeight="1" x14ac:dyDescent="0.25">
      <c r="B6" s="199" t="s">
        <v>721</v>
      </c>
      <c r="C6" s="586"/>
      <c r="D6" s="151"/>
      <c r="E6" s="241">
        <v>602</v>
      </c>
      <c r="F6" s="298" t="s">
        <v>738</v>
      </c>
      <c r="G6" s="298" t="s">
        <v>732</v>
      </c>
      <c r="H6" s="233" t="s">
        <v>739</v>
      </c>
      <c r="I6" s="233" t="s">
        <v>734</v>
      </c>
      <c r="J6" s="291">
        <v>17</v>
      </c>
      <c r="K6" s="191" t="s">
        <v>92</v>
      </c>
      <c r="L6" s="225" t="s">
        <v>735</v>
      </c>
      <c r="M6" s="226">
        <v>1</v>
      </c>
      <c r="N6" s="292">
        <v>45583</v>
      </c>
      <c r="O6" s="360">
        <v>45611</v>
      </c>
      <c r="P6" s="151"/>
      <c r="Q6" s="419">
        <v>45657</v>
      </c>
      <c r="R6" s="469" t="s">
        <v>736</v>
      </c>
      <c r="S6" s="390">
        <v>17</v>
      </c>
      <c r="T6" s="221">
        <f t="shared" si="6"/>
        <v>1</v>
      </c>
      <c r="U6" s="222">
        <f t="shared" si="7"/>
        <v>1</v>
      </c>
      <c r="V6" s="223" t="str">
        <f t="shared" si="8"/>
        <v>OK</v>
      </c>
      <c r="W6" s="484" t="s">
        <v>737</v>
      </c>
      <c r="X6" s="500" t="s">
        <v>730</v>
      </c>
      <c r="Y6" s="486" t="str">
        <f t="shared" si="3"/>
        <v>CUMPLIDA</v>
      </c>
      <c r="Z6" s="517" t="s">
        <v>97</v>
      </c>
      <c r="AA6" s="517" t="s">
        <v>98</v>
      </c>
      <c r="AB6" s="518" t="str">
        <f t="shared" si="4"/>
        <v>EFECTIVA</v>
      </c>
      <c r="AC6" s="519" t="str">
        <f t="shared" si="5"/>
        <v>NO</v>
      </c>
      <c r="AD6" s="485" t="s">
        <v>100</v>
      </c>
      <c r="AE6" s="151"/>
    </row>
    <row r="7" spans="2:33" ht="198" customHeight="1" x14ac:dyDescent="0.25">
      <c r="B7" s="199" t="s">
        <v>721</v>
      </c>
      <c r="C7" s="586"/>
      <c r="D7" s="151"/>
      <c r="E7" s="241">
        <v>603</v>
      </c>
      <c r="F7" s="298" t="s">
        <v>740</v>
      </c>
      <c r="G7" s="298" t="s">
        <v>741</v>
      </c>
      <c r="H7" s="233" t="s">
        <v>742</v>
      </c>
      <c r="I7" s="233" t="s">
        <v>743</v>
      </c>
      <c r="J7" s="291">
        <v>1</v>
      </c>
      <c r="K7" s="191" t="s">
        <v>92</v>
      </c>
      <c r="L7" s="225" t="s">
        <v>727</v>
      </c>
      <c r="M7" s="226">
        <v>1</v>
      </c>
      <c r="N7" s="292">
        <v>45583</v>
      </c>
      <c r="O7" s="360">
        <v>45611</v>
      </c>
      <c r="P7" s="151"/>
      <c r="Q7" s="419">
        <v>45657</v>
      </c>
      <c r="R7" s="469" t="s">
        <v>744</v>
      </c>
      <c r="S7" s="390">
        <v>1</v>
      </c>
      <c r="T7" s="221">
        <f t="shared" si="6"/>
        <v>1</v>
      </c>
      <c r="U7" s="222">
        <f t="shared" si="7"/>
        <v>1</v>
      </c>
      <c r="V7" s="223" t="str">
        <f t="shared" si="8"/>
        <v>OK</v>
      </c>
      <c r="W7" s="372" t="s">
        <v>745</v>
      </c>
      <c r="X7" s="500" t="s">
        <v>730</v>
      </c>
      <c r="Y7" s="486" t="str">
        <f t="shared" si="3"/>
        <v>CUMPLIDA</v>
      </c>
      <c r="Z7" s="517" t="s">
        <v>97</v>
      </c>
      <c r="AA7" s="517" t="s">
        <v>98</v>
      </c>
      <c r="AB7" s="518" t="str">
        <f t="shared" si="4"/>
        <v>EFECTIVA</v>
      </c>
      <c r="AC7" s="519" t="str">
        <f t="shared" si="5"/>
        <v>NO</v>
      </c>
      <c r="AD7" s="485" t="s">
        <v>100</v>
      </c>
      <c r="AE7" s="151"/>
    </row>
    <row r="8" spans="2:33" ht="140.44999999999999" customHeight="1" x14ac:dyDescent="0.25">
      <c r="B8" s="199" t="s">
        <v>721</v>
      </c>
      <c r="C8" s="586"/>
      <c r="D8" s="151"/>
      <c r="E8" s="241">
        <v>604</v>
      </c>
      <c r="F8" s="298" t="s">
        <v>746</v>
      </c>
      <c r="G8" s="298" t="s">
        <v>747</v>
      </c>
      <c r="H8" s="233" t="s">
        <v>748</v>
      </c>
      <c r="I8" s="233" t="s">
        <v>749</v>
      </c>
      <c r="J8" s="291">
        <v>1</v>
      </c>
      <c r="K8" s="191" t="s">
        <v>92</v>
      </c>
      <c r="L8" s="225" t="s">
        <v>750</v>
      </c>
      <c r="M8" s="226">
        <v>1</v>
      </c>
      <c r="N8" s="292">
        <v>45583</v>
      </c>
      <c r="O8" s="360">
        <v>45611</v>
      </c>
      <c r="P8" s="151"/>
      <c r="Q8" s="419">
        <v>45657</v>
      </c>
      <c r="R8" s="469" t="s">
        <v>751</v>
      </c>
      <c r="S8" s="390">
        <v>1</v>
      </c>
      <c r="T8" s="221">
        <f t="shared" si="6"/>
        <v>1</v>
      </c>
      <c r="U8" s="222">
        <f t="shared" si="7"/>
        <v>1</v>
      </c>
      <c r="V8" s="223" t="str">
        <f t="shared" si="8"/>
        <v>OK</v>
      </c>
      <c r="W8" s="507" t="s">
        <v>752</v>
      </c>
      <c r="X8" s="500" t="s">
        <v>730</v>
      </c>
      <c r="Y8" s="486" t="str">
        <f t="shared" si="3"/>
        <v>CUMPLIDA</v>
      </c>
      <c r="Z8" s="517" t="s">
        <v>97</v>
      </c>
      <c r="AA8" s="517" t="s">
        <v>98</v>
      </c>
      <c r="AB8" s="518" t="str">
        <f t="shared" si="4"/>
        <v>EFECTIVA</v>
      </c>
      <c r="AC8" s="519" t="str">
        <f t="shared" si="5"/>
        <v>NO</v>
      </c>
      <c r="AD8" s="485" t="s">
        <v>100</v>
      </c>
      <c r="AE8" s="151"/>
    </row>
    <row r="9" spans="2:33" ht="92.25" customHeight="1" x14ac:dyDescent="0.25">
      <c r="B9" s="199" t="s">
        <v>721</v>
      </c>
      <c r="C9" s="586"/>
      <c r="D9" s="151"/>
      <c r="E9" s="241">
        <v>605</v>
      </c>
      <c r="F9" s="298" t="s">
        <v>753</v>
      </c>
      <c r="G9" s="298" t="s">
        <v>754</v>
      </c>
      <c r="H9" s="233" t="s">
        <v>755</v>
      </c>
      <c r="I9" s="233" t="s">
        <v>756</v>
      </c>
      <c r="J9" s="291">
        <v>1</v>
      </c>
      <c r="K9" s="191" t="s">
        <v>92</v>
      </c>
      <c r="L9" s="225" t="s">
        <v>757</v>
      </c>
      <c r="M9" s="226">
        <v>1</v>
      </c>
      <c r="N9" s="292">
        <v>45583</v>
      </c>
      <c r="O9" s="360">
        <v>45611</v>
      </c>
      <c r="P9" s="151"/>
      <c r="Q9" s="419">
        <v>45657</v>
      </c>
      <c r="R9" s="469" t="s">
        <v>758</v>
      </c>
      <c r="S9" s="390">
        <v>1</v>
      </c>
      <c r="T9" s="221">
        <f t="shared" si="6"/>
        <v>1</v>
      </c>
      <c r="U9" s="222">
        <f t="shared" si="7"/>
        <v>1</v>
      </c>
      <c r="V9" s="223" t="str">
        <f t="shared" si="8"/>
        <v>OK</v>
      </c>
      <c r="W9" s="508" t="s">
        <v>759</v>
      </c>
      <c r="X9" s="500" t="s">
        <v>730</v>
      </c>
      <c r="Y9" s="486" t="str">
        <f t="shared" si="3"/>
        <v>CUMPLIDA</v>
      </c>
      <c r="Z9" s="517" t="s">
        <v>97</v>
      </c>
      <c r="AA9" s="517" t="s">
        <v>98</v>
      </c>
      <c r="AB9" s="518" t="str">
        <f t="shared" si="4"/>
        <v>EFECTIVA</v>
      </c>
      <c r="AC9" s="519" t="str">
        <f t="shared" si="5"/>
        <v>NO</v>
      </c>
      <c r="AD9" s="485" t="s">
        <v>100</v>
      </c>
      <c r="AE9" s="151"/>
    </row>
    <row r="10" spans="2:33" ht="133.15" customHeight="1" x14ac:dyDescent="0.25">
      <c r="B10" s="199" t="s">
        <v>721</v>
      </c>
      <c r="C10" s="586"/>
      <c r="D10" s="151"/>
      <c r="E10" s="241">
        <v>606</v>
      </c>
      <c r="F10" s="298" t="s">
        <v>760</v>
      </c>
      <c r="G10" s="298" t="s">
        <v>761</v>
      </c>
      <c r="H10" s="233" t="s">
        <v>762</v>
      </c>
      <c r="I10" s="233" t="s">
        <v>763</v>
      </c>
      <c r="J10" s="291">
        <v>1</v>
      </c>
      <c r="K10" s="191" t="s">
        <v>92</v>
      </c>
      <c r="L10" s="225" t="s">
        <v>727</v>
      </c>
      <c r="M10" s="226">
        <v>1</v>
      </c>
      <c r="N10" s="292">
        <v>45583</v>
      </c>
      <c r="O10" s="360">
        <v>45611</v>
      </c>
      <c r="P10" s="151"/>
      <c r="Q10" s="419">
        <v>45657</v>
      </c>
      <c r="R10" s="469" t="s">
        <v>764</v>
      </c>
      <c r="S10" s="390">
        <v>1</v>
      </c>
      <c r="T10" s="221">
        <f t="shared" si="6"/>
        <v>1</v>
      </c>
      <c r="U10" s="222">
        <f t="shared" si="7"/>
        <v>1</v>
      </c>
      <c r="V10" s="223" t="str">
        <f>IF(S10="","",IF(U10&lt;100%, IF(U10&lt;100%, "ALERTA","EN TERMINO"), IF(U10=100%, "OK", "EN TERMINO")))</f>
        <v>OK</v>
      </c>
      <c r="W10" s="484" t="s">
        <v>765</v>
      </c>
      <c r="X10" s="500" t="s">
        <v>730</v>
      </c>
      <c r="Y10" s="486" t="str">
        <f t="shared" si="3"/>
        <v>CUMPLIDA</v>
      </c>
      <c r="Z10" s="517" t="s">
        <v>97</v>
      </c>
      <c r="AA10" s="517" t="s">
        <v>98</v>
      </c>
      <c r="AB10" s="518" t="str">
        <f t="shared" si="4"/>
        <v>EFECTIVA</v>
      </c>
      <c r="AC10" s="519" t="str">
        <f t="shared" si="5"/>
        <v>NO</v>
      </c>
      <c r="AD10" s="485" t="s">
        <v>100</v>
      </c>
      <c r="AE10" s="151"/>
    </row>
    <row r="11" spans="2:33" ht="92.25" customHeight="1" x14ac:dyDescent="0.25">
      <c r="B11" s="199" t="s">
        <v>721</v>
      </c>
      <c r="C11" s="586"/>
      <c r="D11" s="151"/>
      <c r="E11" s="241">
        <v>607</v>
      </c>
      <c r="F11" s="298" t="s">
        <v>766</v>
      </c>
      <c r="G11" s="298" t="s">
        <v>767</v>
      </c>
      <c r="H11" s="233" t="s">
        <v>768</v>
      </c>
      <c r="I11" s="233" t="s">
        <v>763</v>
      </c>
      <c r="J11" s="291">
        <v>1</v>
      </c>
      <c r="K11" s="191" t="s">
        <v>92</v>
      </c>
      <c r="L11" s="225" t="s">
        <v>769</v>
      </c>
      <c r="M11" s="226">
        <v>1</v>
      </c>
      <c r="N11" s="292">
        <v>45583</v>
      </c>
      <c r="O11" s="360">
        <v>45611</v>
      </c>
      <c r="P11" s="151"/>
      <c r="Q11" s="419">
        <v>45657</v>
      </c>
      <c r="R11" s="469" t="s">
        <v>770</v>
      </c>
      <c r="S11" s="390">
        <v>1</v>
      </c>
      <c r="T11" s="221">
        <f t="shared" si="6"/>
        <v>1</v>
      </c>
      <c r="U11" s="222">
        <f t="shared" si="7"/>
        <v>1</v>
      </c>
      <c r="V11" s="223" t="str">
        <f t="shared" si="8"/>
        <v>OK</v>
      </c>
      <c r="W11" s="484" t="s">
        <v>765</v>
      </c>
      <c r="X11" s="500" t="s">
        <v>730</v>
      </c>
      <c r="Y11" s="486" t="str">
        <f t="shared" si="3"/>
        <v>CUMPLIDA</v>
      </c>
      <c r="Z11" s="517" t="s">
        <v>97</v>
      </c>
      <c r="AA11" s="517" t="s">
        <v>98</v>
      </c>
      <c r="AB11" s="518" t="str">
        <f t="shared" si="4"/>
        <v>EFECTIVA</v>
      </c>
      <c r="AC11" s="519" t="str">
        <f t="shared" si="5"/>
        <v>NO</v>
      </c>
      <c r="AD11" s="485" t="s">
        <v>100</v>
      </c>
      <c r="AE11" s="151"/>
    </row>
    <row r="12" spans="2:33" ht="121.9" customHeight="1" x14ac:dyDescent="0.25">
      <c r="B12" s="199" t="s">
        <v>721</v>
      </c>
      <c r="C12" s="586"/>
      <c r="D12" s="151"/>
      <c r="E12" s="241">
        <v>608</v>
      </c>
      <c r="F12" s="298" t="s">
        <v>771</v>
      </c>
      <c r="G12" s="298" t="s">
        <v>772</v>
      </c>
      <c r="H12" s="233" t="s">
        <v>773</v>
      </c>
      <c r="I12" s="233" t="s">
        <v>774</v>
      </c>
      <c r="J12" s="291">
        <v>1</v>
      </c>
      <c r="K12" s="191" t="s">
        <v>92</v>
      </c>
      <c r="L12" s="225" t="s">
        <v>775</v>
      </c>
      <c r="M12" s="226">
        <v>1</v>
      </c>
      <c r="N12" s="292">
        <v>45583</v>
      </c>
      <c r="O12" s="360">
        <v>45611</v>
      </c>
      <c r="P12" s="151"/>
      <c r="Q12" s="419">
        <v>45657</v>
      </c>
      <c r="R12" s="469" t="s">
        <v>776</v>
      </c>
      <c r="S12" s="390">
        <v>1</v>
      </c>
      <c r="T12" s="221">
        <f t="shared" si="6"/>
        <v>1</v>
      </c>
      <c r="U12" s="222">
        <f t="shared" si="7"/>
        <v>1</v>
      </c>
      <c r="V12" s="223" t="str">
        <f>IF(S12="","",IF(U12&lt;100%, IF(U12&lt;100%, "ALERTA","EN TERMINO"), IF(U12=100%, "OK", "EN TERMINO")))</f>
        <v>OK</v>
      </c>
      <c r="W12" s="484" t="s">
        <v>777</v>
      </c>
      <c r="X12" s="500" t="s">
        <v>730</v>
      </c>
      <c r="Y12" s="486" t="str">
        <f t="shared" si="3"/>
        <v>CUMPLIDA</v>
      </c>
      <c r="Z12" s="517" t="s">
        <v>97</v>
      </c>
      <c r="AA12" s="517" t="s">
        <v>98</v>
      </c>
      <c r="AB12" s="518" t="str">
        <f t="shared" si="4"/>
        <v>EFECTIVA</v>
      </c>
      <c r="AC12" s="519" t="str">
        <f t="shared" si="5"/>
        <v>NO</v>
      </c>
      <c r="AD12" s="485" t="s">
        <v>100</v>
      </c>
      <c r="AE12" s="151"/>
    </row>
    <row r="13" spans="2:33" ht="92.25" customHeight="1" x14ac:dyDescent="0.25">
      <c r="B13" s="199" t="s">
        <v>721</v>
      </c>
      <c r="C13" s="586"/>
      <c r="D13" s="151"/>
      <c r="E13" s="241">
        <v>609</v>
      </c>
      <c r="F13" s="298" t="s">
        <v>778</v>
      </c>
      <c r="G13" s="298" t="s">
        <v>779</v>
      </c>
      <c r="H13" s="233" t="s">
        <v>780</v>
      </c>
      <c r="I13" s="233" t="s">
        <v>781</v>
      </c>
      <c r="J13" s="291">
        <v>1</v>
      </c>
      <c r="K13" s="191" t="s">
        <v>92</v>
      </c>
      <c r="L13" s="225" t="s">
        <v>775</v>
      </c>
      <c r="M13" s="226">
        <v>1</v>
      </c>
      <c r="N13" s="292">
        <v>45583</v>
      </c>
      <c r="O13" s="360">
        <v>45611</v>
      </c>
      <c r="P13" s="151"/>
      <c r="Q13" s="419">
        <v>45657</v>
      </c>
      <c r="R13" s="469" t="s">
        <v>776</v>
      </c>
      <c r="S13" s="390">
        <v>1</v>
      </c>
      <c r="T13" s="221">
        <f t="shared" si="6"/>
        <v>1</v>
      </c>
      <c r="U13" s="222">
        <f t="shared" si="7"/>
        <v>1</v>
      </c>
      <c r="V13" s="223" t="str">
        <f t="shared" si="8"/>
        <v>OK</v>
      </c>
      <c r="W13" s="484" t="s">
        <v>777</v>
      </c>
      <c r="X13" s="500" t="s">
        <v>730</v>
      </c>
      <c r="Y13" s="486" t="str">
        <f t="shared" si="3"/>
        <v>CUMPLIDA</v>
      </c>
      <c r="Z13" s="517" t="s">
        <v>97</v>
      </c>
      <c r="AA13" s="517" t="s">
        <v>98</v>
      </c>
      <c r="AB13" s="518" t="str">
        <f t="shared" si="4"/>
        <v>EFECTIVA</v>
      </c>
      <c r="AC13" s="519" t="str">
        <f t="shared" si="5"/>
        <v>NO</v>
      </c>
      <c r="AD13" s="485" t="s">
        <v>100</v>
      </c>
      <c r="AE13" s="151"/>
    </row>
    <row r="14" spans="2:33" ht="92.25" customHeight="1" x14ac:dyDescent="0.25">
      <c r="B14" s="199" t="s">
        <v>721</v>
      </c>
      <c r="C14" s="586"/>
      <c r="D14" s="151"/>
      <c r="E14" s="241">
        <v>609</v>
      </c>
      <c r="F14" s="298" t="s">
        <v>778</v>
      </c>
      <c r="G14" s="298" t="s">
        <v>779</v>
      </c>
      <c r="H14" s="233" t="s">
        <v>782</v>
      </c>
      <c r="I14" s="233" t="s">
        <v>783</v>
      </c>
      <c r="J14" s="291">
        <v>1</v>
      </c>
      <c r="K14" s="191" t="s">
        <v>92</v>
      </c>
      <c r="L14" s="225" t="s">
        <v>775</v>
      </c>
      <c r="M14" s="226">
        <v>1</v>
      </c>
      <c r="N14" s="292">
        <v>45658</v>
      </c>
      <c r="O14" s="292">
        <v>45688</v>
      </c>
      <c r="P14" s="151"/>
      <c r="Q14" s="419">
        <v>45657</v>
      </c>
      <c r="R14" s="469" t="s">
        <v>784</v>
      </c>
      <c r="S14" s="390"/>
      <c r="T14" s="221" t="str">
        <f t="shared" si="6"/>
        <v/>
      </c>
      <c r="U14" s="222" t="str">
        <f t="shared" si="7"/>
        <v/>
      </c>
      <c r="V14" s="223" t="str">
        <f t="shared" si="8"/>
        <v/>
      </c>
      <c r="W14" s="374" t="s">
        <v>785</v>
      </c>
      <c r="X14" s="500" t="s">
        <v>730</v>
      </c>
      <c r="Y14" s="486" t="str">
        <f t="shared" si="3"/>
        <v>EN EJECUCIÓN</v>
      </c>
      <c r="Z14" s="517"/>
      <c r="AA14" s="517"/>
      <c r="AB14" s="518" t="b">
        <f t="shared" si="4"/>
        <v>0</v>
      </c>
      <c r="AC14" s="519" t="str">
        <f t="shared" si="5"/>
        <v>SI</v>
      </c>
      <c r="AD14" s="485" t="s">
        <v>100</v>
      </c>
      <c r="AE14" s="151"/>
    </row>
    <row r="15" spans="2:33" ht="112.9" customHeight="1" x14ac:dyDescent="0.25">
      <c r="B15" s="199" t="s">
        <v>721</v>
      </c>
      <c r="C15" s="586"/>
      <c r="D15" s="151"/>
      <c r="E15" s="241">
        <v>610</v>
      </c>
      <c r="F15" s="298" t="s">
        <v>786</v>
      </c>
      <c r="G15" s="298" t="s">
        <v>787</v>
      </c>
      <c r="H15" s="233" t="s">
        <v>788</v>
      </c>
      <c r="I15" s="233" t="s">
        <v>789</v>
      </c>
      <c r="J15" s="291">
        <v>1</v>
      </c>
      <c r="K15" s="191" t="s">
        <v>92</v>
      </c>
      <c r="L15" s="225" t="s">
        <v>727</v>
      </c>
      <c r="M15" s="226">
        <v>1</v>
      </c>
      <c r="N15" s="292">
        <v>45583</v>
      </c>
      <c r="O15" s="360">
        <v>45611</v>
      </c>
      <c r="P15" s="151"/>
      <c r="Q15" s="419">
        <v>45657</v>
      </c>
      <c r="R15" s="469" t="s">
        <v>776</v>
      </c>
      <c r="S15" s="390">
        <v>1</v>
      </c>
      <c r="T15" s="221">
        <f t="shared" si="6"/>
        <v>1</v>
      </c>
      <c r="U15" s="222">
        <f t="shared" si="7"/>
        <v>1</v>
      </c>
      <c r="V15" s="223" t="str">
        <f t="shared" si="8"/>
        <v>OK</v>
      </c>
      <c r="W15" s="484" t="s">
        <v>790</v>
      </c>
      <c r="X15" s="500" t="s">
        <v>730</v>
      </c>
      <c r="Y15" s="486" t="str">
        <f t="shared" si="3"/>
        <v>CUMPLIDA</v>
      </c>
      <c r="Z15" s="517" t="s">
        <v>97</v>
      </c>
      <c r="AA15" s="517" t="s">
        <v>98</v>
      </c>
      <c r="AB15" s="518" t="str">
        <f t="shared" si="4"/>
        <v>EFECTIVA</v>
      </c>
      <c r="AC15" s="519" t="str">
        <f t="shared" si="5"/>
        <v>NO</v>
      </c>
      <c r="AD15" s="485" t="s">
        <v>100</v>
      </c>
      <c r="AE15" s="151"/>
    </row>
    <row r="16" spans="2:33" ht="112.5" customHeight="1" x14ac:dyDescent="0.25">
      <c r="B16" s="199" t="s">
        <v>721</v>
      </c>
      <c r="C16" s="586"/>
      <c r="D16" s="151"/>
      <c r="E16" s="241">
        <v>611</v>
      </c>
      <c r="F16" s="298" t="s">
        <v>791</v>
      </c>
      <c r="G16" s="298" t="s">
        <v>792</v>
      </c>
      <c r="H16" s="256" t="s">
        <v>793</v>
      </c>
      <c r="I16" s="256" t="s">
        <v>794</v>
      </c>
      <c r="J16" s="291">
        <v>1</v>
      </c>
      <c r="K16" s="191" t="s">
        <v>92</v>
      </c>
      <c r="L16" s="440" t="s">
        <v>795</v>
      </c>
      <c r="M16" s="226">
        <v>1</v>
      </c>
      <c r="N16" s="292">
        <v>45583</v>
      </c>
      <c r="O16" s="292">
        <v>46022</v>
      </c>
      <c r="P16" s="441" t="s">
        <v>796</v>
      </c>
      <c r="Q16" s="419">
        <v>45657</v>
      </c>
      <c r="R16" s="469" t="s">
        <v>797</v>
      </c>
      <c r="S16" s="390">
        <v>1</v>
      </c>
      <c r="T16" s="221">
        <f t="shared" si="6"/>
        <v>1</v>
      </c>
      <c r="U16" s="222">
        <f t="shared" si="7"/>
        <v>1</v>
      </c>
      <c r="V16" s="223" t="str">
        <f t="shared" si="8"/>
        <v>OK</v>
      </c>
      <c r="W16" s="234" t="s">
        <v>798</v>
      </c>
      <c r="X16" s="500" t="s">
        <v>730</v>
      </c>
      <c r="Y16" s="486" t="str">
        <f t="shared" si="3"/>
        <v>CUMPLIDA</v>
      </c>
      <c r="Z16" s="517" t="s">
        <v>97</v>
      </c>
      <c r="AA16" s="517" t="s">
        <v>98</v>
      </c>
      <c r="AB16" s="518" t="str">
        <f t="shared" si="4"/>
        <v>EFECTIVA</v>
      </c>
      <c r="AC16" s="519" t="str">
        <f t="shared" si="5"/>
        <v>NO</v>
      </c>
      <c r="AD16" s="485" t="s">
        <v>100</v>
      </c>
      <c r="AE16" s="151"/>
    </row>
    <row r="17" spans="2:31" ht="92.25" customHeight="1" x14ac:dyDescent="0.25">
      <c r="B17" s="199" t="s">
        <v>721</v>
      </c>
      <c r="C17" s="586"/>
      <c r="D17" s="151"/>
      <c r="E17" s="241">
        <v>612</v>
      </c>
      <c r="F17" s="298" t="s">
        <v>799</v>
      </c>
      <c r="G17" s="298" t="s">
        <v>800</v>
      </c>
      <c r="H17" s="233" t="s">
        <v>801</v>
      </c>
      <c r="I17" s="233" t="s">
        <v>802</v>
      </c>
      <c r="J17" s="291">
        <v>1</v>
      </c>
      <c r="K17" s="191" t="s">
        <v>92</v>
      </c>
      <c r="L17" s="225" t="s">
        <v>803</v>
      </c>
      <c r="M17" s="226">
        <v>1</v>
      </c>
      <c r="N17" s="292">
        <v>45583</v>
      </c>
      <c r="O17" s="360">
        <v>45611</v>
      </c>
      <c r="P17" s="151"/>
      <c r="Q17" s="419">
        <v>45657</v>
      </c>
      <c r="R17" s="469" t="s">
        <v>804</v>
      </c>
      <c r="S17" s="390">
        <v>1</v>
      </c>
      <c r="T17" s="221">
        <f t="shared" si="6"/>
        <v>1</v>
      </c>
      <c r="U17" s="222">
        <f t="shared" si="7"/>
        <v>1</v>
      </c>
      <c r="V17" s="223" t="str">
        <f t="shared" si="8"/>
        <v>OK</v>
      </c>
      <c r="W17" s="484" t="s">
        <v>805</v>
      </c>
      <c r="X17" s="500" t="s">
        <v>730</v>
      </c>
      <c r="Y17" s="486" t="str">
        <f t="shared" si="3"/>
        <v>CUMPLIDA</v>
      </c>
      <c r="Z17" s="517" t="s">
        <v>97</v>
      </c>
      <c r="AA17" s="517" t="s">
        <v>98</v>
      </c>
      <c r="AB17" s="518" t="str">
        <f t="shared" si="4"/>
        <v>EFECTIVA</v>
      </c>
      <c r="AC17" s="519" t="str">
        <f t="shared" si="5"/>
        <v>NO</v>
      </c>
      <c r="AD17" s="485" t="s">
        <v>100</v>
      </c>
      <c r="AE17" s="151"/>
    </row>
    <row r="18" spans="2:31" ht="228.6" customHeight="1" x14ac:dyDescent="0.25">
      <c r="B18" s="199" t="s">
        <v>721</v>
      </c>
      <c r="C18" s="586"/>
      <c r="D18" s="151"/>
      <c r="E18" s="241">
        <v>613</v>
      </c>
      <c r="F18" s="298" t="s">
        <v>806</v>
      </c>
      <c r="G18" s="298" t="s">
        <v>807</v>
      </c>
      <c r="H18" s="233" t="s">
        <v>808</v>
      </c>
      <c r="I18" s="233" t="s">
        <v>809</v>
      </c>
      <c r="J18" s="291">
        <v>7</v>
      </c>
      <c r="K18" s="191" t="s">
        <v>115</v>
      </c>
      <c r="L18" s="225" t="s">
        <v>727</v>
      </c>
      <c r="M18" s="226">
        <v>1</v>
      </c>
      <c r="N18" s="292">
        <v>45583</v>
      </c>
      <c r="O18" s="360">
        <v>45611</v>
      </c>
      <c r="P18" s="151"/>
      <c r="Q18" s="419">
        <v>45657</v>
      </c>
      <c r="R18" s="469" t="s">
        <v>810</v>
      </c>
      <c r="S18" s="390">
        <v>17</v>
      </c>
      <c r="T18" s="221">
        <f t="shared" si="6"/>
        <v>2.4285714285714284</v>
      </c>
      <c r="U18" s="222">
        <f t="shared" si="7"/>
        <v>1</v>
      </c>
      <c r="V18" s="223" t="str">
        <f t="shared" si="8"/>
        <v>OK</v>
      </c>
      <c r="W18" s="484" t="s">
        <v>811</v>
      </c>
      <c r="X18" s="500" t="s">
        <v>730</v>
      </c>
      <c r="Y18" s="486" t="str">
        <f t="shared" si="3"/>
        <v>CUMPLIDA</v>
      </c>
      <c r="Z18" s="517" t="s">
        <v>97</v>
      </c>
      <c r="AA18" s="517" t="s">
        <v>98</v>
      </c>
      <c r="AB18" s="518" t="str">
        <f t="shared" si="4"/>
        <v>EFECTIVA</v>
      </c>
      <c r="AC18" s="519" t="str">
        <f t="shared" si="5"/>
        <v>NO</v>
      </c>
      <c r="AD18" s="485" t="s">
        <v>100</v>
      </c>
      <c r="AE18" s="151"/>
    </row>
  </sheetData>
  <autoFilter ref="B3:AG18"/>
  <mergeCells count="6">
    <mergeCell ref="C4:C18"/>
    <mergeCell ref="B1:F2"/>
    <mergeCell ref="G1:P2"/>
    <mergeCell ref="Q1:Y1"/>
    <mergeCell ref="Z1:AE2"/>
    <mergeCell ref="Q2:Y2"/>
  </mergeCells>
  <conditionalFormatting sqref="V4:V18">
    <cfRule type="containsText" dxfId="184" priority="19" stopIfTrue="1" operator="containsText" text="EN TERMINO">
      <formula>NOT(ISERROR(SEARCH("EN TERMINO",V4)))</formula>
    </cfRule>
    <cfRule type="containsText" priority="20" operator="containsText" text="AMARILLO">
      <formula>NOT(ISERROR(SEARCH("AMARILLO",V4)))</formula>
    </cfRule>
    <cfRule type="containsText" dxfId="183" priority="21" stopIfTrue="1" operator="containsText" text="ALERTA">
      <formula>NOT(ISERROR(SEARCH("ALERTA",V4)))</formula>
    </cfRule>
    <cfRule type="containsText" dxfId="182" priority="22" stopIfTrue="1" operator="containsText" text="OK">
      <formula>NOT(ISERROR(SEARCH("OK",V4)))</formula>
    </cfRule>
    <cfRule type="dataBar" priority="23">
      <dataBar>
        <cfvo type="min"/>
        <cfvo type="max"/>
        <color rgb="FF638EC6"/>
      </dataBar>
    </cfRule>
  </conditionalFormatting>
  <conditionalFormatting sqref="Y4:Y18">
    <cfRule type="containsText" dxfId="181" priority="7" operator="containsText" text="EN EJECUCIÓN">
      <formula>NOT(ISERROR(SEARCH("EN EJECUCIÓN",Y4)))</formula>
    </cfRule>
    <cfRule type="containsText" dxfId="180" priority="8" operator="containsText" text="EN TERMINO">
      <formula>NOT(ISERROR(SEARCH("EN TERMINO",Y4)))</formula>
    </cfRule>
    <cfRule type="containsText" dxfId="179" priority="9" operator="containsText" text="ATENCIÓN">
      <formula>NOT(ISERROR(SEARCH("ATENCIÓN",Y4)))</formula>
    </cfRule>
    <cfRule type="containsText" dxfId="178" priority="10" stopIfTrue="1" operator="containsText" text="PENDIENTE">
      <formula>NOT(ISERROR(SEARCH("PENDIENTE",Y4)))</formula>
    </cfRule>
    <cfRule type="containsText" dxfId="177" priority="11" stopIfTrue="1" operator="containsText" text="INCUMPLIDA">
      <formula>NOT(ISERROR(SEARCH("INCUMPLIDA",Y4)))</formula>
    </cfRule>
    <cfRule type="containsText" dxfId="176" priority="12" stopIfTrue="1" operator="containsText" text="CUMPLIDA">
      <formula>NOT(ISERROR(SEARCH("CUMPLIDA",Y4)))</formula>
    </cfRule>
  </conditionalFormatting>
  <conditionalFormatting sqref="AC4:AC18">
    <cfRule type="containsText" dxfId="175" priority="1" operator="containsText" text="cerrada">
      <formula>NOT(ISERROR(SEARCH("cerrada",AC4)))</formula>
    </cfRule>
    <cfRule type="containsText" dxfId="174" priority="2" operator="containsText" text="cerrado">
      <formula>NOT(ISERROR(SEARCH("cerrado",AC4)))</formula>
    </cfRule>
    <cfRule type="containsText" dxfId="173" priority="3" operator="containsText" text="Abierto">
      <formula>NOT(ISERROR(SEARCH("Abierto",AC4)))</formula>
    </cfRule>
  </conditionalFormatting>
  <dataValidations count="2">
    <dataValidation type="list" allowBlank="1" showInputMessage="1" showErrorMessage="1" sqref="K4:K18">
      <formula1>"Correctiva, Preventiva, Acción de mejora"</formula1>
    </dataValidation>
    <dataValidation type="list" allowBlank="1" showInputMessage="1" showErrorMessage="1" sqref="Z4:AA18">
      <formula1>$AF$4:$AG$4</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AG13"/>
  <sheetViews>
    <sheetView topLeftCell="A4" zoomScaleNormal="100" workbookViewId="0">
      <pane xSplit="5" topLeftCell="V1" activePane="topRight" state="frozen"/>
      <selection activeCell="A3" sqref="A3"/>
      <selection pane="topRight" activeCell="W4" sqref="W4"/>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6.7109375" style="142" customWidth="1"/>
    <col min="5" max="5" width="14.42578125" style="142" customWidth="1"/>
    <col min="6" max="6" width="39" style="142" customWidth="1"/>
    <col min="7" max="7" width="20.140625" style="142"/>
    <col min="8" max="8" width="29.7109375" style="144" customWidth="1"/>
    <col min="9" max="16" width="20.140625" style="142"/>
    <col min="17" max="17" width="20.140625" style="143" outlineLevel="1"/>
    <col min="18" max="18" width="36.5703125" style="143" bestFit="1" customWidth="1" outlineLevel="1"/>
    <col min="19" max="22" width="20.140625" style="143" outlineLevel="1"/>
    <col min="23" max="23" width="53.28515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3" ht="144" customHeight="1" x14ac:dyDescent="0.2">
      <c r="B4" s="199" t="s">
        <v>85</v>
      </c>
      <c r="C4" s="586" t="s">
        <v>812</v>
      </c>
      <c r="D4" s="230"/>
      <c r="E4" s="231">
        <v>500</v>
      </c>
      <c r="F4" s="476" t="s">
        <v>813</v>
      </c>
      <c r="G4" s="238" t="s">
        <v>814</v>
      </c>
      <c r="H4" s="238" t="s">
        <v>815</v>
      </c>
      <c r="I4" s="233"/>
      <c r="J4" s="233">
        <v>12</v>
      </c>
      <c r="K4" s="151" t="s">
        <v>115</v>
      </c>
      <c r="L4" s="233" t="s">
        <v>816</v>
      </c>
      <c r="M4" s="226">
        <v>1</v>
      </c>
      <c r="N4" s="297">
        <v>45292</v>
      </c>
      <c r="O4" s="437">
        <v>45657</v>
      </c>
      <c r="P4" s="294"/>
      <c r="Q4" s="358">
        <v>45565</v>
      </c>
      <c r="R4" s="152"/>
      <c r="S4" s="217">
        <v>12</v>
      </c>
      <c r="T4" s="218">
        <f t="shared" ref="T4:T6" si="0">(IF(S4="","",IF(OR($J4=0,$J4="",Q4=""),"",S4/$J4)))</f>
        <v>1</v>
      </c>
      <c r="U4" s="219">
        <f t="shared" ref="U4:U6" si="1">(IF(OR($M4="",T4=""),"",IF(OR($M4=0,T4=0),0,IF((T4*100%)/$M4&gt;100%,100%,(T4*100%)/$M4))))</f>
        <v>1</v>
      </c>
      <c r="V4" s="220" t="str">
        <f t="shared" ref="V4:V6" si="2">IF(S4="","",IF(U4&lt;100%, IF(U4&lt;100%, "ALERTA","EN TERMINO"), IF(U4=100%, "OK", "EN TERMINO")))</f>
        <v>OK</v>
      </c>
      <c r="W4" s="489" t="s">
        <v>817</v>
      </c>
      <c r="X4" s="217" t="s">
        <v>818</v>
      </c>
      <c r="Y4" s="361" t="str">
        <f>IF(U4=100%,IF(U4&gt;=100%,"CUMPLIDA","ATENCIÓN"),IF(U4&lt;75%,"ATENCIÓN","EN EJECUCIÓN"))</f>
        <v>CUMPLIDA</v>
      </c>
      <c r="Z4" s="187" t="s">
        <v>97</v>
      </c>
      <c r="AA4" s="187" t="s">
        <v>98</v>
      </c>
      <c r="AB4" s="371" t="str">
        <f t="shared" ref="AB4:AB13" si="3">IF(AND(Z4="SI",AA4="NO"),"EFECTIVA",IF(AND(Z4="NO",AA4="NO"),"INEFECTIVA",IF(AND(Z4="NO",AA4="SI"),"INEFECTIVA")))</f>
        <v>EFECTIVA</v>
      </c>
      <c r="AC4" s="188" t="str">
        <f t="shared" ref="AC4:AC13" si="4">IF(AB4="EFECTIVA","NO","SI")</f>
        <v>NO</v>
      </c>
      <c r="AD4" s="217" t="s">
        <v>100</v>
      </c>
      <c r="AE4" s="188"/>
      <c r="AF4" s="189" t="s">
        <v>97</v>
      </c>
      <c r="AG4" s="189" t="s">
        <v>98</v>
      </c>
    </row>
    <row r="5" spans="2:33" ht="114.6" customHeight="1" x14ac:dyDescent="0.2">
      <c r="B5" s="199" t="s">
        <v>85</v>
      </c>
      <c r="C5" s="586"/>
      <c r="D5" s="191"/>
      <c r="E5" s="192">
        <v>501</v>
      </c>
      <c r="F5" s="193" t="s">
        <v>819</v>
      </c>
      <c r="G5" s="191" t="s">
        <v>820</v>
      </c>
      <c r="H5" s="238" t="s">
        <v>821</v>
      </c>
      <c r="I5" s="191"/>
      <c r="J5" s="151">
        <v>12</v>
      </c>
      <c r="K5" s="151" t="s">
        <v>115</v>
      </c>
      <c r="L5" s="233" t="s">
        <v>816</v>
      </c>
      <c r="M5" s="226">
        <v>1</v>
      </c>
      <c r="N5" s="297">
        <v>45292</v>
      </c>
      <c r="O5" s="437">
        <v>45657</v>
      </c>
      <c r="P5" s="151"/>
      <c r="Q5" s="358">
        <v>45565</v>
      </c>
      <c r="R5" s="152"/>
      <c r="S5" s="217">
        <v>12</v>
      </c>
      <c r="T5" s="218">
        <f t="shared" si="0"/>
        <v>1</v>
      </c>
      <c r="U5" s="219">
        <f t="shared" si="1"/>
        <v>1</v>
      </c>
      <c r="V5" s="220" t="str">
        <f t="shared" si="2"/>
        <v>OK</v>
      </c>
      <c r="W5" s="489" t="s">
        <v>817</v>
      </c>
      <c r="X5" s="217" t="s">
        <v>818</v>
      </c>
      <c r="Y5" s="361" t="str">
        <f>IF(U5=100%,IF(U5&gt;=100%,"CUMPLIDA","ATENCIÓN"),IF(U5&lt;75%,"ATENCIÓN","EN EJECUCIÓN"))</f>
        <v>CUMPLIDA</v>
      </c>
      <c r="Z5" s="187" t="s">
        <v>97</v>
      </c>
      <c r="AA5" s="517" t="s">
        <v>98</v>
      </c>
      <c r="AB5" s="518" t="str">
        <f t="shared" si="3"/>
        <v>EFECTIVA</v>
      </c>
      <c r="AC5" s="519" t="str">
        <f t="shared" si="4"/>
        <v>NO</v>
      </c>
      <c r="AD5" s="217" t="s">
        <v>100</v>
      </c>
      <c r="AE5" s="151"/>
    </row>
    <row r="6" spans="2:33" ht="100.15" customHeight="1" x14ac:dyDescent="0.2">
      <c r="B6" s="199" t="s">
        <v>85</v>
      </c>
      <c r="C6" s="567" t="s">
        <v>255</v>
      </c>
      <c r="D6" s="191" t="s">
        <v>256</v>
      </c>
      <c r="E6" s="241">
        <v>562</v>
      </c>
      <c r="F6" s="298" t="s">
        <v>822</v>
      </c>
      <c r="G6" s="233" t="s">
        <v>823</v>
      </c>
      <c r="H6" s="233" t="s">
        <v>824</v>
      </c>
      <c r="I6" s="233" t="s">
        <v>825</v>
      </c>
      <c r="J6" s="291">
        <v>1</v>
      </c>
      <c r="K6" s="151" t="s">
        <v>115</v>
      </c>
      <c r="L6" s="233" t="s">
        <v>826</v>
      </c>
      <c r="M6" s="226">
        <v>1</v>
      </c>
      <c r="N6" s="343">
        <v>45505</v>
      </c>
      <c r="O6" s="343">
        <v>45672</v>
      </c>
      <c r="P6" s="151"/>
      <c r="Q6" s="358">
        <v>45565</v>
      </c>
      <c r="R6" s="373" t="s">
        <v>827</v>
      </c>
      <c r="S6" s="217">
        <v>0</v>
      </c>
      <c r="T6" s="218">
        <f t="shared" si="0"/>
        <v>0</v>
      </c>
      <c r="U6" s="219">
        <f t="shared" si="1"/>
        <v>0</v>
      </c>
      <c r="V6" s="220" t="str">
        <f t="shared" si="2"/>
        <v>ALERTA</v>
      </c>
      <c r="W6" s="489" t="s">
        <v>1184</v>
      </c>
      <c r="X6" s="468" t="s">
        <v>555</v>
      </c>
      <c r="Y6" s="361" t="str">
        <f>IF(U6=100%,IF(U6&gt;=100%,"CUMPLIDA","ATENCIÓN"),IF(U6&lt;75%,"ATENCIÓN","EN EJECUCIÓN"))</f>
        <v>ATENCIÓN</v>
      </c>
      <c r="Z6" s="517" t="s">
        <v>98</v>
      </c>
      <c r="AA6" s="517" t="s">
        <v>98</v>
      </c>
      <c r="AB6" s="518" t="str">
        <f t="shared" si="3"/>
        <v>INEFECTIVA</v>
      </c>
      <c r="AC6" s="519" t="str">
        <f t="shared" si="4"/>
        <v>SI</v>
      </c>
      <c r="AD6" s="217" t="s">
        <v>100</v>
      </c>
      <c r="AE6" s="151"/>
    </row>
    <row r="7" spans="2:33" ht="39.950000000000003" customHeight="1" x14ac:dyDescent="0.2">
      <c r="B7" s="199" t="s">
        <v>85</v>
      </c>
      <c r="C7" s="567"/>
      <c r="D7" s="191" t="s">
        <v>256</v>
      </c>
      <c r="E7" s="241">
        <v>562</v>
      </c>
      <c r="F7" s="298" t="s">
        <v>822</v>
      </c>
      <c r="G7" s="233" t="s">
        <v>828</v>
      </c>
      <c r="H7" s="233" t="s">
        <v>829</v>
      </c>
      <c r="I7" s="233" t="s">
        <v>830</v>
      </c>
      <c r="J7" s="291">
        <v>6</v>
      </c>
      <c r="K7" s="151" t="s">
        <v>153</v>
      </c>
      <c r="L7" s="233" t="s">
        <v>826</v>
      </c>
      <c r="M7" s="226">
        <v>1</v>
      </c>
      <c r="N7" s="343">
        <v>45505</v>
      </c>
      <c r="O7" s="343">
        <v>45672</v>
      </c>
      <c r="P7" s="151"/>
      <c r="Q7" s="358">
        <v>45565</v>
      </c>
      <c r="R7" s="373" t="s">
        <v>831</v>
      </c>
      <c r="S7" s="217">
        <v>6</v>
      </c>
      <c r="T7" s="218">
        <f t="shared" ref="T7" si="5">(IF(S7="","",IF(OR($J7=0,$J7="",Q7=""),"",S7/$J7)))</f>
        <v>1</v>
      </c>
      <c r="U7" s="219">
        <f t="shared" ref="U7" si="6">(IF(OR($M7="",T7=""),"",IF(OR($M7=0,T7=0),0,IF((T7*100%)/$M7&gt;100%,100%,(T7*100%)/$M7))))</f>
        <v>1</v>
      </c>
      <c r="V7" s="220" t="str">
        <f t="shared" ref="V7" si="7">IF(S7="","",IF(U7&lt;100%, IF(U7&lt;100%, "ALERTA","EN TERMINO"), IF(U7=100%, "OK", "EN TERMINO")))</f>
        <v>OK</v>
      </c>
      <c r="W7" s="372" t="s">
        <v>832</v>
      </c>
      <c r="X7" s="217" t="s">
        <v>818</v>
      </c>
      <c r="Y7" s="361" t="str">
        <f>IF(U7=100%,IF(U7&gt;=100%,"CUMPLIDA","ATENCIÓN"),IF(U7&lt;50%,"ATENCIÓN","EN EJECUCIÓN"))</f>
        <v>CUMPLIDA</v>
      </c>
      <c r="Z7" s="517" t="s">
        <v>97</v>
      </c>
      <c r="AA7" s="517" t="s">
        <v>98</v>
      </c>
      <c r="AB7" s="518" t="str">
        <f t="shared" si="3"/>
        <v>EFECTIVA</v>
      </c>
      <c r="AC7" s="519" t="str">
        <f t="shared" si="4"/>
        <v>NO</v>
      </c>
      <c r="AD7" s="217" t="s">
        <v>100</v>
      </c>
      <c r="AE7" s="151"/>
    </row>
    <row r="8" spans="2:33" ht="121.9" customHeight="1" x14ac:dyDescent="0.2">
      <c r="B8" s="199" t="s">
        <v>85</v>
      </c>
      <c r="C8" s="567"/>
      <c r="D8" s="191" t="s">
        <v>256</v>
      </c>
      <c r="E8" s="241">
        <v>563</v>
      </c>
      <c r="F8" s="298" t="s">
        <v>833</v>
      </c>
      <c r="G8" s="233" t="s">
        <v>834</v>
      </c>
      <c r="H8" s="233" t="s">
        <v>835</v>
      </c>
      <c r="I8" s="233" t="s">
        <v>830</v>
      </c>
      <c r="J8" s="291">
        <v>6</v>
      </c>
      <c r="K8" s="151" t="s">
        <v>153</v>
      </c>
      <c r="L8" s="233" t="s">
        <v>826</v>
      </c>
      <c r="M8" s="226">
        <v>1</v>
      </c>
      <c r="N8" s="343">
        <v>45505</v>
      </c>
      <c r="O8" s="343" t="s">
        <v>836</v>
      </c>
      <c r="P8" s="151"/>
      <c r="Q8" s="358">
        <v>45565</v>
      </c>
      <c r="R8" s="373" t="s">
        <v>837</v>
      </c>
      <c r="S8" s="217">
        <v>6</v>
      </c>
      <c r="T8" s="218">
        <f t="shared" ref="T8" si="8">(IF(S8="","",IF(OR($J8=0,$J8="",Q8=""),"",S8/$J8)))</f>
        <v>1</v>
      </c>
      <c r="U8" s="219">
        <f t="shared" ref="U8" si="9">(IF(OR($M8="",T8=""),"",IF(OR($M8=0,T8=0),0,IF((T8*100%)/$M8&gt;100%,100%,(T8*100%)/$M8))))</f>
        <v>1</v>
      </c>
      <c r="V8" s="220" t="str">
        <f t="shared" ref="V8" si="10">IF(S8="","",IF(U8&lt;100%, IF(U8&lt;100%, "ALERTA","EN TERMINO"), IF(U8=100%, "OK", "EN TERMINO")))</f>
        <v>OK</v>
      </c>
      <c r="W8" s="372" t="s">
        <v>838</v>
      </c>
      <c r="X8" s="217" t="s">
        <v>818</v>
      </c>
      <c r="Y8" s="361" t="str">
        <f>IF(U8=100%,IF(U8&gt;=100%,"CUMPLIDA","ATENCIÓN"),IF(U8&lt;50%,"ATENCIÓN","EN EJECUCIÓN"))</f>
        <v>CUMPLIDA</v>
      </c>
      <c r="Z8" s="517" t="s">
        <v>97</v>
      </c>
      <c r="AA8" s="517" t="s">
        <v>98</v>
      </c>
      <c r="AB8" s="518" t="str">
        <f t="shared" si="3"/>
        <v>EFECTIVA</v>
      </c>
      <c r="AC8" s="519" t="str">
        <f t="shared" si="4"/>
        <v>NO</v>
      </c>
      <c r="AD8" s="217" t="s">
        <v>100</v>
      </c>
      <c r="AE8" s="151"/>
    </row>
    <row r="9" spans="2:33" ht="146.44999999999999" customHeight="1" x14ac:dyDescent="0.2">
      <c r="B9" s="199" t="s">
        <v>85</v>
      </c>
      <c r="C9" s="567"/>
      <c r="D9" s="191" t="s">
        <v>256</v>
      </c>
      <c r="E9" s="241">
        <v>565</v>
      </c>
      <c r="F9" s="296" t="s">
        <v>839</v>
      </c>
      <c r="G9" s="233" t="s">
        <v>840</v>
      </c>
      <c r="H9" s="233" t="s">
        <v>841</v>
      </c>
      <c r="I9" s="233" t="s">
        <v>842</v>
      </c>
      <c r="J9" s="291">
        <v>8</v>
      </c>
      <c r="K9" s="151" t="s">
        <v>115</v>
      </c>
      <c r="L9" s="233" t="s">
        <v>826</v>
      </c>
      <c r="M9" s="226">
        <v>1</v>
      </c>
      <c r="N9" s="343">
        <v>45512</v>
      </c>
      <c r="O9" s="438">
        <v>45657</v>
      </c>
      <c r="P9" s="151"/>
      <c r="Q9" s="358">
        <v>45565</v>
      </c>
      <c r="R9" s="373" t="s">
        <v>843</v>
      </c>
      <c r="S9" s="217">
        <v>8</v>
      </c>
      <c r="T9" s="218">
        <f t="shared" ref="T9:T13" si="11">(IF(S9="","",IF(OR($J9=0,$J9="",Q9=""),"",S9/$J9)))</f>
        <v>1</v>
      </c>
      <c r="U9" s="219">
        <f t="shared" ref="U9:U13" si="12">(IF(OR($M9="",T9=""),"",IF(OR($M9=0,T9=0),0,IF((T9*100%)/$M9&gt;100%,100%,(T9*100%)/$M9))))</f>
        <v>1</v>
      </c>
      <c r="V9" s="220" t="str">
        <f t="shared" ref="V9:V13" si="13">IF(S9="","",IF(U9&lt;100%, IF(U9&lt;100%, "ALERTA","EN TERMINO"), IF(U9=100%, "OK", "EN TERMINO")))</f>
        <v>OK</v>
      </c>
      <c r="W9" s="372" t="s">
        <v>844</v>
      </c>
      <c r="X9" s="217" t="s">
        <v>818</v>
      </c>
      <c r="Y9" s="361" t="str">
        <f t="shared" ref="Y9:Y13" si="14">IF(U9=100%,IF(U9&gt;=100%,"CUMPLIDA","ATENCIÓN"),IF(U9&lt;50%,"ATENCIÓN","EN EJECUCIÓN"))</f>
        <v>CUMPLIDA</v>
      </c>
      <c r="Z9" s="517" t="s">
        <v>97</v>
      </c>
      <c r="AA9" s="517" t="s">
        <v>98</v>
      </c>
      <c r="AB9" s="518" t="str">
        <f t="shared" si="3"/>
        <v>EFECTIVA</v>
      </c>
      <c r="AC9" s="519" t="str">
        <f t="shared" si="4"/>
        <v>NO</v>
      </c>
      <c r="AD9" s="217" t="s">
        <v>100</v>
      </c>
      <c r="AE9" s="151"/>
    </row>
    <row r="10" spans="2:33" ht="71.45" customHeight="1" x14ac:dyDescent="0.2">
      <c r="B10" s="199" t="s">
        <v>85</v>
      </c>
      <c r="C10" s="567"/>
      <c r="D10" s="191" t="s">
        <v>256</v>
      </c>
      <c r="E10" s="241">
        <v>566</v>
      </c>
      <c r="F10" s="298" t="s">
        <v>845</v>
      </c>
      <c r="G10" s="233" t="s">
        <v>846</v>
      </c>
      <c r="H10" s="233" t="s">
        <v>847</v>
      </c>
      <c r="I10" s="233" t="s">
        <v>848</v>
      </c>
      <c r="J10" s="291">
        <v>1</v>
      </c>
      <c r="K10" s="151" t="s">
        <v>115</v>
      </c>
      <c r="L10" s="233" t="s">
        <v>826</v>
      </c>
      <c r="M10" s="226">
        <v>1</v>
      </c>
      <c r="N10" s="343">
        <v>45505</v>
      </c>
      <c r="O10" s="438">
        <v>45657</v>
      </c>
      <c r="P10" s="151"/>
      <c r="Q10" s="358">
        <v>45657</v>
      </c>
      <c r="R10" s="373" t="s">
        <v>849</v>
      </c>
      <c r="S10" s="217">
        <v>1</v>
      </c>
      <c r="T10" s="218">
        <v>1</v>
      </c>
      <c r="U10" s="219">
        <f>(IF(OR($M10="",T10=""),"",IF(OR($M10=0,T10=0),0,IF((T10*100%)/$M10&gt;100%,100%,(T10*100%)/$M10))))</f>
        <v>1</v>
      </c>
      <c r="V10" s="220" t="str">
        <f t="shared" si="13"/>
        <v>OK</v>
      </c>
      <c r="W10" s="489" t="s">
        <v>850</v>
      </c>
      <c r="X10" s="217" t="s">
        <v>818</v>
      </c>
      <c r="Y10" s="361" t="str">
        <f t="shared" si="14"/>
        <v>CUMPLIDA</v>
      </c>
      <c r="Z10" s="517" t="s">
        <v>97</v>
      </c>
      <c r="AA10" s="517" t="s">
        <v>98</v>
      </c>
      <c r="AB10" s="518" t="str">
        <f t="shared" si="3"/>
        <v>EFECTIVA</v>
      </c>
      <c r="AC10" s="519" t="str">
        <f t="shared" si="4"/>
        <v>NO</v>
      </c>
      <c r="AD10" s="217" t="s">
        <v>100</v>
      </c>
      <c r="AE10" s="151"/>
    </row>
    <row r="11" spans="2:33" ht="39.950000000000003" customHeight="1" x14ac:dyDescent="0.2">
      <c r="B11" s="199" t="s">
        <v>85</v>
      </c>
      <c r="C11" s="567"/>
      <c r="D11" s="191" t="s">
        <v>256</v>
      </c>
      <c r="E11" s="241">
        <v>566</v>
      </c>
      <c r="F11" s="298" t="s">
        <v>845</v>
      </c>
      <c r="G11" s="233" t="s">
        <v>851</v>
      </c>
      <c r="H11" s="233" t="s">
        <v>852</v>
      </c>
      <c r="I11" s="233" t="s">
        <v>853</v>
      </c>
      <c r="J11" s="291">
        <v>4</v>
      </c>
      <c r="K11" s="151" t="s">
        <v>115</v>
      </c>
      <c r="L11" s="233" t="s">
        <v>826</v>
      </c>
      <c r="M11" s="226">
        <v>1</v>
      </c>
      <c r="N11" s="343">
        <v>45444</v>
      </c>
      <c r="O11" s="438">
        <v>45657</v>
      </c>
      <c r="P11" s="151"/>
      <c r="Q11" s="358">
        <v>45657</v>
      </c>
      <c r="R11" s="373" t="s">
        <v>854</v>
      </c>
      <c r="S11" s="217">
        <v>4</v>
      </c>
      <c r="T11" s="218">
        <v>100</v>
      </c>
      <c r="U11" s="219">
        <f t="shared" si="12"/>
        <v>1</v>
      </c>
      <c r="V11" s="220" t="str">
        <f t="shared" si="13"/>
        <v>OK</v>
      </c>
      <c r="W11" s="372" t="s">
        <v>855</v>
      </c>
      <c r="X11" s="217" t="s">
        <v>818</v>
      </c>
      <c r="Y11" s="361" t="str">
        <f t="shared" si="14"/>
        <v>CUMPLIDA</v>
      </c>
      <c r="Z11" s="517" t="s">
        <v>97</v>
      </c>
      <c r="AA11" s="517" t="s">
        <v>98</v>
      </c>
      <c r="AB11" s="518" t="str">
        <f t="shared" si="3"/>
        <v>EFECTIVA</v>
      </c>
      <c r="AC11" s="519" t="str">
        <f t="shared" si="4"/>
        <v>NO</v>
      </c>
      <c r="AD11" s="217" t="s">
        <v>100</v>
      </c>
      <c r="AE11" s="151"/>
    </row>
    <row r="12" spans="2:33" ht="39.950000000000003" customHeight="1" x14ac:dyDescent="0.2">
      <c r="B12" s="199" t="s">
        <v>85</v>
      </c>
      <c r="C12" s="567"/>
      <c r="D12" s="191" t="s">
        <v>256</v>
      </c>
      <c r="E12" s="241">
        <v>567</v>
      </c>
      <c r="F12" s="296" t="s">
        <v>856</v>
      </c>
      <c r="G12" s="233" t="s">
        <v>857</v>
      </c>
      <c r="H12" s="233" t="s">
        <v>858</v>
      </c>
      <c r="I12" s="233" t="s">
        <v>859</v>
      </c>
      <c r="J12" s="291">
        <v>1</v>
      </c>
      <c r="K12" s="151" t="s">
        <v>92</v>
      </c>
      <c r="L12" s="233" t="s">
        <v>826</v>
      </c>
      <c r="M12" s="226">
        <v>1</v>
      </c>
      <c r="N12" s="343">
        <v>45505</v>
      </c>
      <c r="O12" s="438">
        <v>45657</v>
      </c>
      <c r="P12" s="151"/>
      <c r="Q12" s="358">
        <v>45657</v>
      </c>
      <c r="R12" s="152" t="s">
        <v>860</v>
      </c>
      <c r="S12" s="217">
        <v>0</v>
      </c>
      <c r="T12" s="218">
        <f t="shared" si="11"/>
        <v>0</v>
      </c>
      <c r="U12" s="219">
        <f t="shared" si="12"/>
        <v>0</v>
      </c>
      <c r="V12" s="220" t="str">
        <f t="shared" si="13"/>
        <v>ALERTA</v>
      </c>
      <c r="W12" s="489" t="s">
        <v>861</v>
      </c>
      <c r="X12" s="217" t="s">
        <v>818</v>
      </c>
      <c r="Y12" s="361" t="str">
        <f>IF(U12=100%,IF(U12&gt;=100%,"CUMPLIDA","ATENCIÓN"),IF(U12&lt;100%,"INCUMPLIDA","EN EJECUCIÓN"))</f>
        <v>INCUMPLIDA</v>
      </c>
      <c r="Z12" s="517" t="s">
        <v>98</v>
      </c>
      <c r="AA12" s="517" t="s">
        <v>98</v>
      </c>
      <c r="AB12" s="518" t="str">
        <f t="shared" si="3"/>
        <v>INEFECTIVA</v>
      </c>
      <c r="AC12" s="519" t="str">
        <f t="shared" si="4"/>
        <v>SI</v>
      </c>
      <c r="AD12" s="217" t="s">
        <v>100</v>
      </c>
      <c r="AE12" s="151"/>
    </row>
    <row r="13" spans="2:33" ht="82.15" customHeight="1" x14ac:dyDescent="0.2">
      <c r="B13" s="199" t="s">
        <v>85</v>
      </c>
      <c r="C13" s="567"/>
      <c r="D13" s="191" t="s">
        <v>256</v>
      </c>
      <c r="E13" s="241">
        <v>567</v>
      </c>
      <c r="F13" s="296" t="s">
        <v>862</v>
      </c>
      <c r="G13" s="233" t="s">
        <v>863</v>
      </c>
      <c r="H13" s="233" t="s">
        <v>864</v>
      </c>
      <c r="I13" s="233" t="s">
        <v>865</v>
      </c>
      <c r="J13" s="291">
        <v>1</v>
      </c>
      <c r="K13" s="151" t="s">
        <v>92</v>
      </c>
      <c r="L13" s="233" t="s">
        <v>826</v>
      </c>
      <c r="M13" s="226">
        <v>1</v>
      </c>
      <c r="N13" s="343">
        <v>45505</v>
      </c>
      <c r="O13" s="438" t="s">
        <v>796</v>
      </c>
      <c r="P13" s="151"/>
      <c r="Q13" s="362">
        <v>45657</v>
      </c>
      <c r="R13" s="373" t="s">
        <v>866</v>
      </c>
      <c r="S13" s="217">
        <v>1</v>
      </c>
      <c r="T13" s="221">
        <f t="shared" si="11"/>
        <v>1</v>
      </c>
      <c r="U13" s="222">
        <f t="shared" si="12"/>
        <v>1</v>
      </c>
      <c r="V13" s="223" t="str">
        <f t="shared" si="13"/>
        <v>OK</v>
      </c>
      <c r="W13" s="372" t="s">
        <v>867</v>
      </c>
      <c r="X13" s="217" t="s">
        <v>818</v>
      </c>
      <c r="Y13" s="361" t="str">
        <f t="shared" si="14"/>
        <v>CUMPLIDA</v>
      </c>
      <c r="Z13" s="517" t="s">
        <v>97</v>
      </c>
      <c r="AA13" s="517" t="s">
        <v>98</v>
      </c>
      <c r="AB13" s="518" t="str">
        <f t="shared" si="3"/>
        <v>EFECTIVA</v>
      </c>
      <c r="AC13" s="519" t="str">
        <f t="shared" si="4"/>
        <v>NO</v>
      </c>
      <c r="AD13" s="217" t="s">
        <v>100</v>
      </c>
      <c r="AE13" s="151"/>
    </row>
  </sheetData>
  <autoFilter ref="B3:AG13"/>
  <mergeCells count="7">
    <mergeCell ref="Z1:AE2"/>
    <mergeCell ref="Q2:Y2"/>
    <mergeCell ref="C4:C5"/>
    <mergeCell ref="C6:C13"/>
    <mergeCell ref="B1:F2"/>
    <mergeCell ref="G1:P2"/>
    <mergeCell ref="Q1:Y1"/>
  </mergeCells>
  <conditionalFormatting sqref="V4">
    <cfRule type="dataBar" priority="60">
      <dataBar>
        <cfvo type="min"/>
        <cfvo type="max"/>
        <color rgb="FF638EC6"/>
      </dataBar>
    </cfRule>
  </conditionalFormatting>
  <conditionalFormatting sqref="V4:V13">
    <cfRule type="containsText" dxfId="172" priority="20" stopIfTrue="1" operator="containsText" text="EN TERMINO">
      <formula>NOT(ISERROR(SEARCH("EN TERMINO",V4)))</formula>
    </cfRule>
    <cfRule type="containsText" priority="21" operator="containsText" text="AMARILLO">
      <formula>NOT(ISERROR(SEARCH("AMARILLO",V4)))</formula>
    </cfRule>
    <cfRule type="containsText" dxfId="171" priority="22" stopIfTrue="1" operator="containsText" text="ALERTA">
      <formula>NOT(ISERROR(SEARCH("ALERTA",V4)))</formula>
    </cfRule>
    <cfRule type="containsText" dxfId="170" priority="23" stopIfTrue="1" operator="containsText" text="OK">
      <formula>NOT(ISERROR(SEARCH("OK",V4)))</formula>
    </cfRule>
  </conditionalFormatting>
  <conditionalFormatting sqref="V5">
    <cfRule type="dataBar" priority="48">
      <dataBar>
        <cfvo type="min"/>
        <cfvo type="max"/>
        <color rgb="FF638EC6"/>
      </dataBar>
    </cfRule>
  </conditionalFormatting>
  <conditionalFormatting sqref="V6:V8">
    <cfRule type="dataBar" priority="232">
      <dataBar>
        <cfvo type="min"/>
        <cfvo type="max"/>
        <color rgb="FF638EC6"/>
      </dataBar>
    </cfRule>
  </conditionalFormatting>
  <conditionalFormatting sqref="V9:V13">
    <cfRule type="dataBar" priority="24">
      <dataBar>
        <cfvo type="min"/>
        <cfvo type="max"/>
        <color rgb="FF638EC6"/>
      </dataBar>
    </cfRule>
  </conditionalFormatting>
  <conditionalFormatting sqref="Y4:Y13">
    <cfRule type="containsText" dxfId="169" priority="13" operator="containsText" text="EN EJECUCIÓN">
      <formula>NOT(ISERROR(SEARCH("EN EJECUCIÓN",Y4)))</formula>
    </cfRule>
    <cfRule type="containsText" dxfId="168" priority="15" operator="containsText" text="EN TERMINO">
      <formula>NOT(ISERROR(SEARCH("EN TERMINO",Y4)))</formula>
    </cfRule>
    <cfRule type="containsText" dxfId="167" priority="16" operator="containsText" text="ATENCIÓN">
      <formula>NOT(ISERROR(SEARCH("ATENCIÓN",Y4)))</formula>
    </cfRule>
    <cfRule type="containsText" dxfId="166" priority="17" stopIfTrue="1" operator="containsText" text="PENDIENTE">
      <formula>NOT(ISERROR(SEARCH("PENDIENTE",Y4)))</formula>
    </cfRule>
    <cfRule type="containsText" dxfId="165" priority="18" stopIfTrue="1" operator="containsText" text="INCUMPLIDA">
      <formula>NOT(ISERROR(SEARCH("INCUMPLIDA",Y4)))</formula>
    </cfRule>
    <cfRule type="containsText" dxfId="164" priority="19" stopIfTrue="1" operator="containsText" text="CUMPLIDA">
      <formula>NOT(ISERROR(SEARCH("CUMPLIDA",Y4)))</formula>
    </cfRule>
  </conditionalFormatting>
  <conditionalFormatting sqref="AC4:AC13">
    <cfRule type="containsText" dxfId="163" priority="1" operator="containsText" text="cerrada">
      <formula>NOT(ISERROR(SEARCH("cerrada",AC4)))</formula>
    </cfRule>
    <cfRule type="containsText" dxfId="162" priority="2" operator="containsText" text="cerrado">
      <formula>NOT(ISERROR(SEARCH("cerrado",AC4)))</formula>
    </cfRule>
    <cfRule type="containsText" dxfId="161" priority="3" operator="containsText" text="Abierto">
      <formula>NOT(ISERROR(SEARCH("Abierto",AC4)))</formula>
    </cfRule>
  </conditionalFormatting>
  <dataValidations count="3">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4:K13">
      <formula1>"Correctiva, Preventiva, Acción de mejora"</formula1>
    </dataValidation>
    <dataValidation type="list" allowBlank="1" showInputMessage="1" showErrorMessage="1" sqref="Z4:AA13">
      <formula1>$AF$4:$AG$4</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AG5"/>
  <sheetViews>
    <sheetView topLeftCell="A3" zoomScale="90" zoomScaleNormal="90" workbookViewId="0">
      <pane xSplit="6" topLeftCell="U1" activePane="topRight" state="frozen"/>
      <selection pane="topRight" activeCell="V4" sqref="V4"/>
    </sheetView>
  </sheetViews>
  <sheetFormatPr baseColWidth="10" defaultColWidth="20.140625" defaultRowHeight="39.950000000000003" customHeight="1" outlineLevelCol="1" x14ac:dyDescent="0.2"/>
  <cols>
    <col min="1" max="1" width="4.140625" style="142" customWidth="1"/>
    <col min="2" max="2" width="14" style="142" customWidth="1"/>
    <col min="3" max="3" width="19.85546875" style="142" customWidth="1"/>
    <col min="4" max="4" width="20.140625" style="142"/>
    <col min="5" max="5" width="13.140625" style="142" customWidth="1"/>
    <col min="6" max="6" width="48.140625" style="142" customWidth="1"/>
    <col min="7" max="7" width="20.140625" style="142"/>
    <col min="8" max="8" width="20.140625" style="144"/>
    <col min="9" max="16" width="20.140625" style="142"/>
    <col min="17" max="17" width="20.140625" style="143" outlineLevel="1"/>
    <col min="18" max="18" width="30" style="143" customWidth="1" outlineLevel="1"/>
    <col min="19" max="22" width="20.140625" style="143" outlineLevel="1"/>
    <col min="23" max="23" width="78.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5" t="s">
        <v>58</v>
      </c>
      <c r="AB3" s="185" t="s">
        <v>60</v>
      </c>
      <c r="AC3" s="185" t="s">
        <v>62</v>
      </c>
      <c r="AD3" s="185" t="s">
        <v>64</v>
      </c>
      <c r="AE3" s="185" t="s">
        <v>84</v>
      </c>
    </row>
    <row r="4" spans="2:33" ht="310.5" customHeight="1" x14ac:dyDescent="0.25">
      <c r="B4" s="199" t="s">
        <v>85</v>
      </c>
      <c r="C4" s="565" t="s">
        <v>350</v>
      </c>
      <c r="D4" s="191" t="s">
        <v>351</v>
      </c>
      <c r="E4" s="241">
        <v>455</v>
      </c>
      <c r="F4" s="238" t="s">
        <v>868</v>
      </c>
      <c r="G4" s="238" t="s">
        <v>869</v>
      </c>
      <c r="H4" s="289" t="s">
        <v>870</v>
      </c>
      <c r="I4" s="213" t="s">
        <v>871</v>
      </c>
      <c r="J4" s="233">
        <v>2</v>
      </c>
      <c r="K4" s="233" t="s">
        <v>197</v>
      </c>
      <c r="L4" s="225" t="s">
        <v>872</v>
      </c>
      <c r="M4" s="226">
        <v>1</v>
      </c>
      <c r="N4" s="235">
        <v>45203</v>
      </c>
      <c r="O4" s="299">
        <v>45321</v>
      </c>
      <c r="P4" s="300">
        <v>45747</v>
      </c>
      <c r="Q4" s="362">
        <v>45638</v>
      </c>
      <c r="R4" s="372" t="s">
        <v>873</v>
      </c>
      <c r="S4" s="217">
        <v>1</v>
      </c>
      <c r="T4" s="221">
        <f t="shared" ref="T4:T5" si="0">(IF(S4="","",IF(OR($J4=0,$J4="",Q4=""),"",S4/$J4)))</f>
        <v>0.5</v>
      </c>
      <c r="U4" s="222">
        <f t="shared" ref="U4:U5" si="1">(IF(OR($M4="",T4=""),"",IF(OR($M4=0,T4=0),0,IF((T4*100%)/$M4&gt;100%,100%,(T4*100%)/$M4))))</f>
        <v>0.5</v>
      </c>
      <c r="V4" s="223" t="str">
        <f t="shared" ref="V4:V5" si="2">IF(S4="","",IF(U4&lt;100%, IF(U4&lt;100%, "ALERTA","EN TERMINO"), IF(U4=100%, "OK", "EN TERMINO")))</f>
        <v>ALERTA</v>
      </c>
      <c r="W4" s="424" t="s">
        <v>874</v>
      </c>
      <c r="X4" s="217" t="s">
        <v>730</v>
      </c>
      <c r="Y4" s="361" t="str">
        <f>IF(U4=100%,IF(U4&gt;=100%,"CUMPLIDA","ATENCIÓN"),IF(U4&lt;50%,"ATENCIÓN","EN EJECUCIÓN"))</f>
        <v>EN EJECUCIÓN</v>
      </c>
      <c r="Z4" s="187"/>
      <c r="AA4" s="187" t="s">
        <v>98</v>
      </c>
      <c r="AB4" s="371" t="b">
        <f>IF(AND(Z4="SI",AA4="NO"),"EFECTIVA",IF(AND(Z4="NO",AA4="NO"),"INEFECTIVA",IF(AND(Z4="NO",AA4="SI"),"INEFECTIVA")))</f>
        <v>0</v>
      </c>
      <c r="AC4" s="188" t="str">
        <f>IF(AB4="EFECTIVA","NO","SI")</f>
        <v>SI</v>
      </c>
      <c r="AD4" s="217" t="s">
        <v>100</v>
      </c>
      <c r="AE4" s="188"/>
      <c r="AF4" s="189" t="s">
        <v>97</v>
      </c>
      <c r="AG4" s="189" t="s">
        <v>98</v>
      </c>
    </row>
    <row r="5" spans="2:33" ht="321.75" customHeight="1" x14ac:dyDescent="0.25">
      <c r="B5" s="199" t="s">
        <v>85</v>
      </c>
      <c r="C5" s="566"/>
      <c r="D5" s="191" t="s">
        <v>351</v>
      </c>
      <c r="E5" s="241">
        <v>460</v>
      </c>
      <c r="F5" s="238" t="s">
        <v>875</v>
      </c>
      <c r="G5" s="238" t="s">
        <v>876</v>
      </c>
      <c r="H5" s="289" t="s">
        <v>877</v>
      </c>
      <c r="I5" s="213" t="s">
        <v>878</v>
      </c>
      <c r="J5" s="233">
        <v>2</v>
      </c>
      <c r="K5" s="233" t="s">
        <v>197</v>
      </c>
      <c r="L5" s="225" t="s">
        <v>872</v>
      </c>
      <c r="M5" s="226">
        <v>1</v>
      </c>
      <c r="N5" s="235">
        <v>45203</v>
      </c>
      <c r="O5" s="299">
        <v>45321</v>
      </c>
      <c r="P5" s="300">
        <v>45747</v>
      </c>
      <c r="Q5" s="362">
        <v>45638</v>
      </c>
      <c r="R5" s="372" t="s">
        <v>873</v>
      </c>
      <c r="S5" s="217">
        <v>1</v>
      </c>
      <c r="T5" s="221">
        <f t="shared" si="0"/>
        <v>0.5</v>
      </c>
      <c r="U5" s="222">
        <f t="shared" si="1"/>
        <v>0.5</v>
      </c>
      <c r="V5" s="223" t="str">
        <f t="shared" si="2"/>
        <v>ALERTA</v>
      </c>
      <c r="W5" s="424" t="s">
        <v>874</v>
      </c>
      <c r="X5" s="217" t="s">
        <v>730</v>
      </c>
      <c r="Y5" s="361" t="str">
        <f>IF(U5=100%,IF(U5&gt;=100%,"CUMPLIDA","ATENCIÓN"),IF(U5&lt;50%,"ATENCIÓN","EN EJECUCIÓN"))</f>
        <v>EN EJECUCIÓN</v>
      </c>
      <c r="Z5" s="187"/>
      <c r="AA5" s="187" t="s">
        <v>98</v>
      </c>
      <c r="AB5" s="371" t="b">
        <f>IF(AND(Z5="SI",AA5="NO"),"EFECTIVA",IF(AND(Z5="NO",AA5="NO"),"INEFECTIVA",IF(AND(Z5="NO",AA5="SI"),"INEFECTIVA")))</f>
        <v>0</v>
      </c>
      <c r="AC5" s="188" t="str">
        <f>IF(AB5="EFECTIVA","NO","SI")</f>
        <v>SI</v>
      </c>
      <c r="AD5" s="217" t="s">
        <v>100</v>
      </c>
      <c r="AE5" s="151"/>
    </row>
  </sheetData>
  <autoFilter ref="B3:AG3"/>
  <mergeCells count="6">
    <mergeCell ref="C4:C5"/>
    <mergeCell ref="B1:F2"/>
    <mergeCell ref="G1:P2"/>
    <mergeCell ref="Q1:Y1"/>
    <mergeCell ref="Z1:AE2"/>
    <mergeCell ref="Q2:Y2"/>
  </mergeCells>
  <conditionalFormatting sqref="V4:V5">
    <cfRule type="containsText" dxfId="160" priority="11" stopIfTrue="1" operator="containsText" text="EN TERMINO">
      <formula>NOT(ISERROR(SEARCH("EN TERMINO",V4)))</formula>
    </cfRule>
    <cfRule type="containsText" priority="12" operator="containsText" text="AMARILLO">
      <formula>NOT(ISERROR(SEARCH("AMARILLO",V4)))</formula>
    </cfRule>
    <cfRule type="containsText" dxfId="159" priority="13" stopIfTrue="1" operator="containsText" text="ALERTA">
      <formula>NOT(ISERROR(SEARCH("ALERTA",V4)))</formula>
    </cfRule>
    <cfRule type="containsText" dxfId="158" priority="14" stopIfTrue="1" operator="containsText" text="OK">
      <formula>NOT(ISERROR(SEARCH("OK",V4)))</formula>
    </cfRule>
    <cfRule type="dataBar" priority="15">
      <dataBar>
        <cfvo type="min"/>
        <cfvo type="max"/>
        <color rgb="FF638EC6"/>
      </dataBar>
    </cfRule>
  </conditionalFormatting>
  <conditionalFormatting sqref="Y4:Y5">
    <cfRule type="containsText" dxfId="157" priority="4" operator="containsText" text="EN EJECUCIÓN">
      <formula>NOT(ISERROR(SEARCH("EN EJECUCIÓN",Y4)))</formula>
    </cfRule>
    <cfRule type="containsText" dxfId="156" priority="6" operator="containsText" text="EN TERMINO">
      <formula>NOT(ISERROR(SEARCH("EN TERMINO",Y4)))</formula>
    </cfRule>
    <cfRule type="containsText" dxfId="155" priority="7" operator="containsText" text="ATENCIÓN">
      <formula>NOT(ISERROR(SEARCH("ATENCIÓN",Y4)))</formula>
    </cfRule>
    <cfRule type="containsText" dxfId="154" priority="8" stopIfTrue="1" operator="containsText" text="PENDIENTE">
      <formula>NOT(ISERROR(SEARCH("PENDIENTE",Y4)))</formula>
    </cfRule>
    <cfRule type="containsText" dxfId="153" priority="9" stopIfTrue="1" operator="containsText" text="INCUMPLIDA">
      <formula>NOT(ISERROR(SEARCH("INCUMPLIDA",Y4)))</formula>
    </cfRule>
    <cfRule type="containsText" dxfId="152" priority="10" stopIfTrue="1" operator="containsText" text="CUMPLIDA">
      <formula>NOT(ISERROR(SEARCH("CUMPLIDA",Y4)))</formula>
    </cfRule>
  </conditionalFormatting>
  <conditionalFormatting sqref="AC4:AC5">
    <cfRule type="containsText" dxfId="151" priority="1" operator="containsText" text="cerrada">
      <formula>NOT(ISERROR(SEARCH("cerrada",AC4)))</formula>
    </cfRule>
    <cfRule type="containsText" dxfId="150" priority="2" operator="containsText" text="cerrado">
      <formula>NOT(ISERROR(SEARCH("cerrado",AC4)))</formula>
    </cfRule>
    <cfRule type="containsText" dxfId="149" priority="3" operator="containsText" text="Abierto">
      <formula>NOT(ISERROR(SEARCH("Abierto",AC4)))</formula>
    </cfRule>
  </conditionalFormatting>
  <dataValidations count="2">
    <dataValidation type="list" allowBlank="1" showInputMessage="1" showErrorMessage="1" sqref="K4:K5">
      <formula1>$E$2:$E$3</formula1>
    </dataValidation>
    <dataValidation type="list" allowBlank="1" showInputMessage="1" showErrorMessage="1" sqref="Z4:AA5">
      <formula1>$AF$4:$AG$4</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9"/>
  <sheetViews>
    <sheetView zoomScale="90" zoomScaleNormal="90" workbookViewId="0">
      <pane xSplit="5" topLeftCell="F1" activePane="topRight" state="frozen"/>
      <selection activeCell="A3" sqref="A3"/>
      <selection pane="topRight" activeCell="B1" sqref="B1:F2"/>
    </sheetView>
  </sheetViews>
  <sheetFormatPr baseColWidth="10" defaultColWidth="20.140625" defaultRowHeight="39.950000000000003"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5" width="20.140625" style="142"/>
    <col min="16" max="21" width="20.140625" style="143" outlineLevel="1"/>
    <col min="22" max="22" width="47.42578125" style="143" customWidth="1" outlineLevel="1"/>
    <col min="23" max="24" width="20.140625" style="143" outlineLevel="1"/>
    <col min="25" max="25" width="20.8554687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2" ht="18.75" customHeight="1" x14ac:dyDescent="0.25">
      <c r="B1" s="575" t="s">
        <v>6</v>
      </c>
      <c r="C1" s="575"/>
      <c r="D1" s="575"/>
      <c r="E1" s="575"/>
      <c r="F1" s="575"/>
      <c r="G1" s="576" t="s">
        <v>19</v>
      </c>
      <c r="H1" s="576"/>
      <c r="I1" s="576"/>
      <c r="J1" s="576"/>
      <c r="K1" s="576"/>
      <c r="L1" s="576"/>
      <c r="M1" s="576"/>
      <c r="N1" s="576"/>
      <c r="O1" s="576"/>
      <c r="P1" s="574"/>
      <c r="Q1" s="574"/>
      <c r="R1" s="574"/>
      <c r="S1" s="574"/>
      <c r="T1" s="574"/>
      <c r="U1" s="574"/>
      <c r="V1" s="574"/>
      <c r="W1" s="574"/>
      <c r="X1" s="574"/>
      <c r="Y1" s="570" t="s">
        <v>69</v>
      </c>
      <c r="Z1" s="571"/>
      <c r="AA1" s="571"/>
      <c r="AB1" s="571"/>
      <c r="AC1" s="571"/>
      <c r="AD1" s="571"/>
    </row>
    <row r="2" spans="2:32" ht="18.75" customHeight="1" x14ac:dyDescent="0.25">
      <c r="B2" s="575"/>
      <c r="C2" s="575"/>
      <c r="D2" s="575"/>
      <c r="E2" s="575"/>
      <c r="F2" s="575"/>
      <c r="G2" s="576"/>
      <c r="H2" s="576"/>
      <c r="I2" s="576"/>
      <c r="J2" s="576"/>
      <c r="K2" s="576"/>
      <c r="L2" s="576"/>
      <c r="M2" s="576"/>
      <c r="N2" s="576"/>
      <c r="O2" s="576"/>
      <c r="P2" s="577" t="s">
        <v>70</v>
      </c>
      <c r="Q2" s="577"/>
      <c r="R2" s="577"/>
      <c r="S2" s="577"/>
      <c r="T2" s="577"/>
      <c r="U2" s="577"/>
      <c r="V2" s="577"/>
      <c r="W2" s="577"/>
      <c r="X2" s="577"/>
      <c r="Y2" s="572"/>
      <c r="Z2" s="573"/>
      <c r="AA2" s="573"/>
      <c r="AB2" s="573"/>
      <c r="AC2" s="573"/>
      <c r="AD2" s="573"/>
    </row>
    <row r="3" spans="2:32"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445" t="s">
        <v>76</v>
      </c>
      <c r="Q3" s="445" t="s">
        <v>77</v>
      </c>
      <c r="R3" s="445" t="s">
        <v>78</v>
      </c>
      <c r="S3" s="445" t="s">
        <v>79</v>
      </c>
      <c r="T3" s="445" t="s">
        <v>80</v>
      </c>
      <c r="U3" s="445" t="s">
        <v>81</v>
      </c>
      <c r="V3" s="445" t="s">
        <v>82</v>
      </c>
      <c r="W3" s="445" t="s">
        <v>83</v>
      </c>
      <c r="X3" s="445" t="s">
        <v>52</v>
      </c>
      <c r="Y3" s="185" t="s">
        <v>56</v>
      </c>
      <c r="Z3" s="185" t="s">
        <v>58</v>
      </c>
      <c r="AA3" s="185" t="s">
        <v>60</v>
      </c>
      <c r="AB3" s="185" t="s">
        <v>62</v>
      </c>
      <c r="AC3" s="185" t="s">
        <v>64</v>
      </c>
      <c r="AD3" s="185" t="s">
        <v>84</v>
      </c>
    </row>
    <row r="4" spans="2:32" ht="102" x14ac:dyDescent="0.25">
      <c r="B4" s="199" t="s">
        <v>85</v>
      </c>
      <c r="C4" s="565" t="s">
        <v>104</v>
      </c>
      <c r="D4" s="191"/>
      <c r="E4" s="241">
        <v>582</v>
      </c>
      <c r="F4" s="477" t="s">
        <v>879</v>
      </c>
      <c r="G4" s="238"/>
      <c r="H4" s="225" t="s">
        <v>880</v>
      </c>
      <c r="I4" s="213"/>
      <c r="J4" s="233">
        <v>1</v>
      </c>
      <c r="K4" s="233"/>
      <c r="L4" s="225" t="s">
        <v>881</v>
      </c>
      <c r="M4" s="226">
        <v>1</v>
      </c>
      <c r="N4" s="196">
        <v>45524</v>
      </c>
      <c r="O4" s="439">
        <v>45585</v>
      </c>
      <c r="P4" s="377"/>
      <c r="Q4" s="337"/>
      <c r="R4" s="378">
        <v>0.5</v>
      </c>
      <c r="S4" s="221" t="str">
        <f t="shared" ref="S4" si="0">(IF(R4="","",IF(OR($J4=0,$J4="",P4=""),"",R4/$J4)))</f>
        <v/>
      </c>
      <c r="T4" s="219" t="str">
        <f t="shared" ref="T4:T5" si="1">(IF(OR($M4="",S4=""),"",IF(OR($M4=0,S4=0),0,IF((S4*100%)/$M4&gt;100%,100%,(S4*100%)/$M4))))</f>
        <v/>
      </c>
      <c r="U4" s="220" t="s">
        <v>882</v>
      </c>
      <c r="V4" s="374" t="s">
        <v>883</v>
      </c>
      <c r="W4" s="234" t="s">
        <v>884</v>
      </c>
      <c r="X4" s="361" t="s">
        <v>885</v>
      </c>
      <c r="Y4" s="217" t="s">
        <v>886</v>
      </c>
      <c r="Z4" s="217" t="s">
        <v>886</v>
      </c>
      <c r="AA4" s="371" t="str">
        <f t="shared" ref="AA4" si="2">IF(AND(Y4="SI",Z4="NO"),"EFECTIVA","INEFECTIVA")</f>
        <v>INEFECTIVA</v>
      </c>
      <c r="AB4" s="217" t="s">
        <v>97</v>
      </c>
      <c r="AC4" s="217" t="s">
        <v>100</v>
      </c>
      <c r="AD4" s="188"/>
      <c r="AE4" s="189" t="s">
        <v>97</v>
      </c>
      <c r="AF4" s="189" t="s">
        <v>98</v>
      </c>
    </row>
    <row r="5" spans="2:32" ht="176.1" customHeight="1" x14ac:dyDescent="0.25">
      <c r="B5" s="190" t="s">
        <v>85</v>
      </c>
      <c r="C5" s="581"/>
      <c r="D5" s="178"/>
      <c r="E5" s="245">
        <v>583</v>
      </c>
      <c r="F5" s="478" t="s">
        <v>887</v>
      </c>
      <c r="G5" s="178"/>
      <c r="H5" s="272" t="s">
        <v>888</v>
      </c>
      <c r="I5" s="178"/>
      <c r="J5" s="178">
        <v>1</v>
      </c>
      <c r="K5" s="178"/>
      <c r="L5" s="272" t="s">
        <v>881</v>
      </c>
      <c r="M5" s="195">
        <v>1</v>
      </c>
      <c r="N5" s="404">
        <v>45550</v>
      </c>
      <c r="O5" s="425">
        <v>45611</v>
      </c>
      <c r="P5" s="377"/>
      <c r="Q5" s="337"/>
      <c r="R5" s="337">
        <v>0.5</v>
      </c>
      <c r="S5" s="448" t="str">
        <f t="shared" ref="S5" si="3">(IF(R5="","",IF(OR($J5=0,$J5="",P5=""),"",R5/$J5)))</f>
        <v/>
      </c>
      <c r="T5" s="219" t="str">
        <f t="shared" si="1"/>
        <v/>
      </c>
      <c r="U5" s="411" t="s">
        <v>882</v>
      </c>
      <c r="V5" s="505" t="s">
        <v>883</v>
      </c>
      <c r="W5" s="376" t="s">
        <v>884</v>
      </c>
      <c r="X5" s="369" t="s">
        <v>885</v>
      </c>
      <c r="Y5" s="217" t="s">
        <v>886</v>
      </c>
      <c r="Z5" s="217" t="s">
        <v>886</v>
      </c>
      <c r="AA5" s="371" t="str">
        <f t="shared" ref="AA5" si="4">IF(AND(Y5="SI",Z5="NO"),"EFECTIVA","INEFECTIVA")</f>
        <v>INEFECTIVA</v>
      </c>
      <c r="AB5" s="217" t="s">
        <v>97</v>
      </c>
      <c r="AC5" s="352" t="s">
        <v>100</v>
      </c>
      <c r="AD5" s="178"/>
    </row>
    <row r="6" spans="2:32" ht="280.5" x14ac:dyDescent="0.2">
      <c r="B6" s="199" t="s">
        <v>85</v>
      </c>
      <c r="C6" s="567" t="s">
        <v>123</v>
      </c>
      <c r="D6" s="191" t="s">
        <v>124</v>
      </c>
      <c r="E6" s="241">
        <v>627</v>
      </c>
      <c r="F6" s="242" t="s">
        <v>889</v>
      </c>
      <c r="G6" s="242" t="s">
        <v>890</v>
      </c>
      <c r="H6" s="233" t="s">
        <v>891</v>
      </c>
      <c r="I6" s="191" t="s">
        <v>892</v>
      </c>
      <c r="J6" s="191">
        <v>1</v>
      </c>
      <c r="K6" s="151" t="s">
        <v>92</v>
      </c>
      <c r="L6" s="191" t="s">
        <v>893</v>
      </c>
      <c r="M6" s="226">
        <v>1</v>
      </c>
      <c r="N6" s="196">
        <v>45627</v>
      </c>
      <c r="O6" s="196" t="s">
        <v>894</v>
      </c>
      <c r="P6" s="152"/>
      <c r="Q6" s="152"/>
      <c r="R6" s="152"/>
      <c r="S6" s="152"/>
      <c r="T6" s="152"/>
      <c r="U6" s="479" t="s">
        <v>895</v>
      </c>
      <c r="V6" s="374" t="s">
        <v>896</v>
      </c>
      <c r="W6" s="152"/>
      <c r="X6" s="479" t="s">
        <v>897</v>
      </c>
      <c r="Y6" s="536"/>
      <c r="Z6" s="537" t="s">
        <v>98</v>
      </c>
      <c r="AA6" s="497" t="s">
        <v>99</v>
      </c>
      <c r="AB6" s="538" t="s">
        <v>98</v>
      </c>
      <c r="AC6" s="352" t="s">
        <v>100</v>
      </c>
      <c r="AD6" s="151"/>
    </row>
    <row r="7" spans="2:32" ht="409.5" x14ac:dyDescent="0.2">
      <c r="B7" s="199" t="s">
        <v>85</v>
      </c>
      <c r="C7" s="567"/>
      <c r="D7" s="191" t="s">
        <v>124</v>
      </c>
      <c r="E7" s="241">
        <v>628</v>
      </c>
      <c r="F7" s="242" t="s">
        <v>898</v>
      </c>
      <c r="G7" s="242" t="s">
        <v>899</v>
      </c>
      <c r="H7" s="481" t="s">
        <v>900</v>
      </c>
      <c r="I7" s="191" t="s">
        <v>892</v>
      </c>
      <c r="J7" s="191">
        <v>1</v>
      </c>
      <c r="K7" s="151" t="s">
        <v>92</v>
      </c>
      <c r="L7" s="191" t="s">
        <v>901</v>
      </c>
      <c r="M7" s="226">
        <v>1</v>
      </c>
      <c r="N7" s="196">
        <v>45627</v>
      </c>
      <c r="O7" s="196" t="s">
        <v>894</v>
      </c>
      <c r="P7" s="152"/>
      <c r="Q7" s="152"/>
      <c r="R7" s="152"/>
      <c r="S7" s="152"/>
      <c r="T7" s="152"/>
      <c r="U7" s="479" t="s">
        <v>895</v>
      </c>
      <c r="V7" s="374" t="s">
        <v>896</v>
      </c>
      <c r="W7" s="152"/>
      <c r="X7" s="479" t="s">
        <v>897</v>
      </c>
      <c r="Y7" s="536"/>
      <c r="Z7" s="537" t="s">
        <v>98</v>
      </c>
      <c r="AA7" s="497" t="s">
        <v>99</v>
      </c>
      <c r="AB7" s="538" t="s">
        <v>98</v>
      </c>
      <c r="AC7" s="352" t="s">
        <v>100</v>
      </c>
      <c r="AD7" s="151"/>
    </row>
    <row r="8" spans="2:32" ht="265.5" customHeight="1" x14ac:dyDescent="0.2">
      <c r="B8" s="199" t="s">
        <v>85</v>
      </c>
      <c r="C8" s="567"/>
      <c r="D8" s="191" t="s">
        <v>124</v>
      </c>
      <c r="E8" s="241">
        <v>629</v>
      </c>
      <c r="F8" s="242" t="s">
        <v>902</v>
      </c>
      <c r="G8" s="242" t="s">
        <v>903</v>
      </c>
      <c r="H8" s="482" t="s">
        <v>904</v>
      </c>
      <c r="I8" s="191" t="s">
        <v>905</v>
      </c>
      <c r="J8" s="191">
        <v>1</v>
      </c>
      <c r="K8" s="151" t="s">
        <v>92</v>
      </c>
      <c r="L8" s="191" t="s">
        <v>906</v>
      </c>
      <c r="M8" s="226">
        <v>1</v>
      </c>
      <c r="N8" s="196">
        <v>45627</v>
      </c>
      <c r="O8" s="196" t="s">
        <v>894</v>
      </c>
      <c r="P8" s="152"/>
      <c r="Q8" s="152"/>
      <c r="R8" s="152"/>
      <c r="S8" s="152"/>
      <c r="T8" s="152"/>
      <c r="U8" s="479" t="s">
        <v>895</v>
      </c>
      <c r="V8" s="374" t="s">
        <v>896</v>
      </c>
      <c r="W8" s="152"/>
      <c r="X8" s="479" t="s">
        <v>897</v>
      </c>
      <c r="Y8" s="536"/>
      <c r="Z8" s="537" t="s">
        <v>98</v>
      </c>
      <c r="AA8" s="497" t="s">
        <v>99</v>
      </c>
      <c r="AB8" s="538" t="s">
        <v>98</v>
      </c>
      <c r="AC8" s="352" t="s">
        <v>100</v>
      </c>
      <c r="AD8" s="151"/>
    </row>
    <row r="9" spans="2:32" ht="155.25" customHeight="1" x14ac:dyDescent="0.2">
      <c r="B9" s="199" t="s">
        <v>85</v>
      </c>
      <c r="C9" s="567"/>
      <c r="D9" s="191" t="s">
        <v>124</v>
      </c>
      <c r="E9" s="241">
        <v>630</v>
      </c>
      <c r="F9" s="242" t="s">
        <v>907</v>
      </c>
      <c r="G9" s="242" t="s">
        <v>908</v>
      </c>
      <c r="H9" s="233" t="s">
        <v>909</v>
      </c>
      <c r="I9" s="191" t="s">
        <v>910</v>
      </c>
      <c r="J9" s="191">
        <v>1</v>
      </c>
      <c r="K9" s="151" t="s">
        <v>92</v>
      </c>
      <c r="L9" s="191" t="s">
        <v>911</v>
      </c>
      <c r="M9" s="226">
        <v>1</v>
      </c>
      <c r="N9" s="196">
        <v>45658</v>
      </c>
      <c r="O9" s="196">
        <v>45838</v>
      </c>
      <c r="P9" s="152"/>
      <c r="Q9" s="152"/>
      <c r="R9" s="152"/>
      <c r="S9" s="152"/>
      <c r="T9" s="152"/>
      <c r="U9" s="479" t="s">
        <v>895</v>
      </c>
      <c r="V9" s="505" t="s">
        <v>896</v>
      </c>
      <c r="W9" s="152"/>
      <c r="X9" s="479" t="s">
        <v>897</v>
      </c>
      <c r="Y9" s="536"/>
      <c r="Z9" s="537" t="s">
        <v>98</v>
      </c>
      <c r="AA9" s="497" t="s">
        <v>99</v>
      </c>
      <c r="AB9" s="538" t="s">
        <v>98</v>
      </c>
      <c r="AC9" s="480" t="s">
        <v>100</v>
      </c>
      <c r="AD9" s="151"/>
    </row>
  </sheetData>
  <mergeCells count="7">
    <mergeCell ref="Y1:AD2"/>
    <mergeCell ref="P2:X2"/>
    <mergeCell ref="C6:C9"/>
    <mergeCell ref="C4:C5"/>
    <mergeCell ref="B1:F2"/>
    <mergeCell ref="G1:O2"/>
    <mergeCell ref="P1:X1"/>
  </mergeCells>
  <conditionalFormatting sqref="U4">
    <cfRule type="dataBar" priority="27">
      <dataBar>
        <cfvo type="min"/>
        <cfvo type="max"/>
        <color rgb="FF638EC6"/>
      </dataBar>
    </cfRule>
  </conditionalFormatting>
  <conditionalFormatting sqref="U4:U5">
    <cfRule type="containsText" dxfId="148" priority="11" stopIfTrue="1" operator="containsText" text="EN TERMINO">
      <formula>NOT(ISERROR(SEARCH("EN TERMINO",U4)))</formula>
    </cfRule>
    <cfRule type="containsText" priority="12" operator="containsText" text="AMARILLO">
      <formula>NOT(ISERROR(SEARCH("AMARILLO",U4)))</formula>
    </cfRule>
    <cfRule type="containsText" dxfId="147" priority="13" stopIfTrue="1" operator="containsText" text="ALERTA">
      <formula>NOT(ISERROR(SEARCH("ALERTA",U4)))</formula>
    </cfRule>
    <cfRule type="containsText" dxfId="146" priority="14" stopIfTrue="1" operator="containsText" text="OK">
      <formula>NOT(ISERROR(SEARCH("OK",U4)))</formula>
    </cfRule>
  </conditionalFormatting>
  <conditionalFormatting sqref="U5">
    <cfRule type="dataBar" priority="15">
      <dataBar>
        <cfvo type="min"/>
        <cfvo type="max"/>
        <color rgb="FF638EC6"/>
      </dataBar>
    </cfRule>
  </conditionalFormatting>
  <conditionalFormatting sqref="X4:X5">
    <cfRule type="containsText" dxfId="145" priority="4" operator="containsText" text="EN EJECUCIÓN">
      <formula>NOT(ISERROR(SEARCH("EN EJECUCIÓN",X4)))</formula>
    </cfRule>
    <cfRule type="containsText" dxfId="144" priority="6" operator="containsText" text="EN TERMINO">
      <formula>NOT(ISERROR(SEARCH("EN TERMINO",X4)))</formula>
    </cfRule>
    <cfRule type="containsText" dxfId="143" priority="7" operator="containsText" text="ATENCIÓN">
      <formula>NOT(ISERROR(SEARCH("ATENCIÓN",X4)))</formula>
    </cfRule>
    <cfRule type="containsText" dxfId="142" priority="8" stopIfTrue="1" operator="containsText" text="PENDIENTE">
      <formula>NOT(ISERROR(SEARCH("PENDIENTE",X4)))</formula>
    </cfRule>
    <cfRule type="containsText" dxfId="141" priority="9" stopIfTrue="1" operator="containsText" text="INCUMPLIDA">
      <formula>NOT(ISERROR(SEARCH("INCUMPLIDA",X4)))</formula>
    </cfRule>
    <cfRule type="containsText" dxfId="140" priority="10" stopIfTrue="1" operator="containsText" text="CUMPLIDA">
      <formula>NOT(ISERROR(SEARCH("CUMPLIDA",X4)))</formula>
    </cfRule>
  </conditionalFormatting>
  <conditionalFormatting sqref="AB4:AB5">
    <cfRule type="containsText" dxfId="139" priority="1" operator="containsText" text="cerrada">
      <formula>NOT(ISERROR(SEARCH("cerrada",AB4)))</formula>
    </cfRule>
    <cfRule type="containsText" dxfId="138" priority="2" operator="containsText" text="cerrado">
      <formula>NOT(ISERROR(SEARCH("cerrado",AB4)))</formula>
    </cfRule>
    <cfRule type="containsText" dxfId="137" priority="3" operator="containsText" text="Abierto">
      <formula>NOT(ISERROR(SEARCH("Abierto",AB4)))</formula>
    </cfRule>
  </conditionalFormatting>
  <dataValidations count="2">
    <dataValidation type="list" allowBlank="1" showInputMessage="1" showErrorMessage="1" sqref="K4">
      <formula1>$E$2:$E$3</formula1>
    </dataValidation>
    <dataValidation type="list" allowBlank="1" showInputMessage="1" showErrorMessage="1" sqref="Y4:Z5">
      <formula1>$AF$4:$AG$4</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E4"/>
  <sheetViews>
    <sheetView zoomScale="90" zoomScaleNormal="90" workbookViewId="0">
      <pane xSplit="5" topLeftCell="R1" activePane="topRight" state="frozen"/>
      <selection activeCell="A3" sqref="A3"/>
      <selection pane="topRight" activeCell="U4" sqref="U4"/>
    </sheetView>
  </sheetViews>
  <sheetFormatPr baseColWidth="10" defaultColWidth="20.140625" defaultRowHeight="39.950000000000003" customHeight="1" outlineLevelCol="1" x14ac:dyDescent="0.2"/>
  <cols>
    <col min="1" max="1" width="4.140625" style="142" customWidth="1"/>
    <col min="2" max="2" width="12.7109375" style="142" customWidth="1"/>
    <col min="3" max="3" width="17.5703125" style="142" customWidth="1"/>
    <col min="4" max="4" width="14.5703125" style="142" customWidth="1"/>
    <col min="5" max="5" width="14.140625" style="142" customWidth="1"/>
    <col min="6" max="6" width="39" style="142" customWidth="1"/>
    <col min="7" max="7" width="20.140625" style="142"/>
    <col min="8" max="8" width="20.140625" style="144"/>
    <col min="9" max="16" width="20.140625" style="142"/>
    <col min="17" max="17" width="20.140625" style="143" outlineLevel="1"/>
    <col min="18" max="18" width="31.140625" style="143" customWidth="1" outlineLevel="1"/>
    <col min="19" max="22" width="20.140625" style="143" outlineLevel="1"/>
    <col min="23" max="23" width="5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1"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1"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5" t="s">
        <v>58</v>
      </c>
      <c r="AB3" s="185" t="s">
        <v>60</v>
      </c>
      <c r="AC3" s="185" t="s">
        <v>62</v>
      </c>
      <c r="AD3" s="185" t="s">
        <v>64</v>
      </c>
      <c r="AE3" s="185" t="s">
        <v>84</v>
      </c>
    </row>
    <row r="4" spans="2:31" ht="158.25" customHeight="1" x14ac:dyDescent="0.25">
      <c r="B4" s="199" t="s">
        <v>85</v>
      </c>
      <c r="C4" s="229" t="s">
        <v>104</v>
      </c>
      <c r="D4" s="151"/>
      <c r="E4" s="241">
        <v>585</v>
      </c>
      <c r="F4" s="477" t="s">
        <v>887</v>
      </c>
      <c r="G4" s="151"/>
      <c r="H4" s="225" t="s">
        <v>888</v>
      </c>
      <c r="I4" s="151"/>
      <c r="J4" s="151">
        <v>2</v>
      </c>
      <c r="K4" s="151"/>
      <c r="L4" s="225" t="s">
        <v>912</v>
      </c>
      <c r="M4" s="226">
        <v>1</v>
      </c>
      <c r="N4" s="196">
        <v>45550</v>
      </c>
      <c r="O4" s="439">
        <v>45611</v>
      </c>
      <c r="P4" s="151"/>
      <c r="Q4" s="362">
        <v>45657</v>
      </c>
      <c r="R4" s="374" t="s">
        <v>913</v>
      </c>
      <c r="S4" s="217">
        <v>2</v>
      </c>
      <c r="T4" s="221">
        <f t="shared" ref="T4" si="0">(IF(S4="","",IF(OR($J4=0,$J4="",Q4=""),"",S4/$J4)))</f>
        <v>1</v>
      </c>
      <c r="U4" s="222">
        <f t="shared" ref="U4" si="1">(IF(OR($M4="",T4=""),"",IF(OR($M4=0,T4=0),0,IF((T4*100%)/$M4&gt;100%,100%,(T4*100%)/$M4))))</f>
        <v>1</v>
      </c>
      <c r="V4" s="223" t="str">
        <f t="shared" ref="V4" si="2">IF(S4="","",IF(U4&lt;100%, IF(U4&lt;100%, "ALERTA","EN TERMINO"), IF(U4=100%, "OK", "EN TERMINO")))</f>
        <v>OK</v>
      </c>
      <c r="W4" s="374" t="s">
        <v>1183</v>
      </c>
      <c r="X4" s="234" t="s">
        <v>1182</v>
      </c>
      <c r="Y4" s="361" t="str">
        <f>IF(U4=100%,IF(U4&gt;=100%,"CUMPLIDA","ATENCIÓN"),IF(U4&lt;100%,"INCUMPLIDA","EN EJECUCIÓN"))</f>
        <v>CUMPLIDA</v>
      </c>
      <c r="Z4" s="217" t="s">
        <v>97</v>
      </c>
      <c r="AA4" s="217" t="s">
        <v>98</v>
      </c>
      <c r="AB4" s="371" t="str">
        <f t="shared" ref="AB4" si="3">IF(AND(Z4="SI",AA4="NO"),"EFECTIVA",IF(AND(Z4="NO",AA4="NO"),"INEFECTIVA",IF(AND(Z4="NO",AA4="SI"),"INEFECTIVA")))</f>
        <v>EFECTIVA</v>
      </c>
      <c r="AC4" s="188" t="str">
        <f t="shared" ref="AC4" si="4">IF(AB4="EFECTIVA","NO","SI")</f>
        <v>NO</v>
      </c>
      <c r="AD4" s="217" t="s">
        <v>100</v>
      </c>
      <c r="AE4" s="151"/>
    </row>
  </sheetData>
  <mergeCells count="5">
    <mergeCell ref="Z1:AE2"/>
    <mergeCell ref="Q2:Y2"/>
    <mergeCell ref="B1:F2"/>
    <mergeCell ref="G1:P2"/>
    <mergeCell ref="Q1:Y1"/>
  </mergeCells>
  <conditionalFormatting sqref="V4">
    <cfRule type="containsText" dxfId="136" priority="4" stopIfTrue="1" operator="containsText" text="EN TERMINO">
      <formula>NOT(ISERROR(SEARCH("EN TERMINO",V4)))</formula>
    </cfRule>
    <cfRule type="containsText" priority="5" operator="containsText" text="AMARILLO">
      <formula>NOT(ISERROR(SEARCH("AMARILLO",V4)))</formula>
    </cfRule>
    <cfRule type="containsText" dxfId="135" priority="6" stopIfTrue="1" operator="containsText" text="ALERTA">
      <formula>NOT(ISERROR(SEARCH("ALERTA",V4)))</formula>
    </cfRule>
    <cfRule type="containsText" dxfId="134" priority="7" stopIfTrue="1" operator="containsText" text="OK">
      <formula>NOT(ISERROR(SEARCH("OK",V4)))</formula>
    </cfRule>
    <cfRule type="dataBar" priority="8">
      <dataBar>
        <cfvo type="min"/>
        <cfvo type="max"/>
        <color rgb="FF638EC6"/>
      </dataBar>
    </cfRule>
  </conditionalFormatting>
  <conditionalFormatting sqref="Y4">
    <cfRule type="containsText" dxfId="133" priority="9" operator="containsText" text="EN EJECUCIÓN">
      <formula>NOT(ISERROR(SEARCH("EN EJECUCIÓN",Y4)))</formula>
    </cfRule>
    <cfRule type="containsText" dxfId="132" priority="10" operator="containsText" text="EN TERMINO">
      <formula>NOT(ISERROR(SEARCH("EN TERMINO",Y4)))</formula>
    </cfRule>
    <cfRule type="containsText" dxfId="131" priority="11" operator="containsText" text="ATENCIÓN">
      <formula>NOT(ISERROR(SEARCH("ATENCIÓN",Y4)))</formula>
    </cfRule>
    <cfRule type="containsText" dxfId="130" priority="12" stopIfTrue="1" operator="containsText" text="PENDIENTE">
      <formula>NOT(ISERROR(SEARCH("PENDIENTE",Y4)))</formula>
    </cfRule>
    <cfRule type="containsText" dxfId="129" priority="13" stopIfTrue="1" operator="containsText" text="INCUMPLIDA">
      <formula>NOT(ISERROR(SEARCH("INCUMPLIDA",Y4)))</formula>
    </cfRule>
    <cfRule type="containsText" dxfId="128" priority="14" stopIfTrue="1" operator="containsText" text="CUMPLIDA">
      <formula>NOT(ISERROR(SEARCH("CUMPLIDA",Y4)))</formula>
    </cfRule>
  </conditionalFormatting>
  <conditionalFormatting sqref="AC4">
    <cfRule type="containsText" dxfId="127" priority="1" operator="containsText" text="cerrada">
      <formula>NOT(ISERROR(SEARCH("cerrada",AC4)))</formula>
    </cfRule>
    <cfRule type="containsText" dxfId="126" priority="2" operator="containsText" text="cerrado">
      <formula>NOT(ISERROR(SEARCH("cerrado",AC4)))</formula>
    </cfRule>
    <cfRule type="containsText" dxfId="125" priority="3" operator="containsText" text="Abierto">
      <formula>NOT(ISERROR(SEARCH("Abierto",AC4)))</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AD8"/>
  <sheetViews>
    <sheetView zoomScale="90" zoomScaleNormal="90" workbookViewId="0">
      <pane xSplit="3" topLeftCell="M1" activePane="topRight" state="frozen"/>
      <selection activeCell="A3" sqref="A3"/>
      <selection pane="topRight" activeCell="O8" sqref="O8"/>
    </sheetView>
  </sheetViews>
  <sheetFormatPr baseColWidth="10" defaultColWidth="20.140625" defaultRowHeight="39.950000000000003" customHeight="1" outlineLevelCol="1" x14ac:dyDescent="0.2"/>
  <cols>
    <col min="1" max="1" width="4.140625" style="142" customWidth="1"/>
    <col min="2" max="2" width="12.140625" style="142" customWidth="1"/>
    <col min="3" max="3" width="20.42578125" style="142" customWidth="1"/>
    <col min="4" max="4" width="16.7109375" style="142" customWidth="1"/>
    <col min="5" max="5" width="15" style="142" customWidth="1"/>
    <col min="6" max="6" width="57" style="142" customWidth="1"/>
    <col min="7" max="7" width="20.140625" style="142"/>
    <col min="8" max="8" width="20.140625" style="144"/>
    <col min="9" max="15" width="20.140625" style="142"/>
    <col min="16" max="16" width="20.140625" style="143" outlineLevel="1"/>
    <col min="17" max="17" width="39.42578125" style="143" customWidth="1" outlineLevel="1"/>
    <col min="18" max="21" width="20.140625" style="143" outlineLevel="1"/>
    <col min="22" max="22" width="47.28515625" style="143" customWidth="1" outlineLevel="1"/>
    <col min="23" max="24" width="20.140625" style="143" outlineLevel="1"/>
    <col min="25" max="25" width="23.4257812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0" ht="18.75" customHeight="1" x14ac:dyDescent="0.25">
      <c r="B1" s="575" t="s">
        <v>6</v>
      </c>
      <c r="C1" s="575"/>
      <c r="D1" s="575"/>
      <c r="E1" s="575"/>
      <c r="F1" s="575"/>
      <c r="G1" s="576" t="s">
        <v>19</v>
      </c>
      <c r="H1" s="576"/>
      <c r="I1" s="576"/>
      <c r="J1" s="576"/>
      <c r="K1" s="576"/>
      <c r="L1" s="576"/>
      <c r="M1" s="576"/>
      <c r="N1" s="576"/>
      <c r="O1" s="576"/>
      <c r="P1" s="574"/>
      <c r="Q1" s="574"/>
      <c r="R1" s="574"/>
      <c r="S1" s="574"/>
      <c r="T1" s="574"/>
      <c r="U1" s="574"/>
      <c r="V1" s="574"/>
      <c r="W1" s="574"/>
      <c r="X1" s="574"/>
      <c r="Y1" s="570" t="s">
        <v>69</v>
      </c>
      <c r="Z1" s="571"/>
      <c r="AA1" s="571"/>
      <c r="AB1" s="571"/>
      <c r="AC1" s="571"/>
      <c r="AD1" s="571"/>
    </row>
    <row r="2" spans="2:30" ht="18.75" customHeight="1" x14ac:dyDescent="0.25">
      <c r="B2" s="575"/>
      <c r="C2" s="575"/>
      <c r="D2" s="575"/>
      <c r="E2" s="575"/>
      <c r="F2" s="575"/>
      <c r="G2" s="576"/>
      <c r="H2" s="576"/>
      <c r="I2" s="576"/>
      <c r="J2" s="576"/>
      <c r="K2" s="576"/>
      <c r="L2" s="576"/>
      <c r="M2" s="576"/>
      <c r="N2" s="576"/>
      <c r="O2" s="576"/>
      <c r="P2" s="577" t="s">
        <v>70</v>
      </c>
      <c r="Q2" s="577"/>
      <c r="R2" s="577"/>
      <c r="S2" s="577"/>
      <c r="T2" s="577"/>
      <c r="U2" s="577"/>
      <c r="V2" s="577"/>
      <c r="W2" s="577"/>
      <c r="X2" s="577"/>
      <c r="Y2" s="572"/>
      <c r="Z2" s="573"/>
      <c r="AA2" s="573"/>
      <c r="AB2" s="573"/>
      <c r="AC2" s="573"/>
      <c r="AD2" s="573"/>
    </row>
    <row r="3" spans="2:30" ht="60.7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445" t="s">
        <v>76</v>
      </c>
      <c r="Q3" s="445" t="s">
        <v>77</v>
      </c>
      <c r="R3" s="445" t="s">
        <v>78</v>
      </c>
      <c r="S3" s="445" t="s">
        <v>79</v>
      </c>
      <c r="T3" s="445" t="s">
        <v>80</v>
      </c>
      <c r="U3" s="445" t="s">
        <v>81</v>
      </c>
      <c r="V3" s="445" t="s">
        <v>82</v>
      </c>
      <c r="W3" s="445" t="s">
        <v>83</v>
      </c>
      <c r="X3" s="445" t="s">
        <v>52</v>
      </c>
      <c r="Y3" s="185" t="s">
        <v>56</v>
      </c>
      <c r="Z3" s="185" t="s">
        <v>58</v>
      </c>
      <c r="AA3" s="185" t="s">
        <v>60</v>
      </c>
      <c r="AB3" s="185" t="s">
        <v>62</v>
      </c>
      <c r="AC3" s="185" t="s">
        <v>64</v>
      </c>
      <c r="AD3" s="185" t="s">
        <v>84</v>
      </c>
    </row>
    <row r="4" spans="2:30" ht="140.25" x14ac:dyDescent="0.25">
      <c r="B4" s="199" t="s">
        <v>85</v>
      </c>
      <c r="C4" s="567" t="s">
        <v>443</v>
      </c>
      <c r="D4" s="295" t="s">
        <v>110</v>
      </c>
      <c r="E4" s="241">
        <v>559</v>
      </c>
      <c r="F4" s="475" t="s">
        <v>915</v>
      </c>
      <c r="G4" s="233" t="s">
        <v>916</v>
      </c>
      <c r="H4" s="330" t="s">
        <v>917</v>
      </c>
      <c r="I4" s="330" t="s">
        <v>918</v>
      </c>
      <c r="J4" s="330">
        <v>1</v>
      </c>
      <c r="K4" s="151" t="s">
        <v>115</v>
      </c>
      <c r="L4" s="291" t="s">
        <v>919</v>
      </c>
      <c r="M4" s="226">
        <v>1</v>
      </c>
      <c r="N4" s="326">
        <v>45536</v>
      </c>
      <c r="O4" s="326">
        <v>45746</v>
      </c>
      <c r="P4" s="362">
        <v>45657</v>
      </c>
      <c r="Q4" s="372"/>
      <c r="R4" s="217">
        <v>0</v>
      </c>
      <c r="S4" s="221">
        <f t="shared" ref="S4" si="0">(IF(R4="","",IF(OR($J4=0,$J4="",P4=""),"",R4/$J4)))</f>
        <v>0</v>
      </c>
      <c r="T4" s="222">
        <f t="shared" ref="T4" si="1">(IF(OR($M4="",S4=""),"",IF(OR($M4=0,S4=0),0,IF((S4*100%)/$M4&gt;100%,100%,(S4*100%)/$M4))))</f>
        <v>0</v>
      </c>
      <c r="U4" s="223" t="str">
        <f t="shared" ref="U4" si="2">IF(R4="","",IF(T4&lt;100%, IF(T4&lt;100%, "ALERTA","EN TERMINO"), IF(T4=100%, "OK", "EN TERMINO")))</f>
        <v>ALERTA</v>
      </c>
      <c r="V4" s="506" t="s">
        <v>896</v>
      </c>
      <c r="W4" s="217" t="s">
        <v>914</v>
      </c>
      <c r="X4" s="361" t="str">
        <f>IF(T4=100%,IF(T4&gt;=100%,"CUMPLIDA","ATENCIÓN"),IF(T4&lt;50%,"ATENCIÓN","EN EJECUCIÓN"))</f>
        <v>ATENCIÓN</v>
      </c>
      <c r="Y4" s="536"/>
      <c r="Z4" s="537"/>
      <c r="AA4" s="497"/>
      <c r="AB4" s="538"/>
      <c r="AC4" s="217" t="s">
        <v>100</v>
      </c>
      <c r="AD4" s="151"/>
    </row>
    <row r="5" spans="2:30" ht="265.5" customHeight="1" x14ac:dyDescent="0.25">
      <c r="B5" s="199" t="s">
        <v>85</v>
      </c>
      <c r="C5" s="567"/>
      <c r="D5" s="295" t="s">
        <v>110</v>
      </c>
      <c r="E5" s="241">
        <v>560</v>
      </c>
      <c r="F5" s="475" t="s">
        <v>920</v>
      </c>
      <c r="G5" s="233" t="s">
        <v>921</v>
      </c>
      <c r="H5" s="233" t="s">
        <v>922</v>
      </c>
      <c r="I5" s="233" t="s">
        <v>923</v>
      </c>
      <c r="J5" s="233">
        <v>1</v>
      </c>
      <c r="K5" s="151" t="s">
        <v>115</v>
      </c>
      <c r="L5" s="291" t="s">
        <v>924</v>
      </c>
      <c r="M5" s="226">
        <v>1</v>
      </c>
      <c r="N5" s="326">
        <v>45536</v>
      </c>
      <c r="O5" s="326" t="s">
        <v>573</v>
      </c>
      <c r="P5" s="362">
        <v>45657</v>
      </c>
      <c r="Q5" s="372"/>
      <c r="R5" s="217">
        <v>0</v>
      </c>
      <c r="S5" s="221">
        <f t="shared" ref="S5" si="3">(IF(R5="","",IF(OR($J5=0,$J5="",P5=""),"",R5/$J5)))</f>
        <v>0</v>
      </c>
      <c r="T5" s="222">
        <f t="shared" ref="T5" si="4">(IF(OR($M5="",S5=""),"",IF(OR($M5=0,S5=0),0,IF((S5*100%)/$M5&gt;100%,100%,(S5*100%)/$M5))))</f>
        <v>0</v>
      </c>
      <c r="U5" s="223" t="str">
        <f t="shared" ref="U5:U8" si="5">IF(R5="","",IF(T5&lt;100%, IF(T5&lt;100%, "ALERTA","EN TERMINO"), IF(T5=100%, "OK", "EN TERMINO")))</f>
        <v>ALERTA</v>
      </c>
      <c r="V5" s="506" t="s">
        <v>896</v>
      </c>
      <c r="W5" s="217" t="s">
        <v>914</v>
      </c>
      <c r="X5" s="361" t="str">
        <f>IF(T5=100%,IF(T5&gt;=100%,"CUMPLIDA","ATENCIÓN"),IF(T5&lt;50%,"ATENCIÓN","EN EJECUCIÓN"))</f>
        <v>ATENCIÓN</v>
      </c>
      <c r="Y5" s="536"/>
      <c r="Z5" s="537"/>
      <c r="AA5" s="497"/>
      <c r="AB5" s="538"/>
      <c r="AC5" s="217" t="s">
        <v>100</v>
      </c>
      <c r="AD5" s="151"/>
    </row>
    <row r="6" spans="2:30" ht="344.25" x14ac:dyDescent="0.2">
      <c r="B6" s="199" t="s">
        <v>85</v>
      </c>
      <c r="C6" s="565" t="s">
        <v>173</v>
      </c>
      <c r="D6" s="295" t="s">
        <v>110</v>
      </c>
      <c r="E6" s="241">
        <v>625</v>
      </c>
      <c r="F6" s="224" t="s">
        <v>186</v>
      </c>
      <c r="G6" s="233" t="s">
        <v>175</v>
      </c>
      <c r="H6" s="233" t="s">
        <v>925</v>
      </c>
      <c r="I6" s="233" t="s">
        <v>926</v>
      </c>
      <c r="J6" s="233">
        <v>4</v>
      </c>
      <c r="K6" s="151" t="s">
        <v>115</v>
      </c>
      <c r="L6" s="291" t="s">
        <v>927</v>
      </c>
      <c r="M6" s="226">
        <v>1</v>
      </c>
      <c r="N6" s="326">
        <v>45689</v>
      </c>
      <c r="O6" s="326">
        <v>45960</v>
      </c>
      <c r="P6" s="362">
        <v>45657</v>
      </c>
      <c r="Q6" s="152"/>
      <c r="R6" s="217">
        <v>0</v>
      </c>
      <c r="S6" s="221">
        <f t="shared" ref="S6:S7" si="6">(IF(R6="","",IF(OR($J6=0,$J6="",P6=""),"",R6/$J6)))</f>
        <v>0</v>
      </c>
      <c r="T6" s="222">
        <f t="shared" ref="T6:T7" si="7">(IF(OR($M6="",S6=""),"",IF(OR($M6=0,S6=0),0,IF((S6*100%)/$M6&gt;100%,100%,(S6*100%)/$M6))))</f>
        <v>0</v>
      </c>
      <c r="U6" s="223" t="str">
        <f t="shared" si="5"/>
        <v>ALERTA</v>
      </c>
      <c r="V6" s="505" t="s">
        <v>896</v>
      </c>
      <c r="W6" s="217" t="s">
        <v>914</v>
      </c>
      <c r="X6" s="361" t="str">
        <f t="shared" ref="X6:X8" si="8">IF(T6=100%,IF(T6&gt;=100%,"CUMPLIDA","ATENCIÓN"),IF(T6&lt;50%,"ATENCIÓN","EN EJECUCIÓN"))</f>
        <v>ATENCIÓN</v>
      </c>
      <c r="Y6" s="536"/>
      <c r="Z6" s="537"/>
      <c r="AA6" s="497"/>
      <c r="AB6" s="538"/>
      <c r="AC6" s="217" t="s">
        <v>100</v>
      </c>
      <c r="AD6" s="151"/>
    </row>
    <row r="7" spans="2:30" ht="280.5" x14ac:dyDescent="0.2">
      <c r="B7" s="199" t="s">
        <v>85</v>
      </c>
      <c r="C7" s="566"/>
      <c r="D7" s="295" t="s">
        <v>110</v>
      </c>
      <c r="E7" s="241">
        <v>626</v>
      </c>
      <c r="F7" s="224" t="s">
        <v>189</v>
      </c>
      <c r="G7" s="225" t="s">
        <v>175</v>
      </c>
      <c r="H7" s="225" t="s">
        <v>928</v>
      </c>
      <c r="I7" s="401" t="s">
        <v>929</v>
      </c>
      <c r="J7" s="401">
        <v>2</v>
      </c>
      <c r="K7" s="151" t="s">
        <v>115</v>
      </c>
      <c r="L7" s="291" t="s">
        <v>927</v>
      </c>
      <c r="M7" s="226">
        <v>1</v>
      </c>
      <c r="N7" s="326">
        <v>45689</v>
      </c>
      <c r="O7" s="326">
        <v>45838</v>
      </c>
      <c r="P7" s="362">
        <v>45657</v>
      </c>
      <c r="Q7" s="152"/>
      <c r="R7" s="217">
        <v>0</v>
      </c>
      <c r="S7" s="221">
        <f t="shared" si="6"/>
        <v>0</v>
      </c>
      <c r="T7" s="222">
        <f t="shared" si="7"/>
        <v>0</v>
      </c>
      <c r="U7" s="223" t="str">
        <f t="shared" si="5"/>
        <v>ALERTA</v>
      </c>
      <c r="V7" s="505" t="s">
        <v>896</v>
      </c>
      <c r="W7" s="217" t="s">
        <v>914</v>
      </c>
      <c r="X7" s="361" t="str">
        <f t="shared" si="8"/>
        <v>ATENCIÓN</v>
      </c>
      <c r="Y7" s="536"/>
      <c r="Z7" s="537"/>
      <c r="AA7" s="497"/>
      <c r="AB7" s="538"/>
      <c r="AC7" s="217" t="s">
        <v>100</v>
      </c>
      <c r="AD7" s="151"/>
    </row>
    <row r="8" spans="2:30" ht="229.5" x14ac:dyDescent="0.2">
      <c r="B8" s="199" t="s">
        <v>85</v>
      </c>
      <c r="C8" s="229" t="s">
        <v>320</v>
      </c>
      <c r="D8" s="295" t="s">
        <v>321</v>
      </c>
      <c r="E8" s="241">
        <v>643</v>
      </c>
      <c r="F8" s="232" t="s">
        <v>930</v>
      </c>
      <c r="G8" s="242" t="s">
        <v>931</v>
      </c>
      <c r="H8" s="450" t="s">
        <v>932</v>
      </c>
      <c r="I8" s="191" t="s">
        <v>933</v>
      </c>
      <c r="J8" s="191">
        <v>3</v>
      </c>
      <c r="K8" s="151" t="s">
        <v>92</v>
      </c>
      <c r="L8" s="291" t="s">
        <v>927</v>
      </c>
      <c r="M8" s="226">
        <v>1</v>
      </c>
      <c r="N8" s="251">
        <v>45637</v>
      </c>
      <c r="O8" s="251">
        <v>45808</v>
      </c>
      <c r="P8" s="362">
        <v>45657</v>
      </c>
      <c r="Q8" s="152"/>
      <c r="R8" s="217">
        <v>0</v>
      </c>
      <c r="S8" s="152"/>
      <c r="T8" s="152"/>
      <c r="U8" s="223" t="str">
        <f t="shared" si="5"/>
        <v>ALERTA</v>
      </c>
      <c r="V8" s="505" t="s">
        <v>896</v>
      </c>
      <c r="W8" s="217" t="s">
        <v>914</v>
      </c>
      <c r="X8" s="361" t="str">
        <f t="shared" si="8"/>
        <v>ATENCIÓN</v>
      </c>
      <c r="Y8" s="536"/>
      <c r="Z8" s="537"/>
      <c r="AA8" s="497"/>
      <c r="AB8" s="538"/>
      <c r="AC8" s="217" t="s">
        <v>100</v>
      </c>
      <c r="AD8" s="151"/>
    </row>
  </sheetData>
  <mergeCells count="7">
    <mergeCell ref="C6:C7"/>
    <mergeCell ref="Y1:AD2"/>
    <mergeCell ref="P2:X2"/>
    <mergeCell ref="C4:C5"/>
    <mergeCell ref="B1:F2"/>
    <mergeCell ref="G1:O2"/>
    <mergeCell ref="P1:X1"/>
  </mergeCells>
  <conditionalFormatting sqref="U4:U8">
    <cfRule type="containsText" dxfId="124" priority="213" stopIfTrue="1" operator="containsText" text="EN TERMINO">
      <formula>NOT(ISERROR(SEARCH("EN TERMINO",U4)))</formula>
    </cfRule>
    <cfRule type="containsText" priority="214" operator="containsText" text="AMARILLO">
      <formula>NOT(ISERROR(SEARCH("AMARILLO",U4)))</formula>
    </cfRule>
    <cfRule type="containsText" dxfId="123" priority="215" stopIfTrue="1" operator="containsText" text="ALERTA">
      <formula>NOT(ISERROR(SEARCH("ALERTA",U4)))</formula>
    </cfRule>
    <cfRule type="containsText" dxfId="122" priority="216" stopIfTrue="1" operator="containsText" text="OK">
      <formula>NOT(ISERROR(SEARCH("OK",U4)))</formula>
    </cfRule>
    <cfRule type="dataBar" priority="217">
      <dataBar>
        <cfvo type="min"/>
        <cfvo type="max"/>
        <color rgb="FF638EC6"/>
      </dataBar>
    </cfRule>
  </conditionalFormatting>
  <conditionalFormatting sqref="X4:X8">
    <cfRule type="containsText" dxfId="121" priority="7" operator="containsText" text="EN EJECUCIÓN">
      <formula>NOT(ISERROR(SEARCH("EN EJECUCIÓN",X4)))</formula>
    </cfRule>
    <cfRule type="containsText" dxfId="120" priority="9" operator="containsText" text="EN TERMINO">
      <formula>NOT(ISERROR(SEARCH("EN TERMINO",X4)))</formula>
    </cfRule>
    <cfRule type="containsText" dxfId="119" priority="10" operator="containsText" text="ATENCIÓN">
      <formula>NOT(ISERROR(SEARCH("ATENCIÓN",X4)))</formula>
    </cfRule>
    <cfRule type="containsText" dxfId="118" priority="11" stopIfTrue="1" operator="containsText" text="PENDIENTE">
      <formula>NOT(ISERROR(SEARCH("PENDIENTE",X4)))</formula>
    </cfRule>
    <cfRule type="containsText" dxfId="117" priority="12" stopIfTrue="1" operator="containsText" text="INCUMPLIDA">
      <formula>NOT(ISERROR(SEARCH("INCUMPLIDA",X4)))</formula>
    </cfRule>
    <cfRule type="containsText" dxfId="116" priority="13" stopIfTrue="1" operator="containsText" text="CUMPLIDA">
      <formula>NOT(ISERROR(SEARCH("CUMPLIDA",X4)))</formula>
    </cfRule>
  </conditionalFormatting>
  <dataValidations count="1">
    <dataValidation type="list" allowBlank="1" showInputMessage="1" showErrorMessage="1" sqref="K4:K8">
      <formula1>"Correctiva, Preventiva, Acción de mejora"</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21"/>
  <sheetViews>
    <sheetView tabSelected="1" topLeftCell="A5" workbookViewId="0">
      <selection activeCell="F5" sqref="F5"/>
    </sheetView>
  </sheetViews>
  <sheetFormatPr baseColWidth="10" defaultColWidth="20.140625" defaultRowHeight="39.950000000000003" customHeight="1" outlineLevelCol="1" x14ac:dyDescent="0.2"/>
  <cols>
    <col min="1" max="1" width="4.140625" style="142" customWidth="1"/>
    <col min="2" max="2" width="12.140625" style="142" customWidth="1"/>
    <col min="3" max="3" width="20.42578125" style="142" customWidth="1"/>
    <col min="4" max="4" width="16.7109375" style="142" customWidth="1"/>
    <col min="5" max="5" width="15" style="142" customWidth="1"/>
    <col min="6" max="6" width="71.85546875" style="142" customWidth="1"/>
    <col min="7" max="7" width="20.140625" style="142"/>
    <col min="8" max="8" width="20.140625" style="144"/>
    <col min="9" max="15" width="20.140625" style="142"/>
    <col min="16" max="16" width="20.140625" style="143" outlineLevel="1"/>
    <col min="17" max="17" width="39.42578125" style="143" customWidth="1" outlineLevel="1"/>
    <col min="18" max="18" width="20.140625" style="554" outlineLevel="1"/>
    <col min="19" max="21" width="20.140625" style="143" outlineLevel="1"/>
    <col min="22" max="22" width="47.28515625" style="143" customWidth="1" outlineLevel="1"/>
    <col min="23" max="24" width="20.140625" style="143" outlineLevel="1"/>
    <col min="25" max="25" width="23.4257812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0" ht="39.950000000000003" customHeight="1" x14ac:dyDescent="0.25">
      <c r="B1" s="575" t="s">
        <v>6</v>
      </c>
      <c r="C1" s="575"/>
      <c r="D1" s="575"/>
      <c r="E1" s="575"/>
      <c r="F1" s="575"/>
      <c r="G1" s="576" t="s">
        <v>19</v>
      </c>
      <c r="H1" s="576"/>
      <c r="I1" s="576"/>
      <c r="J1" s="576"/>
      <c r="K1" s="576"/>
      <c r="L1" s="576"/>
      <c r="M1" s="576"/>
      <c r="N1" s="576"/>
      <c r="O1" s="576"/>
      <c r="P1" s="574"/>
      <c r="Q1" s="574"/>
      <c r="R1" s="574"/>
      <c r="S1" s="574"/>
      <c r="T1" s="574"/>
      <c r="U1" s="574"/>
      <c r="V1" s="574"/>
      <c r="W1" s="574"/>
      <c r="X1" s="574"/>
      <c r="Y1" s="570" t="s">
        <v>69</v>
      </c>
      <c r="Z1" s="571"/>
      <c r="AA1" s="571"/>
      <c r="AB1" s="571"/>
      <c r="AC1" s="571"/>
      <c r="AD1" s="571"/>
    </row>
    <row r="2" spans="2:30" ht="39.950000000000003" customHeight="1" x14ac:dyDescent="0.25">
      <c r="B2" s="575"/>
      <c r="C2" s="575"/>
      <c r="D2" s="575"/>
      <c r="E2" s="575"/>
      <c r="F2" s="575"/>
      <c r="G2" s="576"/>
      <c r="H2" s="576"/>
      <c r="I2" s="576"/>
      <c r="J2" s="576"/>
      <c r="K2" s="576"/>
      <c r="L2" s="576"/>
      <c r="M2" s="576"/>
      <c r="N2" s="576"/>
      <c r="O2" s="576"/>
      <c r="P2" s="577" t="s">
        <v>70</v>
      </c>
      <c r="Q2" s="577"/>
      <c r="R2" s="577"/>
      <c r="S2" s="577"/>
      <c r="T2" s="577"/>
      <c r="U2" s="577"/>
      <c r="V2" s="577"/>
      <c r="W2" s="577"/>
      <c r="X2" s="577"/>
      <c r="Y2" s="572"/>
      <c r="Z2" s="573"/>
      <c r="AA2" s="573"/>
      <c r="AB2" s="573"/>
      <c r="AC2" s="573"/>
      <c r="AD2" s="573"/>
    </row>
    <row r="3" spans="2:30" ht="78.7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445" t="s">
        <v>76</v>
      </c>
      <c r="Q3" s="445" t="s">
        <v>77</v>
      </c>
      <c r="R3" s="445" t="s">
        <v>78</v>
      </c>
      <c r="S3" s="445" t="s">
        <v>79</v>
      </c>
      <c r="T3" s="445" t="s">
        <v>80</v>
      </c>
      <c r="U3" s="445" t="s">
        <v>81</v>
      </c>
      <c r="V3" s="445" t="s">
        <v>82</v>
      </c>
      <c r="W3" s="445" t="s">
        <v>83</v>
      </c>
      <c r="X3" s="445" t="s">
        <v>52</v>
      </c>
      <c r="Y3" s="185" t="s">
        <v>56</v>
      </c>
      <c r="Z3" s="185" t="s">
        <v>58</v>
      </c>
      <c r="AA3" s="185" t="s">
        <v>60</v>
      </c>
      <c r="AB3" s="185" t="s">
        <v>62</v>
      </c>
      <c r="AC3" s="185" t="s">
        <v>64</v>
      </c>
      <c r="AD3" s="185" t="s">
        <v>84</v>
      </c>
    </row>
    <row r="4" spans="2:30" ht="229.5" customHeight="1" x14ac:dyDescent="0.25">
      <c r="B4" s="199" t="s">
        <v>85</v>
      </c>
      <c r="C4" s="565" t="s">
        <v>320</v>
      </c>
      <c r="D4" s="295" t="s">
        <v>321</v>
      </c>
      <c r="E4" s="241">
        <v>635</v>
      </c>
      <c r="F4" s="232" t="s">
        <v>934</v>
      </c>
      <c r="G4" s="233" t="s">
        <v>935</v>
      </c>
      <c r="H4" s="330" t="s">
        <v>936</v>
      </c>
      <c r="I4" s="330" t="s">
        <v>937</v>
      </c>
      <c r="J4" s="330">
        <v>1</v>
      </c>
      <c r="K4" s="151" t="s">
        <v>92</v>
      </c>
      <c r="L4" s="233" t="s">
        <v>938</v>
      </c>
      <c r="M4" s="226">
        <v>1</v>
      </c>
      <c r="N4" s="251">
        <v>45640</v>
      </c>
      <c r="O4" s="360">
        <v>45656</v>
      </c>
      <c r="P4" s="362">
        <v>45657</v>
      </c>
      <c r="Q4" s="372"/>
      <c r="R4" s="217">
        <v>1</v>
      </c>
      <c r="S4" s="221">
        <f t="shared" ref="S4:S21" si="0">(IF(R4="","",IF(OR($J4=0,$J4="",P4=""),"",R4/$J4)))</f>
        <v>1</v>
      </c>
      <c r="T4" s="222">
        <f t="shared" ref="T4:T21" si="1">(IF(OR($M4="",S4=""),"",IF(OR($M4=0,S4=0),0,IF((S4*100%)/$M4&gt;100%,100%,(S4*100%)/$M4))))</f>
        <v>1</v>
      </c>
      <c r="U4" s="223" t="str">
        <f t="shared" ref="U4:U21" si="2">IF(R4="","",IF(T4&lt;100%, IF(T4&lt;100%, "ALERTA","EN TERMINO"), IF(T4=100%, "OK", "EN TERMINO")))</f>
        <v>OK</v>
      </c>
      <c r="V4" s="372" t="s">
        <v>939</v>
      </c>
      <c r="W4" s="217" t="s">
        <v>914</v>
      </c>
      <c r="X4" s="361" t="s">
        <v>940</v>
      </c>
      <c r="Y4" s="187" t="s">
        <v>97</v>
      </c>
      <c r="Z4" s="187" t="s">
        <v>98</v>
      </c>
      <c r="AA4" s="371" t="str">
        <f>IF(AND(Y4="SI",Z4="NO"),"EFECTIVA",IF(AND(Y4="NO",Z4="NO"),"INEFECTIVA",IF(AND(Y4="NO",Z4="SI"),"INEFECTIVA")))</f>
        <v>EFECTIVA</v>
      </c>
      <c r="AB4" s="188" t="str">
        <f>IF(AA4="EFECTIVA","NO","SI")</f>
        <v>NO</v>
      </c>
      <c r="AC4" s="217" t="s">
        <v>100</v>
      </c>
      <c r="AD4" s="151"/>
    </row>
    <row r="5" spans="2:30" ht="183" customHeight="1" x14ac:dyDescent="0.25">
      <c r="B5" s="199" t="s">
        <v>85</v>
      </c>
      <c r="C5" s="581"/>
      <c r="D5" s="295" t="s">
        <v>321</v>
      </c>
      <c r="E5" s="241">
        <v>635</v>
      </c>
      <c r="F5" s="232" t="s">
        <v>934</v>
      </c>
      <c r="G5" s="233" t="s">
        <v>935</v>
      </c>
      <c r="H5" s="233" t="s">
        <v>941</v>
      </c>
      <c r="I5" s="233" t="s">
        <v>942</v>
      </c>
      <c r="J5" s="233">
        <v>1</v>
      </c>
      <c r="K5" s="151" t="s">
        <v>92</v>
      </c>
      <c r="L5" s="233" t="s">
        <v>938</v>
      </c>
      <c r="M5" s="226">
        <v>1</v>
      </c>
      <c r="N5" s="251">
        <v>45640</v>
      </c>
      <c r="O5" s="360">
        <v>45656</v>
      </c>
      <c r="P5" s="362">
        <v>45657</v>
      </c>
      <c r="Q5" s="372"/>
      <c r="R5" s="217">
        <v>1</v>
      </c>
      <c r="S5" s="221">
        <f t="shared" si="0"/>
        <v>1</v>
      </c>
      <c r="T5" s="222">
        <f t="shared" si="1"/>
        <v>1</v>
      </c>
      <c r="U5" s="223" t="str">
        <f t="shared" si="2"/>
        <v>OK</v>
      </c>
      <c r="V5" s="372" t="s">
        <v>943</v>
      </c>
      <c r="W5" s="217" t="s">
        <v>914</v>
      </c>
      <c r="X5" s="361" t="s">
        <v>944</v>
      </c>
      <c r="Y5" s="187" t="s">
        <v>97</v>
      </c>
      <c r="Z5" s="187" t="s">
        <v>98</v>
      </c>
      <c r="AA5" s="371" t="str">
        <f>IF(AND(Y5="SI",Z5="NO"),"EFECTIVA",IF(AND(Y5="NO",Z5="NO"),"INEFECTIVA",IF(AND(Y5="NO",Z5="SI"),"INEFECTIVA")))</f>
        <v>EFECTIVA</v>
      </c>
      <c r="AB5" s="188" t="str">
        <f>IF(AA5="EFECTIVA","NO","SI")</f>
        <v>NO</v>
      </c>
      <c r="AC5" s="217" t="s">
        <v>100</v>
      </c>
      <c r="AD5" s="151"/>
    </row>
    <row r="6" spans="2:30" ht="177" customHeight="1" x14ac:dyDescent="0.2">
      <c r="B6" s="199" t="s">
        <v>85</v>
      </c>
      <c r="C6" s="581"/>
      <c r="D6" s="295" t="s">
        <v>321</v>
      </c>
      <c r="E6" s="241">
        <v>635</v>
      </c>
      <c r="F6" s="232" t="s">
        <v>934</v>
      </c>
      <c r="G6" s="233" t="s">
        <v>935</v>
      </c>
      <c r="H6" s="191" t="s">
        <v>945</v>
      </c>
      <c r="I6" s="151" t="s">
        <v>946</v>
      </c>
      <c r="J6" s="151">
        <v>3</v>
      </c>
      <c r="K6" s="151" t="s">
        <v>92</v>
      </c>
      <c r="L6" s="191" t="s">
        <v>938</v>
      </c>
      <c r="M6" s="226">
        <v>1</v>
      </c>
      <c r="N6" s="251">
        <v>45640</v>
      </c>
      <c r="O6" s="360">
        <v>45656</v>
      </c>
      <c r="P6" s="362">
        <v>45657</v>
      </c>
      <c r="Q6" s="152"/>
      <c r="R6" s="217">
        <v>3</v>
      </c>
      <c r="S6" s="221">
        <f t="shared" si="0"/>
        <v>1</v>
      </c>
      <c r="T6" s="222">
        <f t="shared" si="1"/>
        <v>1</v>
      </c>
      <c r="U6" s="223" t="str">
        <f t="shared" si="2"/>
        <v>OK</v>
      </c>
      <c r="V6" s="484" t="s">
        <v>939</v>
      </c>
      <c r="W6" s="485" t="s">
        <v>914</v>
      </c>
      <c r="X6" s="486" t="s">
        <v>944</v>
      </c>
      <c r="Y6" s="187" t="s">
        <v>97</v>
      </c>
      <c r="Z6" s="187" t="s">
        <v>98</v>
      </c>
      <c r="AA6" s="371" t="str">
        <f>IF(AND(Y6="SI",Z6="NO"),"EFECTIVA",IF(AND(Y6="NO",Z6="NO"),"INEFECTIVA",IF(AND(Y6="NO",Z6="SI"),"INEFECTIVA")))</f>
        <v>EFECTIVA</v>
      </c>
      <c r="AB6" s="188" t="str">
        <f>IF(AA6="EFECTIVA","NO","SI")</f>
        <v>NO</v>
      </c>
      <c r="AC6" s="217" t="s">
        <v>100</v>
      </c>
      <c r="AD6" s="151"/>
    </row>
    <row r="7" spans="2:30" ht="185.25" customHeight="1" x14ac:dyDescent="0.2">
      <c r="B7" s="199" t="s">
        <v>85</v>
      </c>
      <c r="C7" s="581"/>
      <c r="D7" s="295" t="s">
        <v>321</v>
      </c>
      <c r="E7" s="241">
        <v>636</v>
      </c>
      <c r="F7" s="242" t="s">
        <v>947</v>
      </c>
      <c r="G7" s="298" t="s">
        <v>948</v>
      </c>
      <c r="H7" s="233" t="s">
        <v>949</v>
      </c>
      <c r="I7" s="233" t="s">
        <v>950</v>
      </c>
      <c r="J7" s="233">
        <v>1</v>
      </c>
      <c r="K7" s="151" t="s">
        <v>92</v>
      </c>
      <c r="L7" s="191" t="s">
        <v>951</v>
      </c>
      <c r="M7" s="226">
        <v>1</v>
      </c>
      <c r="N7" s="464">
        <v>45640</v>
      </c>
      <c r="O7" s="251">
        <v>45775</v>
      </c>
      <c r="P7" s="362">
        <v>45657</v>
      </c>
      <c r="Q7" s="152"/>
      <c r="R7" s="217">
        <v>0</v>
      </c>
      <c r="S7" s="221">
        <f t="shared" si="0"/>
        <v>0</v>
      </c>
      <c r="T7" s="222">
        <f t="shared" si="1"/>
        <v>0</v>
      </c>
      <c r="U7" s="223" t="str">
        <f t="shared" si="2"/>
        <v>ALERTA</v>
      </c>
      <c r="V7" s="506" t="s">
        <v>896</v>
      </c>
      <c r="W7" s="485" t="s">
        <v>914</v>
      </c>
      <c r="X7" s="487" t="s">
        <v>897</v>
      </c>
      <c r="Y7" s="536"/>
      <c r="Z7" s="537" t="s">
        <v>98</v>
      </c>
      <c r="AA7" s="497" t="s">
        <v>99</v>
      </c>
      <c r="AB7" s="538" t="s">
        <v>98</v>
      </c>
      <c r="AC7" s="217" t="s">
        <v>100</v>
      </c>
      <c r="AD7" s="151"/>
    </row>
    <row r="8" spans="2:30" ht="174.75" customHeight="1" x14ac:dyDescent="0.2">
      <c r="B8" s="199" t="s">
        <v>85</v>
      </c>
      <c r="C8" s="581"/>
      <c r="D8" s="295" t="s">
        <v>321</v>
      </c>
      <c r="E8" s="241">
        <v>636</v>
      </c>
      <c r="F8" s="242" t="s">
        <v>947</v>
      </c>
      <c r="G8" s="298" t="s">
        <v>948</v>
      </c>
      <c r="H8" s="233" t="s">
        <v>952</v>
      </c>
      <c r="I8" s="233" t="s">
        <v>942</v>
      </c>
      <c r="J8" s="233">
        <v>1</v>
      </c>
      <c r="K8" s="151" t="s">
        <v>92</v>
      </c>
      <c r="L8" s="191" t="s">
        <v>951</v>
      </c>
      <c r="M8" s="226">
        <v>1</v>
      </c>
      <c r="N8" s="464">
        <v>45640</v>
      </c>
      <c r="O8" s="251">
        <v>45716</v>
      </c>
      <c r="P8" s="362">
        <v>45657</v>
      </c>
      <c r="Q8" s="152"/>
      <c r="R8" s="217">
        <v>0</v>
      </c>
      <c r="S8" s="221">
        <f t="shared" si="0"/>
        <v>0</v>
      </c>
      <c r="T8" s="222">
        <f t="shared" si="1"/>
        <v>0</v>
      </c>
      <c r="U8" s="223" t="str">
        <f t="shared" si="2"/>
        <v>ALERTA</v>
      </c>
      <c r="V8" s="506" t="s">
        <v>896</v>
      </c>
      <c r="W8" s="485" t="s">
        <v>914</v>
      </c>
      <c r="X8" s="488" t="s">
        <v>897</v>
      </c>
      <c r="Y8" s="536"/>
      <c r="Z8" s="537" t="s">
        <v>98</v>
      </c>
      <c r="AA8" s="497" t="s">
        <v>99</v>
      </c>
      <c r="AB8" s="538" t="s">
        <v>98</v>
      </c>
      <c r="AC8" s="217" t="s">
        <v>100</v>
      </c>
      <c r="AD8" s="151"/>
    </row>
    <row r="9" spans="2:30" ht="214.5" customHeight="1" x14ac:dyDescent="0.2">
      <c r="B9" s="199" t="s">
        <v>85</v>
      </c>
      <c r="C9" s="581"/>
      <c r="D9" s="295" t="s">
        <v>321</v>
      </c>
      <c r="E9" s="241">
        <v>637</v>
      </c>
      <c r="F9" s="242" t="s">
        <v>953</v>
      </c>
      <c r="G9" s="298" t="s">
        <v>954</v>
      </c>
      <c r="H9" s="233" t="s">
        <v>955</v>
      </c>
      <c r="I9" s="233" t="s">
        <v>956</v>
      </c>
      <c r="J9" s="233">
        <v>1</v>
      </c>
      <c r="K9" s="151" t="s">
        <v>92</v>
      </c>
      <c r="L9" s="191" t="s">
        <v>938</v>
      </c>
      <c r="M9" s="226">
        <v>1</v>
      </c>
      <c r="N9" s="464">
        <v>45640</v>
      </c>
      <c r="O9" s="251">
        <v>45805</v>
      </c>
      <c r="P9" s="362">
        <v>45657</v>
      </c>
      <c r="Q9" s="152"/>
      <c r="R9" s="217">
        <v>0</v>
      </c>
      <c r="S9" s="221">
        <f t="shared" si="0"/>
        <v>0</v>
      </c>
      <c r="T9" s="222">
        <f t="shared" si="1"/>
        <v>0</v>
      </c>
      <c r="U9" s="223" t="str">
        <f t="shared" si="2"/>
        <v>ALERTA</v>
      </c>
      <c r="V9" s="506" t="s">
        <v>896</v>
      </c>
      <c r="W9" s="485" t="s">
        <v>914</v>
      </c>
      <c r="X9" s="488" t="s">
        <v>897</v>
      </c>
      <c r="Y9" s="536"/>
      <c r="Z9" s="537" t="s">
        <v>98</v>
      </c>
      <c r="AA9" s="497" t="s">
        <v>99</v>
      </c>
      <c r="AB9" s="538" t="s">
        <v>98</v>
      </c>
      <c r="AC9" s="217" t="s">
        <v>100</v>
      </c>
      <c r="AD9" s="151"/>
    </row>
    <row r="10" spans="2:30" ht="212.25" customHeight="1" x14ac:dyDescent="0.2">
      <c r="B10" s="199" t="s">
        <v>85</v>
      </c>
      <c r="C10" s="581"/>
      <c r="D10" s="295" t="s">
        <v>321</v>
      </c>
      <c r="E10" s="241">
        <v>637</v>
      </c>
      <c r="F10" s="242" t="s">
        <v>953</v>
      </c>
      <c r="G10" s="298" t="s">
        <v>954</v>
      </c>
      <c r="H10" s="233" t="s">
        <v>957</v>
      </c>
      <c r="I10" s="233" t="s">
        <v>958</v>
      </c>
      <c r="J10" s="233">
        <v>2</v>
      </c>
      <c r="K10" s="151" t="s">
        <v>92</v>
      </c>
      <c r="L10" s="191" t="s">
        <v>938</v>
      </c>
      <c r="M10" s="226">
        <v>1</v>
      </c>
      <c r="N10" s="464">
        <v>45640</v>
      </c>
      <c r="O10" s="251">
        <v>45805</v>
      </c>
      <c r="P10" s="362">
        <v>45657</v>
      </c>
      <c r="Q10" s="152"/>
      <c r="R10" s="217">
        <v>0</v>
      </c>
      <c r="S10" s="221">
        <f t="shared" si="0"/>
        <v>0</v>
      </c>
      <c r="T10" s="222">
        <f t="shared" si="1"/>
        <v>0</v>
      </c>
      <c r="U10" s="223" t="str">
        <f t="shared" si="2"/>
        <v>ALERTA</v>
      </c>
      <c r="V10" s="506" t="s">
        <v>896</v>
      </c>
      <c r="W10" s="485" t="s">
        <v>914</v>
      </c>
      <c r="X10" s="488" t="s">
        <v>897</v>
      </c>
      <c r="Y10" s="536"/>
      <c r="Z10" s="537" t="s">
        <v>98</v>
      </c>
      <c r="AA10" s="497" t="s">
        <v>99</v>
      </c>
      <c r="AB10" s="538" t="s">
        <v>98</v>
      </c>
      <c r="AC10" s="217" t="s">
        <v>100</v>
      </c>
      <c r="AD10" s="151"/>
    </row>
    <row r="11" spans="2:30" ht="173.25" customHeight="1" x14ac:dyDescent="0.2">
      <c r="B11" s="199" t="s">
        <v>85</v>
      </c>
      <c r="C11" s="581"/>
      <c r="D11" s="295" t="s">
        <v>321</v>
      </c>
      <c r="E11" s="241">
        <v>638</v>
      </c>
      <c r="F11" s="242" t="s">
        <v>959</v>
      </c>
      <c r="G11" s="298" t="s">
        <v>960</v>
      </c>
      <c r="H11" s="233" t="s">
        <v>961</v>
      </c>
      <c r="I11" s="233" t="s">
        <v>962</v>
      </c>
      <c r="J11" s="233">
        <v>1</v>
      </c>
      <c r="K11" s="151" t="s">
        <v>92</v>
      </c>
      <c r="L11" s="191" t="s">
        <v>963</v>
      </c>
      <c r="M11" s="226">
        <v>1</v>
      </c>
      <c r="N11" s="464">
        <v>45640</v>
      </c>
      <c r="O11" s="251">
        <v>45899</v>
      </c>
      <c r="P11" s="362">
        <v>45657</v>
      </c>
      <c r="Q11" s="152"/>
      <c r="R11" s="217">
        <v>0</v>
      </c>
      <c r="S11" s="221">
        <f t="shared" si="0"/>
        <v>0</v>
      </c>
      <c r="T11" s="222">
        <f t="shared" si="1"/>
        <v>0</v>
      </c>
      <c r="U11" s="223" t="str">
        <f t="shared" si="2"/>
        <v>ALERTA</v>
      </c>
      <c r="V11" s="506" t="s">
        <v>896</v>
      </c>
      <c r="W11" s="485" t="s">
        <v>914</v>
      </c>
      <c r="X11" s="488" t="s">
        <v>897</v>
      </c>
      <c r="Y11" s="536"/>
      <c r="Z11" s="537" t="s">
        <v>98</v>
      </c>
      <c r="AA11" s="497" t="s">
        <v>99</v>
      </c>
      <c r="AB11" s="538" t="s">
        <v>98</v>
      </c>
      <c r="AC11" s="217" t="s">
        <v>100</v>
      </c>
      <c r="AD11" s="151"/>
    </row>
    <row r="12" spans="2:30" ht="165.75" customHeight="1" x14ac:dyDescent="0.2">
      <c r="B12" s="199" t="s">
        <v>85</v>
      </c>
      <c r="C12" s="581"/>
      <c r="D12" s="295" t="s">
        <v>321</v>
      </c>
      <c r="E12" s="241">
        <v>638</v>
      </c>
      <c r="F12" s="242" t="s">
        <v>959</v>
      </c>
      <c r="G12" s="298" t="s">
        <v>960</v>
      </c>
      <c r="H12" s="233" t="s">
        <v>964</v>
      </c>
      <c r="I12" s="233" t="s">
        <v>965</v>
      </c>
      <c r="J12" s="233">
        <v>1</v>
      </c>
      <c r="K12" s="151" t="s">
        <v>92</v>
      </c>
      <c r="L12" s="191" t="s">
        <v>963</v>
      </c>
      <c r="M12" s="226">
        <v>1</v>
      </c>
      <c r="N12" s="464">
        <v>45640</v>
      </c>
      <c r="O12" s="251">
        <v>45899</v>
      </c>
      <c r="P12" s="362">
        <v>45657</v>
      </c>
      <c r="Q12" s="152"/>
      <c r="R12" s="217">
        <v>0</v>
      </c>
      <c r="S12" s="221">
        <f t="shared" si="0"/>
        <v>0</v>
      </c>
      <c r="T12" s="222">
        <f t="shared" si="1"/>
        <v>0</v>
      </c>
      <c r="U12" s="223" t="str">
        <f t="shared" si="2"/>
        <v>ALERTA</v>
      </c>
      <c r="V12" s="506" t="s">
        <v>896</v>
      </c>
      <c r="W12" s="485" t="s">
        <v>914</v>
      </c>
      <c r="X12" s="488" t="s">
        <v>897</v>
      </c>
      <c r="Y12" s="536"/>
      <c r="Z12" s="537" t="s">
        <v>98</v>
      </c>
      <c r="AA12" s="497" t="s">
        <v>99</v>
      </c>
      <c r="AB12" s="538" t="s">
        <v>98</v>
      </c>
      <c r="AC12" s="217" t="s">
        <v>100</v>
      </c>
      <c r="AD12" s="151"/>
    </row>
    <row r="13" spans="2:30" ht="120.75" customHeight="1" x14ac:dyDescent="0.2">
      <c r="B13" s="199" t="s">
        <v>85</v>
      </c>
      <c r="C13" s="581"/>
      <c r="D13" s="295" t="s">
        <v>321</v>
      </c>
      <c r="E13" s="241">
        <v>638</v>
      </c>
      <c r="F13" s="242" t="s">
        <v>959</v>
      </c>
      <c r="G13" s="298" t="s">
        <v>960</v>
      </c>
      <c r="H13" s="233" t="s">
        <v>966</v>
      </c>
      <c r="I13" s="233" t="s">
        <v>967</v>
      </c>
      <c r="J13" s="233">
        <v>1</v>
      </c>
      <c r="K13" s="151" t="s">
        <v>92</v>
      </c>
      <c r="L13" s="191" t="s">
        <v>963</v>
      </c>
      <c r="M13" s="226">
        <v>1</v>
      </c>
      <c r="N13" s="464">
        <v>45640</v>
      </c>
      <c r="O13" s="251">
        <v>45899</v>
      </c>
      <c r="P13" s="362">
        <v>45657</v>
      </c>
      <c r="Q13" s="152"/>
      <c r="R13" s="217">
        <v>0</v>
      </c>
      <c r="S13" s="221">
        <f t="shared" si="0"/>
        <v>0</v>
      </c>
      <c r="T13" s="222">
        <f t="shared" si="1"/>
        <v>0</v>
      </c>
      <c r="U13" s="223" t="str">
        <f t="shared" si="2"/>
        <v>ALERTA</v>
      </c>
      <c r="V13" s="506" t="s">
        <v>896</v>
      </c>
      <c r="W13" s="485" t="s">
        <v>914</v>
      </c>
      <c r="X13" s="488" t="s">
        <v>897</v>
      </c>
      <c r="Y13" s="536"/>
      <c r="Z13" s="537" t="s">
        <v>98</v>
      </c>
      <c r="AA13" s="497" t="s">
        <v>99</v>
      </c>
      <c r="AB13" s="538" t="s">
        <v>98</v>
      </c>
      <c r="AC13" s="217" t="s">
        <v>100</v>
      </c>
      <c r="AD13" s="151"/>
    </row>
    <row r="14" spans="2:30" ht="242.25" customHeight="1" x14ac:dyDescent="0.2">
      <c r="B14" s="199" t="s">
        <v>85</v>
      </c>
      <c r="C14" s="581"/>
      <c r="D14" s="295" t="s">
        <v>321</v>
      </c>
      <c r="E14" s="241">
        <v>639</v>
      </c>
      <c r="F14" s="242" t="s">
        <v>968</v>
      </c>
      <c r="G14" s="298" t="s">
        <v>969</v>
      </c>
      <c r="H14" s="233" t="s">
        <v>970</v>
      </c>
      <c r="I14" s="233" t="s">
        <v>971</v>
      </c>
      <c r="J14" s="233">
        <v>2</v>
      </c>
      <c r="K14" s="151" t="s">
        <v>92</v>
      </c>
      <c r="L14" s="191" t="s">
        <v>938</v>
      </c>
      <c r="M14" s="226">
        <v>1</v>
      </c>
      <c r="N14" s="464">
        <v>45640</v>
      </c>
      <c r="O14" s="251">
        <v>45838</v>
      </c>
      <c r="P14" s="362">
        <v>45657</v>
      </c>
      <c r="Q14" s="152"/>
      <c r="R14" s="217">
        <v>0</v>
      </c>
      <c r="S14" s="221">
        <f t="shared" si="0"/>
        <v>0</v>
      </c>
      <c r="T14" s="222">
        <f t="shared" si="1"/>
        <v>0</v>
      </c>
      <c r="U14" s="223" t="str">
        <f t="shared" si="2"/>
        <v>ALERTA</v>
      </c>
      <c r="V14" s="506" t="s">
        <v>896</v>
      </c>
      <c r="W14" s="485" t="s">
        <v>914</v>
      </c>
      <c r="X14" s="488" t="s">
        <v>897</v>
      </c>
      <c r="Y14" s="536"/>
      <c r="Z14" s="537" t="s">
        <v>98</v>
      </c>
      <c r="AA14" s="497" t="s">
        <v>99</v>
      </c>
      <c r="AB14" s="538" t="s">
        <v>98</v>
      </c>
      <c r="AC14" s="217" t="s">
        <v>100</v>
      </c>
      <c r="AD14" s="151"/>
    </row>
    <row r="15" spans="2:30" ht="260.25" customHeight="1" x14ac:dyDescent="0.2">
      <c r="B15" s="199" t="s">
        <v>85</v>
      </c>
      <c r="C15" s="581"/>
      <c r="D15" s="295" t="s">
        <v>321</v>
      </c>
      <c r="E15" s="241">
        <v>639</v>
      </c>
      <c r="F15" s="242" t="s">
        <v>968</v>
      </c>
      <c r="G15" s="298" t="s">
        <v>972</v>
      </c>
      <c r="H15" s="233" t="s">
        <v>973</v>
      </c>
      <c r="I15" s="233" t="s">
        <v>974</v>
      </c>
      <c r="J15" s="233">
        <v>1</v>
      </c>
      <c r="K15" s="151" t="s">
        <v>92</v>
      </c>
      <c r="L15" s="191" t="s">
        <v>938</v>
      </c>
      <c r="M15" s="226">
        <v>1</v>
      </c>
      <c r="N15" s="464">
        <v>45640</v>
      </c>
      <c r="O15" s="251">
        <v>45838</v>
      </c>
      <c r="P15" s="362">
        <v>45657</v>
      </c>
      <c r="Q15" s="152"/>
      <c r="R15" s="217">
        <v>0</v>
      </c>
      <c r="S15" s="221">
        <f t="shared" si="0"/>
        <v>0</v>
      </c>
      <c r="T15" s="222">
        <f t="shared" si="1"/>
        <v>0</v>
      </c>
      <c r="U15" s="223" t="str">
        <f t="shared" si="2"/>
        <v>ALERTA</v>
      </c>
      <c r="V15" s="506" t="s">
        <v>896</v>
      </c>
      <c r="W15" s="485" t="s">
        <v>914</v>
      </c>
      <c r="X15" s="488" t="s">
        <v>897</v>
      </c>
      <c r="Y15" s="536"/>
      <c r="Z15" s="537" t="s">
        <v>98</v>
      </c>
      <c r="AA15" s="497" t="s">
        <v>99</v>
      </c>
      <c r="AB15" s="538" t="s">
        <v>98</v>
      </c>
      <c r="AC15" s="217" t="s">
        <v>100</v>
      </c>
      <c r="AD15" s="151"/>
    </row>
    <row r="16" spans="2:30" ht="204" customHeight="1" x14ac:dyDescent="0.2">
      <c r="B16" s="199" t="s">
        <v>85</v>
      </c>
      <c r="C16" s="581"/>
      <c r="D16" s="295" t="s">
        <v>321</v>
      </c>
      <c r="E16" s="241">
        <v>640</v>
      </c>
      <c r="F16" s="242" t="s">
        <v>975</v>
      </c>
      <c r="G16" s="298" t="s">
        <v>976</v>
      </c>
      <c r="H16" s="233" t="s">
        <v>977</v>
      </c>
      <c r="I16" s="233" t="s">
        <v>978</v>
      </c>
      <c r="J16" s="233">
        <v>1</v>
      </c>
      <c r="K16" s="151" t="s">
        <v>92</v>
      </c>
      <c r="L16" s="191" t="s">
        <v>938</v>
      </c>
      <c r="M16" s="226">
        <v>1</v>
      </c>
      <c r="N16" s="464">
        <v>45640</v>
      </c>
      <c r="O16" s="251">
        <v>45716</v>
      </c>
      <c r="P16" s="362">
        <v>45657</v>
      </c>
      <c r="Q16" s="152"/>
      <c r="R16" s="217">
        <v>0</v>
      </c>
      <c r="S16" s="221">
        <f t="shared" si="0"/>
        <v>0</v>
      </c>
      <c r="T16" s="222">
        <f t="shared" si="1"/>
        <v>0</v>
      </c>
      <c r="U16" s="223" t="str">
        <f t="shared" si="2"/>
        <v>ALERTA</v>
      </c>
      <c r="V16" s="506" t="s">
        <v>896</v>
      </c>
      <c r="W16" s="485" t="s">
        <v>914</v>
      </c>
      <c r="X16" s="488" t="s">
        <v>897</v>
      </c>
      <c r="Y16" s="536"/>
      <c r="Z16" s="537" t="s">
        <v>98</v>
      </c>
      <c r="AA16" s="497" t="s">
        <v>99</v>
      </c>
      <c r="AB16" s="538" t="s">
        <v>98</v>
      </c>
      <c r="AC16" s="217" t="s">
        <v>100</v>
      </c>
      <c r="AD16" s="151"/>
    </row>
    <row r="17" spans="2:30" ht="201" customHeight="1" x14ac:dyDescent="0.2">
      <c r="B17" s="199" t="s">
        <v>85</v>
      </c>
      <c r="C17" s="581"/>
      <c r="D17" s="295" t="s">
        <v>321</v>
      </c>
      <c r="E17" s="241">
        <v>640</v>
      </c>
      <c r="F17" s="242" t="s">
        <v>975</v>
      </c>
      <c r="G17" s="298" t="s">
        <v>976</v>
      </c>
      <c r="H17" s="233" t="s">
        <v>979</v>
      </c>
      <c r="I17" s="233" t="s">
        <v>980</v>
      </c>
      <c r="J17" s="233">
        <v>3</v>
      </c>
      <c r="K17" s="151" t="s">
        <v>92</v>
      </c>
      <c r="L17" s="191" t="s">
        <v>938</v>
      </c>
      <c r="M17" s="226">
        <v>1</v>
      </c>
      <c r="N17" s="464">
        <v>45640</v>
      </c>
      <c r="O17" s="251">
        <v>45777</v>
      </c>
      <c r="P17" s="362">
        <v>45657</v>
      </c>
      <c r="Q17" s="152"/>
      <c r="R17" s="217">
        <v>0</v>
      </c>
      <c r="S17" s="221">
        <f t="shared" si="0"/>
        <v>0</v>
      </c>
      <c r="T17" s="222">
        <f t="shared" si="1"/>
        <v>0</v>
      </c>
      <c r="U17" s="223" t="str">
        <f t="shared" si="2"/>
        <v>ALERTA</v>
      </c>
      <c r="V17" s="506" t="s">
        <v>896</v>
      </c>
      <c r="W17" s="485" t="s">
        <v>914</v>
      </c>
      <c r="X17" s="488" t="s">
        <v>897</v>
      </c>
      <c r="Y17" s="536"/>
      <c r="Z17" s="537" t="s">
        <v>98</v>
      </c>
      <c r="AA17" s="497" t="s">
        <v>99</v>
      </c>
      <c r="AB17" s="538" t="s">
        <v>98</v>
      </c>
      <c r="AC17" s="217" t="s">
        <v>100</v>
      </c>
      <c r="AD17" s="151"/>
    </row>
    <row r="18" spans="2:30" ht="239.25" customHeight="1" x14ac:dyDescent="0.2">
      <c r="B18" s="199" t="s">
        <v>85</v>
      </c>
      <c r="C18" s="581"/>
      <c r="D18" s="295" t="s">
        <v>321</v>
      </c>
      <c r="E18" s="241">
        <v>641</v>
      </c>
      <c r="F18" s="242" t="s">
        <v>981</v>
      </c>
      <c r="G18" s="298" t="s">
        <v>982</v>
      </c>
      <c r="H18" s="233" t="s">
        <v>983</v>
      </c>
      <c r="I18" s="233" t="s">
        <v>984</v>
      </c>
      <c r="J18" s="233">
        <v>1</v>
      </c>
      <c r="K18" s="151" t="s">
        <v>92</v>
      </c>
      <c r="L18" s="191" t="s">
        <v>938</v>
      </c>
      <c r="M18" s="226">
        <v>1</v>
      </c>
      <c r="N18" s="464">
        <v>45640</v>
      </c>
      <c r="O18" s="251">
        <v>45777</v>
      </c>
      <c r="P18" s="362">
        <v>45657</v>
      </c>
      <c r="Q18" s="152"/>
      <c r="R18" s="217">
        <v>0</v>
      </c>
      <c r="S18" s="221">
        <f t="shared" si="0"/>
        <v>0</v>
      </c>
      <c r="T18" s="222">
        <f t="shared" si="1"/>
        <v>0</v>
      </c>
      <c r="U18" s="223" t="str">
        <f t="shared" si="2"/>
        <v>ALERTA</v>
      </c>
      <c r="V18" s="506" t="s">
        <v>896</v>
      </c>
      <c r="W18" s="485" t="s">
        <v>914</v>
      </c>
      <c r="X18" s="488" t="s">
        <v>897</v>
      </c>
      <c r="Y18" s="536"/>
      <c r="Z18" s="537" t="s">
        <v>98</v>
      </c>
      <c r="AA18" s="497" t="s">
        <v>99</v>
      </c>
      <c r="AB18" s="538" t="s">
        <v>98</v>
      </c>
      <c r="AC18" s="217" t="s">
        <v>100</v>
      </c>
      <c r="AD18" s="151"/>
    </row>
    <row r="19" spans="2:30" ht="177" customHeight="1" x14ac:dyDescent="0.2">
      <c r="B19" s="199" t="s">
        <v>85</v>
      </c>
      <c r="C19" s="581"/>
      <c r="D19" s="295" t="s">
        <v>321</v>
      </c>
      <c r="E19" s="241">
        <v>641</v>
      </c>
      <c r="F19" s="242" t="s">
        <v>981</v>
      </c>
      <c r="G19" s="298" t="s">
        <v>982</v>
      </c>
      <c r="H19" s="233" t="s">
        <v>985</v>
      </c>
      <c r="I19" s="233" t="s">
        <v>986</v>
      </c>
      <c r="J19" s="233">
        <v>1</v>
      </c>
      <c r="K19" s="151" t="s">
        <v>92</v>
      </c>
      <c r="L19" s="191" t="s">
        <v>938</v>
      </c>
      <c r="M19" s="226">
        <v>1</v>
      </c>
      <c r="N19" s="464">
        <v>45640</v>
      </c>
      <c r="O19" s="251">
        <v>45746</v>
      </c>
      <c r="P19" s="362">
        <v>45657</v>
      </c>
      <c r="Q19" s="152"/>
      <c r="R19" s="217">
        <v>0</v>
      </c>
      <c r="S19" s="221">
        <f t="shared" si="0"/>
        <v>0</v>
      </c>
      <c r="T19" s="222">
        <f t="shared" si="1"/>
        <v>0</v>
      </c>
      <c r="U19" s="223" t="str">
        <f t="shared" si="2"/>
        <v>ALERTA</v>
      </c>
      <c r="V19" s="506" t="s">
        <v>896</v>
      </c>
      <c r="W19" s="485" t="s">
        <v>914</v>
      </c>
      <c r="X19" s="488" t="s">
        <v>897</v>
      </c>
      <c r="Y19" s="536"/>
      <c r="Z19" s="537" t="s">
        <v>98</v>
      </c>
      <c r="AA19" s="497" t="s">
        <v>99</v>
      </c>
      <c r="AB19" s="538" t="s">
        <v>98</v>
      </c>
      <c r="AC19" s="217" t="s">
        <v>100</v>
      </c>
      <c r="AD19" s="151"/>
    </row>
    <row r="20" spans="2:30" ht="255" customHeight="1" x14ac:dyDescent="0.2">
      <c r="B20" s="199" t="s">
        <v>85</v>
      </c>
      <c r="C20" s="581"/>
      <c r="D20" s="295" t="s">
        <v>321</v>
      </c>
      <c r="E20" s="241">
        <v>642</v>
      </c>
      <c r="F20" s="242" t="s">
        <v>987</v>
      </c>
      <c r="G20" s="233" t="s">
        <v>988</v>
      </c>
      <c r="H20" s="233" t="s">
        <v>989</v>
      </c>
      <c r="I20" s="233" t="s">
        <v>990</v>
      </c>
      <c r="J20" s="233">
        <v>1</v>
      </c>
      <c r="K20" s="151" t="s">
        <v>92</v>
      </c>
      <c r="L20" s="191" t="s">
        <v>938</v>
      </c>
      <c r="M20" s="226">
        <v>1</v>
      </c>
      <c r="N20" s="464">
        <v>45640</v>
      </c>
      <c r="O20" s="251">
        <v>45682</v>
      </c>
      <c r="P20" s="362">
        <v>45657</v>
      </c>
      <c r="Q20" s="152"/>
      <c r="R20" s="217">
        <v>0</v>
      </c>
      <c r="S20" s="221">
        <f t="shared" si="0"/>
        <v>0</v>
      </c>
      <c r="T20" s="222">
        <f t="shared" si="1"/>
        <v>0</v>
      </c>
      <c r="U20" s="223" t="str">
        <f t="shared" si="2"/>
        <v>ALERTA</v>
      </c>
      <c r="V20" s="506" t="s">
        <v>896</v>
      </c>
      <c r="W20" s="485" t="s">
        <v>914</v>
      </c>
      <c r="X20" s="488" t="s">
        <v>897</v>
      </c>
      <c r="Y20" s="536"/>
      <c r="Z20" s="537" t="s">
        <v>98</v>
      </c>
      <c r="AA20" s="497" t="s">
        <v>99</v>
      </c>
      <c r="AB20" s="538" t="s">
        <v>98</v>
      </c>
      <c r="AC20" s="217" t="s">
        <v>100</v>
      </c>
      <c r="AD20" s="151"/>
    </row>
    <row r="21" spans="2:30" ht="226.5" customHeight="1" x14ac:dyDescent="0.2">
      <c r="B21" s="199" t="s">
        <v>85</v>
      </c>
      <c r="C21" s="566"/>
      <c r="D21" s="295" t="s">
        <v>321</v>
      </c>
      <c r="E21" s="241">
        <v>642</v>
      </c>
      <c r="F21" s="242" t="s">
        <v>991</v>
      </c>
      <c r="G21" s="233" t="s">
        <v>992</v>
      </c>
      <c r="H21" s="233" t="s">
        <v>993</v>
      </c>
      <c r="I21" s="233" t="s">
        <v>994</v>
      </c>
      <c r="J21" s="233">
        <v>1</v>
      </c>
      <c r="K21" s="151" t="s">
        <v>92</v>
      </c>
      <c r="L21" s="191" t="s">
        <v>995</v>
      </c>
      <c r="M21" s="226">
        <v>1</v>
      </c>
      <c r="N21" s="464">
        <v>45640</v>
      </c>
      <c r="O21" s="251">
        <v>45713</v>
      </c>
      <c r="P21" s="362">
        <v>45657</v>
      </c>
      <c r="Q21" s="152"/>
      <c r="R21" s="217">
        <v>0</v>
      </c>
      <c r="S21" s="221">
        <f t="shared" si="0"/>
        <v>0</v>
      </c>
      <c r="T21" s="222">
        <f t="shared" si="1"/>
        <v>0</v>
      </c>
      <c r="U21" s="223" t="str">
        <f t="shared" si="2"/>
        <v>ALERTA</v>
      </c>
      <c r="V21" s="539" t="s">
        <v>896</v>
      </c>
      <c r="W21" s="485" t="s">
        <v>914</v>
      </c>
      <c r="X21" s="488" t="s">
        <v>897</v>
      </c>
      <c r="Y21" s="536"/>
      <c r="Z21" s="537" t="s">
        <v>98</v>
      </c>
      <c r="AA21" s="497" t="s">
        <v>99</v>
      </c>
      <c r="AB21" s="538" t="s">
        <v>98</v>
      </c>
      <c r="AC21" s="217" t="s">
        <v>100</v>
      </c>
      <c r="AD21" s="151"/>
    </row>
  </sheetData>
  <mergeCells count="6">
    <mergeCell ref="C4:C21"/>
    <mergeCell ref="B1:F2"/>
    <mergeCell ref="G1:O2"/>
    <mergeCell ref="P1:X1"/>
    <mergeCell ref="Y1:AD2"/>
    <mergeCell ref="P2:X2"/>
  </mergeCells>
  <conditionalFormatting sqref="U4:U21">
    <cfRule type="containsText" dxfId="115" priority="1" stopIfTrue="1" operator="containsText" text="EN TERMINO">
      <formula>NOT(ISERROR(SEARCH("EN TERMINO",U4)))</formula>
    </cfRule>
    <cfRule type="containsText" priority="2" operator="containsText" text="AMARILLO">
      <formula>NOT(ISERROR(SEARCH("AMARILLO",U4)))</formula>
    </cfRule>
    <cfRule type="containsText" dxfId="114" priority="3" stopIfTrue="1" operator="containsText" text="ALERTA">
      <formula>NOT(ISERROR(SEARCH("ALERTA",U4)))</formula>
    </cfRule>
    <cfRule type="containsText" dxfId="113" priority="4" stopIfTrue="1" operator="containsText" text="OK">
      <formula>NOT(ISERROR(SEARCH("OK",U4)))</formula>
    </cfRule>
    <cfRule type="dataBar" priority="5">
      <dataBar>
        <cfvo type="min"/>
        <cfvo type="max"/>
        <color rgb="FF638EC6"/>
      </dataBar>
    </cfRule>
  </conditionalFormatting>
  <conditionalFormatting sqref="X4:X6">
    <cfRule type="containsText" dxfId="112" priority="15" operator="containsText" text="EN EJECUCIÓN">
      <formula>NOT(ISERROR(SEARCH("EN EJECUCIÓN",X4)))</formula>
    </cfRule>
    <cfRule type="containsText" dxfId="111" priority="16" operator="containsText" text="EN TERMINO">
      <formula>NOT(ISERROR(SEARCH("EN TERMINO",X4)))</formula>
    </cfRule>
    <cfRule type="containsText" dxfId="110" priority="17" operator="containsText" text="ATENCIÓN">
      <formula>NOT(ISERROR(SEARCH("ATENCIÓN",X4)))</formula>
    </cfRule>
    <cfRule type="containsText" dxfId="109" priority="18" stopIfTrue="1" operator="containsText" text="PENDIENTE">
      <formula>NOT(ISERROR(SEARCH("PENDIENTE",X4)))</formula>
    </cfRule>
    <cfRule type="containsText" dxfId="108" priority="19" stopIfTrue="1" operator="containsText" text="INCUMPLIDA">
      <formula>NOT(ISERROR(SEARCH("INCUMPLIDA",X4)))</formula>
    </cfRule>
    <cfRule type="containsText" dxfId="107" priority="20" stopIfTrue="1" operator="containsText" text="CUMPLIDA">
      <formula>NOT(ISERROR(SEARCH("CUMPLIDA",X4)))</formula>
    </cfRule>
  </conditionalFormatting>
  <conditionalFormatting sqref="AB4:AB6">
    <cfRule type="containsText" dxfId="106" priority="6" operator="containsText" text="cerrada">
      <formula>NOT(ISERROR(SEARCH("cerrada",AB4)))</formula>
    </cfRule>
    <cfRule type="containsText" dxfId="105" priority="7" operator="containsText" text="cerrado">
      <formula>NOT(ISERROR(SEARCH("cerrado",AB4)))</formula>
    </cfRule>
    <cfRule type="containsText" dxfId="104" priority="8" operator="containsText" text="Abierto">
      <formula>NOT(ISERROR(SEARCH("Abierto",AB4)))</formula>
    </cfRule>
  </conditionalFormatting>
  <dataValidations count="3">
    <dataValidation type="list" allowBlank="1" showInputMessage="1" showErrorMessage="1" sqref="K4:K21">
      <formula1>"Correctiva, Preventiva, Acción de mejora"</formula1>
    </dataValidation>
    <dataValidation type="list" allowBlank="1" showInputMessage="1" showErrorMessage="1" sqref="Y4:Y6">
      <formula1>$AN$4:$AO$4</formula1>
    </dataValidation>
    <dataValidation type="list" allowBlank="1" showInputMessage="1" showErrorMessage="1" sqref="Z4:Z6">
      <formula1>$AF$4:$AG$4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Q75"/>
  <sheetViews>
    <sheetView workbookViewId="0"/>
  </sheetViews>
  <sheetFormatPr baseColWidth="10" defaultColWidth="11.42578125" defaultRowHeight="16.5" x14ac:dyDescent="0.3"/>
  <cols>
    <col min="1" max="1" width="11.42578125" style="163"/>
    <col min="2" max="2" width="21.85546875" style="163" customWidth="1"/>
    <col min="3" max="3" width="56.7109375" style="163" customWidth="1"/>
    <col min="4" max="4" width="11.42578125" style="163"/>
    <col min="5" max="5" width="15.140625" style="163" customWidth="1"/>
    <col min="6" max="6" width="11.42578125" style="163"/>
    <col min="7" max="11" width="12.28515625" style="163" customWidth="1"/>
    <col min="12" max="16384" width="11.42578125" style="163"/>
  </cols>
  <sheetData>
    <row r="2" spans="2:17" x14ac:dyDescent="0.3">
      <c r="B2" s="592" t="s">
        <v>996</v>
      </c>
      <c r="C2" s="592"/>
      <c r="D2" s="592"/>
      <c r="E2" s="592"/>
      <c r="F2" s="592"/>
      <c r="G2" s="592"/>
      <c r="H2" s="592"/>
      <c r="I2" s="592"/>
      <c r="J2" s="592"/>
      <c r="K2" s="592"/>
      <c r="L2" s="592"/>
      <c r="M2" s="592"/>
      <c r="N2" s="592"/>
      <c r="O2" s="592"/>
      <c r="P2" s="592"/>
      <c r="Q2" s="592"/>
    </row>
    <row r="4" spans="2:17" ht="45" x14ac:dyDescent="0.3">
      <c r="B4" s="301" t="s">
        <v>997</v>
      </c>
      <c r="C4" s="302" t="s">
        <v>998</v>
      </c>
      <c r="D4" s="303" t="s">
        <v>999</v>
      </c>
      <c r="E4" s="304" t="s">
        <v>1000</v>
      </c>
      <c r="F4" s="394" t="s">
        <v>1001</v>
      </c>
      <c r="G4" s="305" t="s">
        <v>1002</v>
      </c>
      <c r="H4" s="305" t="s">
        <v>1003</v>
      </c>
      <c r="I4" s="305" t="s">
        <v>1004</v>
      </c>
      <c r="J4" s="305" t="s">
        <v>1005</v>
      </c>
      <c r="K4" s="305" t="s">
        <v>1199</v>
      </c>
      <c r="L4" s="306" t="s">
        <v>1006</v>
      </c>
      <c r="M4" s="307" t="s">
        <v>1007</v>
      </c>
    </row>
    <row r="5" spans="2:17" ht="45.75" customHeight="1" x14ac:dyDescent="0.3">
      <c r="B5" s="593" t="s">
        <v>1008</v>
      </c>
      <c r="C5" s="308" t="s">
        <v>210</v>
      </c>
      <c r="D5" s="309">
        <v>1</v>
      </c>
      <c r="E5" s="310">
        <v>1</v>
      </c>
      <c r="F5" s="311">
        <v>2</v>
      </c>
      <c r="G5" s="312">
        <v>1</v>
      </c>
      <c r="H5" s="312">
        <v>1</v>
      </c>
      <c r="I5" s="312"/>
      <c r="J5" s="312"/>
      <c r="K5" s="312"/>
      <c r="L5" s="313"/>
      <c r="M5" s="314"/>
    </row>
    <row r="6" spans="2:17" ht="45.75" customHeight="1" x14ac:dyDescent="0.3">
      <c r="B6" s="594"/>
      <c r="C6" s="308" t="s">
        <v>220</v>
      </c>
      <c r="D6" s="309">
        <v>4</v>
      </c>
      <c r="E6" s="310">
        <v>4</v>
      </c>
      <c r="F6" s="311">
        <v>4</v>
      </c>
      <c r="G6" s="312"/>
      <c r="H6" s="312"/>
      <c r="I6" s="312">
        <v>4</v>
      </c>
      <c r="J6" s="312"/>
      <c r="K6" s="312"/>
      <c r="L6" s="313"/>
      <c r="M6" s="314"/>
    </row>
    <row r="7" spans="2:17" ht="45.75" customHeight="1" x14ac:dyDescent="0.3">
      <c r="B7" s="594"/>
      <c r="C7" s="308" t="s">
        <v>86</v>
      </c>
      <c r="D7" s="309">
        <v>2</v>
      </c>
      <c r="E7" s="310"/>
      <c r="F7" s="311">
        <v>2</v>
      </c>
      <c r="G7" s="312"/>
      <c r="H7" s="312"/>
      <c r="I7" s="312"/>
      <c r="J7" s="312"/>
      <c r="K7" s="312"/>
      <c r="L7" s="313"/>
      <c r="M7" s="314">
        <v>2</v>
      </c>
    </row>
    <row r="8" spans="2:17" ht="40.5" customHeight="1" x14ac:dyDescent="0.3">
      <c r="B8" s="594"/>
      <c r="C8" s="315" t="s">
        <v>104</v>
      </c>
      <c r="D8" s="309">
        <v>1</v>
      </c>
      <c r="E8" s="310">
        <v>1</v>
      </c>
      <c r="F8" s="311">
        <v>1</v>
      </c>
      <c r="G8" s="312"/>
      <c r="H8" s="312"/>
      <c r="I8" s="312"/>
      <c r="J8" s="312"/>
      <c r="K8" s="312">
        <v>1</v>
      </c>
      <c r="L8" s="313"/>
      <c r="M8" s="314"/>
    </row>
    <row r="9" spans="2:17" ht="40.5" customHeight="1" x14ac:dyDescent="0.3">
      <c r="B9" s="594"/>
      <c r="C9" s="308" t="s">
        <v>109</v>
      </c>
      <c r="D9" s="309">
        <v>1</v>
      </c>
      <c r="E9" s="310"/>
      <c r="F9" s="311">
        <v>2</v>
      </c>
      <c r="G9" s="312"/>
      <c r="H9" s="312"/>
      <c r="I9" s="312"/>
      <c r="J9" s="312"/>
      <c r="K9" s="312"/>
      <c r="L9" s="313">
        <v>2</v>
      </c>
      <c r="M9" s="314"/>
    </row>
    <row r="10" spans="2:17" ht="40.5" customHeight="1" x14ac:dyDescent="0.3">
      <c r="B10" s="595"/>
      <c r="C10" s="308" t="s">
        <v>123</v>
      </c>
      <c r="D10" s="309">
        <v>1</v>
      </c>
      <c r="E10" s="310"/>
      <c r="F10" s="311">
        <v>2</v>
      </c>
      <c r="G10" s="312"/>
      <c r="H10" s="312"/>
      <c r="I10" s="312"/>
      <c r="J10" s="312"/>
      <c r="K10" s="312"/>
      <c r="L10" s="313"/>
      <c r="M10" s="314">
        <v>2</v>
      </c>
    </row>
    <row r="11" spans="2:17" ht="40.5" customHeight="1" x14ac:dyDescent="0.3">
      <c r="B11" s="394" t="s">
        <v>1009</v>
      </c>
      <c r="C11" s="308" t="s">
        <v>1010</v>
      </c>
      <c r="D11" s="309">
        <v>2</v>
      </c>
      <c r="E11" s="310">
        <v>2</v>
      </c>
      <c r="F11" s="311">
        <v>2</v>
      </c>
      <c r="G11" s="312"/>
      <c r="H11" s="312"/>
      <c r="I11" s="312"/>
      <c r="J11" s="312">
        <v>2</v>
      </c>
      <c r="K11" s="312"/>
      <c r="L11" s="313"/>
      <c r="M11" s="314"/>
    </row>
    <row r="12" spans="2:17" ht="40.5" customHeight="1" x14ac:dyDescent="0.3">
      <c r="B12" s="593" t="s">
        <v>1011</v>
      </c>
      <c r="C12" s="315" t="s">
        <v>104</v>
      </c>
      <c r="D12" s="309">
        <v>2</v>
      </c>
      <c r="E12" s="310">
        <v>2</v>
      </c>
      <c r="F12" s="311">
        <v>2</v>
      </c>
      <c r="G12" s="312"/>
      <c r="H12" s="312"/>
      <c r="I12" s="312"/>
      <c r="J12" s="312"/>
      <c r="K12" s="312">
        <v>2</v>
      </c>
      <c r="L12" s="313"/>
      <c r="M12" s="314"/>
    </row>
    <row r="13" spans="2:17" ht="40.5" customHeight="1" x14ac:dyDescent="0.3">
      <c r="B13" s="595"/>
      <c r="C13" s="315" t="s">
        <v>149</v>
      </c>
      <c r="D13" s="309">
        <v>1</v>
      </c>
      <c r="E13" s="310"/>
      <c r="F13" s="311">
        <v>5</v>
      </c>
      <c r="G13" s="312"/>
      <c r="H13" s="312"/>
      <c r="I13" s="312"/>
      <c r="J13" s="312"/>
      <c r="K13" s="312"/>
      <c r="L13" s="313"/>
      <c r="M13" s="314">
        <v>5</v>
      </c>
    </row>
    <row r="14" spans="2:17" ht="40.5" customHeight="1" x14ac:dyDescent="0.3">
      <c r="B14" s="555" t="s">
        <v>1200</v>
      </c>
      <c r="C14" s="315" t="s">
        <v>173</v>
      </c>
      <c r="D14" s="309">
        <v>5</v>
      </c>
      <c r="E14" s="310"/>
      <c r="F14" s="311">
        <v>5</v>
      </c>
      <c r="G14" s="312"/>
      <c r="H14" s="312"/>
      <c r="I14" s="312"/>
      <c r="J14" s="312"/>
      <c r="K14" s="312"/>
      <c r="L14" s="313"/>
      <c r="M14" s="314">
        <v>5</v>
      </c>
    </row>
    <row r="15" spans="2:17" ht="31.5" customHeight="1" x14ac:dyDescent="0.3">
      <c r="B15" s="593" t="s">
        <v>1012</v>
      </c>
      <c r="C15" s="315" t="s">
        <v>192</v>
      </c>
      <c r="D15" s="309">
        <v>10</v>
      </c>
      <c r="E15" s="310">
        <v>9</v>
      </c>
      <c r="F15" s="311">
        <v>10</v>
      </c>
      <c r="G15" s="312">
        <v>5</v>
      </c>
      <c r="H15" s="312">
        <v>1</v>
      </c>
      <c r="I15" s="312">
        <v>2</v>
      </c>
      <c r="J15" s="312">
        <v>1</v>
      </c>
      <c r="K15" s="312"/>
      <c r="L15" s="313">
        <v>1</v>
      </c>
      <c r="M15" s="314"/>
    </row>
    <row r="16" spans="2:17" ht="31.5" customHeight="1" x14ac:dyDescent="0.3">
      <c r="B16" s="594"/>
      <c r="C16" s="315" t="s">
        <v>1013</v>
      </c>
      <c r="D16" s="309">
        <v>27</v>
      </c>
      <c r="E16" s="310">
        <v>27</v>
      </c>
      <c r="F16" s="311">
        <v>28</v>
      </c>
      <c r="G16" s="312">
        <v>13</v>
      </c>
      <c r="H16" s="312">
        <v>12</v>
      </c>
      <c r="I16" s="312">
        <v>1</v>
      </c>
      <c r="J16" s="312">
        <v>2</v>
      </c>
      <c r="K16" s="312"/>
      <c r="L16" s="313"/>
      <c r="M16" s="312"/>
    </row>
    <row r="17" spans="2:13" ht="31.5" customHeight="1" x14ac:dyDescent="0.3">
      <c r="B17" s="594"/>
      <c r="C17" s="315" t="s">
        <v>1014</v>
      </c>
      <c r="D17" s="309">
        <v>6</v>
      </c>
      <c r="E17" s="310">
        <v>5</v>
      </c>
      <c r="F17" s="311">
        <v>7</v>
      </c>
      <c r="G17" s="312">
        <v>4</v>
      </c>
      <c r="H17" s="312">
        <v>2</v>
      </c>
      <c r="I17" s="312"/>
      <c r="J17" s="312"/>
      <c r="K17" s="312"/>
      <c r="L17" s="313">
        <v>1</v>
      </c>
      <c r="M17" s="312"/>
    </row>
    <row r="18" spans="2:13" ht="31.5" customHeight="1" x14ac:dyDescent="0.3">
      <c r="B18" s="594"/>
      <c r="C18" s="315" t="s">
        <v>210</v>
      </c>
      <c r="D18" s="309">
        <v>2</v>
      </c>
      <c r="E18" s="310">
        <v>1</v>
      </c>
      <c r="F18" s="311">
        <v>2</v>
      </c>
      <c r="G18" s="312"/>
      <c r="H18" s="312"/>
      <c r="I18" s="312">
        <v>1</v>
      </c>
      <c r="J18" s="312"/>
      <c r="K18" s="312"/>
      <c r="L18" s="313"/>
      <c r="M18" s="312">
        <v>1</v>
      </c>
    </row>
    <row r="19" spans="2:13" ht="31.5" customHeight="1" x14ac:dyDescent="0.3">
      <c r="B19" s="594"/>
      <c r="C19" s="315" t="s">
        <v>220</v>
      </c>
      <c r="D19" s="309">
        <v>5</v>
      </c>
      <c r="E19" s="310">
        <v>4</v>
      </c>
      <c r="F19" s="311">
        <v>5</v>
      </c>
      <c r="G19" s="312"/>
      <c r="H19" s="312"/>
      <c r="I19" s="312"/>
      <c r="J19" s="312"/>
      <c r="K19" s="312">
        <v>4</v>
      </c>
      <c r="L19" s="313">
        <v>1</v>
      </c>
      <c r="M19" s="312"/>
    </row>
    <row r="20" spans="2:13" ht="31.5" customHeight="1" x14ac:dyDescent="0.3">
      <c r="B20" s="594"/>
      <c r="C20" s="315" t="s">
        <v>1010</v>
      </c>
      <c r="D20" s="309">
        <v>2</v>
      </c>
      <c r="E20" s="310"/>
      <c r="F20" s="311">
        <v>4</v>
      </c>
      <c r="G20" s="312"/>
      <c r="H20" s="312"/>
      <c r="I20" s="312"/>
      <c r="J20" s="312"/>
      <c r="K20" s="312">
        <v>1</v>
      </c>
      <c r="L20" s="313">
        <v>2</v>
      </c>
      <c r="M20" s="314">
        <v>1</v>
      </c>
    </row>
    <row r="21" spans="2:13" ht="31.5" customHeight="1" x14ac:dyDescent="0.3">
      <c r="B21" s="594"/>
      <c r="C21" s="315" t="s">
        <v>284</v>
      </c>
      <c r="D21" s="309">
        <v>2</v>
      </c>
      <c r="E21" s="310"/>
      <c r="F21" s="311">
        <v>3</v>
      </c>
      <c r="G21" s="312"/>
      <c r="H21" s="312"/>
      <c r="I21" s="312"/>
      <c r="J21" s="312"/>
      <c r="K21" s="312">
        <v>1</v>
      </c>
      <c r="L21" s="313">
        <v>1</v>
      </c>
      <c r="M21" s="314">
        <v>1</v>
      </c>
    </row>
    <row r="22" spans="2:13" ht="31.5" customHeight="1" x14ac:dyDescent="0.3">
      <c r="B22" s="594"/>
      <c r="C22" s="315" t="s">
        <v>255</v>
      </c>
      <c r="D22" s="309">
        <v>4</v>
      </c>
      <c r="E22" s="310">
        <v>3</v>
      </c>
      <c r="F22" s="311">
        <v>7</v>
      </c>
      <c r="G22" s="312"/>
      <c r="H22" s="312"/>
      <c r="I22" s="312"/>
      <c r="J22" s="312"/>
      <c r="K22" s="312">
        <v>1</v>
      </c>
      <c r="L22" s="313">
        <v>6</v>
      </c>
      <c r="M22" s="314"/>
    </row>
    <row r="23" spans="2:13" ht="31.5" customHeight="1" x14ac:dyDescent="0.3">
      <c r="B23" s="594"/>
      <c r="C23" s="315" t="s">
        <v>109</v>
      </c>
      <c r="D23" s="309">
        <v>1</v>
      </c>
      <c r="E23" s="310"/>
      <c r="F23" s="311">
        <v>2</v>
      </c>
      <c r="G23" s="312"/>
      <c r="H23" s="312"/>
      <c r="I23" s="312"/>
      <c r="J23" s="312"/>
      <c r="K23" s="312"/>
      <c r="L23" s="313">
        <v>1</v>
      </c>
      <c r="M23" s="314">
        <v>1</v>
      </c>
    </row>
    <row r="24" spans="2:13" ht="31.5" customHeight="1" x14ac:dyDescent="0.3">
      <c r="B24" s="594"/>
      <c r="C24" s="315" t="s">
        <v>123</v>
      </c>
      <c r="D24" s="309">
        <v>1</v>
      </c>
      <c r="E24" s="310"/>
      <c r="F24" s="311">
        <v>2</v>
      </c>
      <c r="G24" s="312"/>
      <c r="H24" s="312"/>
      <c r="I24" s="312"/>
      <c r="J24" s="312"/>
      <c r="K24" s="312"/>
      <c r="L24" s="313">
        <v>1</v>
      </c>
      <c r="M24" s="314">
        <v>1</v>
      </c>
    </row>
    <row r="25" spans="2:13" ht="31.5" customHeight="1" x14ac:dyDescent="0.3">
      <c r="B25" s="595"/>
      <c r="C25" s="315" t="s">
        <v>320</v>
      </c>
      <c r="D25" s="309">
        <v>1</v>
      </c>
      <c r="E25" s="310"/>
      <c r="F25" s="311">
        <v>2</v>
      </c>
      <c r="G25" s="312"/>
      <c r="H25" s="312"/>
      <c r="I25" s="312"/>
      <c r="J25" s="312"/>
      <c r="K25" s="312"/>
      <c r="L25" s="313">
        <v>1</v>
      </c>
      <c r="M25" s="314">
        <v>1</v>
      </c>
    </row>
    <row r="26" spans="2:13" ht="31.5" customHeight="1" x14ac:dyDescent="0.3">
      <c r="B26" s="587" t="s">
        <v>1015</v>
      </c>
      <c r="C26" s="316" t="s">
        <v>325</v>
      </c>
      <c r="D26" s="309">
        <v>4</v>
      </c>
      <c r="E26" s="310">
        <v>2</v>
      </c>
      <c r="F26" s="311">
        <v>7</v>
      </c>
      <c r="G26" s="312">
        <v>6</v>
      </c>
      <c r="H26" s="312"/>
      <c r="I26" s="312"/>
      <c r="J26" s="312"/>
      <c r="K26" s="312"/>
      <c r="L26" s="317"/>
      <c r="M26" s="314">
        <v>1</v>
      </c>
    </row>
    <row r="27" spans="2:13" ht="37.5" customHeight="1" x14ac:dyDescent="0.3">
      <c r="B27" s="588"/>
      <c r="C27" s="316" t="s">
        <v>334</v>
      </c>
      <c r="D27" s="309">
        <v>3</v>
      </c>
      <c r="E27" s="310">
        <v>1</v>
      </c>
      <c r="F27" s="311">
        <v>5</v>
      </c>
      <c r="G27" s="312">
        <v>4</v>
      </c>
      <c r="H27" s="312"/>
      <c r="I27" s="312"/>
      <c r="J27" s="312"/>
      <c r="K27" s="312"/>
      <c r="L27" s="317"/>
      <c r="M27" s="314">
        <v>1</v>
      </c>
    </row>
    <row r="28" spans="2:13" ht="37.5" customHeight="1" x14ac:dyDescent="0.3">
      <c r="B28" s="588"/>
      <c r="C28" s="316" t="s">
        <v>1016</v>
      </c>
      <c r="D28" s="309">
        <v>1</v>
      </c>
      <c r="E28" s="310"/>
      <c r="F28" s="311">
        <v>1</v>
      </c>
      <c r="G28" s="312"/>
      <c r="H28" s="312"/>
      <c r="I28" s="312"/>
      <c r="J28" s="312"/>
      <c r="K28" s="312"/>
      <c r="L28" s="317"/>
      <c r="M28" s="314">
        <v>1</v>
      </c>
    </row>
    <row r="29" spans="2:13" ht="37.5" customHeight="1" x14ac:dyDescent="0.3">
      <c r="B29" s="588"/>
      <c r="C29" s="315" t="s">
        <v>1017</v>
      </c>
      <c r="D29" s="309">
        <v>2</v>
      </c>
      <c r="E29" s="310"/>
      <c r="F29" s="311">
        <v>2</v>
      </c>
      <c r="G29" s="312"/>
      <c r="H29" s="312"/>
      <c r="I29" s="312"/>
      <c r="J29" s="312"/>
      <c r="K29" s="312"/>
      <c r="L29" s="317"/>
      <c r="M29" s="314">
        <v>2</v>
      </c>
    </row>
    <row r="30" spans="2:13" ht="47.25" customHeight="1" x14ac:dyDescent="0.3">
      <c r="B30" s="588"/>
      <c r="C30" s="315" t="s">
        <v>1014</v>
      </c>
      <c r="D30" s="309">
        <v>2</v>
      </c>
      <c r="E30" s="310"/>
      <c r="F30" s="311">
        <v>1</v>
      </c>
      <c r="G30" s="312"/>
      <c r="H30" s="312"/>
      <c r="I30" s="312"/>
      <c r="J30" s="312"/>
      <c r="K30" s="312"/>
      <c r="L30" s="313"/>
      <c r="M30" s="312">
        <v>1</v>
      </c>
    </row>
    <row r="31" spans="2:13" ht="47.25" customHeight="1" x14ac:dyDescent="0.3">
      <c r="B31" s="588"/>
      <c r="C31" s="315" t="s">
        <v>350</v>
      </c>
      <c r="D31" s="309">
        <v>1</v>
      </c>
      <c r="E31" s="310"/>
      <c r="F31" s="311">
        <v>1</v>
      </c>
      <c r="G31" s="312"/>
      <c r="H31" s="312"/>
      <c r="I31" s="312"/>
      <c r="J31" s="312"/>
      <c r="K31" s="312"/>
      <c r="L31" s="313"/>
      <c r="M31" s="314">
        <v>1</v>
      </c>
    </row>
    <row r="32" spans="2:13" ht="47.25" customHeight="1" x14ac:dyDescent="0.3">
      <c r="B32" s="588"/>
      <c r="C32" s="315" t="s">
        <v>210</v>
      </c>
      <c r="D32" s="309">
        <v>1</v>
      </c>
      <c r="E32" s="310"/>
      <c r="F32" s="311">
        <v>1</v>
      </c>
      <c r="G32" s="312"/>
      <c r="H32" s="312"/>
      <c r="I32" s="312"/>
      <c r="J32" s="312"/>
      <c r="K32" s="312"/>
      <c r="L32" s="313"/>
      <c r="M32" s="314">
        <v>1</v>
      </c>
    </row>
    <row r="33" spans="2:13" ht="36.75" customHeight="1" x14ac:dyDescent="0.3">
      <c r="B33" s="588"/>
      <c r="C33" s="315" t="s">
        <v>356</v>
      </c>
      <c r="D33" s="309">
        <v>1</v>
      </c>
      <c r="E33" s="310"/>
      <c r="F33" s="311">
        <v>1</v>
      </c>
      <c r="G33" s="312"/>
      <c r="H33" s="312"/>
      <c r="I33" s="312"/>
      <c r="J33" s="312"/>
      <c r="K33" s="312"/>
      <c r="L33" s="313"/>
      <c r="M33" s="314">
        <v>1</v>
      </c>
    </row>
    <row r="34" spans="2:13" ht="42.75" customHeight="1" x14ac:dyDescent="0.3">
      <c r="B34" s="588"/>
      <c r="C34" s="315" t="s">
        <v>220</v>
      </c>
      <c r="D34" s="309">
        <v>5</v>
      </c>
      <c r="E34" s="310">
        <v>5</v>
      </c>
      <c r="F34" s="311">
        <v>5</v>
      </c>
      <c r="G34" s="312"/>
      <c r="H34" s="312"/>
      <c r="I34" s="312">
        <v>5</v>
      </c>
      <c r="J34" s="312"/>
      <c r="K34" s="312"/>
      <c r="L34" s="313"/>
      <c r="M34" s="314"/>
    </row>
    <row r="35" spans="2:13" ht="42.75" customHeight="1" x14ac:dyDescent="0.3">
      <c r="B35" s="588"/>
      <c r="C35" s="315" t="s">
        <v>1010</v>
      </c>
      <c r="D35" s="309">
        <v>3</v>
      </c>
      <c r="E35" s="310"/>
      <c r="F35" s="311">
        <v>3</v>
      </c>
      <c r="G35" s="312"/>
      <c r="H35" s="312"/>
      <c r="I35" s="312"/>
      <c r="J35" s="312"/>
      <c r="K35" s="312"/>
      <c r="L35" s="313"/>
      <c r="M35" s="314">
        <v>3</v>
      </c>
    </row>
    <row r="36" spans="2:13" ht="32.25" customHeight="1" x14ac:dyDescent="0.3">
      <c r="B36" s="588"/>
      <c r="C36" s="308" t="s">
        <v>86</v>
      </c>
      <c r="D36" s="309">
        <v>8</v>
      </c>
      <c r="E36" s="310">
        <v>3</v>
      </c>
      <c r="F36" s="311">
        <v>21</v>
      </c>
      <c r="G36" s="312"/>
      <c r="H36" s="312"/>
      <c r="I36" s="312">
        <v>1</v>
      </c>
      <c r="J36" s="312">
        <v>3</v>
      </c>
      <c r="K36" s="312">
        <v>8</v>
      </c>
      <c r="L36" s="313">
        <v>3</v>
      </c>
      <c r="M36" s="314">
        <v>6</v>
      </c>
    </row>
    <row r="37" spans="2:13" ht="45" customHeight="1" x14ac:dyDescent="0.3">
      <c r="B37" s="588"/>
      <c r="C37" s="315" t="s">
        <v>443</v>
      </c>
      <c r="D37" s="309">
        <v>1</v>
      </c>
      <c r="E37" s="310"/>
      <c r="F37" s="311">
        <v>1</v>
      </c>
      <c r="G37" s="312"/>
      <c r="H37" s="312"/>
      <c r="I37" s="312"/>
      <c r="J37" s="312"/>
      <c r="K37" s="312"/>
      <c r="L37" s="313"/>
      <c r="M37" s="314">
        <v>1</v>
      </c>
    </row>
    <row r="38" spans="2:13" ht="45" customHeight="1" x14ac:dyDescent="0.3">
      <c r="B38" s="588"/>
      <c r="C38" s="315" t="s">
        <v>255</v>
      </c>
      <c r="D38" s="309">
        <v>3</v>
      </c>
      <c r="E38" s="310"/>
      <c r="F38" s="311">
        <v>3</v>
      </c>
      <c r="G38" s="312"/>
      <c r="H38" s="312"/>
      <c r="I38" s="312"/>
      <c r="J38" s="312"/>
      <c r="K38" s="312"/>
      <c r="L38" s="313"/>
      <c r="M38" s="314">
        <v>3</v>
      </c>
    </row>
    <row r="39" spans="2:13" ht="45" customHeight="1" x14ac:dyDescent="0.3">
      <c r="B39" s="588"/>
      <c r="C39" s="315" t="s">
        <v>109</v>
      </c>
      <c r="D39" s="309">
        <v>1</v>
      </c>
      <c r="E39" s="310"/>
      <c r="F39" s="311">
        <v>1</v>
      </c>
      <c r="G39" s="312"/>
      <c r="H39" s="312"/>
      <c r="I39" s="312"/>
      <c r="J39" s="312"/>
      <c r="K39" s="312"/>
      <c r="L39" s="313"/>
      <c r="M39" s="314">
        <v>1</v>
      </c>
    </row>
    <row r="40" spans="2:13" x14ac:dyDescent="0.3">
      <c r="B40" s="588"/>
      <c r="C40" s="315" t="s">
        <v>123</v>
      </c>
      <c r="D40" s="309">
        <v>1</v>
      </c>
      <c r="E40" s="310"/>
      <c r="F40" s="311">
        <v>1</v>
      </c>
      <c r="G40" s="312"/>
      <c r="H40" s="312"/>
      <c r="I40" s="312"/>
      <c r="J40" s="312"/>
      <c r="K40" s="312"/>
      <c r="L40" s="313"/>
      <c r="M40" s="314">
        <v>1</v>
      </c>
    </row>
    <row r="41" spans="2:13" ht="22.5" x14ac:dyDescent="0.3">
      <c r="B41" s="588"/>
      <c r="C41" s="315" t="s">
        <v>320</v>
      </c>
      <c r="D41" s="309">
        <v>1</v>
      </c>
      <c r="E41" s="310"/>
      <c r="F41" s="311">
        <v>1</v>
      </c>
      <c r="G41" s="312"/>
      <c r="H41" s="312"/>
      <c r="I41" s="312"/>
      <c r="J41" s="312"/>
      <c r="K41" s="312"/>
      <c r="L41" s="313"/>
      <c r="M41" s="314">
        <v>1</v>
      </c>
    </row>
    <row r="42" spans="2:13" ht="22.5" x14ac:dyDescent="0.3">
      <c r="B42" s="589"/>
      <c r="C42" s="315" t="s">
        <v>1018</v>
      </c>
      <c r="D42" s="309">
        <v>13</v>
      </c>
      <c r="E42" s="310">
        <v>5</v>
      </c>
      <c r="F42" s="311">
        <v>13</v>
      </c>
      <c r="G42" s="312"/>
      <c r="H42" s="312"/>
      <c r="I42" s="312"/>
      <c r="J42" s="312"/>
      <c r="K42" s="312">
        <v>5</v>
      </c>
      <c r="L42" s="313">
        <v>8</v>
      </c>
      <c r="M42" s="314"/>
    </row>
    <row r="43" spans="2:13" x14ac:dyDescent="0.3">
      <c r="B43" s="587" t="s">
        <v>1019</v>
      </c>
      <c r="C43" s="315" t="s">
        <v>1020</v>
      </c>
      <c r="D43" s="309">
        <v>78</v>
      </c>
      <c r="E43" s="310">
        <v>78</v>
      </c>
      <c r="F43" s="311">
        <v>21</v>
      </c>
      <c r="G43" s="312">
        <v>19</v>
      </c>
      <c r="H43" s="312">
        <v>1</v>
      </c>
      <c r="I43" s="312">
        <v>1</v>
      </c>
      <c r="J43" s="312"/>
      <c r="K43" s="312"/>
      <c r="L43" s="313"/>
      <c r="M43" s="314"/>
    </row>
    <row r="44" spans="2:13" ht="22.5" x14ac:dyDescent="0.3">
      <c r="B44" s="588"/>
      <c r="C44" s="316" t="s">
        <v>1021</v>
      </c>
      <c r="D44" s="309">
        <v>28</v>
      </c>
      <c r="E44" s="310">
        <v>28</v>
      </c>
      <c r="F44" s="311">
        <v>28</v>
      </c>
      <c r="G44" s="312">
        <v>27</v>
      </c>
      <c r="H44" s="312"/>
      <c r="I44" s="312"/>
      <c r="J44" s="312"/>
      <c r="K44" s="312">
        <v>1</v>
      </c>
      <c r="L44" s="313"/>
      <c r="M44" s="314"/>
    </row>
    <row r="45" spans="2:13" ht="22.5" x14ac:dyDescent="0.3">
      <c r="B45" s="588"/>
      <c r="C45" s="315" t="s">
        <v>220</v>
      </c>
      <c r="D45" s="309">
        <v>5</v>
      </c>
      <c r="E45" s="310">
        <v>5</v>
      </c>
      <c r="F45" s="311">
        <v>5</v>
      </c>
      <c r="G45" s="312"/>
      <c r="H45" s="312">
        <v>4</v>
      </c>
      <c r="I45" s="312">
        <v>1</v>
      </c>
      <c r="J45" s="312"/>
      <c r="K45" s="312"/>
      <c r="L45" s="313"/>
      <c r="M45" s="314"/>
    </row>
    <row r="46" spans="2:13" ht="33.75" x14ac:dyDescent="0.3">
      <c r="B46" s="588"/>
      <c r="C46" s="315" t="s">
        <v>443</v>
      </c>
      <c r="D46" s="309">
        <v>9</v>
      </c>
      <c r="E46" s="310">
        <v>1</v>
      </c>
      <c r="F46" s="311">
        <v>9</v>
      </c>
      <c r="G46" s="312"/>
      <c r="H46" s="312"/>
      <c r="I46" s="312"/>
      <c r="J46" s="312"/>
      <c r="K46" s="312">
        <v>1</v>
      </c>
      <c r="L46" s="313">
        <v>2</v>
      </c>
      <c r="M46" s="314">
        <v>6</v>
      </c>
    </row>
    <row r="47" spans="2:13" ht="22.5" x14ac:dyDescent="0.3">
      <c r="B47" s="588"/>
      <c r="C47" s="315" t="s">
        <v>104</v>
      </c>
      <c r="D47" s="309">
        <v>4</v>
      </c>
      <c r="E47" s="310">
        <v>4</v>
      </c>
      <c r="F47" s="311">
        <v>4</v>
      </c>
      <c r="G47" s="312"/>
      <c r="H47" s="312"/>
      <c r="I47" s="312"/>
      <c r="J47" s="312"/>
      <c r="K47" s="312">
        <v>4</v>
      </c>
      <c r="L47" s="313"/>
      <c r="M47" s="314"/>
    </row>
    <row r="48" spans="2:13" x14ac:dyDescent="0.3">
      <c r="B48" s="588"/>
      <c r="C48" s="315" t="s">
        <v>109</v>
      </c>
      <c r="D48" s="309">
        <v>7</v>
      </c>
      <c r="E48" s="310"/>
      <c r="F48" s="311">
        <v>20</v>
      </c>
      <c r="G48" s="312"/>
      <c r="H48" s="312"/>
      <c r="I48" s="312"/>
      <c r="J48" s="312"/>
      <c r="K48" s="312">
        <v>3</v>
      </c>
      <c r="L48" s="313">
        <v>1</v>
      </c>
      <c r="M48" s="314">
        <v>16</v>
      </c>
    </row>
    <row r="49" spans="2:13" ht="22.5" x14ac:dyDescent="0.3">
      <c r="B49" s="588"/>
      <c r="C49" s="315" t="s">
        <v>173</v>
      </c>
      <c r="D49" s="309">
        <v>6</v>
      </c>
      <c r="E49" s="310"/>
      <c r="F49" s="311">
        <v>8</v>
      </c>
      <c r="G49" s="312"/>
      <c r="H49" s="312"/>
      <c r="I49" s="312"/>
      <c r="J49" s="312"/>
      <c r="K49" s="312"/>
      <c r="L49" s="313"/>
      <c r="M49" s="314">
        <v>8</v>
      </c>
    </row>
    <row r="50" spans="2:13" ht="22.5" x14ac:dyDescent="0.3">
      <c r="B50" s="589"/>
      <c r="C50" s="315" t="s">
        <v>320</v>
      </c>
      <c r="D50" s="309">
        <v>1</v>
      </c>
      <c r="E50" s="310"/>
      <c r="F50" s="311">
        <v>2</v>
      </c>
      <c r="G50" s="312"/>
      <c r="H50" s="312"/>
      <c r="I50" s="312"/>
      <c r="J50" s="312"/>
      <c r="K50" s="312"/>
      <c r="L50" s="313"/>
      <c r="M50" s="314">
        <v>2</v>
      </c>
    </row>
    <row r="51" spans="2:13" ht="22.5" x14ac:dyDescent="0.3">
      <c r="B51" s="587" t="s">
        <v>1022</v>
      </c>
      <c r="C51" s="315" t="s">
        <v>220</v>
      </c>
      <c r="D51" s="309">
        <v>3</v>
      </c>
      <c r="E51" s="310">
        <v>3</v>
      </c>
      <c r="F51" s="311">
        <v>3</v>
      </c>
      <c r="G51" s="312"/>
      <c r="H51" s="312"/>
      <c r="I51" s="312">
        <v>1</v>
      </c>
      <c r="J51" s="312"/>
      <c r="K51" s="312">
        <v>2</v>
      </c>
      <c r="L51" s="313"/>
      <c r="M51" s="314"/>
    </row>
    <row r="52" spans="2:13" ht="22.5" x14ac:dyDescent="0.3">
      <c r="B52" s="589"/>
      <c r="C52" s="315" t="s">
        <v>255</v>
      </c>
      <c r="D52" s="309">
        <v>6</v>
      </c>
      <c r="E52" s="310">
        <v>3</v>
      </c>
      <c r="F52" s="311">
        <v>10</v>
      </c>
      <c r="G52" s="312"/>
      <c r="H52" s="312"/>
      <c r="I52" s="312"/>
      <c r="J52" s="312">
        <v>2</v>
      </c>
      <c r="K52" s="312">
        <v>6</v>
      </c>
      <c r="L52" s="313">
        <v>1</v>
      </c>
      <c r="M52" s="314">
        <v>1</v>
      </c>
    </row>
    <row r="53" spans="2:13" ht="22.5" x14ac:dyDescent="0.3">
      <c r="B53" s="587" t="s">
        <v>1023</v>
      </c>
      <c r="C53" s="315" t="s">
        <v>220</v>
      </c>
      <c r="D53" s="309">
        <v>1</v>
      </c>
      <c r="E53" s="310">
        <v>1</v>
      </c>
      <c r="F53" s="311">
        <v>1</v>
      </c>
      <c r="G53" s="312"/>
      <c r="H53" s="312">
        <v>1</v>
      </c>
      <c r="I53" s="312"/>
      <c r="J53" s="312"/>
      <c r="K53" s="312"/>
      <c r="L53" s="313"/>
      <c r="M53" s="314"/>
    </row>
    <row r="54" spans="2:13" ht="22.5" x14ac:dyDescent="0.3">
      <c r="B54" s="588"/>
      <c r="C54" s="315" t="s">
        <v>1024</v>
      </c>
      <c r="D54" s="309">
        <v>11</v>
      </c>
      <c r="E54" s="310">
        <v>11</v>
      </c>
      <c r="F54" s="311">
        <v>11</v>
      </c>
      <c r="G54" s="312"/>
      <c r="H54" s="312"/>
      <c r="I54" s="312">
        <v>10</v>
      </c>
      <c r="J54" s="312">
        <v>1</v>
      </c>
      <c r="K54" s="312"/>
      <c r="L54" s="313"/>
      <c r="M54" s="314"/>
    </row>
    <row r="55" spans="2:13" x14ac:dyDescent="0.3">
      <c r="B55" s="589"/>
      <c r="C55" s="315" t="s">
        <v>722</v>
      </c>
      <c r="D55" s="309">
        <v>14</v>
      </c>
      <c r="E55" s="310">
        <v>14</v>
      </c>
      <c r="F55" s="311">
        <v>15</v>
      </c>
      <c r="G55" s="312"/>
      <c r="H55" s="312"/>
      <c r="I55" s="312"/>
      <c r="J55" s="312"/>
      <c r="K55" s="312">
        <v>14</v>
      </c>
      <c r="L55" s="313"/>
      <c r="M55" s="314">
        <v>1</v>
      </c>
    </row>
    <row r="56" spans="2:13" ht="22.5" x14ac:dyDescent="0.3">
      <c r="B56" s="393" t="s">
        <v>1025</v>
      </c>
      <c r="C56" s="315" t="s">
        <v>350</v>
      </c>
      <c r="D56" s="309">
        <v>8</v>
      </c>
      <c r="E56" s="310">
        <v>6</v>
      </c>
      <c r="F56" s="311">
        <v>8</v>
      </c>
      <c r="G56" s="312">
        <v>4</v>
      </c>
      <c r="H56" s="312">
        <v>2</v>
      </c>
      <c r="I56" s="312"/>
      <c r="J56" s="312"/>
      <c r="K56" s="312"/>
      <c r="L56" s="313"/>
      <c r="M56" s="314">
        <v>2</v>
      </c>
    </row>
    <row r="57" spans="2:13" ht="22.5" x14ac:dyDescent="0.3">
      <c r="B57" s="587" t="s">
        <v>1026</v>
      </c>
      <c r="C57" s="315" t="s">
        <v>1027</v>
      </c>
      <c r="D57" s="309">
        <v>8</v>
      </c>
      <c r="E57" s="310">
        <v>8</v>
      </c>
      <c r="F57" s="311">
        <v>8</v>
      </c>
      <c r="G57" s="312">
        <v>7</v>
      </c>
      <c r="H57" s="312">
        <v>1</v>
      </c>
      <c r="I57" s="312"/>
      <c r="J57" s="312"/>
      <c r="K57" s="312"/>
      <c r="L57" s="313"/>
      <c r="M57" s="314"/>
    </row>
    <row r="58" spans="2:13" ht="22.5" x14ac:dyDescent="0.3">
      <c r="B58" s="588"/>
      <c r="C58" s="315" t="s">
        <v>220</v>
      </c>
      <c r="D58" s="309">
        <v>3</v>
      </c>
      <c r="E58" s="310">
        <v>3</v>
      </c>
      <c r="F58" s="311">
        <v>3</v>
      </c>
      <c r="G58" s="312"/>
      <c r="H58" s="312"/>
      <c r="I58" s="312">
        <v>3</v>
      </c>
      <c r="J58" s="312"/>
      <c r="K58" s="312"/>
      <c r="L58" s="313"/>
      <c r="M58" s="314"/>
    </row>
    <row r="59" spans="2:13" ht="22.5" x14ac:dyDescent="0.3">
      <c r="B59" s="588"/>
      <c r="C59" s="315" t="s">
        <v>104</v>
      </c>
      <c r="D59" s="309">
        <v>1</v>
      </c>
      <c r="E59" s="310">
        <v>1</v>
      </c>
      <c r="F59" s="311">
        <v>1</v>
      </c>
      <c r="G59" s="312"/>
      <c r="H59" s="312"/>
      <c r="I59" s="312"/>
      <c r="J59" s="312">
        <v>1</v>
      </c>
      <c r="K59" s="312"/>
      <c r="L59" s="313"/>
      <c r="M59" s="314"/>
    </row>
    <row r="60" spans="2:13" ht="22.5" x14ac:dyDescent="0.3">
      <c r="B60" s="589"/>
      <c r="C60" s="315" t="s">
        <v>320</v>
      </c>
      <c r="D60" s="309">
        <v>8</v>
      </c>
      <c r="E60" s="310">
        <v>1</v>
      </c>
      <c r="F60" s="311">
        <v>18</v>
      </c>
      <c r="G60" s="312"/>
      <c r="H60" s="312"/>
      <c r="I60" s="312"/>
      <c r="J60" s="312"/>
      <c r="K60" s="312">
        <v>3</v>
      </c>
      <c r="L60" s="313"/>
      <c r="M60" s="314">
        <v>15</v>
      </c>
    </row>
    <row r="61" spans="2:13" ht="22.5" x14ac:dyDescent="0.3">
      <c r="B61" s="587" t="s">
        <v>1028</v>
      </c>
      <c r="C61" s="315" t="s">
        <v>104</v>
      </c>
      <c r="D61" s="309">
        <v>2</v>
      </c>
      <c r="E61" s="310"/>
      <c r="F61" s="311">
        <v>2</v>
      </c>
      <c r="G61" s="312"/>
      <c r="H61" s="312"/>
      <c r="I61" s="312"/>
      <c r="J61" s="312"/>
      <c r="K61" s="312"/>
      <c r="L61" s="313">
        <v>2</v>
      </c>
      <c r="M61" s="314"/>
    </row>
    <row r="62" spans="2:13" x14ac:dyDescent="0.3">
      <c r="B62" s="589"/>
      <c r="C62" s="315" t="s">
        <v>123</v>
      </c>
      <c r="D62" s="309">
        <v>4</v>
      </c>
      <c r="E62" s="310"/>
      <c r="F62" s="311">
        <v>4</v>
      </c>
      <c r="G62" s="312"/>
      <c r="H62" s="312"/>
      <c r="I62" s="312"/>
      <c r="J62" s="312"/>
      <c r="K62" s="312"/>
      <c r="L62" s="313"/>
      <c r="M62" s="314">
        <v>4</v>
      </c>
    </row>
    <row r="63" spans="2:13" x14ac:dyDescent="0.3">
      <c r="B63" s="587" t="s">
        <v>912</v>
      </c>
      <c r="C63" s="315" t="s">
        <v>210</v>
      </c>
      <c r="D63" s="309">
        <v>3</v>
      </c>
      <c r="E63" s="310">
        <v>3</v>
      </c>
      <c r="F63" s="311">
        <v>5</v>
      </c>
      <c r="G63" s="312">
        <v>2</v>
      </c>
      <c r="H63" s="312">
        <v>1</v>
      </c>
      <c r="I63" s="312"/>
      <c r="J63" s="312">
        <v>2</v>
      </c>
      <c r="K63" s="312"/>
      <c r="L63" s="312"/>
      <c r="M63" s="314"/>
    </row>
    <row r="64" spans="2:13" ht="22.5" x14ac:dyDescent="0.3">
      <c r="B64" s="589"/>
      <c r="C64" s="315" t="s">
        <v>104</v>
      </c>
      <c r="D64" s="309">
        <v>2</v>
      </c>
      <c r="E64" s="310">
        <v>2</v>
      </c>
      <c r="F64" s="311">
        <v>2</v>
      </c>
      <c r="G64" s="312"/>
      <c r="H64" s="312"/>
      <c r="I64" s="312"/>
      <c r="J64" s="312">
        <v>1</v>
      </c>
      <c r="K64" s="312">
        <v>1</v>
      </c>
      <c r="L64" s="312"/>
      <c r="M64" s="314"/>
    </row>
    <row r="65" spans="2:13" x14ac:dyDescent="0.3">
      <c r="B65" s="587" t="s">
        <v>1029</v>
      </c>
      <c r="C65" s="315" t="s">
        <v>356</v>
      </c>
      <c r="D65" s="310">
        <v>10</v>
      </c>
      <c r="E65" s="310">
        <v>10</v>
      </c>
      <c r="F65" s="312">
        <v>12</v>
      </c>
      <c r="G65" s="312">
        <v>4</v>
      </c>
      <c r="H65" s="312">
        <v>7</v>
      </c>
      <c r="I65" s="312">
        <v>1</v>
      </c>
      <c r="J65" s="312"/>
      <c r="K65" s="312"/>
      <c r="L65" s="313"/>
      <c r="M65" s="314"/>
    </row>
    <row r="66" spans="2:13" ht="22.5" x14ac:dyDescent="0.3">
      <c r="B66" s="588"/>
      <c r="C66" s="315" t="s">
        <v>220</v>
      </c>
      <c r="D66" s="310">
        <v>1</v>
      </c>
      <c r="E66" s="310">
        <v>1</v>
      </c>
      <c r="F66" s="312">
        <v>1</v>
      </c>
      <c r="G66" s="312"/>
      <c r="H66" s="312"/>
      <c r="I66" s="312">
        <v>1</v>
      </c>
      <c r="J66" s="312"/>
      <c r="K66" s="312"/>
      <c r="L66" s="312"/>
      <c r="M66" s="314"/>
    </row>
    <row r="67" spans="2:13" x14ac:dyDescent="0.3">
      <c r="B67" s="588"/>
      <c r="C67" s="315" t="s">
        <v>1010</v>
      </c>
      <c r="D67" s="310">
        <v>1</v>
      </c>
      <c r="E67" s="310">
        <v>1</v>
      </c>
      <c r="F67" s="312">
        <v>1</v>
      </c>
      <c r="G67" s="312"/>
      <c r="H67" s="312"/>
      <c r="I67" s="312"/>
      <c r="J67" s="312">
        <v>1</v>
      </c>
      <c r="K67" s="312"/>
      <c r="L67" s="312"/>
      <c r="M67" s="314"/>
    </row>
    <row r="68" spans="2:13" ht="33.75" x14ac:dyDescent="0.3">
      <c r="B68" s="588"/>
      <c r="C68" s="315" t="s">
        <v>1030</v>
      </c>
      <c r="D68" s="310">
        <v>2</v>
      </c>
      <c r="E68" s="310"/>
      <c r="F68" s="312">
        <v>2</v>
      </c>
      <c r="G68" s="312"/>
      <c r="H68" s="312"/>
      <c r="I68" s="312"/>
      <c r="J68" s="312"/>
      <c r="K68" s="312"/>
      <c r="L68" s="312"/>
      <c r="M68" s="314">
        <v>2</v>
      </c>
    </row>
    <row r="69" spans="2:13" ht="22.5" x14ac:dyDescent="0.3">
      <c r="B69" s="588"/>
      <c r="C69" s="315" t="s">
        <v>104</v>
      </c>
      <c r="D69" s="310">
        <v>2</v>
      </c>
      <c r="E69" s="310">
        <v>2</v>
      </c>
      <c r="F69" s="312">
        <v>2</v>
      </c>
      <c r="G69" s="312"/>
      <c r="H69" s="312"/>
      <c r="I69" s="312"/>
      <c r="J69" s="312">
        <v>2</v>
      </c>
      <c r="K69" s="312"/>
      <c r="L69" s="312"/>
      <c r="M69" s="314"/>
    </row>
    <row r="70" spans="2:13" ht="33.75" x14ac:dyDescent="0.3">
      <c r="B70" s="588"/>
      <c r="C70" s="315" t="s">
        <v>443</v>
      </c>
      <c r="D70" s="310">
        <v>2</v>
      </c>
      <c r="E70" s="310"/>
      <c r="F70" s="312">
        <v>2</v>
      </c>
      <c r="G70" s="312"/>
      <c r="H70" s="312"/>
      <c r="I70" s="312"/>
      <c r="J70" s="312"/>
      <c r="K70" s="312"/>
      <c r="L70" s="312"/>
      <c r="M70" s="312">
        <v>2</v>
      </c>
    </row>
    <row r="71" spans="2:13" ht="22.5" x14ac:dyDescent="0.3">
      <c r="B71" s="588"/>
      <c r="C71" s="315" t="s">
        <v>173</v>
      </c>
      <c r="D71" s="310">
        <v>2</v>
      </c>
      <c r="E71" s="310"/>
      <c r="F71" s="312">
        <v>2</v>
      </c>
      <c r="G71" s="312"/>
      <c r="H71" s="312"/>
      <c r="I71" s="312"/>
      <c r="J71" s="312"/>
      <c r="K71" s="312"/>
      <c r="L71" s="312"/>
      <c r="M71" s="312">
        <v>2</v>
      </c>
    </row>
    <row r="72" spans="2:13" ht="22.5" x14ac:dyDescent="0.3">
      <c r="B72" s="589"/>
      <c r="C72" s="315" t="s">
        <v>320</v>
      </c>
      <c r="D72" s="310">
        <v>1</v>
      </c>
      <c r="E72" s="310"/>
      <c r="F72" s="312">
        <v>1</v>
      </c>
      <c r="G72" s="312"/>
      <c r="H72" s="312"/>
      <c r="I72" s="312"/>
      <c r="J72" s="312"/>
      <c r="K72" s="312"/>
      <c r="L72" s="312"/>
      <c r="M72" s="312">
        <v>1</v>
      </c>
    </row>
    <row r="73" spans="2:13" ht="22.5" x14ac:dyDescent="0.3">
      <c r="B73" s="318" t="s">
        <v>1031</v>
      </c>
      <c r="C73" s="315" t="s">
        <v>104</v>
      </c>
      <c r="D73" s="310">
        <v>1</v>
      </c>
      <c r="E73" s="310">
        <v>1</v>
      </c>
      <c r="F73" s="312">
        <v>1</v>
      </c>
      <c r="G73" s="312"/>
      <c r="H73" s="312"/>
      <c r="I73" s="312"/>
      <c r="J73" s="312">
        <v>1</v>
      </c>
      <c r="K73" s="312"/>
      <c r="L73" s="312"/>
      <c r="M73" s="314"/>
    </row>
    <row r="74" spans="2:13" x14ac:dyDescent="0.3">
      <c r="B74" s="590" t="s">
        <v>1032</v>
      </c>
      <c r="C74" s="591"/>
      <c r="D74" s="319">
        <f t="shared" ref="D74:M74" si="0">SUM(D5:D73)</f>
        <v>366</v>
      </c>
      <c r="E74" s="320">
        <f>SUM(E5:E73)</f>
        <v>262</v>
      </c>
      <c r="F74" s="321">
        <f>SUM(F5:F73)</f>
        <v>379</v>
      </c>
      <c r="G74" s="322">
        <f t="shared" si="0"/>
        <v>96</v>
      </c>
      <c r="H74" s="322">
        <f t="shared" si="0"/>
        <v>33</v>
      </c>
      <c r="I74" s="322">
        <f t="shared" si="0"/>
        <v>32</v>
      </c>
      <c r="J74" s="322">
        <f>SUM(J5:J73)</f>
        <v>19</v>
      </c>
      <c r="K74" s="322">
        <f>SUM(K5:K73)</f>
        <v>58</v>
      </c>
      <c r="L74" s="322">
        <f t="shared" si="0"/>
        <v>34</v>
      </c>
      <c r="M74" s="320">
        <f t="shared" si="0"/>
        <v>107</v>
      </c>
    </row>
    <row r="75" spans="2:13" x14ac:dyDescent="0.3">
      <c r="B75" s="323"/>
      <c r="C75" s="324"/>
      <c r="D75" s="79"/>
      <c r="E75" s="325">
        <f>E74/D74</f>
        <v>0.71584699453551914</v>
      </c>
      <c r="F75" s="324"/>
      <c r="G75" s="325">
        <f>G74/F74</f>
        <v>0.25329815303430081</v>
      </c>
      <c r="H75" s="325">
        <f>H74/F74</f>
        <v>8.7071240105540904E-2</v>
      </c>
      <c r="I75" s="325">
        <f>I74/F74</f>
        <v>8.4432717678100261E-2</v>
      </c>
      <c r="J75" s="325">
        <f>J74/F74</f>
        <v>5.0131926121372031E-2</v>
      </c>
      <c r="K75" s="325">
        <f>K74/F74</f>
        <v>0.15303430079155672</v>
      </c>
      <c r="L75" s="325">
        <f>L74/F74</f>
        <v>8.9709762532981532E-2</v>
      </c>
      <c r="M75" s="325">
        <f>M74/F74</f>
        <v>0.28232189973614774</v>
      </c>
    </row>
  </sheetData>
  <sheetProtection selectLockedCells="1" selectUnlockedCells="1"/>
  <mergeCells count="13">
    <mergeCell ref="B65:B72"/>
    <mergeCell ref="B74:C74"/>
    <mergeCell ref="B2:Q2"/>
    <mergeCell ref="B51:B52"/>
    <mergeCell ref="B53:B55"/>
    <mergeCell ref="B57:B60"/>
    <mergeCell ref="B61:B62"/>
    <mergeCell ref="B63:B64"/>
    <mergeCell ref="B5:B10"/>
    <mergeCell ref="B12:B13"/>
    <mergeCell ref="B15:B25"/>
    <mergeCell ref="B26:B42"/>
    <mergeCell ref="B43:B5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601"/>
      <c r="B1" s="601"/>
      <c r="C1" s="601"/>
      <c r="D1" s="601"/>
      <c r="E1" s="601"/>
      <c r="F1" s="601"/>
      <c r="G1" s="601"/>
      <c r="H1" s="600" t="s">
        <v>1033</v>
      </c>
      <c r="I1" s="600"/>
      <c r="J1" s="600"/>
      <c r="K1" s="600"/>
      <c r="L1" s="600"/>
      <c r="M1" s="600"/>
      <c r="N1" s="600"/>
      <c r="O1" s="600"/>
      <c r="P1" s="600"/>
      <c r="Q1" s="600"/>
      <c r="R1" s="600"/>
      <c r="S1" s="46"/>
      <c r="T1" s="602" t="s">
        <v>1034</v>
      </c>
      <c r="U1" s="602"/>
      <c r="V1" s="602"/>
      <c r="W1" s="602"/>
      <c r="X1" s="602"/>
      <c r="Y1" s="602"/>
      <c r="Z1" s="602"/>
      <c r="AA1" s="602"/>
      <c r="AB1" s="602"/>
      <c r="AC1" s="603" t="s">
        <v>1035</v>
      </c>
      <c r="AD1" s="603"/>
      <c r="AE1" s="603"/>
      <c r="AF1" s="603"/>
      <c r="AG1" s="603"/>
      <c r="AH1" s="603"/>
      <c r="AI1" s="603"/>
      <c r="AJ1" s="603"/>
      <c r="AK1" s="51"/>
      <c r="AL1" s="604" t="s">
        <v>1036</v>
      </c>
      <c r="AM1" s="604"/>
      <c r="AN1" s="604"/>
      <c r="AO1" s="604"/>
      <c r="AP1" s="604"/>
      <c r="AQ1" s="604"/>
      <c r="AR1" s="604"/>
      <c r="AS1" s="604"/>
      <c r="AT1" s="52"/>
      <c r="AU1" s="596" t="s">
        <v>1037</v>
      </c>
      <c r="AV1" s="596"/>
      <c r="AW1" s="596"/>
      <c r="AX1" s="596"/>
      <c r="AY1" s="596"/>
      <c r="AZ1" s="596"/>
      <c r="BA1" s="596"/>
      <c r="BB1" s="596"/>
      <c r="BC1" s="53"/>
      <c r="BD1" s="598" t="s">
        <v>1038</v>
      </c>
      <c r="BE1" s="598"/>
      <c r="BF1" s="598"/>
      <c r="BG1" s="598"/>
      <c r="BH1" s="598"/>
      <c r="BI1" s="30"/>
      <c r="BJ1" s="30"/>
      <c r="BK1" s="30"/>
    </row>
    <row r="2" spans="1:63" ht="39.950000000000003" customHeight="1" x14ac:dyDescent="0.25">
      <c r="A2" s="599" t="s">
        <v>1039</v>
      </c>
      <c r="B2" s="599" t="s">
        <v>9</v>
      </c>
      <c r="C2" s="599" t="s">
        <v>11</v>
      </c>
      <c r="D2" s="599" t="s">
        <v>1040</v>
      </c>
      <c r="E2" s="599" t="s">
        <v>1041</v>
      </c>
      <c r="F2" s="599" t="s">
        <v>13</v>
      </c>
      <c r="G2" s="599" t="s">
        <v>17</v>
      </c>
      <c r="H2" s="597" t="s">
        <v>71</v>
      </c>
      <c r="I2" s="600" t="s">
        <v>1042</v>
      </c>
      <c r="J2" s="600"/>
      <c r="K2" s="600"/>
      <c r="L2" s="597" t="s">
        <v>72</v>
      </c>
      <c r="M2" s="597" t="s">
        <v>1043</v>
      </c>
      <c r="N2" s="597" t="s">
        <v>1044</v>
      </c>
      <c r="O2" s="597" t="s">
        <v>32</v>
      </c>
      <c r="P2" s="597" t="s">
        <v>1045</v>
      </c>
      <c r="Q2" s="597" t="s">
        <v>1046</v>
      </c>
      <c r="R2" s="597" t="s">
        <v>1047</v>
      </c>
      <c r="S2" s="44"/>
      <c r="T2" s="606" t="s">
        <v>1048</v>
      </c>
      <c r="U2" s="606" t="s">
        <v>1049</v>
      </c>
      <c r="V2" s="606" t="s">
        <v>1050</v>
      </c>
      <c r="W2" s="606" t="s">
        <v>1051</v>
      </c>
      <c r="X2" s="606" t="s">
        <v>1052</v>
      </c>
      <c r="Y2" s="606" t="s">
        <v>1053</v>
      </c>
      <c r="Z2" s="606" t="s">
        <v>1054</v>
      </c>
      <c r="AA2" s="606" t="s">
        <v>1055</v>
      </c>
      <c r="AB2" s="45"/>
      <c r="AC2" s="605" t="s">
        <v>1056</v>
      </c>
      <c r="AD2" s="605" t="s">
        <v>1057</v>
      </c>
      <c r="AE2" s="605" t="s">
        <v>1058</v>
      </c>
      <c r="AF2" s="605" t="s">
        <v>1059</v>
      </c>
      <c r="AG2" s="605" t="s">
        <v>1060</v>
      </c>
      <c r="AH2" s="605" t="s">
        <v>1061</v>
      </c>
      <c r="AI2" s="605" t="s">
        <v>1062</v>
      </c>
      <c r="AJ2" s="605" t="s">
        <v>1063</v>
      </c>
      <c r="AK2" s="43"/>
      <c r="AL2" s="607" t="s">
        <v>76</v>
      </c>
      <c r="AM2" s="607" t="s">
        <v>1064</v>
      </c>
      <c r="AN2" s="607" t="s">
        <v>78</v>
      </c>
      <c r="AO2" s="607" t="s">
        <v>79</v>
      </c>
      <c r="AP2" s="607" t="s">
        <v>1065</v>
      </c>
      <c r="AQ2" s="607" t="s">
        <v>81</v>
      </c>
      <c r="AR2" s="607" t="s">
        <v>82</v>
      </c>
      <c r="AS2" s="607" t="s">
        <v>83</v>
      </c>
      <c r="AT2" s="48"/>
      <c r="AU2" s="609" t="s">
        <v>76</v>
      </c>
      <c r="AV2" s="47"/>
      <c r="AW2" s="609" t="s">
        <v>1064</v>
      </c>
      <c r="AX2" s="609" t="s">
        <v>78</v>
      </c>
      <c r="AY2" s="609" t="s">
        <v>79</v>
      </c>
      <c r="AZ2" s="609" t="s">
        <v>80</v>
      </c>
      <c r="BA2" s="609" t="s">
        <v>81</v>
      </c>
      <c r="BB2" s="609" t="s">
        <v>82</v>
      </c>
      <c r="BC2" s="609" t="s">
        <v>1066</v>
      </c>
      <c r="BD2" s="608" t="s">
        <v>52</v>
      </c>
      <c r="BE2" s="608" t="s">
        <v>1067</v>
      </c>
      <c r="BF2" s="608" t="s">
        <v>1068</v>
      </c>
      <c r="BG2" s="608" t="s">
        <v>1069</v>
      </c>
      <c r="BH2" s="610" t="s">
        <v>1070</v>
      </c>
      <c r="BI2" s="608" t="s">
        <v>1068</v>
      </c>
      <c r="BJ2" s="608" t="s">
        <v>1069</v>
      </c>
      <c r="BK2" s="610" t="s">
        <v>1070</v>
      </c>
    </row>
    <row r="3" spans="1:63" ht="39.950000000000003" customHeight="1" x14ac:dyDescent="0.25">
      <c r="A3" s="599"/>
      <c r="B3" s="599"/>
      <c r="C3" s="599"/>
      <c r="D3" s="599"/>
      <c r="E3" s="599"/>
      <c r="F3" s="599"/>
      <c r="G3" s="599"/>
      <c r="H3" s="597"/>
      <c r="I3" s="34" t="s">
        <v>1071</v>
      </c>
      <c r="J3" s="44" t="s">
        <v>24</v>
      </c>
      <c r="K3" s="44" t="s">
        <v>26</v>
      </c>
      <c r="L3" s="597"/>
      <c r="M3" s="597"/>
      <c r="N3" s="597"/>
      <c r="O3" s="597"/>
      <c r="P3" s="597"/>
      <c r="Q3" s="597"/>
      <c r="R3" s="597"/>
      <c r="S3" s="44" t="s">
        <v>1072</v>
      </c>
      <c r="T3" s="606"/>
      <c r="U3" s="606"/>
      <c r="V3" s="606"/>
      <c r="W3" s="606"/>
      <c r="X3" s="606"/>
      <c r="Y3" s="606"/>
      <c r="Z3" s="606"/>
      <c r="AA3" s="606"/>
      <c r="AB3" s="45" t="s">
        <v>52</v>
      </c>
      <c r="AC3" s="605"/>
      <c r="AD3" s="605"/>
      <c r="AE3" s="605"/>
      <c r="AF3" s="605"/>
      <c r="AG3" s="605"/>
      <c r="AH3" s="605"/>
      <c r="AI3" s="605"/>
      <c r="AJ3" s="605"/>
      <c r="AK3" s="43" t="s">
        <v>52</v>
      </c>
      <c r="AL3" s="607"/>
      <c r="AM3" s="607"/>
      <c r="AN3" s="607"/>
      <c r="AO3" s="607"/>
      <c r="AP3" s="607"/>
      <c r="AQ3" s="607"/>
      <c r="AR3" s="607"/>
      <c r="AS3" s="607"/>
      <c r="AT3" s="48" t="s">
        <v>52</v>
      </c>
      <c r="AU3" s="609"/>
      <c r="AV3" s="47" t="s">
        <v>1073</v>
      </c>
      <c r="AW3" s="609"/>
      <c r="AX3" s="609"/>
      <c r="AY3" s="609"/>
      <c r="AZ3" s="609"/>
      <c r="BA3" s="609"/>
      <c r="BB3" s="609"/>
      <c r="BC3" s="609"/>
      <c r="BD3" s="608"/>
      <c r="BE3" s="608"/>
      <c r="BF3" s="608"/>
      <c r="BG3" s="608"/>
      <c r="BH3" s="610"/>
      <c r="BI3" s="608"/>
      <c r="BJ3" s="608"/>
      <c r="BK3" s="610"/>
    </row>
    <row r="4" spans="1:63" ht="39.950000000000003" customHeight="1" x14ac:dyDescent="0.25">
      <c r="A4" s="1" t="s">
        <v>1074</v>
      </c>
      <c r="B4" s="1" t="s">
        <v>1075</v>
      </c>
      <c r="C4" s="1" t="s">
        <v>1076</v>
      </c>
      <c r="D4" s="1" t="s">
        <v>1074</v>
      </c>
      <c r="E4" s="1" t="s">
        <v>1077</v>
      </c>
      <c r="F4" s="1" t="s">
        <v>1075</v>
      </c>
      <c r="G4" s="1" t="s">
        <v>1078</v>
      </c>
      <c r="H4" s="2" t="s">
        <v>1079</v>
      </c>
      <c r="I4" s="35" t="s">
        <v>1080</v>
      </c>
      <c r="J4" s="2"/>
      <c r="K4" s="2" t="s">
        <v>1081</v>
      </c>
      <c r="L4" s="2" t="s">
        <v>1075</v>
      </c>
      <c r="M4" s="2" t="s">
        <v>1075</v>
      </c>
      <c r="N4" s="2" t="s">
        <v>1082</v>
      </c>
      <c r="O4" s="2" t="s">
        <v>1075</v>
      </c>
      <c r="P4" s="2" t="s">
        <v>1083</v>
      </c>
      <c r="Q4" s="2" t="s">
        <v>1074</v>
      </c>
      <c r="R4" s="2" t="s">
        <v>1074</v>
      </c>
      <c r="S4" s="2" t="s">
        <v>1074</v>
      </c>
      <c r="T4" s="26" t="s">
        <v>1074</v>
      </c>
      <c r="U4" s="26" t="s">
        <v>1084</v>
      </c>
      <c r="V4" s="26" t="s">
        <v>1085</v>
      </c>
      <c r="W4" s="26" t="s">
        <v>1086</v>
      </c>
      <c r="X4" s="26" t="s">
        <v>1086</v>
      </c>
      <c r="Y4" s="26" t="s">
        <v>1082</v>
      </c>
      <c r="Z4" s="26" t="s">
        <v>1087</v>
      </c>
      <c r="AA4" s="26" t="s">
        <v>1075</v>
      </c>
      <c r="AB4" s="26" t="s">
        <v>1088</v>
      </c>
      <c r="AC4" s="27" t="s">
        <v>1074</v>
      </c>
      <c r="AD4" s="27" t="s">
        <v>1084</v>
      </c>
      <c r="AE4" s="27" t="s">
        <v>1085</v>
      </c>
      <c r="AF4" s="27" t="s">
        <v>1086</v>
      </c>
      <c r="AG4" s="27" t="s">
        <v>1086</v>
      </c>
      <c r="AH4" s="27" t="s">
        <v>1082</v>
      </c>
      <c r="AI4" s="27" t="s">
        <v>1087</v>
      </c>
      <c r="AJ4" s="27" t="s">
        <v>1075</v>
      </c>
      <c r="AK4" s="27"/>
      <c r="AL4" s="28" t="s">
        <v>1074</v>
      </c>
      <c r="AM4" s="28" t="s">
        <v>1084</v>
      </c>
      <c r="AN4" s="28" t="s">
        <v>1085</v>
      </c>
      <c r="AO4" s="28" t="s">
        <v>1086</v>
      </c>
      <c r="AP4" s="28" t="s">
        <v>1086</v>
      </c>
      <c r="AQ4" s="28" t="s">
        <v>1082</v>
      </c>
      <c r="AR4" s="28" t="s">
        <v>1087</v>
      </c>
      <c r="AS4" s="28" t="s">
        <v>1075</v>
      </c>
      <c r="AT4" s="28"/>
      <c r="AU4" s="29" t="s">
        <v>1074</v>
      </c>
      <c r="AV4" s="29"/>
      <c r="AW4" s="29" t="s">
        <v>1084</v>
      </c>
      <c r="AX4" s="29" t="s">
        <v>1085</v>
      </c>
      <c r="AY4" s="29" t="s">
        <v>1086</v>
      </c>
      <c r="AZ4" s="29" t="s">
        <v>1086</v>
      </c>
      <c r="BA4" s="29" t="s">
        <v>1082</v>
      </c>
      <c r="BB4" s="29" t="s">
        <v>1087</v>
      </c>
      <c r="BC4" s="29"/>
      <c r="BD4" s="50" t="s">
        <v>1088</v>
      </c>
      <c r="BE4" s="50"/>
      <c r="BF4" s="50" t="s">
        <v>1088</v>
      </c>
      <c r="BG4" s="50" t="s">
        <v>1075</v>
      </c>
      <c r="BH4" s="610"/>
      <c r="BI4" s="50" t="s">
        <v>1088</v>
      </c>
      <c r="BJ4" s="50" t="s">
        <v>1075</v>
      </c>
      <c r="BK4" s="610"/>
    </row>
    <row r="5" spans="1:63" ht="39.950000000000003" customHeight="1" x14ac:dyDescent="0.25">
      <c r="A5" s="58"/>
      <c r="B5" s="49" t="s">
        <v>85</v>
      </c>
      <c r="C5" s="611" t="s">
        <v>1089</v>
      </c>
      <c r="D5" s="123">
        <v>44677</v>
      </c>
      <c r="E5" s="104" t="s">
        <v>1090</v>
      </c>
      <c r="F5" s="124" t="s">
        <v>1091</v>
      </c>
      <c r="G5" s="124" t="s">
        <v>1092</v>
      </c>
      <c r="H5" s="54" t="s">
        <v>1093</v>
      </c>
      <c r="I5" s="54" t="s">
        <v>1094</v>
      </c>
      <c r="J5" s="54" t="s">
        <v>1095</v>
      </c>
      <c r="K5" s="40">
        <v>1</v>
      </c>
      <c r="L5" s="40" t="s">
        <v>115</v>
      </c>
      <c r="M5" s="54" t="s">
        <v>1096</v>
      </c>
      <c r="N5" s="54" t="s">
        <v>1097</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612"/>
      <c r="D6" s="123">
        <v>44677</v>
      </c>
      <c r="E6" s="104" t="s">
        <v>1090</v>
      </c>
      <c r="F6" s="124" t="s">
        <v>1091</v>
      </c>
      <c r="G6" s="125" t="s">
        <v>1098</v>
      </c>
      <c r="H6" s="54" t="s">
        <v>1099</v>
      </c>
      <c r="I6" s="54" t="s">
        <v>1100</v>
      </c>
      <c r="J6" s="54" t="s">
        <v>1101</v>
      </c>
      <c r="K6" s="40">
        <v>1</v>
      </c>
      <c r="L6" s="40" t="s">
        <v>115</v>
      </c>
      <c r="M6" s="54" t="s">
        <v>1096</v>
      </c>
      <c r="N6" s="54" t="s">
        <v>1097</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612"/>
      <c r="D7" s="123">
        <v>44677</v>
      </c>
      <c r="E7" s="104" t="s">
        <v>1090</v>
      </c>
      <c r="F7" s="124" t="s">
        <v>1102</v>
      </c>
      <c r="G7" s="125" t="s">
        <v>1103</v>
      </c>
      <c r="H7" s="54" t="s">
        <v>1104</v>
      </c>
      <c r="I7" s="54" t="s">
        <v>1105</v>
      </c>
      <c r="J7" s="54" t="s">
        <v>1106</v>
      </c>
      <c r="K7" s="40">
        <v>1</v>
      </c>
      <c r="L7" s="40" t="s">
        <v>115</v>
      </c>
      <c r="M7" s="54" t="s">
        <v>1096</v>
      </c>
      <c r="N7" s="54" t="s">
        <v>1097</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612"/>
      <c r="D8" s="123">
        <v>44677</v>
      </c>
      <c r="E8" s="104" t="s">
        <v>1090</v>
      </c>
      <c r="F8" s="125" t="s">
        <v>1107</v>
      </c>
      <c r="G8" s="125" t="s">
        <v>1108</v>
      </c>
      <c r="H8" s="126" t="s">
        <v>1109</v>
      </c>
      <c r="I8" s="54" t="s">
        <v>1110</v>
      </c>
      <c r="J8" s="126" t="s">
        <v>1111</v>
      </c>
      <c r="K8" s="40">
        <v>2</v>
      </c>
      <c r="L8" s="127" t="s">
        <v>153</v>
      </c>
      <c r="M8" s="126" t="s">
        <v>1096</v>
      </c>
      <c r="N8" s="126" t="s">
        <v>1097</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612"/>
      <c r="D9" s="123">
        <v>44677</v>
      </c>
      <c r="E9" s="104" t="s">
        <v>1090</v>
      </c>
      <c r="F9" s="125" t="s">
        <v>1107</v>
      </c>
      <c r="G9" s="125" t="s">
        <v>1112</v>
      </c>
      <c r="H9" s="126" t="s">
        <v>1113</v>
      </c>
      <c r="I9" s="126" t="s">
        <v>1114</v>
      </c>
      <c r="J9" s="54" t="s">
        <v>1106</v>
      </c>
      <c r="K9" s="40">
        <v>1</v>
      </c>
      <c r="L9" s="40" t="s">
        <v>153</v>
      </c>
      <c r="M9" s="54" t="s">
        <v>1096</v>
      </c>
      <c r="N9" s="54" t="s">
        <v>1097</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612"/>
      <c r="D10" s="123">
        <v>44677</v>
      </c>
      <c r="E10" s="104" t="s">
        <v>1090</v>
      </c>
      <c r="F10" s="125" t="s">
        <v>1107</v>
      </c>
      <c r="G10" s="125" t="s">
        <v>1115</v>
      </c>
      <c r="H10" s="126" t="s">
        <v>1116</v>
      </c>
      <c r="I10" s="126" t="s">
        <v>1117</v>
      </c>
      <c r="J10" s="126" t="s">
        <v>1118</v>
      </c>
      <c r="K10" s="54">
        <v>3</v>
      </c>
      <c r="L10" s="126" t="s">
        <v>115</v>
      </c>
      <c r="M10" s="126" t="s">
        <v>1096</v>
      </c>
      <c r="N10" s="126" t="s">
        <v>1097</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612"/>
      <c r="D11" s="123">
        <v>44677</v>
      </c>
      <c r="E11" s="104" t="s">
        <v>1090</v>
      </c>
      <c r="F11" s="614" t="s">
        <v>1107</v>
      </c>
      <c r="G11" s="615" t="s">
        <v>1119</v>
      </c>
      <c r="H11" s="54" t="s">
        <v>1120</v>
      </c>
      <c r="I11" s="54" t="s">
        <v>1121</v>
      </c>
      <c r="J11" s="54" t="s">
        <v>1122</v>
      </c>
      <c r="K11" s="40">
        <v>2</v>
      </c>
      <c r="L11" s="40" t="s">
        <v>153</v>
      </c>
      <c r="M11" s="54" t="s">
        <v>1096</v>
      </c>
      <c r="N11" s="54" t="s">
        <v>1097</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612"/>
      <c r="D12" s="123">
        <v>44677</v>
      </c>
      <c r="E12" s="104" t="s">
        <v>1090</v>
      </c>
      <c r="F12" s="614"/>
      <c r="G12" s="615"/>
      <c r="H12" s="126" t="s">
        <v>1123</v>
      </c>
      <c r="I12" s="54" t="s">
        <v>1124</v>
      </c>
      <c r="J12" s="54" t="s">
        <v>1106</v>
      </c>
      <c r="K12" s="40">
        <v>1</v>
      </c>
      <c r="L12" s="40" t="s">
        <v>153</v>
      </c>
      <c r="M12" s="54" t="s">
        <v>1096</v>
      </c>
      <c r="N12" s="54" t="s">
        <v>1097</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612"/>
      <c r="D13" s="123">
        <v>44677</v>
      </c>
      <c r="E13" s="104" t="s">
        <v>1090</v>
      </c>
      <c r="F13" s="616" t="s">
        <v>1125</v>
      </c>
      <c r="G13" s="615" t="s">
        <v>1126</v>
      </c>
      <c r="H13" s="54" t="s">
        <v>1127</v>
      </c>
      <c r="I13" s="54" t="s">
        <v>1128</v>
      </c>
      <c r="J13" s="54" t="s">
        <v>1129</v>
      </c>
      <c r="K13" s="40">
        <v>2</v>
      </c>
      <c r="L13" s="40" t="s">
        <v>153</v>
      </c>
      <c r="M13" s="54" t="s">
        <v>1096</v>
      </c>
      <c r="N13" s="54" t="s">
        <v>1097</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612"/>
      <c r="D14" s="123">
        <v>44677</v>
      </c>
      <c r="E14" s="104" t="s">
        <v>1090</v>
      </c>
      <c r="F14" s="616"/>
      <c r="G14" s="615"/>
      <c r="H14" s="54" t="s">
        <v>1130</v>
      </c>
      <c r="I14" s="54" t="s">
        <v>1131</v>
      </c>
      <c r="J14" s="54" t="s">
        <v>1132</v>
      </c>
      <c r="K14" s="40">
        <v>1</v>
      </c>
      <c r="L14" s="40" t="s">
        <v>153</v>
      </c>
      <c r="M14" s="54" t="s">
        <v>1096</v>
      </c>
      <c r="N14" s="54" t="s">
        <v>1097</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612"/>
      <c r="D15" s="123">
        <v>44677</v>
      </c>
      <c r="E15" s="104" t="s">
        <v>1090</v>
      </c>
      <c r="F15" s="615" t="s">
        <v>1133</v>
      </c>
      <c r="G15" s="615" t="s">
        <v>1134</v>
      </c>
      <c r="H15" s="54" t="s">
        <v>1135</v>
      </c>
      <c r="I15" s="54" t="s">
        <v>1136</v>
      </c>
      <c r="J15" s="54" t="s">
        <v>1137</v>
      </c>
      <c r="K15" s="40">
        <v>3</v>
      </c>
      <c r="L15" s="40" t="s">
        <v>153</v>
      </c>
      <c r="M15" s="54" t="s">
        <v>1096</v>
      </c>
      <c r="N15" s="54" t="s">
        <v>1097</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613"/>
      <c r="D16" s="123">
        <v>44677</v>
      </c>
      <c r="E16" s="104" t="s">
        <v>1090</v>
      </c>
      <c r="F16" s="615"/>
      <c r="G16" s="615"/>
      <c r="H16" s="54" t="s">
        <v>1138</v>
      </c>
      <c r="I16" s="54" t="s">
        <v>1139</v>
      </c>
      <c r="J16" s="54" t="s">
        <v>1140</v>
      </c>
      <c r="K16" s="40">
        <v>1</v>
      </c>
      <c r="L16" s="40" t="s">
        <v>153</v>
      </c>
      <c r="M16" s="54" t="s">
        <v>1096</v>
      </c>
      <c r="N16" s="54" t="s">
        <v>1097</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C5:C16"/>
    <mergeCell ref="F11:F12"/>
    <mergeCell ref="G11:G12"/>
    <mergeCell ref="F13:F14"/>
    <mergeCell ref="G13:G14"/>
    <mergeCell ref="F15:F16"/>
    <mergeCell ref="G15:G16"/>
    <mergeCell ref="BG2:BG3"/>
    <mergeCell ref="BH2:BH4"/>
    <mergeCell ref="BI2:BI3"/>
    <mergeCell ref="BJ2:BJ3"/>
    <mergeCell ref="BK2:BK4"/>
    <mergeCell ref="BF2:BF3"/>
    <mergeCell ref="AS2:AS3"/>
    <mergeCell ref="AU2:AU3"/>
    <mergeCell ref="AW2:AW3"/>
    <mergeCell ref="AX2:AX3"/>
    <mergeCell ref="AY2:AY3"/>
    <mergeCell ref="AZ2:AZ3"/>
    <mergeCell ref="BA2:BA3"/>
    <mergeCell ref="BB2:BB3"/>
    <mergeCell ref="BC2:BC3"/>
    <mergeCell ref="BD2:BD3"/>
    <mergeCell ref="BE2:BE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s>
  <conditionalFormatting sqref="Y5:Y6">
    <cfRule type="containsText" dxfId="103" priority="15" stopIfTrue="1" operator="containsText" text="EN TERMINO">
      <formula>NOT(ISERROR(SEARCH("EN TERMINO",Y5)))</formula>
    </cfRule>
    <cfRule type="containsText" priority="16" operator="containsText" text="AMARILLO">
      <formula>NOT(ISERROR(SEARCH("AMARILLO",Y5)))</formula>
    </cfRule>
    <cfRule type="containsText" dxfId="102" priority="17" stopIfTrue="1" operator="containsText" text="ALERTA">
      <formula>NOT(ISERROR(SEARCH("ALERTA",Y5)))</formula>
    </cfRule>
    <cfRule type="containsText" dxfId="101" priority="18" stopIfTrue="1" operator="containsText" text="OK">
      <formula>NOT(ISERROR(SEARCH("OK",Y5)))</formula>
    </cfRule>
  </conditionalFormatting>
  <conditionalFormatting sqref="AB5:AB6">
    <cfRule type="containsText" dxfId="100" priority="19" stopIfTrue="1" operator="containsText" text="CUMPLIDA">
      <formula>NOT(ISERROR(SEARCH("CUMPLIDA",AB5)))</formula>
    </cfRule>
    <cfRule type="containsText" dxfId="99" priority="20" stopIfTrue="1" operator="containsText" text="PENDIENTE">
      <formula>NOT(ISERROR(SEARCH("PENDIENTE",AB5)))</formula>
    </cfRule>
    <cfRule type="containsText" dxfId="98" priority="21" stopIfTrue="1" operator="containsText" text="INCUMPLIDA">
      <formula>NOT(ISERROR(SEARCH("INCUMPLIDA",AB5)))</formula>
    </cfRule>
  </conditionalFormatting>
  <conditionalFormatting sqref="AH5:AH6 AQ5:AQ6 BA5:BA6">
    <cfRule type="containsText" dxfId="97" priority="6" stopIfTrue="1" operator="containsText" text="EN TERMINO">
      <formula>NOT(ISERROR(SEARCH("EN TERMINO",AH5)))</formula>
    </cfRule>
    <cfRule type="containsText" priority="7" operator="containsText" text="AMARILLO">
      <formula>NOT(ISERROR(SEARCH("AMARILLO",AH5)))</formula>
    </cfRule>
    <cfRule type="containsText" dxfId="96" priority="8" stopIfTrue="1" operator="containsText" text="ALERTA">
      <formula>NOT(ISERROR(SEARCH("ALERTA",AH5)))</formula>
    </cfRule>
    <cfRule type="containsText" dxfId="95" priority="9" stopIfTrue="1" operator="containsText" text="OK">
      <formula>NOT(ISERROR(SEARCH("OK",AH5)))</formula>
    </cfRule>
  </conditionalFormatting>
  <conditionalFormatting sqref="AK5:AK6 AT5:AT6 BD5:BD6">
    <cfRule type="containsText" dxfId="94" priority="10" stopIfTrue="1" operator="containsText" text="CUMPLIDA">
      <formula>NOT(ISERROR(SEARCH("CUMPLIDA",AK5)))</formula>
    </cfRule>
    <cfRule type="containsText" dxfId="93" priority="11" stopIfTrue="1" operator="containsText" text="PENDIENTE">
      <formula>NOT(ISERROR(SEARCH("PENDIENTE",AK5)))</formula>
    </cfRule>
    <cfRule type="containsText" dxfId="92" priority="12" stopIfTrue="1" operator="containsText" text="INCUMPLIDA">
      <formula>NOT(ISERROR(SEARCH("INCUMPLIDA",AK5)))</formula>
    </cfRule>
  </conditionalFormatting>
  <conditionalFormatting sqref="AK5:AK6">
    <cfRule type="containsText" dxfId="91"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90" priority="3" operator="containsText" text="cerrada">
      <formula>NOT(ISERROR(SEARCH("cerrada",BF5)))</formula>
    </cfRule>
    <cfRule type="containsText" dxfId="89" priority="4" operator="containsText" text="cerrado">
      <formula>NOT(ISERROR(SEARCH("cerrado",BF5)))</formula>
    </cfRule>
    <cfRule type="containsText" dxfId="88"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601"/>
      <c r="B1" s="601"/>
      <c r="C1" s="601"/>
      <c r="D1" s="601"/>
      <c r="E1" s="601"/>
      <c r="F1" s="601"/>
      <c r="G1" s="601"/>
      <c r="H1" s="601"/>
      <c r="I1" s="600" t="s">
        <v>1033</v>
      </c>
      <c r="J1" s="600"/>
      <c r="K1" s="600"/>
      <c r="L1" s="600"/>
      <c r="M1" s="600"/>
      <c r="N1" s="600"/>
      <c r="O1" s="600"/>
      <c r="P1" s="600"/>
      <c r="Q1" s="600"/>
      <c r="R1" s="600"/>
      <c r="S1" s="600"/>
      <c r="T1" s="46"/>
      <c r="U1" s="602" t="s">
        <v>1034</v>
      </c>
      <c r="V1" s="602"/>
      <c r="W1" s="602"/>
      <c r="X1" s="602"/>
      <c r="Y1" s="602"/>
      <c r="Z1" s="602"/>
      <c r="AA1" s="602"/>
      <c r="AB1" s="602"/>
      <c r="AC1" s="602"/>
      <c r="AD1" s="603" t="s">
        <v>1035</v>
      </c>
      <c r="AE1" s="603"/>
      <c r="AF1" s="603"/>
      <c r="AG1" s="603"/>
      <c r="AH1" s="603"/>
      <c r="AI1" s="603"/>
      <c r="AJ1" s="603"/>
      <c r="AK1" s="603"/>
      <c r="AL1" s="51"/>
      <c r="AM1" s="604" t="s">
        <v>1036</v>
      </c>
      <c r="AN1" s="604"/>
      <c r="AO1" s="604"/>
      <c r="AP1" s="604"/>
      <c r="AQ1" s="604"/>
      <c r="AR1" s="604"/>
      <c r="AS1" s="604"/>
      <c r="AT1" s="604"/>
      <c r="AU1" s="52"/>
      <c r="AV1" s="596" t="s">
        <v>1037</v>
      </c>
      <c r="AW1" s="596"/>
      <c r="AX1" s="596"/>
      <c r="AY1" s="596"/>
      <c r="AZ1" s="596"/>
      <c r="BA1" s="596"/>
      <c r="BB1" s="596"/>
      <c r="BC1" s="596"/>
      <c r="BD1" s="53"/>
      <c r="BE1" s="598" t="s">
        <v>1038</v>
      </c>
      <c r="BF1" s="598"/>
      <c r="BG1" s="598"/>
      <c r="BH1" s="598"/>
      <c r="BI1" s="598"/>
    </row>
    <row r="2" spans="1:61" ht="39.950000000000003" customHeight="1" x14ac:dyDescent="0.25">
      <c r="A2" s="599" t="s">
        <v>1039</v>
      </c>
      <c r="B2" s="599" t="s">
        <v>9</v>
      </c>
      <c r="C2" s="599" t="s">
        <v>11</v>
      </c>
      <c r="D2" s="599" t="s">
        <v>1040</v>
      </c>
      <c r="E2" s="599" t="s">
        <v>1041</v>
      </c>
      <c r="F2" s="599" t="s">
        <v>13</v>
      </c>
      <c r="G2" s="599" t="s">
        <v>15</v>
      </c>
      <c r="H2" s="599" t="s">
        <v>17</v>
      </c>
      <c r="I2" s="597" t="s">
        <v>71</v>
      </c>
      <c r="J2" s="600" t="s">
        <v>1042</v>
      </c>
      <c r="K2" s="600"/>
      <c r="L2" s="600"/>
      <c r="M2" s="597" t="s">
        <v>72</v>
      </c>
      <c r="N2" s="597" t="s">
        <v>1043</v>
      </c>
      <c r="O2" s="597" t="s">
        <v>1044</v>
      </c>
      <c r="P2" s="597" t="s">
        <v>32</v>
      </c>
      <c r="Q2" s="597" t="s">
        <v>1045</v>
      </c>
      <c r="R2" s="597" t="s">
        <v>1046</v>
      </c>
      <c r="S2" s="597" t="s">
        <v>1047</v>
      </c>
      <c r="T2" s="44"/>
      <c r="U2" s="606" t="s">
        <v>1048</v>
      </c>
      <c r="V2" s="606" t="s">
        <v>1049</v>
      </c>
      <c r="W2" s="606" t="s">
        <v>1050</v>
      </c>
      <c r="X2" s="606" t="s">
        <v>1051</v>
      </c>
      <c r="Y2" s="606" t="s">
        <v>1052</v>
      </c>
      <c r="Z2" s="606" t="s">
        <v>1053</v>
      </c>
      <c r="AA2" s="606" t="s">
        <v>1054</v>
      </c>
      <c r="AB2" s="606" t="s">
        <v>1055</v>
      </c>
      <c r="AC2" s="45"/>
      <c r="AD2" s="605" t="s">
        <v>1056</v>
      </c>
      <c r="AE2" s="605" t="s">
        <v>1141</v>
      </c>
      <c r="AF2" s="605" t="s">
        <v>1058</v>
      </c>
      <c r="AG2" s="605" t="s">
        <v>1059</v>
      </c>
      <c r="AH2" s="605" t="s">
        <v>1060</v>
      </c>
      <c r="AI2" s="605" t="s">
        <v>1061</v>
      </c>
      <c r="AJ2" s="605" t="s">
        <v>1062</v>
      </c>
      <c r="AK2" s="605" t="s">
        <v>1063</v>
      </c>
      <c r="AL2" s="43"/>
      <c r="AM2" s="607" t="s">
        <v>76</v>
      </c>
      <c r="AN2" s="607" t="s">
        <v>1064</v>
      </c>
      <c r="AO2" s="607" t="s">
        <v>78</v>
      </c>
      <c r="AP2" s="607" t="s">
        <v>79</v>
      </c>
      <c r="AQ2" s="607" t="s">
        <v>1065</v>
      </c>
      <c r="AR2" s="607" t="s">
        <v>81</v>
      </c>
      <c r="AS2" s="607" t="s">
        <v>82</v>
      </c>
      <c r="AT2" s="607" t="s">
        <v>83</v>
      </c>
      <c r="AU2" s="48"/>
      <c r="AV2" s="609" t="s">
        <v>76</v>
      </c>
      <c r="AW2" s="47"/>
      <c r="AX2" s="609" t="s">
        <v>1064</v>
      </c>
      <c r="AY2" s="609" t="s">
        <v>78</v>
      </c>
      <c r="AZ2" s="609" t="s">
        <v>79</v>
      </c>
      <c r="BA2" s="609" t="s">
        <v>80</v>
      </c>
      <c r="BB2" s="609" t="s">
        <v>81</v>
      </c>
      <c r="BC2" s="609" t="s">
        <v>82</v>
      </c>
      <c r="BD2" s="609" t="s">
        <v>1066</v>
      </c>
      <c r="BE2" s="608" t="s">
        <v>52</v>
      </c>
      <c r="BF2" s="608" t="s">
        <v>1067</v>
      </c>
      <c r="BG2" s="608" t="s">
        <v>1068</v>
      </c>
      <c r="BH2" s="608" t="s">
        <v>1069</v>
      </c>
      <c r="BI2" s="610" t="s">
        <v>1070</v>
      </c>
    </row>
    <row r="3" spans="1:61" ht="39.950000000000003" customHeight="1" x14ac:dyDescent="0.25">
      <c r="A3" s="599"/>
      <c r="B3" s="599"/>
      <c r="C3" s="599"/>
      <c r="D3" s="599"/>
      <c r="E3" s="599"/>
      <c r="F3" s="599"/>
      <c r="G3" s="599"/>
      <c r="H3" s="599"/>
      <c r="I3" s="597"/>
      <c r="J3" s="34" t="s">
        <v>1071</v>
      </c>
      <c r="K3" s="44" t="s">
        <v>24</v>
      </c>
      <c r="L3" s="44" t="s">
        <v>26</v>
      </c>
      <c r="M3" s="597"/>
      <c r="N3" s="597"/>
      <c r="O3" s="597"/>
      <c r="P3" s="597"/>
      <c r="Q3" s="597"/>
      <c r="R3" s="597"/>
      <c r="S3" s="597"/>
      <c r="T3" s="44" t="s">
        <v>1072</v>
      </c>
      <c r="U3" s="606"/>
      <c r="V3" s="606"/>
      <c r="W3" s="606"/>
      <c r="X3" s="606"/>
      <c r="Y3" s="606"/>
      <c r="Z3" s="606"/>
      <c r="AA3" s="606"/>
      <c r="AB3" s="606"/>
      <c r="AC3" s="45" t="s">
        <v>52</v>
      </c>
      <c r="AD3" s="605"/>
      <c r="AE3" s="605"/>
      <c r="AF3" s="605"/>
      <c r="AG3" s="605"/>
      <c r="AH3" s="605"/>
      <c r="AI3" s="605"/>
      <c r="AJ3" s="605"/>
      <c r="AK3" s="605"/>
      <c r="AL3" s="43" t="s">
        <v>52</v>
      </c>
      <c r="AM3" s="607"/>
      <c r="AN3" s="607"/>
      <c r="AO3" s="607"/>
      <c r="AP3" s="607"/>
      <c r="AQ3" s="607"/>
      <c r="AR3" s="607"/>
      <c r="AS3" s="607"/>
      <c r="AT3" s="607"/>
      <c r="AU3" s="48" t="s">
        <v>52</v>
      </c>
      <c r="AV3" s="609"/>
      <c r="AW3" s="47" t="s">
        <v>1073</v>
      </c>
      <c r="AX3" s="609"/>
      <c r="AY3" s="609"/>
      <c r="AZ3" s="609"/>
      <c r="BA3" s="609"/>
      <c r="BB3" s="609"/>
      <c r="BC3" s="609"/>
      <c r="BD3" s="609"/>
      <c r="BE3" s="608"/>
      <c r="BF3" s="608"/>
      <c r="BG3" s="608"/>
      <c r="BH3" s="608"/>
      <c r="BI3" s="610"/>
    </row>
    <row r="4" spans="1:61" ht="39.950000000000003" customHeight="1" x14ac:dyDescent="0.25">
      <c r="A4" s="1" t="s">
        <v>1074</v>
      </c>
      <c r="B4" s="1" t="s">
        <v>1075</v>
      </c>
      <c r="C4" s="1" t="s">
        <v>1076</v>
      </c>
      <c r="D4" s="1" t="s">
        <v>1074</v>
      </c>
      <c r="E4" s="1" t="s">
        <v>1077</v>
      </c>
      <c r="F4" s="1" t="s">
        <v>1075</v>
      </c>
      <c r="G4" s="1"/>
      <c r="H4" s="1" t="s">
        <v>1078</v>
      </c>
      <c r="I4" s="2" t="s">
        <v>1079</v>
      </c>
      <c r="J4" s="35" t="s">
        <v>1080</v>
      </c>
      <c r="K4" s="2"/>
      <c r="L4" s="2" t="s">
        <v>1081</v>
      </c>
      <c r="M4" s="2" t="s">
        <v>1075</v>
      </c>
      <c r="N4" s="2" t="s">
        <v>1075</v>
      </c>
      <c r="O4" s="2" t="s">
        <v>1082</v>
      </c>
      <c r="P4" s="2" t="s">
        <v>1075</v>
      </c>
      <c r="Q4" s="2" t="s">
        <v>1083</v>
      </c>
      <c r="R4" s="2" t="s">
        <v>1074</v>
      </c>
      <c r="S4" s="2" t="s">
        <v>1074</v>
      </c>
      <c r="T4" s="2" t="s">
        <v>1074</v>
      </c>
      <c r="U4" s="26" t="s">
        <v>1074</v>
      </c>
      <c r="V4" s="26" t="s">
        <v>1084</v>
      </c>
      <c r="W4" s="26" t="s">
        <v>1085</v>
      </c>
      <c r="X4" s="26" t="s">
        <v>1086</v>
      </c>
      <c r="Y4" s="26" t="s">
        <v>1086</v>
      </c>
      <c r="Z4" s="26" t="s">
        <v>1082</v>
      </c>
      <c r="AA4" s="26" t="s">
        <v>1087</v>
      </c>
      <c r="AB4" s="26" t="s">
        <v>1075</v>
      </c>
      <c r="AC4" s="26" t="s">
        <v>1088</v>
      </c>
      <c r="AD4" s="27" t="s">
        <v>1074</v>
      </c>
      <c r="AE4" s="27"/>
      <c r="AF4" s="27" t="s">
        <v>1142</v>
      </c>
      <c r="AG4" s="27" t="s">
        <v>1086</v>
      </c>
      <c r="AH4" s="27" t="s">
        <v>1086</v>
      </c>
      <c r="AI4" s="27" t="s">
        <v>1082</v>
      </c>
      <c r="AJ4" s="27" t="s">
        <v>1087</v>
      </c>
      <c r="AK4" s="27" t="s">
        <v>1075</v>
      </c>
      <c r="AL4" s="27"/>
      <c r="AM4" s="28" t="s">
        <v>1074</v>
      </c>
      <c r="AN4" s="28" t="s">
        <v>1084</v>
      </c>
      <c r="AO4" s="28" t="s">
        <v>1085</v>
      </c>
      <c r="AP4" s="28" t="s">
        <v>1086</v>
      </c>
      <c r="AQ4" s="28" t="s">
        <v>1086</v>
      </c>
      <c r="AR4" s="28" t="s">
        <v>1082</v>
      </c>
      <c r="AS4" s="28" t="s">
        <v>1087</v>
      </c>
      <c r="AT4" s="28" t="s">
        <v>1075</v>
      </c>
      <c r="AU4" s="28"/>
      <c r="AV4" s="29" t="s">
        <v>1074</v>
      </c>
      <c r="AW4" s="29"/>
      <c r="AX4" s="29" t="s">
        <v>1084</v>
      </c>
      <c r="AY4" s="29" t="s">
        <v>1085</v>
      </c>
      <c r="AZ4" s="29" t="s">
        <v>1086</v>
      </c>
      <c r="BA4" s="29" t="s">
        <v>1086</v>
      </c>
      <c r="BB4" s="29" t="s">
        <v>1082</v>
      </c>
      <c r="BC4" s="29" t="s">
        <v>1087</v>
      </c>
      <c r="BD4" s="29"/>
      <c r="BE4" s="50" t="s">
        <v>1088</v>
      </c>
      <c r="BF4" s="50"/>
      <c r="BG4" s="50" t="s">
        <v>1088</v>
      </c>
      <c r="BH4" s="50" t="s">
        <v>1075</v>
      </c>
      <c r="BI4" s="610"/>
    </row>
    <row r="5" spans="1:61" ht="159.75" customHeight="1" x14ac:dyDescent="0.25">
      <c r="A5" s="58"/>
      <c r="B5" s="49" t="s">
        <v>85</v>
      </c>
      <c r="C5" s="627" t="s">
        <v>1143</v>
      </c>
      <c r="D5" s="628">
        <v>44670</v>
      </c>
      <c r="E5" s="629" t="s">
        <v>1144</v>
      </c>
      <c r="F5" s="102" t="s">
        <v>211</v>
      </c>
      <c r="G5" s="631">
        <v>142</v>
      </c>
      <c r="H5" s="618" t="s">
        <v>1145</v>
      </c>
      <c r="I5" s="630" t="s">
        <v>1146</v>
      </c>
      <c r="J5" s="130" t="s">
        <v>1147</v>
      </c>
      <c r="K5" s="130" t="s">
        <v>937</v>
      </c>
      <c r="L5" s="112">
        <v>1</v>
      </c>
      <c r="M5" s="112" t="s">
        <v>115</v>
      </c>
      <c r="N5" s="112" t="s">
        <v>1148</v>
      </c>
      <c r="O5" s="130" t="s">
        <v>1149</v>
      </c>
      <c r="P5" s="31">
        <v>1</v>
      </c>
      <c r="Q5" s="5"/>
      <c r="R5" s="131">
        <v>44685</v>
      </c>
      <c r="S5" s="139">
        <v>44685</v>
      </c>
      <c r="T5" s="107"/>
      <c r="U5" s="108"/>
      <c r="V5" s="109"/>
      <c r="W5" s="40"/>
      <c r="X5" s="100"/>
      <c r="Y5" s="110"/>
      <c r="Z5" s="40"/>
      <c r="AA5" s="111"/>
      <c r="AB5" s="42"/>
      <c r="AC5" s="112"/>
      <c r="AD5" s="113">
        <v>44742</v>
      </c>
      <c r="AE5" s="114" t="s">
        <v>1150</v>
      </c>
      <c r="AF5" s="40">
        <v>1</v>
      </c>
      <c r="AG5" s="100">
        <f>IF(AF5="","",IF(OR($L5=0,$L5="",AD5=""),"",AF5/$L5))</f>
        <v>1</v>
      </c>
      <c r="AH5" s="117">
        <f>(IF(OR($P5="",AG5=""),"",IF(OR($P5=0,AG5=0),0,IF((AG5*100%)/$P5&gt;100%,100%,(AG5*100%)/$P5))))</f>
        <v>1</v>
      </c>
      <c r="AI5" s="101" t="str">
        <f t="shared" ref="AI5" si="0">IF(AF5="","",IF(AH5&lt;100%, IF(AH5&lt;50%, "ALERTA","EN TERMINO"), IF(AH5=100%, "OK", "EN TERMINO")))</f>
        <v>OK</v>
      </c>
      <c r="AJ5" s="32" t="s">
        <v>1151</v>
      </c>
      <c r="AK5" s="54" t="s">
        <v>1152</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627"/>
      <c r="D6" s="628"/>
      <c r="E6" s="629"/>
      <c r="F6" s="102" t="s">
        <v>211</v>
      </c>
      <c r="G6" s="632"/>
      <c r="H6" s="618"/>
      <c r="I6" s="630"/>
      <c r="J6" s="130" t="s">
        <v>1153</v>
      </c>
      <c r="K6" s="130" t="s">
        <v>1154</v>
      </c>
      <c r="L6" s="112">
        <v>1</v>
      </c>
      <c r="M6" s="112" t="s">
        <v>115</v>
      </c>
      <c r="N6" s="112" t="s">
        <v>1148</v>
      </c>
      <c r="O6" s="130" t="s">
        <v>1149</v>
      </c>
      <c r="P6" s="31">
        <v>1</v>
      </c>
      <c r="Q6" s="5"/>
      <c r="R6" s="131">
        <v>44687</v>
      </c>
      <c r="S6" s="140">
        <v>44742</v>
      </c>
      <c r="T6" s="107"/>
      <c r="U6" s="41"/>
      <c r="V6" s="116"/>
      <c r="W6" s="37"/>
      <c r="X6" s="100"/>
      <c r="Y6" s="110"/>
      <c r="Z6" s="40"/>
      <c r="AA6" s="102"/>
      <c r="AB6" s="42"/>
      <c r="AC6" s="112"/>
      <c r="AD6" s="113">
        <v>44742</v>
      </c>
      <c r="AE6" s="111" t="s">
        <v>1155</v>
      </c>
      <c r="AF6" s="40">
        <v>1</v>
      </c>
      <c r="AG6" s="100">
        <f>IF(AF6="","",IF(OR($L6=0,$L6="",AD6=""),"",AF6/$L6))</f>
        <v>1</v>
      </c>
      <c r="AH6" s="117">
        <f>(IF(OR($P6="",AG6=""),"",IF(OR($P6=0,AG6=0),0,IF((AG6*100%)/$P6&gt;100%,100%,(AG6*100%)/$P6))))</f>
        <v>1</v>
      </c>
      <c r="AI6" s="101" t="str">
        <f t="shared" ref="AI6" si="3">IF(AF6="","",IF(AH6&lt;100%, IF(AH6&lt;50%, "ALERTA","EN TERMINO"), IF(AH6=100%, "OK", "EN TERMINO")))</f>
        <v>OK</v>
      </c>
      <c r="AJ6" s="33" t="s">
        <v>1156</v>
      </c>
      <c r="AK6" s="54" t="s">
        <v>1152</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617"/>
      <c r="D9" s="59"/>
      <c r="F9" s="55"/>
      <c r="G9" s="55"/>
      <c r="H9" s="69"/>
      <c r="I9" s="69"/>
      <c r="J9" s="70"/>
      <c r="K9" s="71"/>
      <c r="M9" s="12"/>
      <c r="N9" s="12"/>
      <c r="O9" s="12"/>
      <c r="P9" s="65"/>
      <c r="R9" s="72"/>
      <c r="S9" s="73"/>
      <c r="T9" s="67"/>
    </row>
    <row r="10" spans="1:61" ht="39.950000000000003" customHeight="1" x14ac:dyDescent="0.25">
      <c r="A10" s="59"/>
      <c r="B10" s="12"/>
      <c r="C10" s="617"/>
      <c r="D10" s="59"/>
      <c r="E10" s="624"/>
      <c r="F10" s="55"/>
      <c r="G10" s="55"/>
      <c r="H10" s="626"/>
      <c r="I10" s="626"/>
      <c r="J10" s="70"/>
      <c r="K10" s="71"/>
      <c r="M10" s="12"/>
      <c r="N10" s="12"/>
      <c r="O10" s="12"/>
      <c r="P10" s="65"/>
      <c r="R10" s="72"/>
      <c r="S10" s="73"/>
      <c r="T10" s="67"/>
    </row>
    <row r="11" spans="1:61" ht="39.950000000000003" customHeight="1" x14ac:dyDescent="0.25">
      <c r="A11" s="59"/>
      <c r="B11" s="12"/>
      <c r="C11" s="617"/>
      <c r="D11" s="59"/>
      <c r="E11" s="624"/>
      <c r="F11" s="55"/>
      <c r="G11" s="55"/>
      <c r="H11" s="626"/>
      <c r="I11" s="626"/>
      <c r="J11" s="70"/>
      <c r="K11" s="71"/>
      <c r="M11" s="12"/>
      <c r="N11" s="12"/>
      <c r="O11" s="12"/>
      <c r="P11" s="65"/>
      <c r="R11" s="72"/>
      <c r="S11" s="73"/>
      <c r="T11" s="67"/>
    </row>
    <row r="12" spans="1:61" ht="39.950000000000003" customHeight="1" x14ac:dyDescent="0.25">
      <c r="A12" s="59"/>
      <c r="B12" s="12"/>
      <c r="C12" s="617"/>
      <c r="D12" s="59"/>
      <c r="E12" s="624"/>
      <c r="F12" s="55"/>
      <c r="G12" s="55"/>
      <c r="H12" s="626"/>
      <c r="I12" s="626"/>
      <c r="J12" s="70"/>
      <c r="K12" s="71"/>
      <c r="M12" s="12"/>
      <c r="N12" s="12"/>
      <c r="O12" s="12"/>
      <c r="P12" s="65"/>
      <c r="R12" s="72"/>
      <c r="S12" s="73"/>
      <c r="T12" s="67"/>
    </row>
    <row r="13" spans="1:61" ht="39.950000000000003" customHeight="1" x14ac:dyDescent="0.25">
      <c r="A13" s="59"/>
      <c r="B13" s="12"/>
      <c r="C13" s="617"/>
      <c r="D13" s="59"/>
      <c r="E13" s="624"/>
      <c r="F13" s="55"/>
      <c r="G13" s="55"/>
      <c r="H13" s="626"/>
      <c r="I13" s="626"/>
      <c r="J13" s="70"/>
      <c r="K13" s="71"/>
      <c r="M13" s="12"/>
      <c r="N13" s="12"/>
      <c r="O13" s="12"/>
      <c r="P13" s="65"/>
      <c r="R13" s="72"/>
      <c r="S13" s="73"/>
      <c r="T13" s="67"/>
    </row>
    <row r="14" spans="1:61" ht="39.950000000000003" customHeight="1" x14ac:dyDescent="0.25">
      <c r="A14" s="59"/>
      <c r="B14" s="12"/>
      <c r="C14" s="617"/>
      <c r="D14" s="59"/>
      <c r="E14" s="624"/>
      <c r="F14" s="55"/>
      <c r="G14" s="55"/>
      <c r="H14" s="626"/>
      <c r="I14" s="626"/>
      <c r="J14" s="70"/>
      <c r="K14" s="71"/>
      <c r="M14" s="12"/>
      <c r="N14" s="12"/>
      <c r="O14" s="12"/>
      <c r="P14" s="65"/>
      <c r="R14" s="72"/>
      <c r="S14" s="73"/>
      <c r="T14" s="67"/>
    </row>
    <row r="15" spans="1:61" ht="39.950000000000003" customHeight="1" x14ac:dyDescent="0.25">
      <c r="A15" s="59"/>
      <c r="B15" s="12"/>
      <c r="C15" s="617"/>
      <c r="D15" s="59"/>
      <c r="E15" s="624"/>
      <c r="F15" s="55"/>
      <c r="G15" s="55"/>
      <c r="H15" s="626"/>
      <c r="I15" s="626"/>
      <c r="J15" s="70"/>
      <c r="K15" s="71"/>
      <c r="M15" s="12"/>
      <c r="N15" s="12"/>
      <c r="O15" s="12"/>
      <c r="P15" s="65"/>
      <c r="R15" s="72"/>
      <c r="S15" s="73"/>
      <c r="T15" s="67"/>
    </row>
    <row r="16" spans="1:61" ht="39.950000000000003" customHeight="1" x14ac:dyDescent="0.25">
      <c r="A16" s="59"/>
      <c r="B16" s="12"/>
      <c r="C16" s="617"/>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617"/>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617"/>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617"/>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617"/>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617"/>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617"/>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617"/>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617"/>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617"/>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617"/>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617"/>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617"/>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617"/>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617"/>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617"/>
      <c r="D31" s="59"/>
      <c r="F31" s="80"/>
      <c r="G31" s="80"/>
      <c r="H31" s="69"/>
      <c r="I31" s="69"/>
      <c r="J31" s="69"/>
      <c r="K31" s="81"/>
      <c r="L31" s="81"/>
      <c r="M31" s="12"/>
      <c r="N31" s="12"/>
      <c r="O31" s="69"/>
      <c r="P31" s="65"/>
      <c r="Q31" s="69"/>
      <c r="R31" s="76"/>
      <c r="S31" s="76"/>
      <c r="T31" s="625"/>
      <c r="U31" s="82"/>
      <c r="W31" s="83"/>
      <c r="X31" s="15"/>
      <c r="Y31" s="20"/>
      <c r="Z31" s="14"/>
      <c r="AA31" s="38"/>
      <c r="AB31" s="11"/>
      <c r="AC31" s="22"/>
      <c r="BG31" s="14"/>
    </row>
    <row r="32" spans="1:59" ht="39.950000000000003" customHeight="1" x14ac:dyDescent="0.25">
      <c r="A32" s="59"/>
      <c r="B32" s="12"/>
      <c r="C32" s="617"/>
      <c r="D32" s="59"/>
      <c r="F32" s="80"/>
      <c r="G32" s="80"/>
      <c r="H32" s="69"/>
      <c r="I32" s="81"/>
      <c r="J32" s="69"/>
      <c r="K32" s="81"/>
      <c r="L32" s="81"/>
      <c r="M32" s="12"/>
      <c r="N32" s="12"/>
      <c r="O32" s="81"/>
      <c r="P32" s="65"/>
      <c r="Q32" s="81"/>
      <c r="R32" s="73"/>
      <c r="S32" s="73"/>
      <c r="T32" s="625"/>
      <c r="U32" s="82"/>
      <c r="W32" s="83"/>
      <c r="X32" s="15"/>
      <c r="Y32" s="20"/>
      <c r="Z32" s="14"/>
      <c r="AA32" s="38"/>
      <c r="AB32" s="11"/>
      <c r="AC32" s="22"/>
      <c r="BG32" s="14"/>
    </row>
    <row r="33" spans="1:61" ht="39.950000000000003" customHeight="1" x14ac:dyDescent="0.25">
      <c r="A33" s="59"/>
      <c r="B33" s="12"/>
      <c r="C33" s="617"/>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617"/>
      <c r="D34" s="59"/>
      <c r="F34" s="80"/>
      <c r="G34" s="80"/>
      <c r="H34" s="69"/>
      <c r="I34" s="626"/>
      <c r="J34" s="626"/>
      <c r="K34" s="626"/>
      <c r="L34" s="626"/>
      <c r="M34" s="12"/>
      <c r="N34" s="12"/>
      <c r="O34" s="81"/>
      <c r="P34" s="65"/>
      <c r="Q34" s="626"/>
      <c r="R34" s="625"/>
      <c r="S34" s="625"/>
      <c r="T34" s="73"/>
      <c r="U34" s="82"/>
      <c r="W34" s="83"/>
      <c r="X34" s="15"/>
      <c r="Y34" s="20"/>
      <c r="Z34" s="14"/>
      <c r="AA34" s="39"/>
      <c r="AB34" s="11"/>
      <c r="AC34" s="22"/>
      <c r="BG34" s="14"/>
    </row>
    <row r="35" spans="1:61" ht="39.950000000000003" customHeight="1" x14ac:dyDescent="0.25">
      <c r="A35" s="59"/>
      <c r="B35" s="12"/>
      <c r="C35" s="617"/>
      <c r="D35" s="59"/>
      <c r="F35" s="80"/>
      <c r="G35" s="80"/>
      <c r="H35" s="69"/>
      <c r="I35" s="626"/>
      <c r="J35" s="626"/>
      <c r="K35" s="626"/>
      <c r="L35" s="626"/>
      <c r="M35" s="12"/>
      <c r="N35" s="12"/>
      <c r="O35" s="81"/>
      <c r="P35" s="65"/>
      <c r="Q35" s="626"/>
      <c r="R35" s="625"/>
      <c r="S35" s="625"/>
      <c r="T35" s="73"/>
      <c r="U35" s="82"/>
      <c r="W35" s="83"/>
      <c r="X35" s="15"/>
      <c r="Y35" s="20"/>
      <c r="Z35" s="14"/>
      <c r="AA35" s="39"/>
      <c r="AB35" s="11"/>
      <c r="AC35" s="22"/>
      <c r="BG35" s="14"/>
    </row>
    <row r="36" spans="1:61" ht="39.950000000000003" customHeight="1" x14ac:dyDescent="0.25">
      <c r="A36" s="59"/>
      <c r="B36" s="12"/>
      <c r="C36" s="617"/>
      <c r="D36" s="59"/>
      <c r="F36" s="80"/>
      <c r="G36" s="80"/>
      <c r="H36" s="69"/>
      <c r="I36" s="626"/>
      <c r="J36" s="626"/>
      <c r="K36" s="626"/>
      <c r="L36" s="626"/>
      <c r="M36" s="12"/>
      <c r="N36" s="12"/>
      <c r="O36" s="81"/>
      <c r="P36" s="65"/>
      <c r="Q36" s="626"/>
      <c r="R36" s="625"/>
      <c r="S36" s="625"/>
      <c r="T36" s="625"/>
      <c r="U36" s="82"/>
      <c r="W36" s="83"/>
      <c r="X36" s="15"/>
      <c r="Y36" s="20"/>
      <c r="Z36" s="14"/>
      <c r="AA36" s="39"/>
      <c r="AB36" s="11"/>
      <c r="AC36" s="22"/>
      <c r="BG36" s="14"/>
    </row>
    <row r="37" spans="1:61" ht="39.950000000000003" customHeight="1" x14ac:dyDescent="0.25">
      <c r="A37" s="59"/>
      <c r="B37" s="12"/>
      <c r="C37" s="617"/>
      <c r="D37" s="59"/>
      <c r="F37" s="80"/>
      <c r="G37" s="80"/>
      <c r="H37" s="69"/>
      <c r="I37" s="626"/>
      <c r="J37" s="626"/>
      <c r="K37" s="626"/>
      <c r="L37" s="626"/>
      <c r="M37" s="12"/>
      <c r="N37" s="12"/>
      <c r="O37" s="81"/>
      <c r="P37" s="65"/>
      <c r="Q37" s="626"/>
      <c r="R37" s="625"/>
      <c r="S37" s="625"/>
      <c r="T37" s="625"/>
      <c r="U37" s="82"/>
      <c r="W37" s="83"/>
      <c r="X37" s="15"/>
      <c r="Y37" s="20"/>
      <c r="Z37" s="14"/>
      <c r="AA37" s="39"/>
      <c r="AB37" s="11"/>
      <c r="AC37" s="22"/>
      <c r="BG37" s="14"/>
    </row>
    <row r="38" spans="1:61" ht="39.950000000000003" customHeight="1" x14ac:dyDescent="0.25">
      <c r="A38" s="59"/>
      <c r="B38" s="12"/>
      <c r="C38" s="617"/>
      <c r="D38" s="59"/>
      <c r="F38" s="80"/>
      <c r="G38" s="80"/>
      <c r="H38" s="69"/>
      <c r="I38" s="626"/>
      <c r="J38" s="626"/>
      <c r="K38" s="626"/>
      <c r="L38" s="81"/>
      <c r="M38" s="12"/>
      <c r="N38" s="12"/>
      <c r="O38" s="81"/>
      <c r="P38" s="65"/>
      <c r="Q38" s="626"/>
      <c r="R38" s="625"/>
      <c r="S38" s="625"/>
      <c r="T38" s="625"/>
      <c r="U38" s="82"/>
      <c r="W38" s="83"/>
      <c r="X38" s="15"/>
      <c r="Y38" s="20"/>
      <c r="Z38" s="14"/>
      <c r="AA38" s="39"/>
      <c r="AB38" s="11"/>
      <c r="AC38" s="22"/>
      <c r="BG38" s="14"/>
    </row>
    <row r="39" spans="1:61" ht="39.950000000000003" customHeight="1" x14ac:dyDescent="0.25">
      <c r="A39" s="59"/>
      <c r="B39" s="12"/>
      <c r="C39" s="617"/>
      <c r="D39" s="59"/>
      <c r="F39" s="80"/>
      <c r="G39" s="80"/>
      <c r="H39" s="69"/>
      <c r="I39" s="626"/>
      <c r="J39" s="626"/>
      <c r="K39" s="626"/>
      <c r="L39" s="81"/>
      <c r="M39" s="12"/>
      <c r="N39" s="12"/>
      <c r="O39" s="81"/>
      <c r="P39" s="65"/>
      <c r="Q39" s="626"/>
      <c r="R39" s="625"/>
      <c r="S39" s="625"/>
      <c r="T39" s="625"/>
      <c r="U39" s="82"/>
      <c r="W39" s="83"/>
      <c r="X39" s="15"/>
      <c r="Y39" s="20"/>
      <c r="Z39" s="14"/>
      <c r="AA39" s="39"/>
      <c r="AB39" s="11"/>
      <c r="AC39" s="22"/>
      <c r="BG39" s="14"/>
    </row>
    <row r="40" spans="1:61" ht="39.950000000000003" customHeight="1" x14ac:dyDescent="0.25">
      <c r="A40" s="59"/>
      <c r="B40" s="12"/>
      <c r="C40" s="617"/>
      <c r="D40" s="59"/>
      <c r="F40" s="80"/>
      <c r="G40" s="80"/>
      <c r="H40" s="69"/>
      <c r="I40" s="626"/>
      <c r="J40" s="626"/>
      <c r="K40" s="626"/>
      <c r="L40" s="81"/>
      <c r="M40" s="12"/>
      <c r="N40" s="12"/>
      <c r="O40" s="81"/>
      <c r="P40" s="65"/>
      <c r="Q40" s="626"/>
      <c r="R40" s="625"/>
      <c r="S40" s="625"/>
      <c r="T40" s="625"/>
      <c r="U40" s="82"/>
      <c r="W40" s="83"/>
      <c r="X40" s="15"/>
      <c r="Y40" s="20"/>
      <c r="Z40" s="14"/>
      <c r="AA40" s="39"/>
      <c r="AB40" s="11"/>
      <c r="AC40" s="22"/>
      <c r="BG40" s="14"/>
    </row>
    <row r="41" spans="1:61" ht="39.950000000000003" customHeight="1" x14ac:dyDescent="0.25">
      <c r="A41" s="59"/>
      <c r="B41" s="12"/>
      <c r="C41" s="617"/>
      <c r="D41" s="59"/>
      <c r="F41" s="80"/>
      <c r="G41" s="80"/>
      <c r="H41" s="69"/>
      <c r="I41" s="626"/>
      <c r="J41" s="626"/>
      <c r="K41" s="626"/>
      <c r="L41" s="81"/>
      <c r="M41" s="12"/>
      <c r="N41" s="12"/>
      <c r="O41" s="81"/>
      <c r="P41" s="65"/>
      <c r="Q41" s="626"/>
      <c r="R41" s="625"/>
      <c r="S41" s="625"/>
      <c r="T41" s="625"/>
      <c r="U41" s="82"/>
      <c r="W41" s="83"/>
      <c r="X41" s="15"/>
      <c r="Y41" s="20"/>
      <c r="Z41" s="14"/>
      <c r="AA41" s="39"/>
      <c r="AB41" s="11"/>
      <c r="AC41" s="22"/>
      <c r="BG41" s="14"/>
    </row>
    <row r="42" spans="1:61" ht="39.950000000000003" customHeight="1" x14ac:dyDescent="0.25">
      <c r="A42" s="59"/>
      <c r="B42" s="12"/>
      <c r="C42" s="617"/>
      <c r="D42" s="59"/>
      <c r="F42" s="80"/>
      <c r="G42" s="80"/>
      <c r="H42" s="69"/>
      <c r="I42" s="626"/>
      <c r="J42" s="626"/>
      <c r="K42" s="626"/>
      <c r="L42" s="81"/>
      <c r="M42" s="12"/>
      <c r="N42" s="12"/>
      <c r="O42" s="81"/>
      <c r="P42" s="65"/>
      <c r="Q42" s="626"/>
      <c r="R42" s="625"/>
      <c r="S42" s="625"/>
      <c r="T42" s="625"/>
      <c r="U42" s="82"/>
      <c r="W42" s="83"/>
      <c r="X42" s="15"/>
      <c r="Y42" s="20"/>
      <c r="Z42" s="14"/>
      <c r="AA42" s="39"/>
      <c r="AB42" s="11"/>
      <c r="AC42" s="22"/>
      <c r="BG42" s="14"/>
    </row>
    <row r="43" spans="1:61" ht="39.950000000000003" customHeight="1" x14ac:dyDescent="0.25">
      <c r="A43" s="59"/>
      <c r="B43" s="12"/>
      <c r="C43" s="617"/>
      <c r="D43" s="59"/>
      <c r="F43" s="80"/>
      <c r="G43" s="80"/>
      <c r="H43" s="69"/>
      <c r="I43" s="626"/>
      <c r="J43" s="626"/>
      <c r="K43" s="626"/>
      <c r="L43" s="81"/>
      <c r="M43" s="12"/>
      <c r="N43" s="12"/>
      <c r="O43" s="81"/>
      <c r="P43" s="65"/>
      <c r="Q43" s="626"/>
      <c r="R43" s="625"/>
      <c r="S43" s="625"/>
      <c r="T43" s="625"/>
      <c r="U43" s="82"/>
      <c r="W43" s="83"/>
      <c r="X43" s="15"/>
      <c r="Y43" s="20"/>
      <c r="Z43" s="14"/>
      <c r="AA43" s="39"/>
      <c r="AB43" s="11"/>
      <c r="AC43" s="22"/>
      <c r="BG43" s="14"/>
    </row>
    <row r="44" spans="1:61" ht="39.950000000000003" customHeight="1" x14ac:dyDescent="0.25">
      <c r="A44" s="59"/>
      <c r="B44" s="12"/>
      <c r="C44" s="617"/>
      <c r="D44" s="59"/>
      <c r="F44" s="80"/>
      <c r="G44" s="80"/>
      <c r="H44" s="69"/>
      <c r="I44" s="626"/>
      <c r="J44" s="626"/>
      <c r="K44" s="626"/>
      <c r="L44" s="81"/>
      <c r="M44" s="12"/>
      <c r="N44" s="12"/>
      <c r="O44" s="81"/>
      <c r="P44" s="65"/>
      <c r="Q44" s="626"/>
      <c r="R44" s="625"/>
      <c r="S44" s="625"/>
      <c r="T44" s="625"/>
      <c r="U44" s="82"/>
      <c r="W44" s="83"/>
      <c r="X44" s="15"/>
      <c r="Y44" s="20"/>
      <c r="Z44" s="14"/>
      <c r="AA44" s="39"/>
      <c r="AB44" s="11"/>
      <c r="AC44" s="22"/>
      <c r="BG44" s="14"/>
    </row>
    <row r="45" spans="1:61" ht="39.950000000000003" customHeight="1" x14ac:dyDescent="0.25">
      <c r="A45" s="59"/>
      <c r="B45" s="12"/>
      <c r="C45" s="617"/>
      <c r="D45" s="59"/>
      <c r="F45" s="80"/>
      <c r="G45" s="80"/>
      <c r="H45" s="69"/>
      <c r="I45" s="626"/>
      <c r="J45" s="626"/>
      <c r="K45" s="626"/>
      <c r="L45" s="81"/>
      <c r="M45" s="12"/>
      <c r="N45" s="12"/>
      <c r="O45" s="81"/>
      <c r="P45" s="65"/>
      <c r="Q45" s="626"/>
      <c r="R45" s="625"/>
      <c r="S45" s="625"/>
      <c r="T45" s="625"/>
      <c r="U45" s="82"/>
      <c r="W45" s="83"/>
      <c r="X45" s="15"/>
      <c r="Y45" s="20"/>
      <c r="Z45" s="14"/>
      <c r="AA45" s="39"/>
      <c r="AB45" s="11"/>
      <c r="AC45" s="22"/>
      <c r="BG45" s="14"/>
    </row>
    <row r="46" spans="1:61" ht="39.950000000000003" customHeight="1" x14ac:dyDescent="0.25">
      <c r="A46" s="59"/>
      <c r="B46" s="12"/>
      <c r="C46" s="617"/>
      <c r="D46" s="59"/>
      <c r="F46" s="80"/>
      <c r="G46" s="80"/>
      <c r="H46" s="69"/>
      <c r="I46" s="626"/>
      <c r="J46" s="626"/>
      <c r="K46" s="626"/>
      <c r="L46" s="81"/>
      <c r="M46" s="12"/>
      <c r="N46" s="12"/>
      <c r="O46" s="81"/>
      <c r="P46" s="65"/>
      <c r="Q46" s="626"/>
      <c r="R46" s="625"/>
      <c r="S46" s="625"/>
      <c r="T46" s="625"/>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622"/>
      <c r="D49" s="57"/>
      <c r="E49" s="621"/>
      <c r="F49" s="80"/>
      <c r="G49" s="80"/>
      <c r="H49" s="622"/>
      <c r="I49" s="623"/>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622"/>
      <c r="D50" s="57"/>
      <c r="E50" s="621"/>
      <c r="F50" s="80"/>
      <c r="G50" s="80"/>
      <c r="H50" s="622"/>
      <c r="I50" s="623"/>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622"/>
      <c r="D51" s="57"/>
      <c r="E51" s="621"/>
      <c r="F51" s="80"/>
      <c r="G51" s="80"/>
      <c r="H51" s="622"/>
      <c r="I51" s="623"/>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622"/>
      <c r="D52" s="57"/>
      <c r="E52" s="621"/>
      <c r="F52" s="80"/>
      <c r="G52" s="80"/>
      <c r="H52" s="617"/>
      <c r="I52" s="623"/>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622"/>
      <c r="D53" s="57"/>
      <c r="E53" s="621"/>
      <c r="F53" s="80"/>
      <c r="G53" s="80"/>
      <c r="H53" s="617"/>
      <c r="I53" s="623"/>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622"/>
      <c r="D54" s="57"/>
      <c r="E54" s="621"/>
      <c r="F54" s="80"/>
      <c r="G54" s="80"/>
      <c r="H54" s="617"/>
      <c r="I54" s="623"/>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622"/>
      <c r="D55" s="57"/>
      <c r="E55" s="621"/>
      <c r="F55" s="80"/>
      <c r="G55" s="80"/>
      <c r="H55" s="622"/>
      <c r="I55" s="623"/>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622"/>
      <c r="D56" s="57"/>
      <c r="E56" s="621"/>
      <c r="F56" s="80"/>
      <c r="G56" s="80"/>
      <c r="H56" s="622"/>
      <c r="I56" s="623"/>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622"/>
      <c r="D57" s="57"/>
      <c r="E57" s="621"/>
      <c r="F57" s="80"/>
      <c r="G57" s="80"/>
      <c r="H57" s="622"/>
      <c r="I57" s="623"/>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622"/>
      <c r="D58" s="57"/>
      <c r="E58" s="621"/>
      <c r="F58" s="80"/>
      <c r="G58" s="80"/>
      <c r="H58" s="622"/>
      <c r="I58" s="623"/>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622"/>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622"/>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622"/>
      <c r="D61" s="59"/>
      <c r="E61" s="621"/>
      <c r="F61" s="80"/>
      <c r="G61" s="80"/>
      <c r="H61" s="621"/>
      <c r="I61" s="623"/>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622"/>
      <c r="D62" s="59"/>
      <c r="E62" s="621"/>
      <c r="F62" s="80"/>
      <c r="G62" s="80"/>
      <c r="H62" s="621"/>
      <c r="I62" s="623"/>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622"/>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622"/>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622"/>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622"/>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622"/>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622"/>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622"/>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622"/>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617"/>
      <c r="D72" s="61"/>
      <c r="E72" s="12"/>
      <c r="F72" s="12"/>
      <c r="G72" s="12"/>
      <c r="H72" s="12"/>
      <c r="I72" s="12"/>
      <c r="K72" s="12"/>
      <c r="L72" s="12"/>
      <c r="N72" s="12"/>
      <c r="O72" s="12"/>
      <c r="P72" s="12"/>
      <c r="Q72" s="12"/>
      <c r="R72" s="56"/>
      <c r="S72" s="56"/>
      <c r="T72" s="9"/>
    </row>
    <row r="73" spans="1:16361" ht="39.950000000000003" customHeight="1" x14ac:dyDescent="0.25">
      <c r="A73" s="61"/>
      <c r="B73" s="12"/>
      <c r="C73" s="617"/>
      <c r="D73" s="61"/>
      <c r="E73" s="12"/>
      <c r="F73" s="12"/>
      <c r="G73" s="12"/>
      <c r="H73" s="12"/>
      <c r="I73" s="12"/>
      <c r="K73" s="12"/>
      <c r="N73" s="12"/>
      <c r="O73" s="12"/>
      <c r="P73" s="12"/>
      <c r="Q73" s="12"/>
      <c r="R73" s="56"/>
      <c r="S73" s="56"/>
      <c r="T73" s="9"/>
    </row>
    <row r="74" spans="1:16361" ht="39.950000000000003" customHeight="1" x14ac:dyDescent="0.25">
      <c r="A74" s="61"/>
      <c r="B74" s="12"/>
      <c r="C74" s="617"/>
      <c r="D74" s="61"/>
      <c r="E74" s="12"/>
      <c r="F74" s="12"/>
      <c r="G74" s="12"/>
      <c r="H74" s="12"/>
      <c r="I74" s="12"/>
      <c r="J74" s="94"/>
      <c r="K74" s="12"/>
      <c r="N74" s="12"/>
      <c r="O74" s="12"/>
      <c r="P74" s="12"/>
      <c r="Q74" s="12"/>
      <c r="R74" s="56"/>
      <c r="S74" s="56"/>
      <c r="T74" s="9"/>
    </row>
    <row r="75" spans="1:16361" ht="39.950000000000003" customHeight="1" x14ac:dyDescent="0.25">
      <c r="A75" s="61"/>
      <c r="B75" s="12"/>
      <c r="C75" s="617"/>
      <c r="D75" s="61"/>
      <c r="E75" s="12"/>
      <c r="F75" s="12"/>
      <c r="G75" s="12"/>
      <c r="H75" s="12"/>
      <c r="I75" s="12"/>
      <c r="J75" s="94"/>
      <c r="K75" s="12"/>
      <c r="N75" s="12"/>
      <c r="O75" s="12"/>
      <c r="P75" s="12"/>
      <c r="Q75" s="12"/>
      <c r="R75" s="56"/>
      <c r="S75" s="56"/>
      <c r="T75" s="9"/>
    </row>
    <row r="76" spans="1:16361" ht="39.950000000000003" customHeight="1" x14ac:dyDescent="0.25">
      <c r="A76" s="61"/>
      <c r="B76" s="12"/>
      <c r="C76" s="617"/>
      <c r="D76" s="61"/>
      <c r="E76" s="12"/>
      <c r="F76" s="12"/>
      <c r="G76" s="12"/>
      <c r="H76" s="12"/>
      <c r="I76" s="12"/>
      <c r="J76" s="94"/>
      <c r="K76" s="12"/>
      <c r="N76" s="12"/>
      <c r="O76" s="12"/>
      <c r="P76" s="12"/>
      <c r="Q76" s="12"/>
      <c r="R76" s="56"/>
      <c r="S76" s="56"/>
      <c r="T76" s="9"/>
    </row>
    <row r="77" spans="1:16361" ht="39.950000000000003" customHeight="1" x14ac:dyDescent="0.25">
      <c r="A77" s="61"/>
      <c r="B77" s="12"/>
      <c r="C77" s="617"/>
      <c r="D77" s="61"/>
      <c r="E77" s="12"/>
      <c r="F77" s="12"/>
      <c r="G77" s="12"/>
      <c r="H77" s="12"/>
      <c r="I77" s="12"/>
      <c r="J77" s="94"/>
      <c r="K77" s="12"/>
      <c r="N77" s="12"/>
      <c r="O77" s="12"/>
      <c r="P77" s="12"/>
      <c r="Q77" s="12"/>
      <c r="R77" s="56"/>
      <c r="S77" s="56"/>
      <c r="T77" s="9"/>
    </row>
    <row r="78" spans="1:16361" ht="39.950000000000003" customHeight="1" x14ac:dyDescent="0.25">
      <c r="A78" s="61"/>
      <c r="B78" s="12"/>
      <c r="C78" s="617"/>
      <c r="D78" s="61"/>
      <c r="E78" s="12"/>
      <c r="F78" s="12"/>
      <c r="G78" s="12"/>
      <c r="H78" s="12"/>
      <c r="I78" s="12"/>
      <c r="J78" s="94"/>
      <c r="K78" s="12"/>
      <c r="N78" s="12"/>
      <c r="O78" s="12"/>
      <c r="P78" s="12"/>
      <c r="Q78" s="12"/>
      <c r="R78" s="56"/>
      <c r="S78" s="56"/>
      <c r="T78" s="9"/>
    </row>
    <row r="79" spans="1:16361" ht="39.950000000000003" customHeight="1" x14ac:dyDescent="0.25">
      <c r="A79" s="61"/>
      <c r="B79" s="12"/>
      <c r="C79" s="617"/>
      <c r="D79" s="61"/>
      <c r="E79" s="12"/>
      <c r="F79" s="12"/>
      <c r="G79" s="12"/>
      <c r="H79" s="12"/>
      <c r="I79" s="12"/>
      <c r="J79" s="94"/>
      <c r="N79" s="12"/>
      <c r="O79" s="12"/>
      <c r="P79" s="12"/>
      <c r="Q79" s="12"/>
      <c r="R79" s="56"/>
      <c r="S79" s="56"/>
      <c r="T79" s="9"/>
    </row>
    <row r="80" spans="1:16361" ht="39.950000000000003" customHeight="1" x14ac:dyDescent="0.25">
      <c r="A80" s="61"/>
      <c r="B80" s="12"/>
      <c r="C80" s="617"/>
      <c r="D80" s="61"/>
      <c r="E80" s="12"/>
      <c r="F80" s="12"/>
      <c r="G80" s="12"/>
      <c r="H80" s="12"/>
      <c r="I80" s="12"/>
      <c r="J80" s="94"/>
      <c r="N80" s="12"/>
      <c r="O80" s="12"/>
      <c r="P80" s="12"/>
      <c r="Q80" s="12"/>
      <c r="R80" s="56"/>
      <c r="S80" s="56"/>
      <c r="T80" s="9"/>
    </row>
    <row r="81" spans="1:20" ht="39.950000000000003" customHeight="1" x14ac:dyDescent="0.25">
      <c r="A81" s="61"/>
      <c r="B81" s="12"/>
      <c r="C81" s="617"/>
      <c r="D81" s="61"/>
      <c r="E81" s="12"/>
      <c r="F81" s="12"/>
      <c r="G81" s="12"/>
      <c r="H81" s="12"/>
      <c r="I81" s="12"/>
      <c r="J81" s="94"/>
      <c r="N81" s="12"/>
      <c r="O81" s="12"/>
      <c r="P81" s="12"/>
      <c r="Q81" s="12"/>
      <c r="R81" s="56"/>
      <c r="S81" s="56"/>
      <c r="T81" s="9"/>
    </row>
    <row r="82" spans="1:20" ht="39.950000000000003" customHeight="1" x14ac:dyDescent="0.25">
      <c r="A82" s="61"/>
      <c r="B82" s="12"/>
      <c r="C82" s="617"/>
      <c r="D82" s="61"/>
      <c r="E82" s="12"/>
      <c r="F82" s="12"/>
      <c r="G82" s="12"/>
      <c r="H82" s="12"/>
      <c r="I82" s="12"/>
      <c r="J82" s="94"/>
      <c r="N82" s="12"/>
      <c r="O82" s="12"/>
      <c r="P82" s="12"/>
      <c r="Q82" s="12"/>
      <c r="R82" s="56"/>
      <c r="S82" s="56"/>
      <c r="T82" s="9"/>
    </row>
    <row r="83" spans="1:20" ht="39.950000000000003" customHeight="1" x14ac:dyDescent="0.25">
      <c r="A83" s="61"/>
      <c r="B83" s="12"/>
      <c r="C83" s="617"/>
      <c r="D83" s="61"/>
      <c r="E83" s="12"/>
      <c r="F83" s="12"/>
      <c r="G83" s="12"/>
      <c r="H83" s="12"/>
      <c r="I83" s="12"/>
      <c r="J83" s="94"/>
      <c r="N83" s="12"/>
      <c r="O83" s="12"/>
      <c r="P83" s="12"/>
      <c r="Q83" s="12"/>
      <c r="R83" s="56"/>
      <c r="S83" s="56"/>
      <c r="T83" s="9"/>
    </row>
    <row r="84" spans="1:20" ht="39.950000000000003" customHeight="1" x14ac:dyDescent="0.25">
      <c r="A84" s="60"/>
      <c r="B84" s="12"/>
      <c r="C84" s="617"/>
      <c r="D84" s="59"/>
      <c r="E84" s="12"/>
      <c r="F84" s="80"/>
      <c r="G84" s="80"/>
      <c r="H84" s="12"/>
      <c r="I84" s="55"/>
      <c r="J84" s="64"/>
      <c r="M84" s="12"/>
      <c r="N84" s="12"/>
      <c r="P84" s="65"/>
      <c r="R84" s="19"/>
      <c r="S84" s="19"/>
      <c r="T84" s="95"/>
    </row>
    <row r="85" spans="1:20" ht="39.950000000000003" customHeight="1" x14ac:dyDescent="0.25">
      <c r="A85" s="60"/>
      <c r="B85" s="12"/>
      <c r="C85" s="617"/>
      <c r="D85" s="59"/>
      <c r="F85" s="80"/>
      <c r="G85" s="80"/>
      <c r="H85" s="96"/>
      <c r="I85" s="55"/>
      <c r="J85" s="97"/>
      <c r="N85" s="12"/>
      <c r="P85" s="65"/>
      <c r="R85" s="19"/>
      <c r="S85" s="19"/>
      <c r="T85" s="95"/>
    </row>
    <row r="86" spans="1:20" ht="39.950000000000003" customHeight="1" x14ac:dyDescent="0.25">
      <c r="A86" s="61"/>
      <c r="B86" s="12"/>
      <c r="C86" s="617"/>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617"/>
      <c r="D87" s="61"/>
      <c r="E87" s="621"/>
      <c r="F87" s="12"/>
      <c r="G87" s="12"/>
      <c r="H87" s="12"/>
      <c r="I87" s="621"/>
      <c r="J87" s="619"/>
      <c r="K87" s="12"/>
      <c r="L87" s="12"/>
      <c r="M87" s="12"/>
      <c r="N87" s="12"/>
      <c r="O87" s="12"/>
      <c r="P87" s="90"/>
      <c r="Q87" s="12"/>
      <c r="R87" s="56"/>
      <c r="S87" s="56"/>
      <c r="T87" s="19"/>
    </row>
    <row r="88" spans="1:20" ht="39.950000000000003" customHeight="1" x14ac:dyDescent="0.25">
      <c r="A88" s="61"/>
      <c r="B88" s="12"/>
      <c r="C88" s="617"/>
      <c r="D88" s="61"/>
      <c r="E88" s="621"/>
      <c r="F88" s="12"/>
      <c r="G88" s="12"/>
      <c r="H88" s="12"/>
      <c r="I88" s="621"/>
      <c r="J88" s="619"/>
      <c r="K88" s="12"/>
      <c r="L88" s="12"/>
      <c r="M88" s="12"/>
      <c r="N88" s="12"/>
      <c r="O88" s="12"/>
      <c r="P88" s="90"/>
      <c r="Q88" s="12"/>
      <c r="R88" s="56"/>
      <c r="S88" s="56"/>
      <c r="T88" s="19"/>
    </row>
    <row r="89" spans="1:20" ht="39.950000000000003" customHeight="1" x14ac:dyDescent="0.25">
      <c r="A89" s="61"/>
      <c r="B89" s="12"/>
      <c r="C89" s="617"/>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617"/>
      <c r="D90" s="61"/>
      <c r="E90" s="12"/>
      <c r="F90" s="12"/>
      <c r="G90" s="12"/>
      <c r="H90" s="12"/>
      <c r="I90" s="12"/>
      <c r="K90" s="12"/>
      <c r="L90" s="12"/>
      <c r="M90" s="12"/>
      <c r="N90" s="12"/>
      <c r="O90" s="12"/>
      <c r="P90" s="90"/>
      <c r="Q90" s="12"/>
      <c r="R90" s="56"/>
      <c r="S90" s="56"/>
      <c r="T90" s="9"/>
    </row>
    <row r="91" spans="1:20" ht="39.950000000000003" customHeight="1" x14ac:dyDescent="0.25">
      <c r="A91" s="61"/>
      <c r="B91" s="12"/>
      <c r="C91" s="617"/>
      <c r="D91" s="61"/>
      <c r="E91" s="12"/>
      <c r="F91" s="12"/>
      <c r="G91" s="12"/>
      <c r="H91" s="12"/>
      <c r="I91" s="12"/>
      <c r="K91" s="12"/>
      <c r="L91" s="12"/>
      <c r="M91" s="12"/>
      <c r="N91" s="12"/>
      <c r="O91" s="12"/>
      <c r="P91" s="90"/>
      <c r="Q91" s="12"/>
      <c r="R91" s="56"/>
      <c r="S91" s="56"/>
      <c r="T91" s="9"/>
    </row>
    <row r="92" spans="1:20" ht="39.950000000000003" customHeight="1" x14ac:dyDescent="0.25">
      <c r="A92" s="61"/>
      <c r="B92" s="12"/>
      <c r="C92" s="617"/>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617"/>
      <c r="D93" s="61"/>
      <c r="E93" s="12"/>
      <c r="F93" s="12"/>
      <c r="G93" s="12"/>
      <c r="H93" s="12"/>
      <c r="I93" s="12"/>
      <c r="K93" s="12"/>
      <c r="L93" s="12"/>
      <c r="M93" s="12"/>
      <c r="N93" s="12"/>
      <c r="O93" s="12"/>
      <c r="P93" s="90"/>
      <c r="Q93" s="12"/>
      <c r="R93" s="56"/>
      <c r="S93" s="56"/>
      <c r="T93" s="9"/>
    </row>
    <row r="94" spans="1:20" ht="39.950000000000003" customHeight="1" x14ac:dyDescent="0.25">
      <c r="A94" s="61"/>
      <c r="B94" s="12"/>
      <c r="C94" s="617"/>
      <c r="D94" s="61"/>
      <c r="E94" s="12"/>
      <c r="F94" s="12"/>
      <c r="G94" s="12"/>
      <c r="H94" s="12"/>
      <c r="I94" s="12"/>
      <c r="K94" s="12"/>
      <c r="L94" s="12"/>
      <c r="M94" s="12"/>
      <c r="N94" s="12"/>
      <c r="O94" s="12"/>
      <c r="P94" s="90"/>
      <c r="Q94" s="12"/>
      <c r="R94" s="56"/>
      <c r="S94" s="56"/>
      <c r="T94" s="9"/>
    </row>
    <row r="95" spans="1:20" ht="39.950000000000003" customHeight="1" x14ac:dyDescent="0.25">
      <c r="A95" s="620"/>
      <c r="B95" s="621"/>
      <c r="C95" s="617"/>
      <c r="D95" s="61"/>
      <c r="E95" s="621"/>
      <c r="F95" s="12"/>
      <c r="G95" s="12"/>
      <c r="H95" s="621"/>
      <c r="I95" s="621"/>
      <c r="K95" s="12"/>
      <c r="L95" s="12"/>
      <c r="M95" s="12"/>
      <c r="N95" s="12"/>
      <c r="O95" s="12"/>
      <c r="P95" s="90"/>
      <c r="Q95" s="12"/>
      <c r="R95" s="56"/>
      <c r="S95" s="56"/>
      <c r="T95" s="9"/>
    </row>
    <row r="96" spans="1:20" ht="39.950000000000003" customHeight="1" x14ac:dyDescent="0.25">
      <c r="A96" s="620"/>
      <c r="B96" s="621"/>
      <c r="C96" s="617"/>
      <c r="D96" s="61"/>
      <c r="E96" s="621"/>
      <c r="F96" s="12"/>
      <c r="G96" s="12"/>
      <c r="H96" s="621"/>
      <c r="I96" s="621"/>
      <c r="K96" s="12"/>
      <c r="L96" s="12"/>
      <c r="M96" s="12"/>
      <c r="N96" s="12"/>
      <c r="O96" s="12"/>
      <c r="P96" s="90"/>
      <c r="Q96" s="12"/>
      <c r="R96" s="56"/>
      <c r="S96" s="56"/>
      <c r="T96" s="9"/>
    </row>
    <row r="97" spans="1:59" ht="39.950000000000003" customHeight="1" x14ac:dyDescent="0.25">
      <c r="A97" s="60"/>
      <c r="B97" s="12"/>
      <c r="C97" s="617"/>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617"/>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 ref="O2:O3"/>
    <mergeCell ref="P2:P3"/>
    <mergeCell ref="Q2:Q3"/>
    <mergeCell ref="R2:R3"/>
    <mergeCell ref="AG2:AG3"/>
    <mergeCell ref="AH2:AH3"/>
    <mergeCell ref="AI2:AI3"/>
    <mergeCell ref="AJ2:AJ3"/>
    <mergeCell ref="AK2:AK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s>
  <conditionalFormatting sqref="Z16:Z46">
    <cfRule type="containsText" dxfId="87" priority="29" stopIfTrue="1" operator="containsText" text="EN TERMINO">
      <formula>NOT(ISERROR(SEARCH("EN TERMINO",Z16)))</formula>
    </cfRule>
    <cfRule type="containsText" priority="30" operator="containsText" text="AMARILLO">
      <formula>NOT(ISERROR(SEARCH("AMARILLO",Z16)))</formula>
    </cfRule>
    <cfRule type="containsText" dxfId="86" priority="31" stopIfTrue="1" operator="containsText" text="ALERTA">
      <formula>NOT(ISERROR(SEARCH("ALERTA",Z16)))</formula>
    </cfRule>
    <cfRule type="containsText" dxfId="85" priority="32" stopIfTrue="1" operator="containsText" text="OK">
      <formula>NOT(ISERROR(SEARCH("OK",Z16)))</formula>
    </cfRule>
  </conditionalFormatting>
  <conditionalFormatting sqref="Z97:Z98">
    <cfRule type="containsText" dxfId="84" priority="64" stopIfTrue="1" operator="containsText" text="ALERTA">
      <formula>NOT(ISERROR(SEARCH("ALERTA",Z97)))</formula>
    </cfRule>
    <cfRule type="containsText" priority="63" operator="containsText" text="AMARILLO">
      <formula>NOT(ISERROR(SEARCH("AMARILLO",Z97)))</formula>
    </cfRule>
    <cfRule type="containsText" dxfId="83" priority="62" stopIfTrue="1" operator="containsText" text="EN TERMINO">
      <formula>NOT(ISERROR(SEARCH("EN TERMINO",Z97)))</formula>
    </cfRule>
    <cfRule type="containsText" dxfId="82" priority="65" stopIfTrue="1" operator="containsText" text="OK">
      <formula>NOT(ISERROR(SEARCH("OK",Z97)))</formula>
    </cfRule>
  </conditionalFormatting>
  <conditionalFormatting sqref="Z5:BB6">
    <cfRule type="containsText" dxfId="81" priority="9" stopIfTrue="1" operator="containsText" text="EN TERMINO">
      <formula>NOT(ISERROR(SEARCH("EN TERMINO",Z5)))</formula>
    </cfRule>
    <cfRule type="containsText" priority="10" operator="containsText" text="AMARILLO">
      <formula>NOT(ISERROR(SEARCH("AMARILLO",Z5)))</formula>
    </cfRule>
    <cfRule type="containsText" dxfId="80" priority="11" stopIfTrue="1" operator="containsText" text="ALERTA">
      <formula>NOT(ISERROR(SEARCH("ALERTA",Z5)))</formula>
    </cfRule>
    <cfRule type="containsText" dxfId="79" priority="12" stopIfTrue="1" operator="containsText" text="OK">
      <formula>NOT(ISERROR(SEARCH("OK",Z5)))</formula>
    </cfRule>
  </conditionalFormatting>
  <conditionalFormatting sqref="AC5:AC6">
    <cfRule type="containsText" dxfId="78" priority="117" stopIfTrue="1" operator="containsText" text="INCUMPLIDA">
      <formula>NOT(ISERROR(SEARCH("INCUMPLIDA",AC5)))</formula>
    </cfRule>
    <cfRule type="containsText" dxfId="77" priority="116" stopIfTrue="1" operator="containsText" text="PENDIENTE">
      <formula>NOT(ISERROR(SEARCH("PENDIENTE",AC5)))</formula>
    </cfRule>
  </conditionalFormatting>
  <conditionalFormatting sqref="AC16:AC46">
    <cfRule type="containsText" dxfId="76" priority="36" stopIfTrue="1" operator="containsText" text="CUMPLIDA">
      <formula>NOT(ISERROR(SEARCH("CUMPLIDA",AC16)))</formula>
    </cfRule>
    <cfRule type="containsText" dxfId="75" priority="35" stopIfTrue="1" operator="containsText" text="INCUMPLIDA">
      <formula>NOT(ISERROR(SEARCH("INCUMPLIDA",AC16)))</formula>
    </cfRule>
    <cfRule type="containsText" dxfId="74" priority="34" stopIfTrue="1" operator="containsText" text="PENDIENTE">
      <formula>NOT(ISERROR(SEARCH("PENDIENTE",AC16)))</formula>
    </cfRule>
    <cfRule type="containsText" dxfId="73" priority="33" operator="containsText" text="PENDIENTE">
      <formula>NOT(ISERROR(SEARCH("PENDIENTE",AC16)))</formula>
    </cfRule>
  </conditionalFormatting>
  <conditionalFormatting sqref="AC97:AC98">
    <cfRule type="containsText" dxfId="72" priority="51" stopIfTrue="1" operator="containsText" text="CUMPLIDA">
      <formula>NOT(ISERROR(SEARCH("CUMPLIDA",AC97)))</formula>
    </cfRule>
    <cfRule type="containsText" dxfId="71" priority="50" stopIfTrue="1" operator="containsText" text="INCUMPLIDA">
      <formula>NOT(ISERROR(SEARCH("INCUMPLIDA",AC97)))</formula>
    </cfRule>
    <cfRule type="containsText" dxfId="70" priority="49" stopIfTrue="1" operator="containsText" text="PENDIENTE">
      <formula>NOT(ISERROR(SEARCH("PENDIENTE",AC97)))</formula>
    </cfRule>
    <cfRule type="containsText" dxfId="69" priority="48" operator="containsText" text="PENDIENTE">
      <formula>NOT(ISERROR(SEARCH("PENDIENTE",AC97)))</formula>
    </cfRule>
  </conditionalFormatting>
  <conditionalFormatting sqref="AC5:AU6">
    <cfRule type="containsText" dxfId="68" priority="26" stopIfTrue="1" operator="containsText" text="CUMPLIDA">
      <formula>NOT(ISERROR(SEARCH("CUMPLIDA",AC5)))</formula>
    </cfRule>
  </conditionalFormatting>
  <conditionalFormatting sqref="AD97">
    <cfRule type="containsText" dxfId="67" priority="61" operator="containsText" text="Abierto">
      <formula>NOT(ISERROR(SEARCH("Abierto",AD97)))</formula>
    </cfRule>
    <cfRule type="containsText" dxfId="66" priority="60" operator="containsText" text="cerrado">
      <formula>NOT(ISERROR(SEARCH("cerrado",AD97)))</formula>
    </cfRule>
    <cfRule type="containsText" dxfId="65" priority="59" operator="containsText" text="cerrada">
      <formula>NOT(ISERROR(SEARCH("cerrada",AD97)))</formula>
    </cfRule>
  </conditionalFormatting>
  <conditionalFormatting sqref="AI5:AI6">
    <cfRule type="containsText" dxfId="64" priority="8" stopIfTrue="1" operator="containsText" text="OK">
      <formula>NOT(ISERROR(SEARCH("OK",AI5)))</formula>
    </cfRule>
    <cfRule type="containsText" dxfId="63" priority="5" stopIfTrue="1" operator="containsText" text="EN TERMINO">
      <formula>NOT(ISERROR(SEARCH("EN TERMINO",AI5)))</formula>
    </cfRule>
    <cfRule type="containsText" priority="6" operator="containsText" text="AMARILLO">
      <formula>NOT(ISERROR(SEARCH("AMARILLO",AI5)))</formula>
    </cfRule>
    <cfRule type="containsText" dxfId="62" priority="7" stopIfTrue="1" operator="containsText" text="ALERTA">
      <formula>NOT(ISERROR(SEARCH("ALERTA",AI5)))</formula>
    </cfRule>
  </conditionalFormatting>
  <conditionalFormatting sqref="AL5:AL6">
    <cfRule type="containsText" dxfId="61" priority="4" stopIfTrue="1" operator="containsText" text="CUMPLIDA">
      <formula>NOT(ISERROR(SEARCH("CUMPLIDA",AL5)))</formula>
    </cfRule>
    <cfRule type="containsText" dxfId="60" priority="1" operator="containsText" text="ATENCIÓN">
      <formula>NOT(ISERROR(SEARCH("ATENCIÓN",AL5)))</formula>
    </cfRule>
    <cfRule type="containsText" dxfId="59" priority="2" stopIfTrue="1" operator="containsText" text="PENDIENTE">
      <formula>NOT(ISERROR(SEARCH("PENDIENTE",AL5)))</formula>
    </cfRule>
    <cfRule type="containsText" dxfId="58" priority="3" stopIfTrue="1" operator="containsText" text="INCUMPLIDA">
      <formula>NOT(ISERROR(SEARCH("INCUMPLIDA",AL5)))</formula>
    </cfRule>
  </conditionalFormatting>
  <conditionalFormatting sqref="AR5">
    <cfRule type="containsText" dxfId="57" priority="24" stopIfTrue="1" operator="containsText" text="ALERTA">
      <formula>NOT(ISERROR(SEARCH("ALERTA",AR5)))</formula>
    </cfRule>
    <cfRule type="containsText" priority="23" operator="containsText" text="AMARILLO">
      <formula>NOT(ISERROR(SEARCH("AMARILLO",AR5)))</formula>
    </cfRule>
    <cfRule type="containsText" dxfId="56" priority="22" stopIfTrue="1" operator="containsText" text="EN TERMINO">
      <formula>NOT(ISERROR(SEARCH("EN TERMINO",AR5)))</formula>
    </cfRule>
    <cfRule type="containsText" dxfId="55" priority="25" stopIfTrue="1" operator="containsText" text="OK">
      <formula>NOT(ISERROR(SEARCH("OK",AR5)))</formula>
    </cfRule>
  </conditionalFormatting>
  <conditionalFormatting sqref="AR6">
    <cfRule type="containsText" dxfId="54" priority="97" stopIfTrue="1" operator="containsText" text="EN TERMINO">
      <formula>NOT(ISERROR(SEARCH("EN TERMINO",AR6)))</formula>
    </cfRule>
    <cfRule type="containsText" priority="98" operator="containsText" text="AMARILLO">
      <formula>NOT(ISERROR(SEARCH("AMARILLO",AR6)))</formula>
    </cfRule>
    <cfRule type="containsText" dxfId="53" priority="100" stopIfTrue="1" operator="containsText" text="OK">
      <formula>NOT(ISERROR(SEARCH("OK",AR6)))</formula>
    </cfRule>
    <cfRule type="dataBar" priority="104">
      <dataBar>
        <cfvo type="min"/>
        <cfvo type="max"/>
        <color rgb="FF638EC6"/>
      </dataBar>
    </cfRule>
    <cfRule type="containsText" dxfId="52" priority="99" stopIfTrue="1" operator="containsText" text="ALERTA">
      <formula>NOT(ISERROR(SEARCH("ALERTA",AR6)))</formula>
    </cfRule>
  </conditionalFormatting>
  <conditionalFormatting sqref="AU5:AU6">
    <cfRule type="containsText" dxfId="51" priority="28" stopIfTrue="1" operator="containsText" text="INCUMPLIDA">
      <formula>NOT(ISERROR(SEARCH("INCUMPLIDA",AU5)))</formula>
    </cfRule>
    <cfRule type="containsText" dxfId="50" priority="27" stopIfTrue="1" operator="containsText" text="PENDIENTE">
      <formula>NOT(ISERROR(SEARCH("PENDIENTE",AU5)))</formula>
    </cfRule>
  </conditionalFormatting>
  <conditionalFormatting sqref="AV5 BG5:BG6">
    <cfRule type="containsText" dxfId="49" priority="21" operator="containsText" text="Abierto">
      <formula>NOT(ISERROR(SEARCH("Abierto",AV5)))</formula>
    </cfRule>
    <cfRule type="containsText" dxfId="48" priority="20" operator="containsText" text="cerrado">
      <formula>NOT(ISERROR(SEARCH("cerrado",AV5)))</formula>
    </cfRule>
    <cfRule type="containsText" dxfId="47"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46" priority="17" stopIfTrue="1" operator="containsText" text="INCUMPLIDA">
      <formula>NOT(ISERROR(SEARCH("INCUMPLIDA",BE5)))</formula>
    </cfRule>
    <cfRule type="containsText" dxfId="45" priority="16" stopIfTrue="1" operator="containsText" text="CUMPLIDA">
      <formula>NOT(ISERROR(SEARCH("CUMPLIDA",BE5)))</formula>
    </cfRule>
    <cfRule type="containsText" dxfId="44" priority="15" stopIfTrue="1" operator="containsText" text="INCUMPLIDA">
      <formula>NOT(ISERROR(SEARCH("INCUMPLIDA",BE5)))</formula>
    </cfRule>
    <cfRule type="containsText" dxfId="43" priority="14" stopIfTrue="1" operator="containsText" text="PENDIENTE">
      <formula>NOT(ISERROR(SEARCH("PENDIENTE",BE5)))</formula>
    </cfRule>
  </conditionalFormatting>
  <conditionalFormatting sqref="BE5:BE6">
    <cfRule type="containsText" dxfId="42" priority="18" stopIfTrue="1" operator="containsText" text="CUMPLIDA">
      <formula>NOT(ISERROR(SEARCH("CUMPLIDA",BE5)))</formula>
    </cfRule>
  </conditionalFormatting>
  <conditionalFormatting sqref="BE6">
    <cfRule type="containsText" dxfId="41" priority="102" stopIfTrue="1" operator="containsText" text="PENDIENTE">
      <formula>NOT(ISERROR(SEARCH("PENDIENTE",BE6)))</formula>
    </cfRule>
    <cfRule type="containsText" dxfId="40" priority="103" stopIfTrue="1" operator="containsText" text="INCUMPLIDA">
      <formula>NOT(ISERROR(SEARCH("INCUMPLIDA",BE6)))</formula>
    </cfRule>
  </conditionalFormatting>
  <conditionalFormatting sqref="BG31:BG46">
    <cfRule type="containsText" dxfId="39" priority="37" operator="containsText" text="cerrada">
      <formula>NOT(ISERROR(SEARCH("cerrada",BG31)))</formula>
    </cfRule>
    <cfRule type="containsText" dxfId="38" priority="38" operator="containsText" text="cerrado">
      <formula>NOT(ISERROR(SEARCH("cerrado",BG31)))</formula>
    </cfRule>
    <cfRule type="containsText" dxfId="37" priority="39" operator="containsText" text="Abierto">
      <formula>NOT(ISERROR(SEARCH("Abierto",BG31)))</formula>
    </cfRule>
  </conditionalFormatting>
  <conditionalFormatting sqref="BG97:BG98">
    <cfRule type="containsText" dxfId="36" priority="56" operator="containsText" text="cerrada">
      <formula>NOT(ISERROR(SEARCH("cerrada",BG97)))</formula>
    </cfRule>
    <cfRule type="containsText" dxfId="35" priority="57" operator="containsText" text="cerrado">
      <formula>NOT(ISERROR(SEARCH("cerrado",BG97)))</formula>
    </cfRule>
    <cfRule type="containsText" dxfId="34"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AG10"/>
  <sheetViews>
    <sheetView zoomScale="90" zoomScaleNormal="90" workbookViewId="0">
      <pane xSplit="5" ySplit="2" topLeftCell="G3" activePane="bottomRight" state="frozen"/>
      <selection pane="topRight" activeCell="F1" sqref="F1"/>
      <selection pane="bottomLeft" activeCell="A3" sqref="A3"/>
      <selection pane="bottomRight" activeCell="G1" sqref="G1:P2"/>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39" style="142" customWidth="1"/>
    <col min="7" max="7" width="20.140625" style="142"/>
    <col min="8" max="8" width="20.140625" style="144"/>
    <col min="9" max="9" width="34.42578125" style="142" customWidth="1"/>
    <col min="10" max="16" width="20.140625" style="142"/>
    <col min="17" max="17" width="14" style="143" customWidth="1" outlineLevel="1"/>
    <col min="18" max="18" width="26.140625" style="143" customWidth="1" outlineLevel="1"/>
    <col min="19" max="22" width="20.140625" style="143" outlineLevel="1"/>
    <col min="23" max="23" width="6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11.28515625" style="142" customWidth="1"/>
    <col min="33" max="33" width="9.710937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51.75" customHeight="1" thickBot="1" x14ac:dyDescent="0.3">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3" ht="226.5" customHeight="1" x14ac:dyDescent="0.25">
      <c r="B4" s="202" t="s">
        <v>85</v>
      </c>
      <c r="C4" s="568" t="s">
        <v>86</v>
      </c>
      <c r="D4" s="203" t="s">
        <v>87</v>
      </c>
      <c r="E4" s="204">
        <v>540</v>
      </c>
      <c r="F4" s="465" t="s">
        <v>88</v>
      </c>
      <c r="G4" s="205" t="s">
        <v>89</v>
      </c>
      <c r="H4" s="444" t="s">
        <v>90</v>
      </c>
      <c r="I4" s="207" t="s">
        <v>91</v>
      </c>
      <c r="J4" s="207">
        <v>5</v>
      </c>
      <c r="K4" s="208" t="s">
        <v>92</v>
      </c>
      <c r="L4" s="209" t="s">
        <v>93</v>
      </c>
      <c r="M4" s="210">
        <v>1</v>
      </c>
      <c r="N4" s="211">
        <v>45444</v>
      </c>
      <c r="O4" s="459">
        <v>45657</v>
      </c>
      <c r="P4" s="197">
        <v>45868</v>
      </c>
      <c r="Q4" s="358">
        <v>45657</v>
      </c>
      <c r="R4" s="209" t="s">
        <v>94</v>
      </c>
      <c r="S4" s="209">
        <v>0.01</v>
      </c>
      <c r="T4" s="218">
        <f t="shared" ref="T4:T6" si="0">(IF(S4="","",IF(OR($J4=0,$J4="",Q4=""),"",S4/$J4)))</f>
        <v>2E-3</v>
      </c>
      <c r="U4" s="219">
        <f t="shared" ref="U4:U6" si="1">(IF(OR($M4="",T4=""),"",IF(OR($M4=0,T4=0),0,IF((T4*100%)/$M4&gt;100%,100%,(T4*100%)/$M4))))</f>
        <v>2E-3</v>
      </c>
      <c r="V4" s="220" t="str">
        <f t="shared" ref="V4:V10" si="2">IF(S4="","",IF(U4&lt;100%, IF(U4&lt;100%, "ALERTA","EN ejecución"), IF(U4=100%, "OK", "EN ejecución")))</f>
        <v>ALERTA</v>
      </c>
      <c r="W4" s="372" t="s">
        <v>95</v>
      </c>
      <c r="X4" s="381" t="s">
        <v>96</v>
      </c>
      <c r="Y4" s="361" t="str">
        <f>IF(U4=100%,IF(U4&gt;=100%,"CUMPLIDA","ATENCIÓN"),IF(U4&lt;75%,"ATENCIÓN","EN EJECUCIÓN"))</f>
        <v>ATENCIÓN</v>
      </c>
      <c r="Z4" s="187"/>
      <c r="AA4" s="187"/>
      <c r="AB4" s="371" t="b">
        <f>IF(AND(Z4="SI",AA4="NO"),"EFECTIVA",IF(AND(Z4="NO",AA4="NO"),"INEFECTIVA",IF(AND(Z4="NO",AA4="SI"),"INEFECTIVA")))</f>
        <v>0</v>
      </c>
      <c r="AC4" s="188" t="str">
        <f>IF(AB4="EFECTIVA","NO","SI")</f>
        <v>SI</v>
      </c>
      <c r="AD4" s="217" t="s">
        <v>100</v>
      </c>
      <c r="AE4" s="151"/>
      <c r="AF4" s="189" t="s">
        <v>97</v>
      </c>
      <c r="AG4" s="189" t="s">
        <v>98</v>
      </c>
    </row>
    <row r="5" spans="2:33" ht="226.5" customHeight="1" x14ac:dyDescent="0.25">
      <c r="B5" s="332" t="s">
        <v>85</v>
      </c>
      <c r="C5" s="569"/>
      <c r="D5" s="349" t="s">
        <v>87</v>
      </c>
      <c r="E5" s="354">
        <v>541</v>
      </c>
      <c r="F5" s="212" t="s">
        <v>102</v>
      </c>
      <c r="G5" s="267" t="s">
        <v>89</v>
      </c>
      <c r="H5" s="444" t="s">
        <v>90</v>
      </c>
      <c r="I5" s="207" t="s">
        <v>91</v>
      </c>
      <c r="J5" s="207">
        <v>5</v>
      </c>
      <c r="K5" s="338" t="s">
        <v>92</v>
      </c>
      <c r="L5" s="333" t="s">
        <v>93</v>
      </c>
      <c r="M5" s="351">
        <v>1</v>
      </c>
      <c r="N5" s="340">
        <v>45444</v>
      </c>
      <c r="O5" s="460">
        <v>45657</v>
      </c>
      <c r="P5" s="197">
        <v>45868</v>
      </c>
      <c r="Q5" s="471">
        <v>45657</v>
      </c>
      <c r="R5" s="209" t="s">
        <v>103</v>
      </c>
      <c r="S5" s="209">
        <v>0.5</v>
      </c>
      <c r="T5" s="218">
        <f t="shared" si="0"/>
        <v>0.1</v>
      </c>
      <c r="U5" s="219">
        <f t="shared" si="1"/>
        <v>0.1</v>
      </c>
      <c r="V5" s="220" t="str">
        <f t="shared" si="2"/>
        <v>ALERTA</v>
      </c>
      <c r="W5" s="372" t="s">
        <v>95</v>
      </c>
      <c r="X5" s="381" t="s">
        <v>96</v>
      </c>
      <c r="Y5" s="361" t="str">
        <f>IF(U5=100%,IF(U5&gt;=100%,"CUMPLIDA","ATENCIÓN"),IF(U5&lt;75%,"ATENCIÓN","EN EJECUCIÓN"))</f>
        <v>ATENCIÓN</v>
      </c>
      <c r="Z5" s="187"/>
      <c r="AA5" s="187"/>
      <c r="AB5" s="371" t="b">
        <f t="shared" ref="AB5:AB10" si="3">IF(AND(Z5="SI",AA5="NO"),"EFECTIVA",IF(AND(Z5="NO",AA5="NO"),"INEFECTIVA",IF(AND(Z5="NO",AA5="SI"),"INEFECTIVA")))</f>
        <v>0</v>
      </c>
      <c r="AC5" s="188" t="str">
        <f t="shared" ref="AC5:AC10" si="4">IF(AB5="EFECTIVA","NO","SI")</f>
        <v>SI</v>
      </c>
      <c r="AD5" s="217" t="s">
        <v>100</v>
      </c>
      <c r="AE5" s="498" t="s">
        <v>101</v>
      </c>
      <c r="AF5" s="189" t="s">
        <v>97</v>
      </c>
      <c r="AG5" s="189" t="s">
        <v>98</v>
      </c>
    </row>
    <row r="6" spans="2:33" ht="226.5" customHeight="1" x14ac:dyDescent="0.25">
      <c r="B6" s="190" t="s">
        <v>85</v>
      </c>
      <c r="C6" s="214" t="s">
        <v>104</v>
      </c>
      <c r="D6" s="178"/>
      <c r="E6" s="402">
        <v>575</v>
      </c>
      <c r="F6" s="246" t="s">
        <v>105</v>
      </c>
      <c r="G6" s="178"/>
      <c r="H6" s="403" t="s">
        <v>106</v>
      </c>
      <c r="I6" s="178"/>
      <c r="J6" s="178">
        <v>1</v>
      </c>
      <c r="K6" s="178"/>
      <c r="L6" s="194" t="s">
        <v>93</v>
      </c>
      <c r="M6" s="195">
        <v>1</v>
      </c>
      <c r="N6" s="404">
        <v>45513</v>
      </c>
      <c r="O6" s="425">
        <v>45657</v>
      </c>
      <c r="P6" s="457"/>
      <c r="Q6" s="471">
        <v>45657</v>
      </c>
      <c r="R6" s="472" t="s">
        <v>107</v>
      </c>
      <c r="S6" s="333">
        <v>1</v>
      </c>
      <c r="T6" s="405">
        <f t="shared" si="0"/>
        <v>1</v>
      </c>
      <c r="U6" s="406">
        <f t="shared" si="1"/>
        <v>1</v>
      </c>
      <c r="V6" s="407" t="str">
        <f t="shared" si="2"/>
        <v>OK</v>
      </c>
      <c r="W6" s="389" t="s">
        <v>108</v>
      </c>
      <c r="X6" s="408" t="s">
        <v>96</v>
      </c>
      <c r="Y6" s="369" t="str">
        <f>IF(U6=100%,IF(U6&gt;=100%,"CUMPLIDA","ATENCIÓN"),IF(U6&lt;75%,"ATENCIÓN","EN EJECUCIÓN"))</f>
        <v>CUMPLIDA</v>
      </c>
      <c r="Z6" s="495" t="s">
        <v>97</v>
      </c>
      <c r="AA6" s="496" t="s">
        <v>98</v>
      </c>
      <c r="AB6" s="371" t="str">
        <f t="shared" si="3"/>
        <v>EFECTIVA</v>
      </c>
      <c r="AC6" s="188" t="str">
        <f t="shared" si="4"/>
        <v>NO</v>
      </c>
      <c r="AD6" s="217" t="s">
        <v>100</v>
      </c>
      <c r="AE6" s="498" t="s">
        <v>101</v>
      </c>
      <c r="AF6" s="499" t="s">
        <v>97</v>
      </c>
      <c r="AG6" s="499" t="s">
        <v>98</v>
      </c>
    </row>
    <row r="7" spans="2:33" ht="309.75" customHeight="1" x14ac:dyDescent="0.25">
      <c r="B7" s="199" t="s">
        <v>85</v>
      </c>
      <c r="C7" s="567" t="s">
        <v>109</v>
      </c>
      <c r="D7" s="295" t="s">
        <v>110</v>
      </c>
      <c r="E7" s="241">
        <v>597</v>
      </c>
      <c r="F7" s="238" t="s">
        <v>111</v>
      </c>
      <c r="G7" s="238" t="s">
        <v>112</v>
      </c>
      <c r="H7" s="206" t="s">
        <v>113</v>
      </c>
      <c r="I7" s="207" t="s">
        <v>114</v>
      </c>
      <c r="J7" s="350">
        <v>2</v>
      </c>
      <c r="K7" s="194" t="s">
        <v>115</v>
      </c>
      <c r="L7" s="194" t="s">
        <v>116</v>
      </c>
      <c r="M7" s="195">
        <v>1</v>
      </c>
      <c r="N7" s="404">
        <v>45566</v>
      </c>
      <c r="O7" s="425">
        <v>45643</v>
      </c>
      <c r="P7" s="300"/>
      <c r="Q7" s="471">
        <v>45657</v>
      </c>
      <c r="R7" s="451" t="s">
        <v>117</v>
      </c>
      <c r="S7" s="217">
        <v>1</v>
      </c>
      <c r="T7" s="405">
        <f>(IF(S7="","",IF(OR($J7=0,$J7="",Q7=""),"",S7/$J7)))</f>
        <v>0.5</v>
      </c>
      <c r="U7" s="406">
        <f t="shared" ref="U7" si="5">(IF(OR($M7="",T7=""),"",IF(OR($M7=0,T7=0),0,IF((T7*100%)/$M7&gt;100%,100%,(T7*100%)/$M7))))</f>
        <v>0.5</v>
      </c>
      <c r="V7" s="407" t="str">
        <f t="shared" si="2"/>
        <v>ALERTA</v>
      </c>
      <c r="W7" s="389" t="s">
        <v>118</v>
      </c>
      <c r="X7" s="408" t="s">
        <v>96</v>
      </c>
      <c r="Y7" s="369" t="str">
        <f>IF(U7=100%,IF(U7&gt;=100%,"CUMPLIDA","ATENCIÓN"),IF(U7&lt;100%,"INCUMPLIDA","EN EJECUCIÓN"))</f>
        <v>INCUMPLIDA</v>
      </c>
      <c r="Z7" s="495" t="s">
        <v>98</v>
      </c>
      <c r="AA7" s="217" t="s">
        <v>98</v>
      </c>
      <c r="AB7" s="371" t="str">
        <f t="shared" si="3"/>
        <v>INEFECTIVA</v>
      </c>
      <c r="AC7" s="188" t="str">
        <f t="shared" si="4"/>
        <v>SI</v>
      </c>
      <c r="AD7" s="217" t="s">
        <v>100</v>
      </c>
      <c r="AE7" s="151"/>
    </row>
    <row r="8" spans="2:33" ht="198" customHeight="1" x14ac:dyDescent="0.25">
      <c r="B8" s="190" t="s">
        <v>85</v>
      </c>
      <c r="C8" s="565"/>
      <c r="D8" s="451" t="s">
        <v>110</v>
      </c>
      <c r="E8" s="245">
        <v>597</v>
      </c>
      <c r="F8" s="273" t="s">
        <v>111</v>
      </c>
      <c r="G8" s="273" t="s">
        <v>112</v>
      </c>
      <c r="H8" s="452" t="s">
        <v>119</v>
      </c>
      <c r="I8" s="453" t="s">
        <v>120</v>
      </c>
      <c r="J8" s="454">
        <v>1</v>
      </c>
      <c r="K8" s="194" t="s">
        <v>115</v>
      </c>
      <c r="L8" s="194" t="s">
        <v>116</v>
      </c>
      <c r="M8" s="195">
        <v>1</v>
      </c>
      <c r="N8" s="404">
        <v>45597</v>
      </c>
      <c r="O8" s="425">
        <v>45643</v>
      </c>
      <c r="P8" s="457"/>
      <c r="Q8" s="471">
        <v>45657</v>
      </c>
      <c r="R8" s="490" t="s">
        <v>121</v>
      </c>
      <c r="S8" s="352">
        <v>0</v>
      </c>
      <c r="T8" s="405">
        <f>(IF(S8="","",IF(OR($J8=0,$J8="",Q8=""),"",S8/$J8)))</f>
        <v>0</v>
      </c>
      <c r="U8" s="406">
        <f t="shared" ref="U8:U10" si="6">(IF(OR($M8="",T8=""),"",IF(OR($M8=0,T8=0),0,IF((T8*100%)/$M8&gt;100%,100%,(T8*100%)/$M8))))</f>
        <v>0</v>
      </c>
      <c r="V8" s="407" t="str">
        <f t="shared" si="2"/>
        <v>ALERTA</v>
      </c>
      <c r="W8" s="389" t="s">
        <v>122</v>
      </c>
      <c r="X8" s="408" t="s">
        <v>96</v>
      </c>
      <c r="Y8" s="369" t="str">
        <f>IF(U9=100%,IF(U9&gt;=100%,"CUMPLIDA","ATENCIÓN"),IF(U9&lt;100%,"INCUMPLIDA","EN EJECUCIÓN"))</f>
        <v>INCUMPLIDA</v>
      </c>
      <c r="Z8" s="495" t="s">
        <v>98</v>
      </c>
      <c r="AA8" s="217" t="s">
        <v>98</v>
      </c>
      <c r="AB8" s="371" t="str">
        <f t="shared" si="3"/>
        <v>INEFECTIVA</v>
      </c>
      <c r="AC8" s="188" t="str">
        <f t="shared" si="4"/>
        <v>SI</v>
      </c>
      <c r="AD8" s="217" t="s">
        <v>100</v>
      </c>
      <c r="AE8" s="178"/>
    </row>
    <row r="9" spans="2:33" ht="165.75" customHeight="1" x14ac:dyDescent="0.25">
      <c r="B9" s="199" t="s">
        <v>85</v>
      </c>
      <c r="C9" s="565" t="s">
        <v>123</v>
      </c>
      <c r="D9" s="151" t="s">
        <v>124</v>
      </c>
      <c r="E9" s="241">
        <v>631</v>
      </c>
      <c r="F9" s="242" t="s">
        <v>125</v>
      </c>
      <c r="G9" s="242" t="s">
        <v>126</v>
      </c>
      <c r="H9" s="453" t="s">
        <v>127</v>
      </c>
      <c r="I9" s="453" t="s">
        <v>128</v>
      </c>
      <c r="J9" s="454">
        <v>1</v>
      </c>
      <c r="K9" s="194" t="s">
        <v>92</v>
      </c>
      <c r="L9" s="194" t="s">
        <v>116</v>
      </c>
      <c r="M9" s="195">
        <v>1</v>
      </c>
      <c r="N9" s="196">
        <v>45658</v>
      </c>
      <c r="O9" s="196">
        <v>45689</v>
      </c>
      <c r="P9" s="300"/>
      <c r="Q9" s="471">
        <v>45657</v>
      </c>
      <c r="R9" s="490" t="s">
        <v>129</v>
      </c>
      <c r="S9" s="217">
        <v>0.95</v>
      </c>
      <c r="T9" s="405">
        <f>(IF(S9="","",IF(OR($J9=0,$J9="",Q9=""),"",S9/$J9)))</f>
        <v>0.95</v>
      </c>
      <c r="U9" s="406">
        <f t="shared" si="6"/>
        <v>0.95</v>
      </c>
      <c r="V9" s="407" t="str">
        <f t="shared" si="2"/>
        <v>ALERTA</v>
      </c>
      <c r="W9" s="372" t="s">
        <v>130</v>
      </c>
      <c r="X9" s="408" t="s">
        <v>96</v>
      </c>
      <c r="Y9" s="369" t="str">
        <f>IF(U9=100%,IF(U9&gt;=100%,"CUMPLIDA","ATENCIÓN"),IF(U9&lt;50%,"INCUMPLIDA","EN EJECUCIÓN"))</f>
        <v>EN EJECUCIÓN</v>
      </c>
      <c r="Z9" s="217"/>
      <c r="AA9" s="217"/>
      <c r="AB9" s="371" t="b">
        <f t="shared" si="3"/>
        <v>0</v>
      </c>
      <c r="AC9" s="188" t="str">
        <f t="shared" si="4"/>
        <v>SI</v>
      </c>
      <c r="AD9" s="217" t="s">
        <v>100</v>
      </c>
      <c r="AE9" s="151"/>
    </row>
    <row r="10" spans="2:33" ht="135.75" customHeight="1" x14ac:dyDescent="0.25">
      <c r="B10" s="199" t="s">
        <v>85</v>
      </c>
      <c r="C10" s="566"/>
      <c r="D10" s="151" t="s">
        <v>124</v>
      </c>
      <c r="E10" s="241">
        <v>631</v>
      </c>
      <c r="F10" s="242" t="s">
        <v>125</v>
      </c>
      <c r="G10" s="242" t="s">
        <v>126</v>
      </c>
      <c r="H10" s="390" t="s">
        <v>131</v>
      </c>
      <c r="I10" s="390" t="s">
        <v>132</v>
      </c>
      <c r="J10" s="390">
        <v>1</v>
      </c>
      <c r="K10" s="191" t="s">
        <v>92</v>
      </c>
      <c r="L10" s="191" t="s">
        <v>116</v>
      </c>
      <c r="M10" s="226">
        <v>1</v>
      </c>
      <c r="N10" s="196">
        <v>45689</v>
      </c>
      <c r="O10" s="196">
        <v>45717</v>
      </c>
      <c r="P10" s="493"/>
      <c r="Q10" s="491">
        <v>45657</v>
      </c>
      <c r="R10" s="492" t="s">
        <v>133</v>
      </c>
      <c r="S10" s="503">
        <v>0</v>
      </c>
      <c r="T10" s="380">
        <f>(IF(S10="","",IF(OR($J10=0,$J10="",Q10=""),"",S10/$J10)))</f>
        <v>0</v>
      </c>
      <c r="U10" s="501">
        <f t="shared" si="6"/>
        <v>0</v>
      </c>
      <c r="V10" s="502" t="str">
        <f t="shared" si="2"/>
        <v>ALERTA</v>
      </c>
      <c r="W10" s="372" t="s">
        <v>134</v>
      </c>
      <c r="X10" s="381" t="s">
        <v>96</v>
      </c>
      <c r="Y10" s="504" t="str">
        <f>IF(U11=100%,IF(U11&gt;=100%,"CUMPLIDA","ATENCIÓN"),IF(U11&lt;50%,"ATENCIÓN","EN EJECUCIÓN"))</f>
        <v>ATENCIÓN</v>
      </c>
      <c r="Z10" s="468"/>
      <c r="AA10" s="217"/>
      <c r="AB10" s="371" t="b">
        <f t="shared" si="3"/>
        <v>0</v>
      </c>
      <c r="AC10" s="188" t="str">
        <f t="shared" si="4"/>
        <v>SI</v>
      </c>
      <c r="AD10" s="217" t="s">
        <v>100</v>
      </c>
      <c r="AE10" s="151"/>
    </row>
  </sheetData>
  <mergeCells count="8">
    <mergeCell ref="C9:C10"/>
    <mergeCell ref="C7:C8"/>
    <mergeCell ref="C4:C5"/>
    <mergeCell ref="Z1:AE2"/>
    <mergeCell ref="Q1:Y1"/>
    <mergeCell ref="B1:F2"/>
    <mergeCell ref="G1:P2"/>
    <mergeCell ref="Q2:Y2"/>
  </mergeCells>
  <conditionalFormatting sqref="V4:V10">
    <cfRule type="containsText" dxfId="301" priority="307" stopIfTrue="1" operator="containsText" text="EN TERMINO">
      <formula>NOT(ISERROR(SEARCH("EN TERMINO",V4)))</formula>
    </cfRule>
    <cfRule type="containsText" priority="308" operator="containsText" text="AMARILLO">
      <formula>NOT(ISERROR(SEARCH("AMARILLO",V4)))</formula>
    </cfRule>
    <cfRule type="containsText" dxfId="300" priority="309" stopIfTrue="1" operator="containsText" text="ALERTA">
      <formula>NOT(ISERROR(SEARCH("ALERTA",V4)))</formula>
    </cfRule>
    <cfRule type="containsText" dxfId="299" priority="310" stopIfTrue="1" operator="containsText" text="OK">
      <formula>NOT(ISERROR(SEARCH("OK",V4)))</formula>
    </cfRule>
    <cfRule type="dataBar" priority="311">
      <dataBar>
        <cfvo type="min"/>
        <cfvo type="max"/>
        <color rgb="FF638EC6"/>
      </dataBar>
    </cfRule>
  </conditionalFormatting>
  <conditionalFormatting sqref="Y4:Y10">
    <cfRule type="containsText" dxfId="298" priority="18" operator="containsText" text="EN EJECUCIÓN">
      <formula>NOT(ISERROR(SEARCH("EN EJECUCIÓN",Y4)))</formula>
    </cfRule>
    <cfRule type="containsText" dxfId="297" priority="20" operator="containsText" text="EN TERMINO">
      <formula>NOT(ISERROR(SEARCH("EN TERMINO",Y4)))</formula>
    </cfRule>
    <cfRule type="containsText" dxfId="296" priority="21" operator="containsText" text="ATENCIÓN">
      <formula>NOT(ISERROR(SEARCH("ATENCIÓN",Y4)))</formula>
    </cfRule>
    <cfRule type="containsText" dxfId="295" priority="22" stopIfTrue="1" operator="containsText" text="PENDIENTE">
      <formula>NOT(ISERROR(SEARCH("PENDIENTE",Y4)))</formula>
    </cfRule>
    <cfRule type="containsText" dxfId="294" priority="23" stopIfTrue="1" operator="containsText" text="INCUMPLIDA">
      <formula>NOT(ISERROR(SEARCH("INCUMPLIDA",Y4)))</formula>
    </cfRule>
    <cfRule type="containsText" dxfId="293" priority="24" stopIfTrue="1" operator="containsText" text="CUMPLIDA">
      <formula>NOT(ISERROR(SEARCH("CUMPLIDA",Y4)))</formula>
    </cfRule>
  </conditionalFormatting>
  <conditionalFormatting sqref="AC4:AC10">
    <cfRule type="containsText" dxfId="292" priority="1" operator="containsText" text="cerrada">
      <formula>NOT(ISERROR(SEARCH("cerrada",AC4)))</formula>
    </cfRule>
    <cfRule type="containsText" dxfId="291" priority="2" operator="containsText" text="cerrado">
      <formula>NOT(ISERROR(SEARCH("cerrado",AC4)))</formula>
    </cfRule>
    <cfRule type="containsText" dxfId="290" priority="3" operator="containsText" text="Abierto">
      <formula>NOT(ISERROR(SEARCH("Abierto",AC4)))</formula>
    </cfRule>
  </conditionalFormatting>
  <dataValidations count="3">
    <dataValidation type="list" allowBlank="1" showInputMessage="1" showErrorMessage="1" sqref="K4:K5 K7:K10">
      <formula1>"Correctiva, Preventiva, Acción de mejora"</formula1>
    </dataValidation>
    <dataValidation type="list" allowBlank="1" showInputMessage="1" showErrorMessage="1" sqref="AA4:AA5">
      <formula1>$AF$4:$AG$4</formula1>
    </dataValidation>
    <dataValidation type="list" allowBlank="1" showInputMessage="1" showErrorMessage="1" sqref="Z4:Z5">
      <formula1>$AN$4:$AO$4</formula1>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601"/>
      <c r="B1" s="601"/>
      <c r="C1" s="601"/>
      <c r="D1" s="601"/>
      <c r="E1" s="601"/>
      <c r="F1" s="601"/>
      <c r="G1" s="601"/>
      <c r="H1" s="601"/>
      <c r="I1" s="600" t="s">
        <v>1033</v>
      </c>
      <c r="J1" s="600"/>
      <c r="K1" s="600"/>
      <c r="L1" s="600"/>
      <c r="M1" s="600"/>
      <c r="N1" s="600"/>
      <c r="O1" s="600"/>
      <c r="P1" s="600"/>
      <c r="Q1" s="600"/>
      <c r="R1" s="600"/>
      <c r="S1" s="600"/>
      <c r="T1" s="46"/>
      <c r="U1" s="602" t="s">
        <v>1034</v>
      </c>
      <c r="V1" s="602"/>
      <c r="W1" s="602"/>
      <c r="X1" s="602"/>
      <c r="Y1" s="602"/>
      <c r="Z1" s="602"/>
      <c r="AA1" s="602"/>
      <c r="AB1" s="602"/>
      <c r="AC1" s="602"/>
      <c r="AD1" s="603" t="s">
        <v>1035</v>
      </c>
      <c r="AE1" s="603"/>
      <c r="AF1" s="603"/>
      <c r="AG1" s="603"/>
      <c r="AH1" s="603"/>
      <c r="AI1" s="603"/>
      <c r="AJ1" s="603"/>
      <c r="AK1" s="603"/>
      <c r="AL1" s="51"/>
      <c r="AM1" s="604" t="s">
        <v>1036</v>
      </c>
      <c r="AN1" s="604"/>
      <c r="AO1" s="604"/>
      <c r="AP1" s="604"/>
      <c r="AQ1" s="604"/>
      <c r="AR1" s="604"/>
      <c r="AS1" s="604"/>
      <c r="AT1" s="604"/>
      <c r="AU1" s="52"/>
      <c r="AV1" s="596" t="s">
        <v>1037</v>
      </c>
      <c r="AW1" s="596"/>
      <c r="AX1" s="596"/>
      <c r="AY1" s="596"/>
      <c r="AZ1" s="596"/>
      <c r="BA1" s="596"/>
      <c r="BB1" s="596"/>
      <c r="BC1" s="596"/>
      <c r="BD1" s="53"/>
      <c r="BE1" s="598" t="s">
        <v>1038</v>
      </c>
      <c r="BF1" s="598"/>
      <c r="BG1" s="598"/>
      <c r="BH1" s="598"/>
      <c r="BI1" s="598"/>
    </row>
    <row r="2" spans="1:61" ht="39.950000000000003" customHeight="1" x14ac:dyDescent="0.25">
      <c r="A2" s="599" t="s">
        <v>1039</v>
      </c>
      <c r="B2" s="599" t="s">
        <v>9</v>
      </c>
      <c r="C2" s="599" t="s">
        <v>11</v>
      </c>
      <c r="D2" s="599" t="s">
        <v>1040</v>
      </c>
      <c r="E2" s="599" t="s">
        <v>1041</v>
      </c>
      <c r="F2" s="599" t="s">
        <v>13</v>
      </c>
      <c r="G2" s="599" t="s">
        <v>15</v>
      </c>
      <c r="H2" s="599" t="s">
        <v>17</v>
      </c>
      <c r="I2" s="597" t="s">
        <v>71</v>
      </c>
      <c r="J2" s="600" t="s">
        <v>1042</v>
      </c>
      <c r="K2" s="600"/>
      <c r="L2" s="600"/>
      <c r="M2" s="597" t="s">
        <v>72</v>
      </c>
      <c r="N2" s="597" t="s">
        <v>1043</v>
      </c>
      <c r="O2" s="597" t="s">
        <v>1044</v>
      </c>
      <c r="P2" s="597" t="s">
        <v>32</v>
      </c>
      <c r="Q2" s="597" t="s">
        <v>1045</v>
      </c>
      <c r="R2" s="597" t="s">
        <v>1046</v>
      </c>
      <c r="S2" s="597" t="s">
        <v>1047</v>
      </c>
      <c r="T2" s="44"/>
      <c r="U2" s="606" t="s">
        <v>1048</v>
      </c>
      <c r="V2" s="606" t="s">
        <v>1049</v>
      </c>
      <c r="W2" s="606" t="s">
        <v>1050</v>
      </c>
      <c r="X2" s="606" t="s">
        <v>1051</v>
      </c>
      <c r="Y2" s="606" t="s">
        <v>1052</v>
      </c>
      <c r="Z2" s="606" t="s">
        <v>1053</v>
      </c>
      <c r="AA2" s="606" t="s">
        <v>1054</v>
      </c>
      <c r="AB2" s="606" t="s">
        <v>1055</v>
      </c>
      <c r="AC2" s="45"/>
      <c r="AD2" s="605" t="s">
        <v>1056</v>
      </c>
      <c r="AE2" s="605" t="s">
        <v>1141</v>
      </c>
      <c r="AF2" s="605" t="s">
        <v>1058</v>
      </c>
      <c r="AG2" s="605" t="s">
        <v>1059</v>
      </c>
      <c r="AH2" s="605" t="s">
        <v>1060</v>
      </c>
      <c r="AI2" s="605" t="s">
        <v>1061</v>
      </c>
      <c r="AJ2" s="605" t="s">
        <v>1062</v>
      </c>
      <c r="AK2" s="605" t="s">
        <v>1063</v>
      </c>
      <c r="AL2" s="43"/>
      <c r="AM2" s="607" t="s">
        <v>76</v>
      </c>
      <c r="AN2" s="607" t="s">
        <v>1064</v>
      </c>
      <c r="AO2" s="607" t="s">
        <v>78</v>
      </c>
      <c r="AP2" s="607" t="s">
        <v>79</v>
      </c>
      <c r="AQ2" s="607" t="s">
        <v>1065</v>
      </c>
      <c r="AR2" s="607" t="s">
        <v>81</v>
      </c>
      <c r="AS2" s="607" t="s">
        <v>82</v>
      </c>
      <c r="AT2" s="607" t="s">
        <v>83</v>
      </c>
      <c r="AU2" s="48"/>
      <c r="AV2" s="609" t="s">
        <v>76</v>
      </c>
      <c r="AW2" s="47"/>
      <c r="AX2" s="609" t="s">
        <v>1064</v>
      </c>
      <c r="AY2" s="609" t="s">
        <v>78</v>
      </c>
      <c r="AZ2" s="609" t="s">
        <v>79</v>
      </c>
      <c r="BA2" s="609" t="s">
        <v>80</v>
      </c>
      <c r="BB2" s="609" t="s">
        <v>81</v>
      </c>
      <c r="BC2" s="609" t="s">
        <v>82</v>
      </c>
      <c r="BD2" s="609" t="s">
        <v>1066</v>
      </c>
      <c r="BE2" s="608" t="s">
        <v>52</v>
      </c>
      <c r="BF2" s="608" t="s">
        <v>1067</v>
      </c>
      <c r="BG2" s="608" t="s">
        <v>1068</v>
      </c>
      <c r="BH2" s="608" t="s">
        <v>1069</v>
      </c>
      <c r="BI2" s="610" t="s">
        <v>1070</v>
      </c>
    </row>
    <row r="3" spans="1:61" ht="39.950000000000003" customHeight="1" x14ac:dyDescent="0.25">
      <c r="A3" s="599"/>
      <c r="B3" s="599"/>
      <c r="C3" s="599"/>
      <c r="D3" s="599"/>
      <c r="E3" s="599"/>
      <c r="F3" s="599"/>
      <c r="G3" s="599"/>
      <c r="H3" s="599"/>
      <c r="I3" s="597"/>
      <c r="J3" s="34" t="s">
        <v>1071</v>
      </c>
      <c r="K3" s="44" t="s">
        <v>24</v>
      </c>
      <c r="L3" s="44" t="s">
        <v>26</v>
      </c>
      <c r="M3" s="597"/>
      <c r="N3" s="597"/>
      <c r="O3" s="597"/>
      <c r="P3" s="597"/>
      <c r="Q3" s="597"/>
      <c r="R3" s="597"/>
      <c r="S3" s="597"/>
      <c r="T3" s="44" t="s">
        <v>1072</v>
      </c>
      <c r="U3" s="606"/>
      <c r="V3" s="606"/>
      <c r="W3" s="606"/>
      <c r="X3" s="606"/>
      <c r="Y3" s="606"/>
      <c r="Z3" s="606"/>
      <c r="AA3" s="606"/>
      <c r="AB3" s="606"/>
      <c r="AC3" s="45" t="s">
        <v>52</v>
      </c>
      <c r="AD3" s="605"/>
      <c r="AE3" s="605"/>
      <c r="AF3" s="605"/>
      <c r="AG3" s="605"/>
      <c r="AH3" s="605"/>
      <c r="AI3" s="605"/>
      <c r="AJ3" s="605"/>
      <c r="AK3" s="605"/>
      <c r="AL3" s="43" t="s">
        <v>52</v>
      </c>
      <c r="AM3" s="607"/>
      <c r="AN3" s="607"/>
      <c r="AO3" s="607"/>
      <c r="AP3" s="607"/>
      <c r="AQ3" s="607"/>
      <c r="AR3" s="607"/>
      <c r="AS3" s="607"/>
      <c r="AT3" s="607"/>
      <c r="AU3" s="48" t="s">
        <v>52</v>
      </c>
      <c r="AV3" s="609"/>
      <c r="AW3" s="47" t="s">
        <v>1073</v>
      </c>
      <c r="AX3" s="609"/>
      <c r="AY3" s="609"/>
      <c r="AZ3" s="609"/>
      <c r="BA3" s="609"/>
      <c r="BB3" s="609"/>
      <c r="BC3" s="609"/>
      <c r="BD3" s="609"/>
      <c r="BE3" s="608"/>
      <c r="BF3" s="608"/>
      <c r="BG3" s="608"/>
      <c r="BH3" s="608"/>
      <c r="BI3" s="610"/>
    </row>
    <row r="4" spans="1:61" ht="39.950000000000003" customHeight="1" x14ac:dyDescent="0.25">
      <c r="A4" s="1" t="s">
        <v>1074</v>
      </c>
      <c r="B4" s="1" t="s">
        <v>1075</v>
      </c>
      <c r="C4" s="1" t="s">
        <v>1076</v>
      </c>
      <c r="D4" s="1" t="s">
        <v>1074</v>
      </c>
      <c r="E4" s="1" t="s">
        <v>1077</v>
      </c>
      <c r="F4" s="1" t="s">
        <v>1075</v>
      </c>
      <c r="G4" s="1"/>
      <c r="H4" s="1" t="s">
        <v>1078</v>
      </c>
      <c r="I4" s="2" t="s">
        <v>1079</v>
      </c>
      <c r="J4" s="35" t="s">
        <v>1080</v>
      </c>
      <c r="K4" s="2"/>
      <c r="L4" s="2" t="s">
        <v>1081</v>
      </c>
      <c r="M4" s="2" t="s">
        <v>1075</v>
      </c>
      <c r="N4" s="2" t="s">
        <v>1075</v>
      </c>
      <c r="O4" s="2" t="s">
        <v>1082</v>
      </c>
      <c r="P4" s="2" t="s">
        <v>1075</v>
      </c>
      <c r="Q4" s="2" t="s">
        <v>1083</v>
      </c>
      <c r="R4" s="2" t="s">
        <v>1074</v>
      </c>
      <c r="S4" s="2" t="s">
        <v>1074</v>
      </c>
      <c r="T4" s="2" t="s">
        <v>1074</v>
      </c>
      <c r="U4" s="26" t="s">
        <v>1074</v>
      </c>
      <c r="V4" s="26" t="s">
        <v>1084</v>
      </c>
      <c r="W4" s="26" t="s">
        <v>1085</v>
      </c>
      <c r="X4" s="26" t="s">
        <v>1086</v>
      </c>
      <c r="Y4" s="26" t="s">
        <v>1086</v>
      </c>
      <c r="Z4" s="26" t="s">
        <v>1082</v>
      </c>
      <c r="AA4" s="26" t="s">
        <v>1087</v>
      </c>
      <c r="AB4" s="26" t="s">
        <v>1075</v>
      </c>
      <c r="AC4" s="26" t="s">
        <v>1088</v>
      </c>
      <c r="AD4" s="27" t="s">
        <v>1074</v>
      </c>
      <c r="AE4" s="27"/>
      <c r="AF4" s="27" t="s">
        <v>1142</v>
      </c>
      <c r="AG4" s="27" t="s">
        <v>1086</v>
      </c>
      <c r="AH4" s="27" t="s">
        <v>1086</v>
      </c>
      <c r="AI4" s="27" t="s">
        <v>1082</v>
      </c>
      <c r="AJ4" s="27" t="s">
        <v>1087</v>
      </c>
      <c r="AK4" s="27" t="s">
        <v>1075</v>
      </c>
      <c r="AL4" s="27"/>
      <c r="AM4" s="28" t="s">
        <v>1074</v>
      </c>
      <c r="AN4" s="28" t="s">
        <v>1084</v>
      </c>
      <c r="AO4" s="28" t="s">
        <v>1085</v>
      </c>
      <c r="AP4" s="28" t="s">
        <v>1086</v>
      </c>
      <c r="AQ4" s="28" t="s">
        <v>1086</v>
      </c>
      <c r="AR4" s="28" t="s">
        <v>1082</v>
      </c>
      <c r="AS4" s="28" t="s">
        <v>1087</v>
      </c>
      <c r="AT4" s="28" t="s">
        <v>1075</v>
      </c>
      <c r="AU4" s="28"/>
      <c r="AV4" s="29" t="s">
        <v>1074</v>
      </c>
      <c r="AW4" s="29"/>
      <c r="AX4" s="29" t="s">
        <v>1084</v>
      </c>
      <c r="AY4" s="29" t="s">
        <v>1085</v>
      </c>
      <c r="AZ4" s="29" t="s">
        <v>1086</v>
      </c>
      <c r="BA4" s="29" t="s">
        <v>1086</v>
      </c>
      <c r="BB4" s="29" t="s">
        <v>1082</v>
      </c>
      <c r="BC4" s="29" t="s">
        <v>1087</v>
      </c>
      <c r="BD4" s="29"/>
      <c r="BE4" s="50" t="s">
        <v>1088</v>
      </c>
      <c r="BF4" s="50"/>
      <c r="BG4" s="50" t="s">
        <v>1088</v>
      </c>
      <c r="BH4" s="50" t="s">
        <v>1075</v>
      </c>
      <c r="BI4" s="610"/>
    </row>
    <row r="5" spans="1:61" ht="104.25" customHeight="1" x14ac:dyDescent="0.25">
      <c r="A5" s="58"/>
      <c r="B5" s="49" t="s">
        <v>85</v>
      </c>
      <c r="C5" s="633" t="s">
        <v>1143</v>
      </c>
      <c r="D5" s="634">
        <v>44670</v>
      </c>
      <c r="E5" s="629" t="s">
        <v>1144</v>
      </c>
      <c r="F5" s="637" t="s">
        <v>1157</v>
      </c>
      <c r="G5" s="635">
        <v>143</v>
      </c>
      <c r="H5" s="638" t="s">
        <v>1158</v>
      </c>
      <c r="I5" s="639" t="s">
        <v>1159</v>
      </c>
      <c r="J5" s="121" t="s">
        <v>1160</v>
      </c>
      <c r="K5" s="106" t="s">
        <v>1161</v>
      </c>
      <c r="L5" s="119">
        <v>1</v>
      </c>
      <c r="M5" s="119" t="s">
        <v>115</v>
      </c>
      <c r="N5" s="106" t="s">
        <v>1162</v>
      </c>
      <c r="O5" s="106" t="s">
        <v>1163</v>
      </c>
      <c r="P5" s="31">
        <v>1</v>
      </c>
      <c r="Q5" s="120"/>
      <c r="R5" s="108">
        <v>44682</v>
      </c>
      <c r="S5" s="141">
        <v>44742</v>
      </c>
      <c r="T5" s="122"/>
      <c r="U5" s="108"/>
      <c r="V5" s="109"/>
      <c r="W5" s="40"/>
      <c r="X5" s="100"/>
      <c r="Y5" s="110"/>
      <c r="Z5" s="40"/>
      <c r="AA5" s="111"/>
      <c r="AB5" s="42"/>
      <c r="AC5" s="112"/>
      <c r="AD5" s="113">
        <v>44742</v>
      </c>
      <c r="AE5" s="114" t="s">
        <v>1164</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633"/>
      <c r="D6" s="634"/>
      <c r="E6" s="629"/>
      <c r="F6" s="637"/>
      <c r="G6" s="636"/>
      <c r="H6" s="638"/>
      <c r="I6" s="639"/>
      <c r="J6" s="121" t="s">
        <v>1165</v>
      </c>
      <c r="K6" s="106" t="s">
        <v>1166</v>
      </c>
      <c r="L6" s="119">
        <v>1</v>
      </c>
      <c r="M6" s="106" t="s">
        <v>92</v>
      </c>
      <c r="N6" s="106" t="s">
        <v>1162</v>
      </c>
      <c r="O6" s="106" t="s">
        <v>1163</v>
      </c>
      <c r="P6" s="31">
        <v>1</v>
      </c>
      <c r="Q6" s="120"/>
      <c r="R6" s="108">
        <v>44682</v>
      </c>
      <c r="S6" s="141">
        <v>44711</v>
      </c>
      <c r="T6" s="122"/>
      <c r="U6" s="41"/>
      <c r="V6" s="116"/>
      <c r="W6" s="37"/>
      <c r="X6" s="100"/>
      <c r="Y6" s="110"/>
      <c r="Z6" s="40"/>
      <c r="AA6" s="102"/>
      <c r="AB6" s="42"/>
      <c r="AC6" s="112"/>
      <c r="AD6" s="113">
        <v>44742</v>
      </c>
      <c r="AE6" s="114" t="s">
        <v>1167</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1168</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AD2:AD3"/>
    <mergeCell ref="AE2:AE3"/>
    <mergeCell ref="C5:C6"/>
    <mergeCell ref="D5:D6"/>
    <mergeCell ref="E5:E6"/>
    <mergeCell ref="G5:G6"/>
    <mergeCell ref="G2:G3"/>
    <mergeCell ref="F5:F6"/>
    <mergeCell ref="H5:H6"/>
    <mergeCell ref="I5:I6"/>
    <mergeCell ref="BB2:BB3"/>
    <mergeCell ref="BC2:BC3"/>
    <mergeCell ref="BD2:BD3"/>
    <mergeCell ref="BE2:BE3"/>
    <mergeCell ref="BF2:BF3"/>
    <mergeCell ref="AJ2:AJ3"/>
    <mergeCell ref="AK2:AK3"/>
    <mergeCell ref="AG2:AG3"/>
    <mergeCell ref="AH2:AH3"/>
    <mergeCell ref="AI2:AI3"/>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s>
  <conditionalFormatting sqref="Z5:BB6">
    <cfRule type="containsText" dxfId="33" priority="12" stopIfTrue="1" operator="containsText" text="OK">
      <formula>NOT(ISERROR(SEARCH("OK",Z5)))</formula>
    </cfRule>
    <cfRule type="containsText" dxfId="32" priority="9" stopIfTrue="1" operator="containsText" text="EN TERMINO">
      <formula>NOT(ISERROR(SEARCH("EN TERMINO",Z5)))</formula>
    </cfRule>
    <cfRule type="containsText" priority="10" operator="containsText" text="AMARILLO">
      <formula>NOT(ISERROR(SEARCH("AMARILLO",Z5)))</formula>
    </cfRule>
    <cfRule type="containsText" dxfId="31" priority="11" stopIfTrue="1" operator="containsText" text="ALERTA">
      <formula>NOT(ISERROR(SEARCH("ALERTA",Z5)))</formula>
    </cfRule>
  </conditionalFormatting>
  <conditionalFormatting sqref="AC5:AC6">
    <cfRule type="containsText" dxfId="30" priority="60" stopIfTrue="1" operator="containsText" text="INCUMPLIDA">
      <formula>NOT(ISERROR(SEARCH("INCUMPLIDA",AC5)))</formula>
    </cfRule>
    <cfRule type="containsText" dxfId="29" priority="59" stopIfTrue="1" operator="containsText" text="PENDIENTE">
      <formula>NOT(ISERROR(SEARCH("PENDIENTE",AC5)))</formula>
    </cfRule>
  </conditionalFormatting>
  <conditionalFormatting sqref="AC5:AU6">
    <cfRule type="containsText" dxfId="28" priority="26" stopIfTrue="1" operator="containsText" text="CUMPLIDA">
      <formula>NOT(ISERROR(SEARCH("CUMPLIDA",AC5)))</formula>
    </cfRule>
  </conditionalFormatting>
  <conditionalFormatting sqref="AI5:AI6">
    <cfRule type="containsText" dxfId="27" priority="5" stopIfTrue="1" operator="containsText" text="EN TERMINO">
      <formula>NOT(ISERROR(SEARCH("EN TERMINO",AI5)))</formula>
    </cfRule>
    <cfRule type="containsText" priority="6" operator="containsText" text="AMARILLO">
      <formula>NOT(ISERROR(SEARCH("AMARILLO",AI5)))</formula>
    </cfRule>
    <cfRule type="containsText" dxfId="26" priority="7" stopIfTrue="1" operator="containsText" text="ALERTA">
      <formula>NOT(ISERROR(SEARCH("ALERTA",AI5)))</formula>
    </cfRule>
    <cfRule type="containsText" dxfId="25" priority="8" stopIfTrue="1" operator="containsText" text="OK">
      <formula>NOT(ISERROR(SEARCH("OK",AI5)))</formula>
    </cfRule>
  </conditionalFormatting>
  <conditionalFormatting sqref="AL5:AL6">
    <cfRule type="containsText" dxfId="24" priority="2" stopIfTrue="1" operator="containsText" text="PENDIENTE">
      <formula>NOT(ISERROR(SEARCH("PENDIENTE",AL5)))</formula>
    </cfRule>
    <cfRule type="containsText" dxfId="23" priority="3" stopIfTrue="1" operator="containsText" text="INCUMPLIDA">
      <formula>NOT(ISERROR(SEARCH("INCUMPLIDA",AL5)))</formula>
    </cfRule>
    <cfRule type="containsText" dxfId="22" priority="4" stopIfTrue="1" operator="containsText" text="CUMPLIDA">
      <formula>NOT(ISERROR(SEARCH("CUMPLIDA",AL5)))</formula>
    </cfRule>
    <cfRule type="containsText" dxfId="21" priority="1" operator="containsText" text="ATENCIÓN">
      <formula>NOT(ISERROR(SEARCH("ATENCIÓN",AL5)))</formula>
    </cfRule>
  </conditionalFormatting>
  <conditionalFormatting sqref="AN6">
    <cfRule type="containsText" dxfId="20" priority="29" operator="containsText" text="cerrada">
      <formula>NOT(ISERROR(SEARCH("cerrada",AN6)))</formula>
    </cfRule>
    <cfRule type="containsText" dxfId="19" priority="30" operator="containsText" text="cerrado">
      <formula>NOT(ISERROR(SEARCH("cerrado",AN6)))</formula>
    </cfRule>
    <cfRule type="containsText" dxfId="18" priority="31" operator="containsText" text="Abierto">
      <formula>NOT(ISERROR(SEARCH("Abierto",AN6)))</formula>
    </cfRule>
  </conditionalFormatting>
  <conditionalFormatting sqref="AR5">
    <cfRule type="containsText" dxfId="17" priority="22" stopIfTrue="1" operator="containsText" text="EN TERMINO">
      <formula>NOT(ISERROR(SEARCH("EN TERMINO",AR5)))</formula>
    </cfRule>
    <cfRule type="containsText" priority="23" operator="containsText" text="AMARILLO">
      <formula>NOT(ISERROR(SEARCH("AMARILLO",AR5)))</formula>
    </cfRule>
    <cfRule type="containsText" dxfId="16" priority="24" stopIfTrue="1" operator="containsText" text="ALERTA">
      <formula>NOT(ISERROR(SEARCH("ALERTA",AR5)))</formula>
    </cfRule>
    <cfRule type="containsText" dxfId="15" priority="25" stopIfTrue="1" operator="containsText" text="OK">
      <formula>NOT(ISERROR(SEARCH("OK",AR5)))</formula>
    </cfRule>
  </conditionalFormatting>
  <conditionalFormatting sqref="AR6">
    <cfRule type="containsText" dxfId="14" priority="45" stopIfTrue="1" operator="containsText" text="EN TERMINO">
      <formula>NOT(ISERROR(SEARCH("EN TERMINO",AR6)))</formula>
    </cfRule>
    <cfRule type="containsText" priority="46" operator="containsText" text="AMARILLO">
      <formula>NOT(ISERROR(SEARCH("AMARILLO",AR6)))</formula>
    </cfRule>
    <cfRule type="containsText" dxfId="13" priority="47" stopIfTrue="1" operator="containsText" text="ALERTA">
      <formula>NOT(ISERROR(SEARCH("ALERTA",AR6)))</formula>
    </cfRule>
    <cfRule type="containsText" dxfId="12" priority="48" stopIfTrue="1" operator="containsText" text="OK">
      <formula>NOT(ISERROR(SEARCH("OK",AR6)))</formula>
    </cfRule>
    <cfRule type="dataBar" priority="52">
      <dataBar>
        <cfvo type="min"/>
        <cfvo type="max"/>
        <color rgb="FF638EC6"/>
      </dataBar>
    </cfRule>
  </conditionalFormatting>
  <conditionalFormatting sqref="AU5:AU6">
    <cfRule type="containsText" dxfId="11" priority="27" stopIfTrue="1" operator="containsText" text="PENDIENTE">
      <formula>NOT(ISERROR(SEARCH("PENDIENTE",AU5)))</formula>
    </cfRule>
    <cfRule type="containsText" dxfId="10" priority="28" stopIfTrue="1" operator="containsText" text="INCUMPLIDA">
      <formula>NOT(ISERROR(SEARCH("INCUMPLIDA",AU5)))</formula>
    </cfRule>
  </conditionalFormatting>
  <conditionalFormatting sqref="AV5 BG5:BG6">
    <cfRule type="containsText" dxfId="9" priority="20" operator="containsText" text="cerrado">
      <formula>NOT(ISERROR(SEARCH("cerrado",AV5)))</formula>
    </cfRule>
    <cfRule type="containsText" dxfId="8" priority="19" operator="containsText" text="cerrada">
      <formula>NOT(ISERROR(SEARCH("cerrada",AV5)))</formula>
    </cfRule>
    <cfRule type="containsText" dxfId="7"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6" priority="14" stopIfTrue="1" operator="containsText" text="PENDIENTE">
      <formula>NOT(ISERROR(SEARCH("PENDIENTE",BE5)))</formula>
    </cfRule>
    <cfRule type="containsText" dxfId="5" priority="15" stopIfTrue="1" operator="containsText" text="INCUMPLIDA">
      <formula>NOT(ISERROR(SEARCH("INCUMPLIDA",BE5)))</formula>
    </cfRule>
    <cfRule type="containsText" dxfId="4" priority="16" stopIfTrue="1" operator="containsText" text="CUMPLIDA">
      <formula>NOT(ISERROR(SEARCH("CUMPLIDA",BE5)))</formula>
    </cfRule>
    <cfRule type="containsText" dxfId="3" priority="17" stopIfTrue="1" operator="containsText" text="INCUMPLIDA">
      <formula>NOT(ISERROR(SEARCH("INCUMPLIDA",BE5)))</formula>
    </cfRule>
  </conditionalFormatting>
  <conditionalFormatting sqref="BE5:BE6">
    <cfRule type="containsText" dxfId="2" priority="18" stopIfTrue="1" operator="containsText" text="CUMPLIDA">
      <formula>NOT(ISERROR(SEARCH("CUMPLIDA",BE5)))</formula>
    </cfRule>
  </conditionalFormatting>
  <conditionalFormatting sqref="BE6">
    <cfRule type="containsText" dxfId="1" priority="50" stopIfTrue="1" operator="containsText" text="PENDIENTE">
      <formula>NOT(ISERROR(SEARCH("PENDIENTE",BE6)))</formula>
    </cfRule>
    <cfRule type="containsText" dxfId="0"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135</v>
      </c>
    </row>
    <row r="4" spans="2:5" ht="51" x14ac:dyDescent="0.3">
      <c r="B4" s="150" t="s">
        <v>56</v>
      </c>
      <c r="C4" s="150" t="s">
        <v>136</v>
      </c>
    </row>
    <row r="5" spans="2:5" x14ac:dyDescent="0.3">
      <c r="B5" s="176" t="s">
        <v>97</v>
      </c>
      <c r="C5" s="176" t="s">
        <v>98</v>
      </c>
      <c r="D5" s="177">
        <f>IF(B5="SI",50%,0%)</f>
        <v>0.5</v>
      </c>
      <c r="E5" s="177">
        <f>IF(C5="NO",50%,0%)</f>
        <v>0.5</v>
      </c>
    </row>
    <row r="6" spans="2:5" x14ac:dyDescent="0.3">
      <c r="B6" s="175" t="s">
        <v>98</v>
      </c>
      <c r="C6" s="175" t="s">
        <v>98</v>
      </c>
      <c r="D6" s="177">
        <f>IF(B6="SI",50%,0%)</f>
        <v>0</v>
      </c>
      <c r="E6" s="177">
        <f t="shared" ref="E6:E7" si="0">IF(C6="NO",50%,0%)</f>
        <v>0.5</v>
      </c>
    </row>
    <row r="7" spans="2:5" x14ac:dyDescent="0.3">
      <c r="B7" s="176" t="s">
        <v>98</v>
      </c>
      <c r="C7" s="176" t="s">
        <v>97</v>
      </c>
      <c r="D7" s="177">
        <f t="shared" ref="D7" si="1">IF(B7="SI",50%,0%)</f>
        <v>0</v>
      </c>
      <c r="E7" s="177">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0"/>
  <sheetViews>
    <sheetView topLeftCell="A3" zoomScale="90" zoomScaleNormal="90" workbookViewId="0">
      <pane xSplit="5" topLeftCell="L1" activePane="topRight" state="frozen"/>
      <selection pane="topRight" activeCell="O10" sqref="O4:O10"/>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0" style="142" hidden="1"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6.8554687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3" ht="259.5" customHeight="1" x14ac:dyDescent="0.25">
      <c r="B4" s="199" t="s">
        <v>85</v>
      </c>
      <c r="C4" s="567" t="s">
        <v>104</v>
      </c>
      <c r="D4" s="191"/>
      <c r="E4" s="192">
        <v>576</v>
      </c>
      <c r="F4" s="475" t="s">
        <v>137</v>
      </c>
      <c r="G4" s="225"/>
      <c r="H4" s="289" t="s">
        <v>138</v>
      </c>
      <c r="I4" s="289" t="s">
        <v>139</v>
      </c>
      <c r="J4" s="225">
        <v>2</v>
      </c>
      <c r="K4" s="151"/>
      <c r="L4" s="356" t="s">
        <v>140</v>
      </c>
      <c r="M4" s="226">
        <v>1</v>
      </c>
      <c r="N4" s="300">
        <v>45566</v>
      </c>
      <c r="O4" s="344">
        <v>45688</v>
      </c>
      <c r="P4" s="197"/>
      <c r="Q4" s="358">
        <v>45657</v>
      </c>
      <c r="R4" s="474" t="s">
        <v>141</v>
      </c>
      <c r="S4" s="217">
        <v>2</v>
      </c>
      <c r="T4" s="218">
        <f t="shared" ref="T4" si="0">(IF(S4="","",IF(OR($J4=0,$J4="",Q4=""),"",S4/$J4)))</f>
        <v>1</v>
      </c>
      <c r="U4" s="219">
        <f t="shared" ref="U4" si="1">(IF(OR($M4="",T4=""),"",IF(OR($M4=0,T4=0),0,IF((T4*100%)/$M4&gt;100%,100%,(T4*100%)/$M4))))</f>
        <v>1</v>
      </c>
      <c r="V4" s="220" t="str">
        <f t="shared" ref="V4:V10" si="2">IF(S4="","",IF(U4&lt;100%, IF(U4&lt;100%, "ALERTA","EN ejecución"), IF(U4=100%, "OK", "EN ejecución")))</f>
        <v>OK</v>
      </c>
      <c r="W4" s="372" t="s">
        <v>142</v>
      </c>
      <c r="X4" s="381" t="s">
        <v>96</v>
      </c>
      <c r="Y4" s="361" t="str">
        <f>IF(U4=100%,IF(U4&gt;=100%,"CUMPLIDA","ATENCIÓN"),IF(U4&lt;50%,"ATENCIÓN","EN EJECUCIÓN"))</f>
        <v>CUMPLIDA</v>
      </c>
      <c r="Z4" s="495" t="s">
        <v>97</v>
      </c>
      <c r="AA4" s="496" t="s">
        <v>98</v>
      </c>
      <c r="AB4" s="371" t="str">
        <f t="shared" ref="AB4" si="3">IF(AND(Z4="SI",AA4="NO"),"EFECTIVA",IF(AND(Z4="NO",AA4="NO"),"INEFECTIVA",IF(AND(Z4="NO",AA4="SI"),"INEFECTIVA")))</f>
        <v>EFECTIVA</v>
      </c>
      <c r="AC4" s="188" t="str">
        <f t="shared" ref="AC4:AC5" si="4">IF(AB4="EFECTIVA","NO","SI")</f>
        <v>NO</v>
      </c>
      <c r="AD4" s="217" t="s">
        <v>100</v>
      </c>
      <c r="AE4" s="188"/>
      <c r="AF4" s="189" t="s">
        <v>97</v>
      </c>
      <c r="AG4" s="189" t="s">
        <v>98</v>
      </c>
    </row>
    <row r="5" spans="2:33" ht="228.75" customHeight="1" x14ac:dyDescent="0.25">
      <c r="B5" s="190" t="s">
        <v>85</v>
      </c>
      <c r="C5" s="565"/>
      <c r="D5" s="194"/>
      <c r="E5" s="200">
        <v>576</v>
      </c>
      <c r="F5" s="466" t="s">
        <v>143</v>
      </c>
      <c r="G5" s="272"/>
      <c r="H5" s="455" t="s">
        <v>144</v>
      </c>
      <c r="I5" s="455" t="s">
        <v>145</v>
      </c>
      <c r="J5" s="272">
        <v>2</v>
      </c>
      <c r="K5" s="178"/>
      <c r="L5" s="456" t="s">
        <v>140</v>
      </c>
      <c r="M5" s="195">
        <v>1</v>
      </c>
      <c r="N5" s="457">
        <v>45566</v>
      </c>
      <c r="O5" s="388">
        <v>45688</v>
      </c>
      <c r="P5" s="178"/>
      <c r="Q5" s="358">
        <v>45657</v>
      </c>
      <c r="R5" s="449" t="s">
        <v>146</v>
      </c>
      <c r="S5" s="352">
        <v>2</v>
      </c>
      <c r="T5" s="218">
        <f t="shared" ref="T5" si="5">(IF(S5="","",IF(OR($J5=0,$J5="",Q5=""),"",S5/$J5)))</f>
        <v>1</v>
      </c>
      <c r="U5" s="219">
        <f t="shared" ref="U5" si="6">(IF(OR($M5="",T5=""),"",IF(OR($M5=0,T5=0),0,IF((T5*100%)/$M5&gt;100%,100%,(T5*100%)/$M5))))</f>
        <v>1</v>
      </c>
      <c r="V5" s="411" t="str">
        <f t="shared" si="2"/>
        <v>OK</v>
      </c>
      <c r="W5" s="372" t="s">
        <v>147</v>
      </c>
      <c r="X5" s="408" t="s">
        <v>96</v>
      </c>
      <c r="Y5" s="369" t="str">
        <f>IF(U5=100%,IF(U5&gt;=100%,"CUMPLIDA","ATENCIÓN"),IF(U5&lt;50%,"ATENCIÓN","EN EJECUCIÓN"))</f>
        <v>CUMPLIDA</v>
      </c>
      <c r="Z5" s="495" t="s">
        <v>97</v>
      </c>
      <c r="AA5" s="496" t="s">
        <v>98</v>
      </c>
      <c r="AB5" s="371" t="str">
        <f t="shared" ref="AB5" si="7">IF(AND(Z5="SI",AA5="NO"),"EFECTIVA",IF(AND(Z5="NO",AA5="NO"),"INEFECTIVA",IF(AND(Z5="NO",AA5="SI"),"INEFECTIVA")))</f>
        <v>EFECTIVA</v>
      </c>
      <c r="AC5" s="188" t="str">
        <f t="shared" si="4"/>
        <v>NO</v>
      </c>
      <c r="AD5" s="352" t="s">
        <v>100</v>
      </c>
      <c r="AE5" s="178"/>
    </row>
    <row r="6" spans="2:33" ht="102" customHeight="1" x14ac:dyDescent="0.2">
      <c r="B6" s="151" t="s">
        <v>148</v>
      </c>
      <c r="C6" s="567" t="s">
        <v>149</v>
      </c>
      <c r="D6" s="578"/>
      <c r="E6" s="241">
        <v>634</v>
      </c>
      <c r="F6" s="271" t="s">
        <v>150</v>
      </c>
      <c r="G6" s="151"/>
      <c r="H6" s="450" t="s">
        <v>151</v>
      </c>
      <c r="I6" s="191" t="s">
        <v>152</v>
      </c>
      <c r="J6" s="151">
        <v>4</v>
      </c>
      <c r="K6" s="178" t="s">
        <v>153</v>
      </c>
      <c r="L6" s="191" t="s">
        <v>154</v>
      </c>
      <c r="M6" s="195">
        <v>1</v>
      </c>
      <c r="N6" s="300">
        <v>45658</v>
      </c>
      <c r="O6" s="300">
        <v>46022</v>
      </c>
      <c r="P6" s="151"/>
      <c r="Q6" s="358">
        <v>45657</v>
      </c>
      <c r="R6" s="449" t="s">
        <v>155</v>
      </c>
      <c r="S6" s="217">
        <v>1</v>
      </c>
      <c r="T6" s="218">
        <f t="shared" ref="T6" si="8">(IF(S6="","",IF(OR($J6=0,$J6="",Q6=""),"",S6/$J6)))</f>
        <v>0.25</v>
      </c>
      <c r="U6" s="219">
        <f t="shared" ref="U6" si="9">(IF(OR($M6="",T6=""),"",IF(OR($M6=0,T6=0),0,IF((T6*100%)/$M6&gt;100%,100%,(T6*100%)/$M6))))</f>
        <v>0.25</v>
      </c>
      <c r="V6" s="411" t="str">
        <f t="shared" si="2"/>
        <v>ALERTA</v>
      </c>
      <c r="W6" s="372" t="s">
        <v>156</v>
      </c>
      <c r="X6" s="408" t="s">
        <v>96</v>
      </c>
      <c r="Y6" s="369" t="str">
        <f>IF(U6=100%,IF(U6&gt;=100%,"CUMPLIDA","ATENCIÓN"),IF(U6&lt;25%,"ATENCIÓN","EN EJECUCIÓN"))</f>
        <v>EN EJECUCIÓN</v>
      </c>
      <c r="Z6" s="152"/>
      <c r="AA6" s="152"/>
      <c r="AB6" s="152"/>
      <c r="AC6" s="152"/>
      <c r="AD6" s="152"/>
      <c r="AE6" s="151"/>
    </row>
    <row r="7" spans="2:33" ht="76.5" customHeight="1" x14ac:dyDescent="0.2">
      <c r="B7" s="151" t="s">
        <v>148</v>
      </c>
      <c r="C7" s="567"/>
      <c r="D7" s="578"/>
      <c r="E7" s="241">
        <v>634</v>
      </c>
      <c r="F7" s="271" t="s">
        <v>150</v>
      </c>
      <c r="G7" s="151"/>
      <c r="H7" s="450" t="s">
        <v>157</v>
      </c>
      <c r="I7" s="191" t="s">
        <v>158</v>
      </c>
      <c r="J7" s="151">
        <v>2</v>
      </c>
      <c r="K7" s="178" t="s">
        <v>153</v>
      </c>
      <c r="L7" s="191" t="s">
        <v>154</v>
      </c>
      <c r="M7" s="195">
        <v>1</v>
      </c>
      <c r="N7" s="300">
        <v>45658</v>
      </c>
      <c r="O7" s="300">
        <v>46022</v>
      </c>
      <c r="P7" s="151"/>
      <c r="Q7" s="358">
        <v>45657</v>
      </c>
      <c r="R7" s="449" t="s">
        <v>159</v>
      </c>
      <c r="S7" s="217">
        <v>0</v>
      </c>
      <c r="T7" s="218">
        <f t="shared" ref="T7" si="10">(IF(S7="","",IF(OR($J7=0,$J7="",Q7=""),"",S7/$J7)))</f>
        <v>0</v>
      </c>
      <c r="U7" s="219">
        <f t="shared" ref="U7" si="11">(IF(OR($M7="",T7=""),"",IF(OR($M7=0,T7=0),0,IF((T7*100%)/$M7&gt;100%,100%,(T7*100%)/$M7))))</f>
        <v>0</v>
      </c>
      <c r="V7" s="411" t="str">
        <f t="shared" si="2"/>
        <v>ALERTA</v>
      </c>
      <c r="W7" s="372" t="s">
        <v>160</v>
      </c>
      <c r="X7" s="408" t="s">
        <v>96</v>
      </c>
      <c r="Y7" s="369" t="str">
        <f>IF(U7=100%,IF(U7&gt;=100%,"CUMPLIDA","ATENCIÓN"),IF(U7&lt;25%,"ATENCIÓN","EN EJECUCIÓN"))</f>
        <v>ATENCIÓN</v>
      </c>
      <c r="Z7" s="152"/>
      <c r="AA7" s="152"/>
      <c r="AB7" s="152"/>
      <c r="AC7" s="152"/>
      <c r="AD7" s="152"/>
      <c r="AE7" s="151"/>
    </row>
    <row r="8" spans="2:33" ht="169.5" customHeight="1" x14ac:dyDescent="0.2">
      <c r="B8" s="151" t="s">
        <v>148</v>
      </c>
      <c r="C8" s="567"/>
      <c r="D8" s="578"/>
      <c r="E8" s="241">
        <v>634</v>
      </c>
      <c r="F8" s="271" t="s">
        <v>150</v>
      </c>
      <c r="G8" s="151"/>
      <c r="H8" s="450" t="s">
        <v>161</v>
      </c>
      <c r="I8" s="191" t="s">
        <v>162</v>
      </c>
      <c r="J8" s="458">
        <v>10</v>
      </c>
      <c r="K8" s="178" t="s">
        <v>153</v>
      </c>
      <c r="L8" s="191" t="s">
        <v>154</v>
      </c>
      <c r="M8" s="195">
        <v>1</v>
      </c>
      <c r="N8" s="300">
        <v>45658</v>
      </c>
      <c r="O8" s="300">
        <v>46022</v>
      </c>
      <c r="P8" s="151"/>
      <c r="Q8" s="358">
        <v>45657</v>
      </c>
      <c r="R8" s="449" t="s">
        <v>163</v>
      </c>
      <c r="S8" s="217">
        <v>1</v>
      </c>
      <c r="T8" s="218">
        <f t="shared" ref="T8" si="12">(IF(S8="","",IF(OR($J8=0,$J8="",Q8=""),"",S8/$J8)))</f>
        <v>0.1</v>
      </c>
      <c r="U8" s="219">
        <f t="shared" ref="U8" si="13">(IF(OR($M8="",T8=""),"",IF(OR($M8=0,T8=0),0,IF((T8*100%)/$M8&gt;100%,100%,(T8*100%)/$M8))))</f>
        <v>0.1</v>
      </c>
      <c r="V8" s="411" t="str">
        <f t="shared" si="2"/>
        <v>ALERTA</v>
      </c>
      <c r="W8" s="372" t="s">
        <v>164</v>
      </c>
      <c r="X8" s="408" t="s">
        <v>96</v>
      </c>
      <c r="Y8" s="369" t="str">
        <f>IF(U8=100%,IF(U8&gt;=100%,"CUMPLIDA","ATENCIÓN"),IF(U8&lt;25%,"ATENCIÓN","EN EJECUCIÓN"))</f>
        <v>ATENCIÓN</v>
      </c>
      <c r="Z8" s="152"/>
      <c r="AA8" s="152"/>
      <c r="AB8" s="152"/>
      <c r="AC8" s="152"/>
      <c r="AD8" s="152"/>
      <c r="AE8" s="151"/>
    </row>
    <row r="9" spans="2:33" ht="76.5" customHeight="1" x14ac:dyDescent="0.2">
      <c r="B9" s="151" t="s">
        <v>148</v>
      </c>
      <c r="C9" s="567"/>
      <c r="D9" s="578"/>
      <c r="E9" s="241">
        <v>634</v>
      </c>
      <c r="F9" s="271" t="s">
        <v>150</v>
      </c>
      <c r="G9" s="151"/>
      <c r="H9" s="450" t="s">
        <v>165</v>
      </c>
      <c r="I9" s="191" t="s">
        <v>166</v>
      </c>
      <c r="J9" s="151">
        <v>4</v>
      </c>
      <c r="K9" s="178" t="s">
        <v>153</v>
      </c>
      <c r="L9" s="191" t="s">
        <v>154</v>
      </c>
      <c r="M9" s="195">
        <v>1</v>
      </c>
      <c r="N9" s="300">
        <v>45658</v>
      </c>
      <c r="O9" s="300">
        <v>46022</v>
      </c>
      <c r="P9" s="151"/>
      <c r="Q9" s="358">
        <v>45657</v>
      </c>
      <c r="R9" s="449" t="s">
        <v>167</v>
      </c>
      <c r="S9" s="352">
        <v>0</v>
      </c>
      <c r="T9" s="218">
        <f t="shared" ref="T9" si="14">(IF(S9="","",IF(OR($J9=0,$J9="",Q9=""),"",S9/$J9)))</f>
        <v>0</v>
      </c>
      <c r="U9" s="219">
        <f t="shared" ref="U9" si="15">(IF(OR($M9="",T9=""),"",IF(OR($M9=0,T9=0),0,IF((T9*100%)/$M9&gt;100%,100%,(T9*100%)/$M9))))</f>
        <v>0</v>
      </c>
      <c r="V9" s="411" t="str">
        <f t="shared" si="2"/>
        <v>ALERTA</v>
      </c>
      <c r="W9" s="372" t="s">
        <v>168</v>
      </c>
      <c r="X9" s="408" t="s">
        <v>96</v>
      </c>
      <c r="Y9" s="369" t="str">
        <f>IF(U9=100%,IF(U9&gt;=100%,"CUMPLIDA","ATENCIÓN"),IF(U9&lt;25%,"ATENCIÓN","EN EJECUCIÓN"))</f>
        <v>ATENCIÓN</v>
      </c>
      <c r="Z9" s="152"/>
      <c r="AA9" s="152"/>
      <c r="AB9" s="152"/>
      <c r="AC9" s="152"/>
      <c r="AD9" s="152"/>
      <c r="AE9" s="151"/>
    </row>
    <row r="10" spans="2:33" ht="151.5" customHeight="1" x14ac:dyDescent="0.2">
      <c r="B10" s="151" t="s">
        <v>148</v>
      </c>
      <c r="C10" s="567"/>
      <c r="D10" s="578"/>
      <c r="E10" s="241">
        <v>634</v>
      </c>
      <c r="F10" s="271" t="s">
        <v>150</v>
      </c>
      <c r="G10" s="151"/>
      <c r="H10" s="450" t="s">
        <v>169</v>
      </c>
      <c r="I10" s="191" t="s">
        <v>170</v>
      </c>
      <c r="J10" s="151">
        <v>4</v>
      </c>
      <c r="K10" s="151" t="s">
        <v>153</v>
      </c>
      <c r="L10" s="191" t="s">
        <v>154</v>
      </c>
      <c r="M10" s="226">
        <v>1</v>
      </c>
      <c r="N10" s="300">
        <v>45658</v>
      </c>
      <c r="O10" s="300">
        <v>46022</v>
      </c>
      <c r="P10" s="512"/>
      <c r="Q10" s="511">
        <v>45657</v>
      </c>
      <c r="R10" s="509" t="s">
        <v>171</v>
      </c>
      <c r="S10" s="514">
        <v>1</v>
      </c>
      <c r="T10" s="513">
        <f t="shared" ref="T10" si="16">(IF(S10="","",IF(OR($J10=0,$J10="",Q10=""),"",S10/$J10)))</f>
        <v>0.25</v>
      </c>
      <c r="U10" s="501">
        <f t="shared" ref="U10" si="17">(IF(OR($M10="",T10=""),"",IF(OR($M10=0,T10=0),0,IF((T10*100%)/$M10&gt;100%,100%,(T10*100%)/$M10))))</f>
        <v>0.25</v>
      </c>
      <c r="V10" s="502" t="str">
        <f t="shared" si="2"/>
        <v>ALERTA</v>
      </c>
      <c r="W10" s="372" t="s">
        <v>172</v>
      </c>
      <c r="X10" s="381" t="s">
        <v>96</v>
      </c>
      <c r="Y10" s="504" t="str">
        <f>IF(U10=100%,IF(U10&gt;=100%,"CUMPLIDA","ATENCIÓN"),IF(U10&lt;25%,"ATENCIÓN","EN EJECUCIÓN"))</f>
        <v>EN EJECUCIÓN</v>
      </c>
      <c r="Z10" s="494"/>
      <c r="AA10" s="152"/>
      <c r="AB10" s="152"/>
      <c r="AC10" s="152"/>
      <c r="AD10" s="152"/>
      <c r="AE10" s="151"/>
    </row>
  </sheetData>
  <mergeCells count="8">
    <mergeCell ref="Q1:Y1"/>
    <mergeCell ref="Z1:AE2"/>
    <mergeCell ref="Q2:Y2"/>
    <mergeCell ref="C6:C10"/>
    <mergeCell ref="D6:D10"/>
    <mergeCell ref="C4:C5"/>
    <mergeCell ref="B1:F2"/>
    <mergeCell ref="G1:P2"/>
  </mergeCells>
  <conditionalFormatting sqref="V4:V10">
    <cfRule type="containsText" dxfId="289" priority="17" stopIfTrue="1" operator="containsText" text="EN TERMINO">
      <formula>NOT(ISERROR(SEARCH("EN TERMINO",V4)))</formula>
    </cfRule>
    <cfRule type="containsText" priority="18" operator="containsText" text="AMARILLO">
      <formula>NOT(ISERROR(SEARCH("AMARILLO",V4)))</formula>
    </cfRule>
    <cfRule type="containsText" dxfId="288" priority="19" stopIfTrue="1" operator="containsText" text="ALERTA">
      <formula>NOT(ISERROR(SEARCH("ALERTA",V4)))</formula>
    </cfRule>
    <cfRule type="containsText" dxfId="287" priority="20" stopIfTrue="1" operator="containsText" text="OK">
      <formula>NOT(ISERROR(SEARCH("OK",V4)))</formula>
    </cfRule>
    <cfRule type="dataBar" priority="21">
      <dataBar>
        <cfvo type="min"/>
        <cfvo type="max"/>
        <color rgb="FF638EC6"/>
      </dataBar>
    </cfRule>
  </conditionalFormatting>
  <conditionalFormatting sqref="Y4:Y10">
    <cfRule type="containsText" dxfId="286" priority="10" operator="containsText" text="EN EJECUCIÓN">
      <formula>NOT(ISERROR(SEARCH("EN EJECUCIÓN",Y4)))</formula>
    </cfRule>
    <cfRule type="containsText" dxfId="285" priority="12" operator="containsText" text="EN TERMINO">
      <formula>NOT(ISERROR(SEARCH("EN TERMINO",Y4)))</formula>
    </cfRule>
    <cfRule type="containsText" dxfId="284" priority="13" operator="containsText" text="ATENCIÓN">
      <formula>NOT(ISERROR(SEARCH("ATENCIÓN",Y4)))</formula>
    </cfRule>
    <cfRule type="containsText" dxfId="283" priority="14" stopIfTrue="1" operator="containsText" text="PENDIENTE">
      <formula>NOT(ISERROR(SEARCH("PENDIENTE",Y4)))</formula>
    </cfRule>
    <cfRule type="containsText" dxfId="282" priority="15" stopIfTrue="1" operator="containsText" text="INCUMPLIDA">
      <formula>NOT(ISERROR(SEARCH("INCUMPLIDA",Y4)))</formula>
    </cfRule>
    <cfRule type="containsText" dxfId="281" priority="16" stopIfTrue="1" operator="containsText" text="CUMPLIDA">
      <formula>NOT(ISERROR(SEARCH("CUMPLIDA",Y4)))</formula>
    </cfRule>
  </conditionalFormatting>
  <conditionalFormatting sqref="AC4:AC5">
    <cfRule type="containsText" dxfId="280" priority="1" operator="containsText" text="cerrada">
      <formula>NOT(ISERROR(SEARCH("cerrada",AC4)))</formula>
    </cfRule>
    <cfRule type="containsText" dxfId="279" priority="2" operator="containsText" text="cerrado">
      <formula>NOT(ISERROR(SEARCH("cerrado",AC4)))</formula>
    </cfRule>
    <cfRule type="containsText" dxfId="278" priority="3" operator="containsText" text="Abierto">
      <formula>NOT(ISERROR(SEARCH("Abierto",AC4)))</formula>
    </cfRule>
  </conditionalFormatting>
  <dataValidations count="1">
    <dataValidation type="list" allowBlank="1" showInputMessage="1" showErrorMessage="1" sqref="K4:K10">
      <formula1>"Correctiva, Preventiva, Acción de mejora"</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
  <sheetViews>
    <sheetView topLeftCell="A3" zoomScale="90" zoomScaleNormal="90" workbookViewId="0">
      <pane xSplit="5" topLeftCell="G1" activePane="topRight" state="frozen"/>
      <selection pane="topRight" activeCell="H8" sqref="H4:H8"/>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20.140625" style="142" customWidth="1"/>
    <col min="8" max="8" width="38.42578125" style="144" customWidth="1"/>
    <col min="9" max="16" width="20.140625" style="142"/>
    <col min="17" max="17" width="20.140625" style="143" outlineLevel="1"/>
    <col min="18" max="18" width="24.28515625" style="143" customWidth="1" outlineLevel="1"/>
    <col min="19" max="22" width="20.140625" style="143" outlineLevel="1"/>
    <col min="23" max="23" width="51.5703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3" ht="121.5" customHeight="1" x14ac:dyDescent="0.25">
      <c r="B4" s="199" t="s">
        <v>85</v>
      </c>
      <c r="C4" s="567" t="s">
        <v>173</v>
      </c>
      <c r="D4" s="295" t="s">
        <v>110</v>
      </c>
      <c r="E4" s="192">
        <v>620</v>
      </c>
      <c r="F4" s="238" t="s">
        <v>174</v>
      </c>
      <c r="G4" s="238" t="s">
        <v>175</v>
      </c>
      <c r="H4" s="238" t="s">
        <v>176</v>
      </c>
      <c r="I4" s="233" t="s">
        <v>177</v>
      </c>
      <c r="J4" s="233">
        <v>1</v>
      </c>
      <c r="K4" s="151" t="s">
        <v>115</v>
      </c>
      <c r="L4" s="423" t="s">
        <v>178</v>
      </c>
      <c r="M4" s="226">
        <v>1</v>
      </c>
      <c r="N4" s="292">
        <v>45717</v>
      </c>
      <c r="O4" s="292">
        <v>45808</v>
      </c>
      <c r="P4" s="197"/>
      <c r="Q4" s="362">
        <v>45657</v>
      </c>
      <c r="R4" s="234"/>
      <c r="S4" s="234">
        <v>0</v>
      </c>
      <c r="T4" s="218">
        <f t="shared" ref="T4" si="0">(IF(S4="","",IF(OR($J4=0,$J4="",Q4=""),"",S4/$J4)))</f>
        <v>0</v>
      </c>
      <c r="U4" s="219">
        <f t="shared" ref="U4" si="1">(IF(OR($M4="",T4=""),"",IF(OR($M4=0,T4=0),0,IF((T4*100%)/$M4&gt;100%,100%,(T4*100%)/$M4))))</f>
        <v>0</v>
      </c>
      <c r="V4" s="220" t="str">
        <f t="shared" ref="V4" si="2">IF(S4="","",IF(U4&lt;100%, IF(U4&lt;100%, "ALERTA","EN TERMINO"), IF(U4=100%, "OK", "EN TERMINO")))</f>
        <v>ALERTA</v>
      </c>
      <c r="W4" s="372" t="s">
        <v>179</v>
      </c>
      <c r="X4" s="381" t="s">
        <v>96</v>
      </c>
      <c r="Y4" s="361" t="str">
        <f>IF(U4=100%,IF(U4&gt;=100%,"CUMPLIDA","ATENCIÓN"),IF(U4&lt;25%,"ATENCIÓN","EN EJECUCIÓN"))</f>
        <v>ATENCIÓN</v>
      </c>
      <c r="Z4" s="187"/>
      <c r="AA4" s="187"/>
      <c r="AB4" s="371"/>
      <c r="AC4" s="188"/>
      <c r="AD4" s="217" t="s">
        <v>100</v>
      </c>
      <c r="AE4" s="188"/>
      <c r="AF4" s="189" t="s">
        <v>97</v>
      </c>
      <c r="AG4" s="189" t="s">
        <v>98</v>
      </c>
    </row>
    <row r="5" spans="2:33" ht="162" customHeight="1" x14ac:dyDescent="0.2">
      <c r="B5" s="199" t="s">
        <v>85</v>
      </c>
      <c r="C5" s="567"/>
      <c r="D5" s="295" t="s">
        <v>110</v>
      </c>
      <c r="E5" s="192">
        <v>621</v>
      </c>
      <c r="F5" s="238" t="s">
        <v>180</v>
      </c>
      <c r="G5" s="238" t="s">
        <v>175</v>
      </c>
      <c r="H5" s="238" t="s">
        <v>181</v>
      </c>
      <c r="I5" s="233" t="s">
        <v>182</v>
      </c>
      <c r="J5" s="233">
        <v>1</v>
      </c>
      <c r="K5" s="151" t="s">
        <v>115</v>
      </c>
      <c r="L5" s="423" t="s">
        <v>178</v>
      </c>
      <c r="M5" s="226">
        <v>1</v>
      </c>
      <c r="N5" s="292">
        <v>45809</v>
      </c>
      <c r="O5" s="292">
        <v>45899</v>
      </c>
      <c r="P5" s="151"/>
      <c r="Q5" s="362">
        <v>45657</v>
      </c>
      <c r="R5" s="234"/>
      <c r="S5" s="234">
        <v>0</v>
      </c>
      <c r="T5" s="218">
        <f t="shared" ref="T5:T8" si="3">(IF(S5="","",IF(OR($J5=0,$J5="",Q5=""),"",S5/$J5)))</f>
        <v>0</v>
      </c>
      <c r="U5" s="219">
        <f t="shared" ref="U5:U8" si="4">(IF(OR($M5="",T5=""),"",IF(OR($M5=0,T5=0),0,IF((T5*100%)/$M5&gt;100%,100%,(T5*100%)/$M5))))</f>
        <v>0</v>
      </c>
      <c r="V5" s="220" t="str">
        <f t="shared" ref="V5:V8" si="5">IF(S5="","",IF(U5&lt;100%, IF(U5&lt;100%, "ALERTA","EN TERMINO"), IF(U5=100%, "OK", "EN TERMINO")))</f>
        <v>ALERTA</v>
      </c>
      <c r="W5" s="372" t="s">
        <v>179</v>
      </c>
      <c r="X5" s="381" t="s">
        <v>96</v>
      </c>
      <c r="Y5" s="361" t="str">
        <f t="shared" ref="Y5:Y8" si="6">IF(U5=100%,IF(U5&gt;=100%,"CUMPLIDA","ATENCIÓN"),IF(U5&lt;25%,"ATENCIÓN","EN EJECUCIÓN"))</f>
        <v>ATENCIÓN</v>
      </c>
      <c r="Z5" s="152"/>
      <c r="AA5" s="152"/>
      <c r="AB5" s="152"/>
      <c r="AC5" s="152"/>
      <c r="AD5" s="217" t="s">
        <v>100</v>
      </c>
      <c r="AE5" s="151"/>
    </row>
    <row r="6" spans="2:33" ht="111.75" customHeight="1" x14ac:dyDescent="0.2">
      <c r="B6" s="199" t="s">
        <v>85</v>
      </c>
      <c r="C6" s="567"/>
      <c r="D6" s="295" t="s">
        <v>110</v>
      </c>
      <c r="E6" s="241">
        <v>622</v>
      </c>
      <c r="F6" s="238" t="s">
        <v>183</v>
      </c>
      <c r="G6" s="238" t="s">
        <v>175</v>
      </c>
      <c r="H6" s="238" t="s">
        <v>184</v>
      </c>
      <c r="I6" s="233" t="s">
        <v>185</v>
      </c>
      <c r="J6" s="233">
        <v>1</v>
      </c>
      <c r="K6" s="151"/>
      <c r="L6" s="423" t="s">
        <v>178</v>
      </c>
      <c r="M6" s="226">
        <v>1</v>
      </c>
      <c r="N6" s="292">
        <v>45689</v>
      </c>
      <c r="O6" s="292">
        <v>45777</v>
      </c>
      <c r="P6" s="151"/>
      <c r="Q6" s="362">
        <v>45657</v>
      </c>
      <c r="R6" s="217"/>
      <c r="S6" s="217">
        <v>0</v>
      </c>
      <c r="T6" s="218">
        <f t="shared" si="3"/>
        <v>0</v>
      </c>
      <c r="U6" s="219">
        <f t="shared" si="4"/>
        <v>0</v>
      </c>
      <c r="V6" s="220" t="str">
        <f t="shared" si="5"/>
        <v>ALERTA</v>
      </c>
      <c r="W6" s="372" t="s">
        <v>179</v>
      </c>
      <c r="X6" s="381" t="s">
        <v>96</v>
      </c>
      <c r="Y6" s="361" t="str">
        <f t="shared" si="6"/>
        <v>ATENCIÓN</v>
      </c>
      <c r="Z6" s="152"/>
      <c r="AA6" s="152"/>
      <c r="AB6" s="152"/>
      <c r="AC6" s="152"/>
      <c r="AD6" s="152"/>
      <c r="AE6" s="151"/>
    </row>
    <row r="7" spans="2:33" ht="111.75" customHeight="1" x14ac:dyDescent="0.2">
      <c r="B7" s="199" t="s">
        <v>85</v>
      </c>
      <c r="C7" s="567"/>
      <c r="D7" s="295" t="s">
        <v>110</v>
      </c>
      <c r="E7" s="241">
        <v>623</v>
      </c>
      <c r="F7" s="238" t="s">
        <v>186</v>
      </c>
      <c r="G7" s="238" t="s">
        <v>175</v>
      </c>
      <c r="H7" s="238" t="s">
        <v>187</v>
      </c>
      <c r="I7" s="233" t="s">
        <v>188</v>
      </c>
      <c r="J7" s="233">
        <v>1</v>
      </c>
      <c r="K7" s="151" t="s">
        <v>115</v>
      </c>
      <c r="L7" s="423" t="s">
        <v>178</v>
      </c>
      <c r="M7" s="226">
        <v>1</v>
      </c>
      <c r="N7" s="292">
        <v>45689</v>
      </c>
      <c r="O7" s="292">
        <v>45960</v>
      </c>
      <c r="P7" s="151"/>
      <c r="Q7" s="358">
        <v>45657</v>
      </c>
      <c r="R7" s="352"/>
      <c r="S7" s="352">
        <v>0</v>
      </c>
      <c r="T7" s="218">
        <f t="shared" si="3"/>
        <v>0</v>
      </c>
      <c r="U7" s="219">
        <f t="shared" si="4"/>
        <v>0</v>
      </c>
      <c r="V7" s="220" t="str">
        <f t="shared" si="5"/>
        <v>ALERTA</v>
      </c>
      <c r="W7" s="372" t="s">
        <v>179</v>
      </c>
      <c r="X7" s="381" t="s">
        <v>96</v>
      </c>
      <c r="Y7" s="361" t="str">
        <f t="shared" si="6"/>
        <v>ATENCIÓN</v>
      </c>
      <c r="Z7" s="152"/>
      <c r="AA7" s="152"/>
      <c r="AB7" s="152"/>
      <c r="AC7" s="152"/>
      <c r="AD7" s="152"/>
      <c r="AE7" s="151"/>
    </row>
    <row r="8" spans="2:33" ht="111.75" customHeight="1" x14ac:dyDescent="0.2">
      <c r="B8" s="199" t="s">
        <v>85</v>
      </c>
      <c r="C8" s="567"/>
      <c r="D8" s="295" t="s">
        <v>110</v>
      </c>
      <c r="E8" s="241">
        <v>624</v>
      </c>
      <c r="F8" s="238" t="s">
        <v>189</v>
      </c>
      <c r="G8" s="238" t="s">
        <v>175</v>
      </c>
      <c r="H8" s="238" t="s">
        <v>190</v>
      </c>
      <c r="I8" s="233" t="s">
        <v>191</v>
      </c>
      <c r="J8" s="233">
        <v>1</v>
      </c>
      <c r="K8" s="151" t="s">
        <v>115</v>
      </c>
      <c r="L8" s="423" t="s">
        <v>178</v>
      </c>
      <c r="M8" s="226">
        <v>1</v>
      </c>
      <c r="N8" s="292">
        <v>45689</v>
      </c>
      <c r="O8" s="292">
        <v>45838</v>
      </c>
      <c r="P8" s="512"/>
      <c r="Q8" s="511">
        <v>45657</v>
      </c>
      <c r="R8" s="514"/>
      <c r="S8" s="514">
        <v>0</v>
      </c>
      <c r="T8" s="380">
        <f t="shared" si="3"/>
        <v>0</v>
      </c>
      <c r="U8" s="501">
        <f t="shared" si="4"/>
        <v>0</v>
      </c>
      <c r="V8" s="502" t="str">
        <f t="shared" si="5"/>
        <v>ALERTA</v>
      </c>
      <c r="W8" s="484" t="s">
        <v>179</v>
      </c>
      <c r="X8" s="381" t="s">
        <v>96</v>
      </c>
      <c r="Y8" s="361" t="str">
        <f t="shared" si="6"/>
        <v>ATENCIÓN</v>
      </c>
      <c r="Z8" s="152"/>
      <c r="AA8" s="152"/>
      <c r="AB8" s="152"/>
      <c r="AC8" s="152"/>
      <c r="AD8" s="152"/>
      <c r="AE8" s="151"/>
    </row>
  </sheetData>
  <mergeCells count="6">
    <mergeCell ref="C4:C8"/>
    <mergeCell ref="B1:F2"/>
    <mergeCell ref="G1:P2"/>
    <mergeCell ref="Q1:Y1"/>
    <mergeCell ref="Z1:AE2"/>
    <mergeCell ref="Q2:Y2"/>
  </mergeCells>
  <conditionalFormatting sqref="V4:V8">
    <cfRule type="containsText" dxfId="277" priority="7" stopIfTrue="1" operator="containsText" text="EN TERMINO">
      <formula>NOT(ISERROR(SEARCH("EN TERMINO",V4)))</formula>
    </cfRule>
    <cfRule type="containsText" priority="8" operator="containsText" text="AMARILLO">
      <formula>NOT(ISERROR(SEARCH("AMARILLO",V4)))</formula>
    </cfRule>
    <cfRule type="containsText" dxfId="276" priority="9" stopIfTrue="1" operator="containsText" text="ALERTA">
      <formula>NOT(ISERROR(SEARCH("ALERTA",V4)))</formula>
    </cfRule>
    <cfRule type="containsText" dxfId="275" priority="10" stopIfTrue="1" operator="containsText" text="OK">
      <formula>NOT(ISERROR(SEARCH("OK",V4)))</formula>
    </cfRule>
    <cfRule type="dataBar" priority="11">
      <dataBar>
        <cfvo type="min"/>
        <cfvo type="max"/>
        <color rgb="FF638EC6"/>
      </dataBar>
    </cfRule>
  </conditionalFormatting>
  <conditionalFormatting sqref="Y4:Y8">
    <cfRule type="containsText" dxfId="274" priority="1" operator="containsText" text="EN EJECUCIÓN">
      <formula>NOT(ISERROR(SEARCH("EN EJECUCIÓN",Y4)))</formula>
    </cfRule>
    <cfRule type="containsText" dxfId="273" priority="2" operator="containsText" text="EN TERMINO">
      <formula>NOT(ISERROR(SEARCH("EN TERMINO",Y4)))</formula>
    </cfRule>
    <cfRule type="containsText" dxfId="272" priority="3" operator="containsText" text="ATENCIÓN">
      <formula>NOT(ISERROR(SEARCH("ATENCIÓN",Y4)))</formula>
    </cfRule>
    <cfRule type="containsText" dxfId="271" priority="4" stopIfTrue="1" operator="containsText" text="PENDIENTE">
      <formula>NOT(ISERROR(SEARCH("PENDIENTE",Y4)))</formula>
    </cfRule>
    <cfRule type="containsText" dxfId="270" priority="5" stopIfTrue="1" operator="containsText" text="INCUMPLIDA">
      <formula>NOT(ISERROR(SEARCH("INCUMPLIDA",Y4)))</formula>
    </cfRule>
    <cfRule type="containsText" dxfId="269" priority="6" stopIfTrue="1" operator="containsText" text="CUMPLIDA">
      <formula>NOT(ISERROR(SEARCH("CUMPLIDA",Y4)))</formula>
    </cfRule>
  </conditionalFormatting>
  <conditionalFormatting sqref="AC4">
    <cfRule type="containsText" dxfId="268" priority="23" operator="containsText" text="cerrada">
      <formula>NOT(ISERROR(SEARCH("cerrada",AC4)))</formula>
    </cfRule>
    <cfRule type="containsText" dxfId="267" priority="24" operator="containsText" text="cerrado">
      <formula>NOT(ISERROR(SEARCH("cerrado",AC4)))</formula>
    </cfRule>
    <cfRule type="containsText" dxfId="266" priority="25" operator="containsText" text="Abierto">
      <formula>NOT(ISERROR(SEARCH("Abierto",AC4)))</formula>
    </cfRule>
  </conditionalFormatting>
  <dataValidations count="2">
    <dataValidation type="list" allowBlank="1" showInputMessage="1" showErrorMessage="1" sqref="K4:K5 K7:K8">
      <formula1>"Correctiva, Preventiva, Acción de mejora"</formula1>
    </dataValidation>
    <dataValidation type="list" allowBlank="1" showInputMessage="1" showErrorMessage="1" sqref="Z4:AA4">
      <formula1>$AF$4:$AG$4</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E31"/>
  <sheetViews>
    <sheetView topLeftCell="A13" zoomScaleNormal="100" workbookViewId="0">
      <pane xSplit="5" topLeftCell="V1" activePane="topRight" state="frozen"/>
      <selection pane="topRight" activeCell="W14" sqref="W14"/>
    </sheetView>
  </sheetViews>
  <sheetFormatPr baseColWidth="10" defaultColWidth="20.140625" defaultRowHeight="39.950000000000003" customHeight="1" outlineLevelCol="1" x14ac:dyDescent="0.2"/>
  <cols>
    <col min="1" max="1" width="4.140625" style="142" customWidth="1"/>
    <col min="2" max="2" width="20.140625" style="142"/>
    <col min="3" max="3" width="19.140625" style="142" customWidth="1"/>
    <col min="4" max="5" width="14.140625" style="142" customWidth="1"/>
    <col min="6" max="6" width="39" style="142" customWidth="1"/>
    <col min="7" max="7" width="20.140625" style="142"/>
    <col min="8" max="8" width="28.85546875" style="144" customWidth="1"/>
    <col min="9" max="9" width="28.28515625" style="142" customWidth="1"/>
    <col min="10" max="10" width="20.140625" style="142"/>
    <col min="11" max="11" width="17.42578125" style="142" customWidth="1"/>
    <col min="12" max="12" width="17.28515625" style="142" customWidth="1"/>
    <col min="13" max="13" width="17.5703125" style="142" customWidth="1"/>
    <col min="14" max="14" width="13.85546875" style="142" customWidth="1"/>
    <col min="15" max="15" width="12.5703125" style="142" customWidth="1"/>
    <col min="16" max="16" width="13.140625" style="142" customWidth="1"/>
    <col min="17" max="17" width="20.140625" style="143" outlineLevel="1"/>
    <col min="18" max="18" width="30.140625" style="143" customWidth="1" outlineLevel="1"/>
    <col min="19" max="22" width="20.140625" style="143"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1"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1" ht="91.5" customHeight="1" x14ac:dyDescent="0.25">
      <c r="B4" s="199" t="s">
        <v>85</v>
      </c>
      <c r="C4" s="395" t="s">
        <v>192</v>
      </c>
      <c r="D4" s="230"/>
      <c r="E4" s="231">
        <v>234</v>
      </c>
      <c r="F4" s="232" t="s">
        <v>193</v>
      </c>
      <c r="G4" s="233" t="s">
        <v>194</v>
      </c>
      <c r="H4" s="213" t="s">
        <v>195</v>
      </c>
      <c r="I4" s="213" t="s">
        <v>196</v>
      </c>
      <c r="J4" s="233">
        <v>1</v>
      </c>
      <c r="K4" s="234" t="s">
        <v>197</v>
      </c>
      <c r="L4" s="191" t="s">
        <v>198</v>
      </c>
      <c r="M4" s="226">
        <v>1</v>
      </c>
      <c r="N4" s="235">
        <v>44927</v>
      </c>
      <c r="O4" s="236">
        <v>45016</v>
      </c>
      <c r="P4" s="426">
        <v>45595</v>
      </c>
      <c r="Q4" s="358">
        <v>45657</v>
      </c>
      <c r="R4" s="234" t="s">
        <v>199</v>
      </c>
      <c r="S4" s="217">
        <v>0</v>
      </c>
      <c r="T4" s="218">
        <f t="shared" ref="T4" si="0">(IF(S4="","",IF(OR($J4=0,$J4="",Q4=""),"",S4/$J4)))</f>
        <v>0</v>
      </c>
      <c r="U4" s="219">
        <f t="shared" ref="U4" si="1">(IF(OR($M4="",T4=""),"",IF(OR($M4=0,T4=0),0,IF((T4*100%)/$M4&gt;100%,100%,(T4*100%)/$M4))))</f>
        <v>0</v>
      </c>
      <c r="V4" s="220" t="str">
        <f t="shared" ref="V4" si="2">IF(S4="","",IF(U4&lt;100%, IF(U4&lt;100%, "ALERTA","EN TERMINO"), IF(U4=100%, "OK", "EN TERMINO")))</f>
        <v>ALERTA</v>
      </c>
      <c r="W4" s="372" t="s">
        <v>200</v>
      </c>
      <c r="X4" s="217" t="s">
        <v>96</v>
      </c>
      <c r="Y4" s="361" t="str">
        <f>IF(U4=100%,IF(U4&gt;=100%,"CUMPLIDA","ATENCIÓN"),IF(U4&lt;100%,"INCUMPLIDA","EN EJECUCIÓN"))</f>
        <v>INCUMPLIDA</v>
      </c>
      <c r="Z4" s="217" t="s">
        <v>98</v>
      </c>
      <c r="AA4" s="217" t="s">
        <v>98</v>
      </c>
      <c r="AB4" s="371" t="str">
        <f t="shared" ref="AB4" si="3">IF(AND(Z4="SI",AA4="NO"),"EFECTIVA",IF(AND(Z4="NO",AA4="NO"),"INEFECTIVA",IF(AND(Z4="NO",AA4="SI"),"INEFECTIVA")))</f>
        <v>INEFECTIVA</v>
      </c>
      <c r="AC4" s="188" t="str">
        <f t="shared" ref="AC4" si="4">IF(AB4="EFECTIVA","NO","SI")</f>
        <v>SI</v>
      </c>
      <c r="AD4" s="217" t="s">
        <v>100</v>
      </c>
      <c r="AE4" s="151"/>
    </row>
    <row r="5" spans="2:31" ht="78" customHeight="1" x14ac:dyDescent="0.2">
      <c r="B5" s="199" t="s">
        <v>85</v>
      </c>
      <c r="C5" s="229" t="s">
        <v>201</v>
      </c>
      <c r="D5" s="240" t="s">
        <v>202</v>
      </c>
      <c r="E5" s="241">
        <v>443</v>
      </c>
      <c r="F5" s="238" t="s">
        <v>203</v>
      </c>
      <c r="G5" s="242" t="s">
        <v>204</v>
      </c>
      <c r="H5" s="243" t="s">
        <v>205</v>
      </c>
      <c r="I5" s="242" t="s">
        <v>206</v>
      </c>
      <c r="J5" s="191">
        <v>2</v>
      </c>
      <c r="K5" s="191" t="s">
        <v>197</v>
      </c>
      <c r="L5" s="233" t="s">
        <v>207</v>
      </c>
      <c r="M5" s="226">
        <v>1</v>
      </c>
      <c r="N5" s="227">
        <v>45156</v>
      </c>
      <c r="O5" s="227">
        <v>45291</v>
      </c>
      <c r="P5" s="427">
        <v>45657</v>
      </c>
      <c r="Q5" s="358">
        <v>45657</v>
      </c>
      <c r="R5" s="375" t="s">
        <v>208</v>
      </c>
      <c r="S5" s="352">
        <v>1</v>
      </c>
      <c r="T5" s="218">
        <f>(IF(S5="","",IF(OR($J5=0,$J5="",Q5=""),"",S5/$J5)))</f>
        <v>0.5</v>
      </c>
      <c r="U5" s="219">
        <f t="shared" ref="U5" si="5">(IF(OR($M5="",T5=""),"",IF(OR($M5=0,T5=0),0,IF((T5*100%)/$M5&gt;100%,100%,(T5*100%)/$M5))))</f>
        <v>0.5</v>
      </c>
      <c r="V5" s="220" t="str">
        <f>IF(S5="","",IF(U5&lt;100%, IF(U5&lt;100%, "ALERTA","EN TERMINO"), IF(U5=100%, "OK", "EN TERMINO")))</f>
        <v>ALERTA</v>
      </c>
      <c r="W5" s="372" t="s">
        <v>209</v>
      </c>
      <c r="X5" s="217" t="s">
        <v>96</v>
      </c>
      <c r="Y5" s="361" t="str">
        <f>IF(U5=100%,IF(U5&gt;=100%,"CUMPLIDA","ATENCIÓN"),IF(U5&lt;100%,"INCUMPLIDA","EN EJECUCIÓN"))</f>
        <v>INCUMPLIDA</v>
      </c>
      <c r="Z5" s="217" t="s">
        <v>98</v>
      </c>
      <c r="AA5" s="217" t="s">
        <v>98</v>
      </c>
      <c r="AB5" s="371" t="str">
        <f>IF(AND(Z5="SI",AA5="NO"),"EFECTIVA",IF(AND(Z5="NO",AA5="NO"),"INEFECTIVA",IF(AND(Z5="NO",AA5="SI"),"INEFECTIVA")))</f>
        <v>INEFECTIVA</v>
      </c>
      <c r="AC5" s="188" t="str">
        <f>IF(AB5="EFECTIVA","NO","SI")</f>
        <v>SI</v>
      </c>
      <c r="AD5" s="217" t="s">
        <v>100</v>
      </c>
      <c r="AE5" s="151"/>
    </row>
    <row r="6" spans="2:31" ht="91.5" customHeight="1" x14ac:dyDescent="0.25">
      <c r="B6" s="199" t="s">
        <v>85</v>
      </c>
      <c r="C6" s="214" t="s">
        <v>210</v>
      </c>
      <c r="D6" s="191" t="s">
        <v>211</v>
      </c>
      <c r="E6" s="241">
        <v>468</v>
      </c>
      <c r="F6" s="238" t="s">
        <v>212</v>
      </c>
      <c r="G6" s="242" t="s">
        <v>213</v>
      </c>
      <c r="H6" s="242" t="s">
        <v>214</v>
      </c>
      <c r="I6" s="359" t="s">
        <v>215</v>
      </c>
      <c r="J6" s="191">
        <v>1</v>
      </c>
      <c r="K6" s="191" t="s">
        <v>197</v>
      </c>
      <c r="L6" s="233" t="s">
        <v>216</v>
      </c>
      <c r="M6" s="226">
        <v>1</v>
      </c>
      <c r="N6" s="227">
        <v>45292</v>
      </c>
      <c r="O6" s="227">
        <v>46387</v>
      </c>
      <c r="P6" s="239"/>
      <c r="Q6" s="358">
        <v>45657</v>
      </c>
      <c r="R6" s="234" t="s">
        <v>217</v>
      </c>
      <c r="S6" s="217">
        <v>0</v>
      </c>
      <c r="T6" s="218">
        <f t="shared" ref="T6:T11" si="6">(IF(S6="","",IF(OR($J6=0,$J6="",Q6=""),"",S6/$J6)))</f>
        <v>0</v>
      </c>
      <c r="U6" s="219">
        <f t="shared" ref="U6:U11" si="7">(IF(OR($M6="",T6=""),"",IF(OR($M6=0,T6=0),0,IF((T6*100%)/$M6&gt;100%,100%,(T6*100%)/$M6))))</f>
        <v>0</v>
      </c>
      <c r="V6" s="220" t="str">
        <f t="shared" ref="V6:V11" si="8">IF(S6="","",IF(U6&lt;100%, IF(U6&lt;100%, "ALERTA","EN TERMINO"), IF(U6=100%, "OK", "EN TERMINO")))</f>
        <v>ALERTA</v>
      </c>
      <c r="W6" s="372" t="s">
        <v>218</v>
      </c>
      <c r="X6" s="217" t="s">
        <v>96</v>
      </c>
      <c r="Y6" s="361" t="str">
        <f t="shared" ref="Y6" si="9">IF(U6=100%,IF(U6&gt;=100%,"CUMPLIDA","ATENCIÓN"),IF(U6&lt;75%,"ATENCIÓN","EN EJECUCIÓN"))</f>
        <v>ATENCIÓN</v>
      </c>
      <c r="Z6" s="217" t="s">
        <v>98</v>
      </c>
      <c r="AA6" s="217" t="s">
        <v>98</v>
      </c>
      <c r="AB6" s="217" t="s">
        <v>219</v>
      </c>
      <c r="AC6" s="217" t="s">
        <v>97</v>
      </c>
      <c r="AD6" s="217" t="s">
        <v>100</v>
      </c>
      <c r="AE6" s="151"/>
    </row>
    <row r="7" spans="2:31" ht="120" customHeight="1" x14ac:dyDescent="0.25">
      <c r="B7" s="199" t="s">
        <v>85</v>
      </c>
      <c r="C7" s="567" t="s">
        <v>220</v>
      </c>
      <c r="D7" s="151"/>
      <c r="E7" s="241">
        <v>485</v>
      </c>
      <c r="F7" s="198" t="s">
        <v>221</v>
      </c>
      <c r="G7" s="151"/>
      <c r="H7" s="242" t="s">
        <v>222</v>
      </c>
      <c r="I7" s="151"/>
      <c r="J7" s="151">
        <v>12</v>
      </c>
      <c r="K7" s="191"/>
      <c r="L7" s="233" t="s">
        <v>216</v>
      </c>
      <c r="M7" s="226">
        <v>1</v>
      </c>
      <c r="N7" s="227">
        <v>45313</v>
      </c>
      <c r="O7" s="428">
        <v>45657</v>
      </c>
      <c r="P7" s="239"/>
      <c r="Q7" s="358">
        <v>45657</v>
      </c>
      <c r="R7" s="234" t="s">
        <v>223</v>
      </c>
      <c r="S7" s="217">
        <v>12</v>
      </c>
      <c r="T7" s="218">
        <f t="shared" si="6"/>
        <v>1</v>
      </c>
      <c r="U7" s="219">
        <f t="shared" si="7"/>
        <v>1</v>
      </c>
      <c r="V7" s="220" t="str">
        <f t="shared" si="8"/>
        <v>OK</v>
      </c>
      <c r="W7" s="372" t="s">
        <v>224</v>
      </c>
      <c r="X7" s="381" t="s">
        <v>96</v>
      </c>
      <c r="Y7" s="361" t="str">
        <f>IF(U7=100%,IF(U7&gt;=100%,"CUMPLIDA","ATENCIÓN"),IF(U7&lt;100%,"INCUMPLIDA","EN EJECUCIÓN"))</f>
        <v>CUMPLIDA</v>
      </c>
      <c r="Z7" s="217" t="s">
        <v>97</v>
      </c>
      <c r="AA7" s="217" t="s">
        <v>98</v>
      </c>
      <c r="AB7" s="371" t="str">
        <f>IF(AND(Z7="SI",AA7="NO"),"EFECTIVA",IF(AND(Z7="NO",AA7="NO"),"INEFECTIVA",IF(AND(Z7="NO",AA7="SI"),"INEFECTIVA")))</f>
        <v>EFECTIVA</v>
      </c>
      <c r="AC7" s="188" t="str">
        <f>IF(AB7="EFECTIVA","NO","SI")</f>
        <v>NO</v>
      </c>
      <c r="AD7" s="217" t="s">
        <v>100</v>
      </c>
      <c r="AE7" s="151"/>
    </row>
    <row r="8" spans="2:31" ht="120" customHeight="1" x14ac:dyDescent="0.2">
      <c r="B8" s="199" t="s">
        <v>85</v>
      </c>
      <c r="C8" s="567"/>
      <c r="D8" s="151"/>
      <c r="E8" s="241">
        <v>486</v>
      </c>
      <c r="F8" s="198" t="s">
        <v>225</v>
      </c>
      <c r="G8" s="151"/>
      <c r="H8" s="242" t="s">
        <v>226</v>
      </c>
      <c r="I8" s="151"/>
      <c r="J8" s="151">
        <v>12</v>
      </c>
      <c r="K8" s="191"/>
      <c r="L8" s="233" t="s">
        <v>216</v>
      </c>
      <c r="M8" s="226">
        <v>1</v>
      </c>
      <c r="N8" s="227">
        <v>45292</v>
      </c>
      <c r="O8" s="428">
        <v>45657</v>
      </c>
      <c r="P8" s="239"/>
      <c r="Q8" s="358">
        <v>45657</v>
      </c>
      <c r="R8" s="234" t="s">
        <v>223</v>
      </c>
      <c r="S8" s="217">
        <v>12</v>
      </c>
      <c r="T8" s="218">
        <f t="shared" si="6"/>
        <v>1</v>
      </c>
      <c r="U8" s="219">
        <f t="shared" si="7"/>
        <v>1</v>
      </c>
      <c r="V8" s="220" t="str">
        <f t="shared" si="8"/>
        <v>OK</v>
      </c>
      <c r="W8" s="372" t="s">
        <v>224</v>
      </c>
      <c r="X8" s="381" t="s">
        <v>96</v>
      </c>
      <c r="Y8" s="361" t="str">
        <f>IF(U8=100%,IF(U8&gt;=100%,"CUMPLIDA","ATENCIÓN"),IF(U8&lt;100%,"INCUMPLIDA","EN EJECUCIÓN"))</f>
        <v>CUMPLIDA</v>
      </c>
      <c r="Z8" s="217" t="s">
        <v>97</v>
      </c>
      <c r="AA8" s="217" t="s">
        <v>98</v>
      </c>
      <c r="AB8" s="152"/>
      <c r="AC8" s="152"/>
      <c r="AD8" s="217" t="s">
        <v>100</v>
      </c>
      <c r="AE8" s="151"/>
    </row>
    <row r="9" spans="2:31" ht="120" customHeight="1" x14ac:dyDescent="0.25">
      <c r="B9" s="199" t="s">
        <v>85</v>
      </c>
      <c r="C9" s="567"/>
      <c r="D9" s="151"/>
      <c r="E9" s="241">
        <v>487</v>
      </c>
      <c r="F9" s="198" t="s">
        <v>227</v>
      </c>
      <c r="G9" s="151"/>
      <c r="H9" s="244" t="s">
        <v>228</v>
      </c>
      <c r="I9" s="151"/>
      <c r="J9" s="151">
        <v>2</v>
      </c>
      <c r="K9" s="191"/>
      <c r="L9" s="233" t="s">
        <v>216</v>
      </c>
      <c r="M9" s="226">
        <v>1</v>
      </c>
      <c r="N9" s="227">
        <v>45292</v>
      </c>
      <c r="O9" s="227">
        <v>45504</v>
      </c>
      <c r="P9" s="427">
        <v>45657</v>
      </c>
      <c r="Q9" s="358">
        <v>45657</v>
      </c>
      <c r="R9" s="234"/>
      <c r="S9" s="217">
        <v>0</v>
      </c>
      <c r="T9" s="218">
        <f t="shared" si="6"/>
        <v>0</v>
      </c>
      <c r="U9" s="219">
        <f t="shared" si="7"/>
        <v>0</v>
      </c>
      <c r="V9" s="220" t="str">
        <f t="shared" si="8"/>
        <v>ALERTA</v>
      </c>
      <c r="W9" s="372" t="s">
        <v>229</v>
      </c>
      <c r="X9" s="381" t="s">
        <v>96</v>
      </c>
      <c r="Y9" s="361" t="str">
        <f>IF(U9=100%,IF(U9&gt;=100%,"CUMPLIDA","ATENCIÓN"),IF(U9&lt;100%,"INCUMPLIDA","EN EJECUCIÓN"))</f>
        <v>INCUMPLIDA</v>
      </c>
      <c r="Z9" s="217" t="s">
        <v>98</v>
      </c>
      <c r="AA9" s="217" t="s">
        <v>98</v>
      </c>
      <c r="AB9" s="371" t="str">
        <f>IF(AND(Z9="SI",AA9="NO"),"EFECTIVA",IF(AND(Z9="NO",AA9="NO"),"INEFECTIVA",IF(AND(Z9="NO",AA9="SI"),"INEFECTIVA")))</f>
        <v>INEFECTIVA</v>
      </c>
      <c r="AC9" s="188" t="str">
        <f>IF(AB9="EFECTIVA","NO","SI")</f>
        <v>SI</v>
      </c>
      <c r="AD9" s="217" t="s">
        <v>100</v>
      </c>
      <c r="AE9" s="151"/>
    </row>
    <row r="10" spans="2:31" ht="120" customHeight="1" x14ac:dyDescent="0.2">
      <c r="B10" s="199" t="s">
        <v>85</v>
      </c>
      <c r="C10" s="567"/>
      <c r="D10" s="151"/>
      <c r="E10" s="241">
        <v>488</v>
      </c>
      <c r="F10" s="198" t="s">
        <v>230</v>
      </c>
      <c r="G10" s="151"/>
      <c r="H10" s="242" t="s">
        <v>226</v>
      </c>
      <c r="I10" s="151"/>
      <c r="J10" s="151">
        <v>12</v>
      </c>
      <c r="K10" s="191"/>
      <c r="L10" s="233" t="s">
        <v>216</v>
      </c>
      <c r="M10" s="226">
        <v>1</v>
      </c>
      <c r="N10" s="227">
        <v>45292</v>
      </c>
      <c r="O10" s="429">
        <v>45657</v>
      </c>
      <c r="P10" s="239"/>
      <c r="Q10" s="358">
        <v>45657</v>
      </c>
      <c r="R10" s="234" t="s">
        <v>223</v>
      </c>
      <c r="S10" s="217">
        <v>12</v>
      </c>
      <c r="T10" s="218">
        <f t="shared" si="6"/>
        <v>1</v>
      </c>
      <c r="U10" s="219">
        <f t="shared" si="7"/>
        <v>1</v>
      </c>
      <c r="V10" s="220" t="str">
        <f t="shared" si="8"/>
        <v>OK</v>
      </c>
      <c r="W10" s="372" t="s">
        <v>224</v>
      </c>
      <c r="X10" s="381" t="s">
        <v>96</v>
      </c>
      <c r="Y10" s="361" t="str">
        <f>IF(U10=100%,IF(U10&gt;=100%,"CUMPLIDA","ATENCIÓN"),IF(U10&lt;100%,"INCUMPLIDA","EN EJECUCIÓN"))</f>
        <v>CUMPLIDA</v>
      </c>
      <c r="Z10" s="217" t="s">
        <v>97</v>
      </c>
      <c r="AA10" s="217" t="s">
        <v>98</v>
      </c>
      <c r="AB10" s="152"/>
      <c r="AC10" s="152"/>
      <c r="AD10" s="217" t="s">
        <v>100</v>
      </c>
      <c r="AE10" s="151"/>
    </row>
    <row r="11" spans="2:31" ht="120" customHeight="1" x14ac:dyDescent="0.2">
      <c r="B11" s="190" t="s">
        <v>85</v>
      </c>
      <c r="C11" s="565"/>
      <c r="D11" s="178"/>
      <c r="E11" s="245">
        <v>489</v>
      </c>
      <c r="F11" s="246" t="s">
        <v>231</v>
      </c>
      <c r="G11" s="178"/>
      <c r="H11" s="247" t="s">
        <v>232</v>
      </c>
      <c r="I11" s="178"/>
      <c r="J11" s="178">
        <v>12</v>
      </c>
      <c r="K11" s="194"/>
      <c r="L11" s="248" t="s">
        <v>216</v>
      </c>
      <c r="M11" s="195">
        <v>1</v>
      </c>
      <c r="N11" s="249">
        <v>45292</v>
      </c>
      <c r="O11" s="430">
        <v>45657</v>
      </c>
      <c r="P11" s="250"/>
      <c r="Q11" s="358">
        <v>45657</v>
      </c>
      <c r="R11" s="234" t="s">
        <v>223</v>
      </c>
      <c r="S11" s="217">
        <v>12</v>
      </c>
      <c r="T11" s="218">
        <f t="shared" si="6"/>
        <v>1</v>
      </c>
      <c r="U11" s="219">
        <f t="shared" si="7"/>
        <v>1</v>
      </c>
      <c r="V11" s="220" t="str">
        <f t="shared" si="8"/>
        <v>OK</v>
      </c>
      <c r="W11" s="372" t="s">
        <v>224</v>
      </c>
      <c r="X11" s="381" t="s">
        <v>96</v>
      </c>
      <c r="Y11" s="361" t="str">
        <f>IF(U11=100%,IF(U11&gt;=100%,"CUMPLIDA","ATENCIÓN"),IF(U11&lt;100%,"INCUMPLIDA","EN EJECUCIÓN"))</f>
        <v>CUMPLIDA</v>
      </c>
      <c r="Z11" s="217" t="s">
        <v>97</v>
      </c>
      <c r="AA11" s="217" t="s">
        <v>98</v>
      </c>
      <c r="AB11" s="152"/>
      <c r="AC11" s="152"/>
      <c r="AD11" s="217" t="s">
        <v>100</v>
      </c>
      <c r="AE11" s="151"/>
    </row>
    <row r="12" spans="2:31" ht="105.75" customHeight="1" x14ac:dyDescent="0.25">
      <c r="B12" s="199" t="s">
        <v>85</v>
      </c>
      <c r="C12" s="567" t="s">
        <v>233</v>
      </c>
      <c r="D12" s="191" t="s">
        <v>234</v>
      </c>
      <c r="E12" s="192">
        <v>510</v>
      </c>
      <c r="F12" s="238" t="s">
        <v>235</v>
      </c>
      <c r="G12" s="238" t="s">
        <v>236</v>
      </c>
      <c r="H12" s="238" t="s">
        <v>237</v>
      </c>
      <c r="I12" s="233" t="s">
        <v>238</v>
      </c>
      <c r="J12" s="233">
        <v>2</v>
      </c>
      <c r="K12" s="191" t="s">
        <v>92</v>
      </c>
      <c r="L12" s="191" t="s">
        <v>216</v>
      </c>
      <c r="M12" s="226">
        <v>1</v>
      </c>
      <c r="N12" s="251">
        <v>45422</v>
      </c>
      <c r="O12" s="251">
        <v>45503</v>
      </c>
      <c r="P12" s="427">
        <v>45657</v>
      </c>
      <c r="Q12" s="358">
        <v>45657</v>
      </c>
      <c r="R12" s="376" t="s">
        <v>239</v>
      </c>
      <c r="S12" s="352">
        <v>0</v>
      </c>
      <c r="T12" s="218">
        <f t="shared" ref="T12:T13" si="10">(IF(S12="","",IF(OR($J12=0,$J12="",Q12=""),"",S12/$J12)))</f>
        <v>0</v>
      </c>
      <c r="U12" s="219">
        <f t="shared" ref="U12:U13" si="11">(IF(OR($M12="",T12=""),"",IF(OR($M12=0,T12=0),0,IF((T12*100%)/$M12&gt;100%,100%,(T12*100%)/$M12))))</f>
        <v>0</v>
      </c>
      <c r="V12" s="220" t="str">
        <f t="shared" ref="V12:V14" si="12">IF(S12="","",IF(U12&lt;100%, IF(U12&lt;100%, "ALERTA","EN TERMINO"), IF(U12=100%, "OK", "EN TERMINO")))</f>
        <v>ALERTA</v>
      </c>
      <c r="W12" s="372" t="s">
        <v>229</v>
      </c>
      <c r="X12" s="381" t="s">
        <v>96</v>
      </c>
      <c r="Y12" s="361" t="str">
        <f t="shared" ref="Y12" si="13">IF(U12=100%,IF(U12&gt;=100%,"CUMPLIDA","ATENCIÓN"),IF(U12&lt;100%,"INCUMPLIDA","EN EJECUCIÓN"))</f>
        <v>INCUMPLIDA</v>
      </c>
      <c r="Z12" s="217" t="s">
        <v>98</v>
      </c>
      <c r="AA12" s="217" t="s">
        <v>98</v>
      </c>
      <c r="AB12" s="371" t="str">
        <f>IF(AND(Z12="SI",AA12="NO"),"EFECTIVA",IF(AND(Z12="NO",AA12="NO"),"INEFECTIVA",IF(AND(Z12="NO",AA12="SI"),"INEFECTIVA")))</f>
        <v>INEFECTIVA</v>
      </c>
      <c r="AC12" s="188" t="str">
        <f>IF(AB12="EFECTIVA","NO","SI")</f>
        <v>SI</v>
      </c>
      <c r="AD12" s="217" t="s">
        <v>100</v>
      </c>
      <c r="AE12" s="151"/>
    </row>
    <row r="13" spans="2:31" ht="108.75" customHeight="1" x14ac:dyDescent="0.25">
      <c r="B13" s="199" t="s">
        <v>85</v>
      </c>
      <c r="C13" s="567"/>
      <c r="D13" s="191" t="s">
        <v>234</v>
      </c>
      <c r="E13" s="192">
        <v>510</v>
      </c>
      <c r="F13" s="238" t="s">
        <v>235</v>
      </c>
      <c r="G13" s="238" t="s">
        <v>236</v>
      </c>
      <c r="H13" s="238" t="s">
        <v>240</v>
      </c>
      <c r="I13" s="233" t="s">
        <v>241</v>
      </c>
      <c r="J13" s="233">
        <v>1</v>
      </c>
      <c r="K13" s="191" t="s">
        <v>92</v>
      </c>
      <c r="L13" s="191" t="s">
        <v>216</v>
      </c>
      <c r="M13" s="226">
        <v>1</v>
      </c>
      <c r="N13" s="251">
        <v>45505</v>
      </c>
      <c r="O13" s="251">
        <v>45808</v>
      </c>
      <c r="P13" s="197"/>
      <c r="Q13" s="358">
        <v>45657</v>
      </c>
      <c r="R13" s="234" t="s">
        <v>242</v>
      </c>
      <c r="S13" s="217">
        <v>0</v>
      </c>
      <c r="T13" s="218">
        <f t="shared" si="10"/>
        <v>0</v>
      </c>
      <c r="U13" s="219">
        <f t="shared" si="11"/>
        <v>0</v>
      </c>
      <c r="V13" s="220" t="str">
        <f t="shared" si="12"/>
        <v>ALERTA</v>
      </c>
      <c r="W13" s="372" t="s">
        <v>243</v>
      </c>
      <c r="X13" s="381" t="s">
        <v>96</v>
      </c>
      <c r="Y13" s="361" t="str">
        <f>IF(U13=100%,IF(U13&gt;=100%,"CUMPLIDA","ATENCIÓN"),IF(U13&lt;75%,"ATENCIÓN","EN EJECUCIÓN"))</f>
        <v>ATENCIÓN</v>
      </c>
      <c r="Z13" s="217" t="s">
        <v>98</v>
      </c>
      <c r="AA13" s="217" t="s">
        <v>98</v>
      </c>
      <c r="AB13" s="217" t="s">
        <v>219</v>
      </c>
      <c r="AC13" s="217" t="s">
        <v>97</v>
      </c>
      <c r="AD13" s="217" t="s">
        <v>100</v>
      </c>
      <c r="AE13" s="151"/>
    </row>
    <row r="14" spans="2:31" ht="99.75" customHeight="1" x14ac:dyDescent="0.25">
      <c r="B14" s="199" t="s">
        <v>85</v>
      </c>
      <c r="C14" s="567"/>
      <c r="D14" s="191" t="s">
        <v>234</v>
      </c>
      <c r="E14" s="192">
        <v>511</v>
      </c>
      <c r="F14" s="238" t="s">
        <v>244</v>
      </c>
      <c r="G14" s="238" t="s">
        <v>245</v>
      </c>
      <c r="H14" s="238" t="s">
        <v>246</v>
      </c>
      <c r="I14" s="233" t="s">
        <v>247</v>
      </c>
      <c r="J14" s="233">
        <v>1</v>
      </c>
      <c r="K14" s="191" t="s">
        <v>92</v>
      </c>
      <c r="L14" s="191" t="s">
        <v>216</v>
      </c>
      <c r="M14" s="226">
        <v>1</v>
      </c>
      <c r="N14" s="251">
        <v>45474</v>
      </c>
      <c r="O14" s="251">
        <v>45504</v>
      </c>
      <c r="P14" s="363">
        <v>45565</v>
      </c>
      <c r="Q14" s="358">
        <v>45657</v>
      </c>
      <c r="R14" s="376" t="s">
        <v>248</v>
      </c>
      <c r="S14" s="352">
        <v>1</v>
      </c>
      <c r="T14" s="218">
        <f t="shared" ref="T14:T22" si="14">(IF(S14="","",IF(OR($J14=0,$J14="",Q14=""),"",S14/$J14)))</f>
        <v>1</v>
      </c>
      <c r="U14" s="219">
        <f t="shared" ref="U14:U22" si="15">(IF(OR($M14="",T14=""),"",IF(OR($M14=0,T14=0),0,IF((T14*100%)/$M14&gt;100%,100%,(T14*100%)/$M14))))</f>
        <v>1</v>
      </c>
      <c r="V14" s="220" t="str">
        <f t="shared" si="12"/>
        <v>OK</v>
      </c>
      <c r="W14" s="449" t="s">
        <v>249</v>
      </c>
      <c r="X14" s="381" t="s">
        <v>96</v>
      </c>
      <c r="Y14" s="361" t="str">
        <f t="shared" ref="Y14:Y23" si="16">IF(U14=100%,IF(U14&gt;=100%,"CUMPLIDA","ATENCIÓN"),IF(U14&lt;100%,"INCUMPLIDA","EN EJECUCIÓN"))</f>
        <v>CUMPLIDA</v>
      </c>
      <c r="Z14" s="217" t="s">
        <v>97</v>
      </c>
      <c r="AA14" s="217" t="s">
        <v>98</v>
      </c>
      <c r="AB14" s="371" t="str">
        <f>IF(AND(Z14="SI",AA14="NO"),"EFECTIVA",IF(AND(Z14="NO",AA14="NO"),"INEFECTIVA",IF(AND(Z14="NO",AA14="SI"),"INEFECTIVA")))</f>
        <v>EFECTIVA</v>
      </c>
      <c r="AC14" s="188" t="str">
        <f>IF(AB14="EFECTIVA","NO","SI")</f>
        <v>NO</v>
      </c>
      <c r="AD14" s="217" t="s">
        <v>100</v>
      </c>
      <c r="AE14" s="151"/>
    </row>
    <row r="15" spans="2:31" ht="87" customHeight="1" x14ac:dyDescent="0.25">
      <c r="B15" s="190" t="s">
        <v>85</v>
      </c>
      <c r="C15" s="565"/>
      <c r="D15" s="194" t="s">
        <v>234</v>
      </c>
      <c r="E15" s="200">
        <v>511</v>
      </c>
      <c r="F15" s="273" t="s">
        <v>244</v>
      </c>
      <c r="G15" s="273" t="s">
        <v>250</v>
      </c>
      <c r="H15" s="273" t="s">
        <v>251</v>
      </c>
      <c r="I15" s="248" t="s">
        <v>252</v>
      </c>
      <c r="J15" s="248">
        <v>38</v>
      </c>
      <c r="K15" s="194" t="s">
        <v>115</v>
      </c>
      <c r="L15" s="194" t="s">
        <v>216</v>
      </c>
      <c r="M15" s="195">
        <v>1</v>
      </c>
      <c r="N15" s="251">
        <v>45423</v>
      </c>
      <c r="O15" s="251">
        <v>45504</v>
      </c>
      <c r="P15" s="431">
        <v>45657</v>
      </c>
      <c r="Q15" s="358">
        <v>45657</v>
      </c>
      <c r="R15" s="376" t="s">
        <v>253</v>
      </c>
      <c r="S15" s="352">
        <v>0</v>
      </c>
      <c r="T15" s="218">
        <f t="shared" si="14"/>
        <v>0</v>
      </c>
      <c r="U15" s="219">
        <f t="shared" si="15"/>
        <v>0</v>
      </c>
      <c r="V15" s="220" t="str">
        <f t="shared" ref="V15:V22" si="17">IF(S15="","",IF(U15&lt;100%, IF(U15&lt;100%, "ALERTA","EN TERMINO"), IF(U15=100%, "OK", "EN TERMINO")))</f>
        <v>ALERTA</v>
      </c>
      <c r="W15" s="372" t="s">
        <v>254</v>
      </c>
      <c r="X15" s="381" t="s">
        <v>96</v>
      </c>
      <c r="Y15" s="361" t="str">
        <f t="shared" si="16"/>
        <v>INCUMPLIDA</v>
      </c>
      <c r="Z15" s="217" t="s">
        <v>98</v>
      </c>
      <c r="AA15" s="217" t="s">
        <v>98</v>
      </c>
      <c r="AB15" s="371" t="str">
        <f>IF(AND(Z15="SI",AA15="NO"),"EFECTIVA",IF(AND(Z15="NO",AA15="NO"),"INEFECTIVA",IF(AND(Z15="NO",AA15="SI"),"INEFECTIVA")))</f>
        <v>INEFECTIVA</v>
      </c>
      <c r="AC15" s="188" t="str">
        <f>IF(AB15="EFECTIVA","NO","SI")</f>
        <v>SI</v>
      </c>
      <c r="AD15" s="217" t="s">
        <v>100</v>
      </c>
      <c r="AE15" s="151"/>
    </row>
    <row r="16" spans="2:31" ht="109.5" customHeight="1" x14ac:dyDescent="0.25">
      <c r="B16" s="199" t="s">
        <v>85</v>
      </c>
      <c r="C16" s="565" t="s">
        <v>255</v>
      </c>
      <c r="D16" s="191" t="s">
        <v>256</v>
      </c>
      <c r="E16" s="241">
        <v>571</v>
      </c>
      <c r="F16" s="255" t="s">
        <v>257</v>
      </c>
      <c r="G16" s="347" t="s">
        <v>258</v>
      </c>
      <c r="H16" s="258" t="s">
        <v>259</v>
      </c>
      <c r="I16" s="258" t="s">
        <v>260</v>
      </c>
      <c r="J16" s="258">
        <v>2</v>
      </c>
      <c r="K16" s="194" t="s">
        <v>92</v>
      </c>
      <c r="L16" s="258" t="s">
        <v>216</v>
      </c>
      <c r="M16" s="226">
        <v>1</v>
      </c>
      <c r="N16" s="261">
        <v>45505</v>
      </c>
      <c r="O16" s="432">
        <v>45595</v>
      </c>
      <c r="P16" s="357"/>
      <c r="Q16" s="358">
        <v>45657</v>
      </c>
      <c r="R16" s="376" t="s">
        <v>261</v>
      </c>
      <c r="S16" s="352">
        <v>2</v>
      </c>
      <c r="T16" s="218">
        <f t="shared" si="14"/>
        <v>1</v>
      </c>
      <c r="U16" s="219">
        <f t="shared" si="15"/>
        <v>1</v>
      </c>
      <c r="V16" s="220" t="str">
        <f t="shared" si="17"/>
        <v>OK</v>
      </c>
      <c r="W16" s="372" t="s">
        <v>262</v>
      </c>
      <c r="X16" s="381" t="s">
        <v>96</v>
      </c>
      <c r="Y16" s="361" t="str">
        <f t="shared" si="16"/>
        <v>CUMPLIDA</v>
      </c>
      <c r="Z16" s="217" t="s">
        <v>97</v>
      </c>
      <c r="AA16" s="217" t="s">
        <v>98</v>
      </c>
      <c r="AB16" s="371" t="str">
        <f>IF(AND(Z16="SI",AA16="NO"),"EFECTIVA",IF(AND(Z16="NO",AA16="NO"),"INEFECTIVA",IF(AND(Z16="NO",AA16="SI"),"INEFECTIVA")))</f>
        <v>EFECTIVA</v>
      </c>
      <c r="AC16" s="188" t="str">
        <f>IF(AB16="EFECTIVA","NO","SI")</f>
        <v>NO</v>
      </c>
      <c r="AD16" s="217" t="s">
        <v>100</v>
      </c>
      <c r="AE16" s="151"/>
    </row>
    <row r="17" spans="2:31" ht="84" customHeight="1" x14ac:dyDescent="0.25">
      <c r="B17" s="199" t="s">
        <v>85</v>
      </c>
      <c r="C17" s="581"/>
      <c r="D17" s="191" t="s">
        <v>256</v>
      </c>
      <c r="E17" s="241">
        <v>571</v>
      </c>
      <c r="F17" s="255" t="s">
        <v>257</v>
      </c>
      <c r="G17" s="347" t="s">
        <v>258</v>
      </c>
      <c r="H17" s="258" t="s">
        <v>263</v>
      </c>
      <c r="I17" s="258" t="s">
        <v>264</v>
      </c>
      <c r="J17" s="258">
        <v>1</v>
      </c>
      <c r="K17" s="194" t="s">
        <v>92</v>
      </c>
      <c r="L17" s="258" t="s">
        <v>216</v>
      </c>
      <c r="M17" s="226">
        <v>1</v>
      </c>
      <c r="N17" s="261">
        <v>45536</v>
      </c>
      <c r="O17" s="432">
        <v>45626</v>
      </c>
      <c r="P17" s="357"/>
      <c r="Q17" s="358">
        <v>45657</v>
      </c>
      <c r="R17" s="376" t="s">
        <v>261</v>
      </c>
      <c r="S17" s="352">
        <v>0</v>
      </c>
      <c r="T17" s="218">
        <f t="shared" si="14"/>
        <v>0</v>
      </c>
      <c r="U17" s="219">
        <f t="shared" si="15"/>
        <v>0</v>
      </c>
      <c r="V17" s="220" t="str">
        <f t="shared" si="17"/>
        <v>ALERTA</v>
      </c>
      <c r="W17" s="372" t="s">
        <v>265</v>
      </c>
      <c r="X17" s="381" t="s">
        <v>96</v>
      </c>
      <c r="Y17" s="361" t="str">
        <f t="shared" si="16"/>
        <v>INCUMPLIDA</v>
      </c>
      <c r="Z17" s="217" t="s">
        <v>98</v>
      </c>
      <c r="AA17" s="217" t="s">
        <v>98</v>
      </c>
      <c r="AB17" s="371" t="str">
        <f t="shared" ref="AB17:AB23" si="18">IF(AND(Z17="SI",AA17="NO"),"EFECTIVA",IF(AND(Z17="NO",AA17="NO"),"INEFECTIVA",IF(AND(Z17="NO",AA17="SI"),"INEFECTIVA")))</f>
        <v>INEFECTIVA</v>
      </c>
      <c r="AC17" s="188" t="str">
        <f t="shared" ref="AC17:AC23" si="19">IF(AB17="EFECTIVA","NO","SI")</f>
        <v>SI</v>
      </c>
      <c r="AD17" s="217" t="s">
        <v>100</v>
      </c>
      <c r="AE17" s="151"/>
    </row>
    <row r="18" spans="2:31" ht="84" customHeight="1" x14ac:dyDescent="0.25">
      <c r="B18" s="199" t="s">
        <v>85</v>
      </c>
      <c r="C18" s="581"/>
      <c r="D18" s="191" t="s">
        <v>256</v>
      </c>
      <c r="E18" s="241">
        <v>571</v>
      </c>
      <c r="F18" s="255" t="s">
        <v>257</v>
      </c>
      <c r="G18" s="347" t="s">
        <v>258</v>
      </c>
      <c r="H18" s="258" t="s">
        <v>266</v>
      </c>
      <c r="I18" s="258" t="s">
        <v>267</v>
      </c>
      <c r="J18" s="258">
        <v>1</v>
      </c>
      <c r="K18" s="194" t="s">
        <v>92</v>
      </c>
      <c r="L18" s="258" t="s">
        <v>268</v>
      </c>
      <c r="M18" s="226">
        <v>1</v>
      </c>
      <c r="N18" s="261">
        <v>45627</v>
      </c>
      <c r="O18" s="432">
        <v>45657</v>
      </c>
      <c r="P18" s="357"/>
      <c r="Q18" s="358">
        <v>45657</v>
      </c>
      <c r="R18" s="376" t="s">
        <v>261</v>
      </c>
      <c r="S18" s="352">
        <v>0</v>
      </c>
      <c r="T18" s="218">
        <f t="shared" si="14"/>
        <v>0</v>
      </c>
      <c r="U18" s="219">
        <f t="shared" si="15"/>
        <v>0</v>
      </c>
      <c r="V18" s="220" t="str">
        <f t="shared" si="17"/>
        <v>ALERTA</v>
      </c>
      <c r="W18" s="372" t="s">
        <v>269</v>
      </c>
      <c r="X18" s="381" t="s">
        <v>96</v>
      </c>
      <c r="Y18" s="361" t="str">
        <f t="shared" si="16"/>
        <v>INCUMPLIDA</v>
      </c>
      <c r="Z18" s="217" t="s">
        <v>98</v>
      </c>
      <c r="AA18" s="217" t="s">
        <v>98</v>
      </c>
      <c r="AB18" s="371" t="str">
        <f t="shared" si="18"/>
        <v>INEFECTIVA</v>
      </c>
      <c r="AC18" s="188" t="str">
        <f t="shared" si="19"/>
        <v>SI</v>
      </c>
      <c r="AD18" s="217" t="s">
        <v>100</v>
      </c>
      <c r="AE18" s="151"/>
    </row>
    <row r="19" spans="2:31" ht="84" customHeight="1" x14ac:dyDescent="0.25">
      <c r="B19" s="199" t="s">
        <v>85</v>
      </c>
      <c r="C19" s="581"/>
      <c r="D19" s="191" t="s">
        <v>256</v>
      </c>
      <c r="E19" s="241">
        <v>572</v>
      </c>
      <c r="F19" s="348" t="s">
        <v>270</v>
      </c>
      <c r="G19" s="258" t="s">
        <v>271</v>
      </c>
      <c r="H19" s="258" t="s">
        <v>272</v>
      </c>
      <c r="I19" s="258" t="s">
        <v>273</v>
      </c>
      <c r="J19" s="258">
        <v>1</v>
      </c>
      <c r="K19" s="194" t="s">
        <v>92</v>
      </c>
      <c r="L19" s="258" t="s">
        <v>216</v>
      </c>
      <c r="M19" s="226">
        <v>1</v>
      </c>
      <c r="N19" s="261">
        <v>45505</v>
      </c>
      <c r="O19" s="432">
        <v>45595</v>
      </c>
      <c r="P19" s="357"/>
      <c r="Q19" s="358">
        <v>45657</v>
      </c>
      <c r="R19" s="376" t="s">
        <v>274</v>
      </c>
      <c r="S19" s="352">
        <v>0</v>
      </c>
      <c r="T19" s="218">
        <f t="shared" si="14"/>
        <v>0</v>
      </c>
      <c r="U19" s="219">
        <f t="shared" si="15"/>
        <v>0</v>
      </c>
      <c r="V19" s="220" t="str">
        <f t="shared" si="17"/>
        <v>ALERTA</v>
      </c>
      <c r="W19" s="372" t="s">
        <v>269</v>
      </c>
      <c r="X19" s="381" t="s">
        <v>96</v>
      </c>
      <c r="Y19" s="361" t="str">
        <f t="shared" si="16"/>
        <v>INCUMPLIDA</v>
      </c>
      <c r="Z19" s="217" t="s">
        <v>98</v>
      </c>
      <c r="AA19" s="217" t="s">
        <v>98</v>
      </c>
      <c r="AB19" s="371" t="str">
        <f t="shared" si="18"/>
        <v>INEFECTIVA</v>
      </c>
      <c r="AC19" s="188" t="str">
        <f t="shared" si="19"/>
        <v>SI</v>
      </c>
      <c r="AD19" s="217" t="s">
        <v>100</v>
      </c>
      <c r="AE19" s="151"/>
    </row>
    <row r="20" spans="2:31" ht="84" customHeight="1" x14ac:dyDescent="0.25">
      <c r="B20" s="199" t="s">
        <v>85</v>
      </c>
      <c r="C20" s="581"/>
      <c r="D20" s="191" t="s">
        <v>256</v>
      </c>
      <c r="E20" s="241">
        <v>573</v>
      </c>
      <c r="F20" s="255" t="s">
        <v>275</v>
      </c>
      <c r="G20" s="347" t="s">
        <v>276</v>
      </c>
      <c r="H20" s="258" t="s">
        <v>277</v>
      </c>
      <c r="I20" s="258" t="s">
        <v>278</v>
      </c>
      <c r="J20" s="258">
        <v>1</v>
      </c>
      <c r="K20" s="194" t="s">
        <v>92</v>
      </c>
      <c r="L20" s="258" t="s">
        <v>216</v>
      </c>
      <c r="M20" s="226">
        <v>1</v>
      </c>
      <c r="N20" s="261">
        <v>45536</v>
      </c>
      <c r="O20" s="432">
        <v>45657</v>
      </c>
      <c r="P20" s="357"/>
      <c r="Q20" s="358">
        <v>45657</v>
      </c>
      <c r="R20" s="376" t="s">
        <v>261</v>
      </c>
      <c r="S20" s="352">
        <v>0</v>
      </c>
      <c r="T20" s="218">
        <f t="shared" si="14"/>
        <v>0</v>
      </c>
      <c r="U20" s="219">
        <f t="shared" si="15"/>
        <v>0</v>
      </c>
      <c r="V20" s="220" t="str">
        <f t="shared" si="17"/>
        <v>ALERTA</v>
      </c>
      <c r="W20" s="372" t="s">
        <v>269</v>
      </c>
      <c r="X20" s="381" t="s">
        <v>96</v>
      </c>
      <c r="Y20" s="361" t="str">
        <f t="shared" si="16"/>
        <v>INCUMPLIDA</v>
      </c>
      <c r="Z20" s="217" t="s">
        <v>98</v>
      </c>
      <c r="AA20" s="217" t="s">
        <v>98</v>
      </c>
      <c r="AB20" s="371" t="str">
        <f t="shared" si="18"/>
        <v>INEFECTIVA</v>
      </c>
      <c r="AC20" s="188" t="str">
        <f t="shared" si="19"/>
        <v>SI</v>
      </c>
      <c r="AD20" s="217" t="s">
        <v>100</v>
      </c>
      <c r="AE20" s="151"/>
    </row>
    <row r="21" spans="2:31" ht="84" customHeight="1" x14ac:dyDescent="0.25">
      <c r="B21" s="199" t="s">
        <v>85</v>
      </c>
      <c r="C21" s="581"/>
      <c r="D21" s="191" t="s">
        <v>256</v>
      </c>
      <c r="E21" s="241">
        <v>573</v>
      </c>
      <c r="F21" s="255" t="s">
        <v>275</v>
      </c>
      <c r="G21" s="347" t="s">
        <v>276</v>
      </c>
      <c r="H21" s="258" t="s">
        <v>266</v>
      </c>
      <c r="I21" s="258" t="s">
        <v>267</v>
      </c>
      <c r="J21" s="258">
        <v>1</v>
      </c>
      <c r="K21" s="194" t="s">
        <v>92</v>
      </c>
      <c r="L21" s="258" t="s">
        <v>268</v>
      </c>
      <c r="M21" s="226">
        <v>1</v>
      </c>
      <c r="N21" s="261">
        <v>45627</v>
      </c>
      <c r="O21" s="432">
        <v>45657</v>
      </c>
      <c r="P21" s="357"/>
      <c r="Q21" s="358">
        <v>45657</v>
      </c>
      <c r="R21" s="376" t="s">
        <v>261</v>
      </c>
      <c r="S21" s="352">
        <v>0</v>
      </c>
      <c r="T21" s="218">
        <f t="shared" si="14"/>
        <v>0</v>
      </c>
      <c r="U21" s="219">
        <f t="shared" si="15"/>
        <v>0</v>
      </c>
      <c r="V21" s="220" t="str">
        <f t="shared" si="17"/>
        <v>ALERTA</v>
      </c>
      <c r="W21" s="372" t="s">
        <v>269</v>
      </c>
      <c r="X21" s="381" t="s">
        <v>96</v>
      </c>
      <c r="Y21" s="361" t="str">
        <f t="shared" si="16"/>
        <v>INCUMPLIDA</v>
      </c>
      <c r="Z21" s="217" t="s">
        <v>98</v>
      </c>
      <c r="AA21" s="217" t="s">
        <v>98</v>
      </c>
      <c r="AB21" s="371" t="str">
        <f t="shared" si="18"/>
        <v>INEFECTIVA</v>
      </c>
      <c r="AC21" s="188" t="str">
        <f t="shared" si="19"/>
        <v>SI</v>
      </c>
      <c r="AD21" s="217" t="s">
        <v>100</v>
      </c>
      <c r="AE21" s="151"/>
    </row>
    <row r="22" spans="2:31" ht="84" customHeight="1" x14ac:dyDescent="0.25">
      <c r="B22" s="190" t="s">
        <v>85</v>
      </c>
      <c r="C22" s="581"/>
      <c r="D22" s="194" t="s">
        <v>256</v>
      </c>
      <c r="E22" s="241">
        <v>574</v>
      </c>
      <c r="F22" s="365" t="s">
        <v>279</v>
      </c>
      <c r="G22" s="366" t="s">
        <v>280</v>
      </c>
      <c r="H22" s="258" t="s">
        <v>281</v>
      </c>
      <c r="I22" s="258" t="s">
        <v>282</v>
      </c>
      <c r="J22" s="258">
        <v>1</v>
      </c>
      <c r="K22" s="194" t="s">
        <v>115</v>
      </c>
      <c r="L22" s="366" t="s">
        <v>216</v>
      </c>
      <c r="M22" s="195">
        <v>1</v>
      </c>
      <c r="N22" s="367">
        <v>45505</v>
      </c>
      <c r="O22" s="433">
        <v>45657</v>
      </c>
      <c r="P22" s="368"/>
      <c r="Q22" s="358">
        <v>45657</v>
      </c>
      <c r="R22" s="376"/>
      <c r="S22" s="352">
        <v>0</v>
      </c>
      <c r="T22" s="218">
        <f t="shared" si="14"/>
        <v>0</v>
      </c>
      <c r="U22" s="219">
        <f t="shared" si="15"/>
        <v>0</v>
      </c>
      <c r="V22" s="220" t="str">
        <f t="shared" si="17"/>
        <v>ALERTA</v>
      </c>
      <c r="W22" s="372" t="s">
        <v>283</v>
      </c>
      <c r="X22" s="381" t="s">
        <v>96</v>
      </c>
      <c r="Y22" s="361" t="str">
        <f t="shared" si="16"/>
        <v>INCUMPLIDA</v>
      </c>
      <c r="Z22" s="217" t="s">
        <v>98</v>
      </c>
      <c r="AA22" s="217" t="s">
        <v>98</v>
      </c>
      <c r="AB22" s="371" t="str">
        <f t="shared" si="18"/>
        <v>INEFECTIVA</v>
      </c>
      <c r="AC22" s="188" t="str">
        <f t="shared" si="19"/>
        <v>SI</v>
      </c>
      <c r="AD22" s="217" t="s">
        <v>100</v>
      </c>
      <c r="AE22" s="178"/>
    </row>
    <row r="23" spans="2:31" ht="127.5" customHeight="1" x14ac:dyDescent="0.25">
      <c r="B23" s="199" t="s">
        <v>85</v>
      </c>
      <c r="C23" s="579" t="s">
        <v>284</v>
      </c>
      <c r="D23" s="191" t="s">
        <v>202</v>
      </c>
      <c r="E23" s="355">
        <v>589</v>
      </c>
      <c r="F23" s="254" t="s">
        <v>285</v>
      </c>
      <c r="G23" s="254" t="s">
        <v>286</v>
      </c>
      <c r="H23" s="370" t="s">
        <v>237</v>
      </c>
      <c r="I23" s="258" t="s">
        <v>287</v>
      </c>
      <c r="J23" s="258">
        <v>2</v>
      </c>
      <c r="K23" s="191" t="s">
        <v>92</v>
      </c>
      <c r="L23" s="258" t="s">
        <v>216</v>
      </c>
      <c r="M23" s="226">
        <v>1</v>
      </c>
      <c r="N23" s="261">
        <v>45505</v>
      </c>
      <c r="O23" s="432">
        <v>45595</v>
      </c>
      <c r="P23" s="357"/>
      <c r="Q23" s="358">
        <v>45657</v>
      </c>
      <c r="R23" s="234" t="s">
        <v>239</v>
      </c>
      <c r="S23" s="352">
        <v>0</v>
      </c>
      <c r="T23" s="218">
        <f t="shared" ref="T23:T25" si="20">(IF(S23="","",IF(OR($J23=0,$J23="",Q23=""),"",S23/$J23)))</f>
        <v>0</v>
      </c>
      <c r="U23" s="219">
        <f t="shared" ref="U23:U25" si="21">(IF(OR($M23="",T23=""),"",IF(OR($M23=0,T23=0),0,IF((T23*100%)/$M23&gt;100%,100%,(T23*100%)/$M23))))</f>
        <v>0</v>
      </c>
      <c r="V23" s="220" t="str">
        <f t="shared" ref="V23:V25" si="22">IF(S23="","",IF(U23&lt;100%, IF(U23&lt;100%, "ALERTA","EN TERMINO"), IF(U23=100%, "OK", "EN TERMINO")))</f>
        <v>ALERTA</v>
      </c>
      <c r="W23" s="372" t="s">
        <v>288</v>
      </c>
      <c r="X23" s="381" t="s">
        <v>96</v>
      </c>
      <c r="Y23" s="361" t="str">
        <f t="shared" si="16"/>
        <v>INCUMPLIDA</v>
      </c>
      <c r="Z23" s="217" t="s">
        <v>98</v>
      </c>
      <c r="AA23" s="217" t="s">
        <v>98</v>
      </c>
      <c r="AB23" s="371" t="str">
        <f t="shared" si="18"/>
        <v>INEFECTIVA</v>
      </c>
      <c r="AC23" s="188" t="str">
        <f t="shared" si="19"/>
        <v>SI</v>
      </c>
      <c r="AD23" s="217" t="s">
        <v>100</v>
      </c>
      <c r="AE23" s="151"/>
    </row>
    <row r="24" spans="2:31" ht="111.75" customHeight="1" x14ac:dyDescent="0.2">
      <c r="B24" s="199" t="s">
        <v>85</v>
      </c>
      <c r="C24" s="579"/>
      <c r="D24" s="191" t="s">
        <v>202</v>
      </c>
      <c r="E24" s="355">
        <v>589</v>
      </c>
      <c r="F24" s="254" t="s">
        <v>285</v>
      </c>
      <c r="G24" s="254" t="s">
        <v>286</v>
      </c>
      <c r="H24" s="370" t="s">
        <v>289</v>
      </c>
      <c r="I24" s="258" t="s">
        <v>290</v>
      </c>
      <c r="J24" s="258">
        <v>5</v>
      </c>
      <c r="K24" s="191" t="s">
        <v>92</v>
      </c>
      <c r="L24" s="258" t="s">
        <v>216</v>
      </c>
      <c r="M24" s="226">
        <v>1</v>
      </c>
      <c r="N24" s="261">
        <v>45597</v>
      </c>
      <c r="O24" s="261">
        <v>46022</v>
      </c>
      <c r="P24" s="357"/>
      <c r="Q24" s="358">
        <v>45657</v>
      </c>
      <c r="R24" s="234" t="s">
        <v>291</v>
      </c>
      <c r="S24" s="352">
        <v>0</v>
      </c>
      <c r="T24" s="218">
        <f t="shared" si="20"/>
        <v>0</v>
      </c>
      <c r="U24" s="219">
        <f t="shared" si="21"/>
        <v>0</v>
      </c>
      <c r="V24" s="220" t="str">
        <f t="shared" si="22"/>
        <v>ALERTA</v>
      </c>
      <c r="W24" s="372" t="s">
        <v>292</v>
      </c>
      <c r="X24" s="381" t="s">
        <v>96</v>
      </c>
      <c r="Y24" s="369" t="str">
        <f t="shared" ref="Y24:Y27" si="23">IF(U24=100%,IF(U24&gt;=100%,"CUMPLIDA","ATENCIÓN"),IF(U24&lt;75%,"ATENCIÓN","EN EJECUCIÓN"))</f>
        <v>ATENCIÓN</v>
      </c>
      <c r="Z24" s="152"/>
      <c r="AA24" s="152"/>
      <c r="AB24" s="152"/>
      <c r="AC24" s="152"/>
      <c r="AD24" s="217" t="s">
        <v>100</v>
      </c>
      <c r="AE24" s="151"/>
    </row>
    <row r="25" spans="2:31" ht="111.75" customHeight="1" x14ac:dyDescent="0.25">
      <c r="B25" s="190" t="s">
        <v>85</v>
      </c>
      <c r="C25" s="580"/>
      <c r="D25" s="194" t="s">
        <v>202</v>
      </c>
      <c r="E25" s="402">
        <v>590</v>
      </c>
      <c r="F25" s="409" t="s">
        <v>293</v>
      </c>
      <c r="G25" s="266" t="s">
        <v>294</v>
      </c>
      <c r="H25" s="410" t="s">
        <v>295</v>
      </c>
      <c r="I25" s="366" t="s">
        <v>296</v>
      </c>
      <c r="J25" s="366">
        <v>1</v>
      </c>
      <c r="K25" s="194" t="s">
        <v>92</v>
      </c>
      <c r="L25" s="366" t="s">
        <v>216</v>
      </c>
      <c r="M25" s="195">
        <v>1</v>
      </c>
      <c r="N25" s="367">
        <v>45536</v>
      </c>
      <c r="O25" s="433">
        <v>45657</v>
      </c>
      <c r="P25" s="368"/>
      <c r="Q25" s="358">
        <v>45657</v>
      </c>
      <c r="R25" s="376" t="s">
        <v>297</v>
      </c>
      <c r="S25" s="352">
        <v>1</v>
      </c>
      <c r="T25" s="218">
        <f t="shared" si="20"/>
        <v>1</v>
      </c>
      <c r="U25" s="219">
        <f t="shared" si="21"/>
        <v>1</v>
      </c>
      <c r="V25" s="411" t="str">
        <f t="shared" si="22"/>
        <v>OK</v>
      </c>
      <c r="W25" s="389" t="s">
        <v>298</v>
      </c>
      <c r="X25" s="381" t="s">
        <v>96</v>
      </c>
      <c r="Y25" s="369" t="str">
        <f t="shared" si="23"/>
        <v>CUMPLIDA</v>
      </c>
      <c r="Z25" s="217" t="s">
        <v>97</v>
      </c>
      <c r="AA25" s="217" t="s">
        <v>98</v>
      </c>
      <c r="AB25" s="371" t="str">
        <f>IF(AND(Z25="SI",AA25="NO"),"EFECTIVA",IF(AND(Z25="NO",AA25="NO"),"INEFECTIVA",IF(AND(Z25="NO",AA25="SI"),"INEFECTIVA")))</f>
        <v>EFECTIVA</v>
      </c>
      <c r="AC25" s="188" t="str">
        <f>IF(AB25="EFECTIVA","NO","SI")</f>
        <v>NO</v>
      </c>
      <c r="AD25" s="217" t="s">
        <v>100</v>
      </c>
      <c r="AE25" s="151"/>
    </row>
    <row r="26" spans="2:31" ht="87.75" customHeight="1" x14ac:dyDescent="0.2">
      <c r="B26" s="199" t="s">
        <v>85</v>
      </c>
      <c r="C26" s="567" t="s">
        <v>109</v>
      </c>
      <c r="D26" s="295" t="s">
        <v>110</v>
      </c>
      <c r="E26" s="241">
        <v>598</v>
      </c>
      <c r="F26" s="348" t="s">
        <v>299</v>
      </c>
      <c r="G26" s="254" t="s">
        <v>300</v>
      </c>
      <c r="H26" s="370" t="s">
        <v>301</v>
      </c>
      <c r="I26" s="258" t="s">
        <v>302</v>
      </c>
      <c r="J26" s="258">
        <v>1</v>
      </c>
      <c r="K26" s="191" t="s">
        <v>115</v>
      </c>
      <c r="L26" s="258" t="s">
        <v>216</v>
      </c>
      <c r="M26" s="226">
        <v>1</v>
      </c>
      <c r="N26" s="261" t="s">
        <v>303</v>
      </c>
      <c r="O26" s="432">
        <v>45656</v>
      </c>
      <c r="P26" s="151"/>
      <c r="Q26" s="358">
        <v>45657</v>
      </c>
      <c r="R26" s="234" t="s">
        <v>304</v>
      </c>
      <c r="S26" s="217">
        <v>0</v>
      </c>
      <c r="T26" s="218">
        <f t="shared" ref="T26" si="24">(IF(S26="","",IF(OR($J26=0,$J26="",Q26=""),"",S26/$J26)))</f>
        <v>0</v>
      </c>
      <c r="U26" s="219">
        <f t="shared" ref="U26" si="25">(IF(OR($M26="",T26=""),"",IF(OR($M26=0,T26=0),0,IF((T26*100%)/$M26&gt;100%,100%,(T26*100%)/$M26))))</f>
        <v>0</v>
      </c>
      <c r="V26" s="411" t="str">
        <f t="shared" ref="V26" si="26">IF(S26="","",IF(U26&lt;100%, IF(U26&lt;100%, "ALERTA","EN TERMINO"), IF(U26=100%, "OK", "EN TERMINO")))</f>
        <v>ALERTA</v>
      </c>
      <c r="W26" s="372" t="s">
        <v>305</v>
      </c>
      <c r="X26" s="381" t="s">
        <v>96</v>
      </c>
      <c r="Y26" s="361" t="str">
        <f t="shared" ref="Y26" si="27">IF(U26=100%,IF(U26&gt;=100%,"CUMPLIDA","ATENCIÓN"),IF(U26&lt;100%,"INCUMPLIDA","EN EJECUCIÓN"))</f>
        <v>INCUMPLIDA</v>
      </c>
      <c r="Z26" s="217" t="s">
        <v>98</v>
      </c>
      <c r="AA26" s="217" t="s">
        <v>98</v>
      </c>
      <c r="AB26" s="371" t="str">
        <f>IF(AND(Z26="SI",AA26="NO"),"EFECTIVA",IF(AND(Z26="NO",AA26="NO"),"INEFECTIVA",IF(AND(Z26="NO",AA26="SI"),"INEFECTIVA")))</f>
        <v>INEFECTIVA</v>
      </c>
      <c r="AC26" s="188" t="str">
        <f>IF(AB26="EFECTIVA","NO","SI")</f>
        <v>SI</v>
      </c>
      <c r="AD26" s="152"/>
      <c r="AE26" s="151"/>
    </row>
    <row r="27" spans="2:31" ht="80.25" customHeight="1" x14ac:dyDescent="0.2">
      <c r="B27" s="199" t="s">
        <v>85</v>
      </c>
      <c r="C27" s="567"/>
      <c r="D27" s="295" t="s">
        <v>110</v>
      </c>
      <c r="E27" s="241">
        <v>598</v>
      </c>
      <c r="F27" s="348" t="s">
        <v>306</v>
      </c>
      <c r="G27" s="254" t="s">
        <v>300</v>
      </c>
      <c r="H27" s="370" t="s">
        <v>307</v>
      </c>
      <c r="I27" s="258" t="s">
        <v>308</v>
      </c>
      <c r="J27" s="258">
        <v>2</v>
      </c>
      <c r="K27" s="191" t="s">
        <v>92</v>
      </c>
      <c r="L27" s="258" t="s">
        <v>216</v>
      </c>
      <c r="M27" s="226">
        <v>1</v>
      </c>
      <c r="N27" s="261" t="s">
        <v>303</v>
      </c>
      <c r="O27" s="261">
        <v>45838</v>
      </c>
      <c r="P27" s="151"/>
      <c r="Q27" s="358">
        <v>45657</v>
      </c>
      <c r="R27" s="372" t="s">
        <v>309</v>
      </c>
      <c r="S27" s="217">
        <v>0</v>
      </c>
      <c r="T27" s="218">
        <f t="shared" ref="T27" si="28">(IF(S27="","",IF(OR($J27=0,$J27="",Q27=""),"",S27/$J27)))</f>
        <v>0</v>
      </c>
      <c r="U27" s="219">
        <f t="shared" ref="U27" si="29">(IF(OR($M27="",T27=""),"",IF(OR($M27=0,T27=0),0,IF((T27*100%)/$M27&gt;100%,100%,(T27*100%)/$M27))))</f>
        <v>0</v>
      </c>
      <c r="V27" s="411" t="str">
        <f t="shared" ref="V27" si="30">IF(S27="","",IF(U27&lt;100%, IF(U27&lt;100%, "ALERTA","EN TERMINO"), IF(U27=100%, "OK", "EN TERMINO")))</f>
        <v>ALERTA</v>
      </c>
      <c r="W27" s="372" t="s">
        <v>310</v>
      </c>
      <c r="X27" s="381" t="s">
        <v>96</v>
      </c>
      <c r="Y27" s="369" t="str">
        <f t="shared" si="23"/>
        <v>ATENCIÓN</v>
      </c>
      <c r="Z27" s="152"/>
      <c r="AA27" s="152"/>
      <c r="AB27" s="152"/>
      <c r="AC27" s="152"/>
      <c r="AD27" s="152"/>
      <c r="AE27" s="151"/>
    </row>
    <row r="28" spans="2:31" ht="105" customHeight="1" x14ac:dyDescent="0.2">
      <c r="B28" s="199" t="s">
        <v>85</v>
      </c>
      <c r="C28" s="565" t="s">
        <v>123</v>
      </c>
      <c r="D28" s="191" t="s">
        <v>124</v>
      </c>
      <c r="E28" s="241">
        <v>632</v>
      </c>
      <c r="F28" s="242" t="s">
        <v>311</v>
      </c>
      <c r="G28" s="242" t="s">
        <v>312</v>
      </c>
      <c r="H28" s="453" t="s">
        <v>313</v>
      </c>
      <c r="I28" s="453" t="s">
        <v>314</v>
      </c>
      <c r="J28" s="454">
        <v>1</v>
      </c>
      <c r="K28" s="194" t="s">
        <v>92</v>
      </c>
      <c r="L28" s="258" t="s">
        <v>216</v>
      </c>
      <c r="M28" s="195">
        <v>1</v>
      </c>
      <c r="N28" s="196">
        <v>45303</v>
      </c>
      <c r="O28" s="196">
        <v>45777</v>
      </c>
      <c r="P28" s="151"/>
      <c r="Q28" s="358">
        <v>45657</v>
      </c>
      <c r="R28" s="234" t="s">
        <v>315</v>
      </c>
      <c r="S28" s="217">
        <v>0</v>
      </c>
      <c r="T28" s="218">
        <f t="shared" ref="T28" si="31">(IF(S28="","",IF(OR($J28=0,$J28="",Q28=""),"",S28/$J28)))</f>
        <v>0</v>
      </c>
      <c r="U28" s="219">
        <f t="shared" ref="U28" si="32">(IF(OR($M28="",T28=""),"",IF(OR($M28=0,T28=0),0,IF((T28*100%)/$M28&gt;100%,100%,(T28*100%)/$M28))))</f>
        <v>0</v>
      </c>
      <c r="V28" s="411" t="str">
        <f t="shared" ref="V28" si="33">IF(S28="","",IF(U28&lt;100%, IF(U28&lt;100%, "ALERTA","EN TERMINO"), IF(U28=100%, "OK", "EN TERMINO")))</f>
        <v>ALERTA</v>
      </c>
      <c r="W28" s="389" t="s">
        <v>316</v>
      </c>
      <c r="X28" s="381" t="s">
        <v>96</v>
      </c>
      <c r="Y28" s="369" t="str">
        <f t="shared" ref="Y28:Y30" si="34">IF(U28=100%,IF(U28&gt;=100%,"CUMPLIDA","ATENCIÓN"),IF(U28&lt;75%,"ATENCIÓN","EN EJECUCIÓN"))</f>
        <v>ATENCIÓN</v>
      </c>
      <c r="Z28" s="152"/>
      <c r="AA28" s="152"/>
      <c r="AB28" s="152"/>
      <c r="AC28" s="152"/>
      <c r="AD28" s="152"/>
      <c r="AE28" s="151"/>
    </row>
    <row r="29" spans="2:31" ht="105" customHeight="1" x14ac:dyDescent="0.2">
      <c r="B29" s="199" t="s">
        <v>85</v>
      </c>
      <c r="C29" s="566"/>
      <c r="D29" s="191" t="s">
        <v>124</v>
      </c>
      <c r="E29" s="241">
        <v>632</v>
      </c>
      <c r="F29" s="242" t="s">
        <v>311</v>
      </c>
      <c r="G29" s="242" t="s">
        <v>312</v>
      </c>
      <c r="H29" s="390" t="s">
        <v>317</v>
      </c>
      <c r="I29" s="390" t="s">
        <v>318</v>
      </c>
      <c r="J29" s="390">
        <v>38</v>
      </c>
      <c r="K29" s="191" t="s">
        <v>92</v>
      </c>
      <c r="L29" s="258" t="s">
        <v>216</v>
      </c>
      <c r="M29" s="226">
        <v>1</v>
      </c>
      <c r="N29" s="196">
        <v>45303</v>
      </c>
      <c r="O29" s="439" t="s">
        <v>319</v>
      </c>
      <c r="P29" s="151"/>
      <c r="Q29" s="358">
        <v>45657</v>
      </c>
      <c r="R29" s="234" t="s">
        <v>304</v>
      </c>
      <c r="S29" s="217">
        <v>0.5</v>
      </c>
      <c r="T29" s="218">
        <f t="shared" ref="T29" si="35">(IF(S29="","",IF(OR($J29=0,$J29="",Q29=""),"",S29/$J29)))</f>
        <v>1.3157894736842105E-2</v>
      </c>
      <c r="U29" s="219">
        <f t="shared" ref="U29" si="36">(IF(OR($M29="",T29=""),"",IF(OR($M29=0,T29=0),0,IF((T29*100%)/$M29&gt;100%,100%,(T29*100%)/$M29))))</f>
        <v>1.3157894736842105E-2</v>
      </c>
      <c r="V29" s="411" t="str">
        <f t="shared" ref="V29" si="37">IF(S29="","",IF(U29&lt;100%, IF(U29&lt;100%, "ALERTA","EN TERMINO"), IF(U29=100%, "OK", "EN TERMINO")))</f>
        <v>ALERTA</v>
      </c>
      <c r="W29" s="372" t="s">
        <v>254</v>
      </c>
      <c r="X29" s="381" t="s">
        <v>96</v>
      </c>
      <c r="Y29" s="361" t="str">
        <f t="shared" ref="Y29:Y31" si="38">IF(U29=100%,IF(U29&gt;=100%,"CUMPLIDA","ATENCIÓN"),IF(U29&lt;100%,"INCUMPLIDA","EN EJECUCIÓN"))</f>
        <v>INCUMPLIDA</v>
      </c>
      <c r="Z29" s="217" t="s">
        <v>98</v>
      </c>
      <c r="AA29" s="217" t="s">
        <v>98</v>
      </c>
      <c r="AB29" s="371" t="str">
        <f>IF(AND(Z29="SI",AA29="NO"),"EFECTIVA",IF(AND(Z29="NO",AA29="NO"),"INEFECTIVA",IF(AND(Z29="NO",AA29="SI"),"INEFECTIVA")))</f>
        <v>INEFECTIVA</v>
      </c>
      <c r="AC29" s="188" t="str">
        <f>IF(AB29="EFECTIVA","NO","SI")</f>
        <v>SI</v>
      </c>
      <c r="AD29" s="152"/>
      <c r="AE29" s="151"/>
    </row>
    <row r="30" spans="2:31" ht="117" customHeight="1" x14ac:dyDescent="0.2">
      <c r="B30" s="199" t="s">
        <v>85</v>
      </c>
      <c r="C30" s="567" t="s">
        <v>320</v>
      </c>
      <c r="D30" s="295" t="s">
        <v>321</v>
      </c>
      <c r="E30" s="241">
        <v>644</v>
      </c>
      <c r="F30" s="232" t="s">
        <v>322</v>
      </c>
      <c r="G30" s="242" t="s">
        <v>312</v>
      </c>
      <c r="H30" s="450" t="s">
        <v>313</v>
      </c>
      <c r="I30" s="191" t="s">
        <v>314</v>
      </c>
      <c r="J30" s="191">
        <v>1</v>
      </c>
      <c r="K30" s="151" t="s">
        <v>92</v>
      </c>
      <c r="L30" s="258" t="s">
        <v>216</v>
      </c>
      <c r="M30" s="226">
        <v>1</v>
      </c>
      <c r="N30" s="196">
        <v>45303</v>
      </c>
      <c r="O30" s="196">
        <v>45777</v>
      </c>
      <c r="P30" s="216"/>
      <c r="Q30" s="358">
        <v>45657</v>
      </c>
      <c r="R30" s="234" t="s">
        <v>315</v>
      </c>
      <c r="S30" s="352">
        <v>0.5</v>
      </c>
      <c r="T30" s="218">
        <f t="shared" ref="T30:T31" si="39">(IF(S30="","",IF(OR($J30=0,$J30="",Q30=""),"",S30/$J30)))</f>
        <v>0.5</v>
      </c>
      <c r="U30" s="219">
        <f t="shared" ref="U30:U31" si="40">(IF(OR($M30="",T30=""),"",IF(OR($M30=0,T30=0),0,IF((T30*100%)/$M30&gt;100%,100%,(T30*100%)/$M30))))</f>
        <v>0.5</v>
      </c>
      <c r="V30" s="411" t="str">
        <f t="shared" ref="V30:V31" si="41">IF(S30="","",IF(U30&lt;100%, IF(U30&lt;100%, "ALERTA","EN TERMINO"), IF(U30=100%, "OK", "EN TERMINO")))</f>
        <v>ALERTA</v>
      </c>
      <c r="W30" s="389" t="s">
        <v>323</v>
      </c>
      <c r="X30" s="408" t="s">
        <v>96</v>
      </c>
      <c r="Y30" s="369" t="str">
        <f t="shared" si="34"/>
        <v>ATENCIÓN</v>
      </c>
      <c r="Z30" s="216"/>
      <c r="AA30" s="152"/>
      <c r="AB30" s="152"/>
      <c r="AC30" s="152"/>
      <c r="AD30" s="151"/>
      <c r="AE30" s="151"/>
    </row>
    <row r="31" spans="2:31" ht="73.5" customHeight="1" x14ac:dyDescent="0.2">
      <c r="B31" s="199" t="s">
        <v>85</v>
      </c>
      <c r="C31" s="567"/>
      <c r="D31" s="295" t="s">
        <v>321</v>
      </c>
      <c r="E31" s="241">
        <v>644</v>
      </c>
      <c r="F31" s="232" t="s">
        <v>322</v>
      </c>
      <c r="G31" s="191" t="s">
        <v>312</v>
      </c>
      <c r="H31" s="450" t="s">
        <v>317</v>
      </c>
      <c r="I31" s="151" t="s">
        <v>318</v>
      </c>
      <c r="J31" s="151">
        <v>38</v>
      </c>
      <c r="K31" s="151" t="s">
        <v>92</v>
      </c>
      <c r="L31" s="258" t="s">
        <v>216</v>
      </c>
      <c r="M31" s="226">
        <v>1</v>
      </c>
      <c r="N31" s="196">
        <v>45303</v>
      </c>
      <c r="O31" s="516" t="s">
        <v>319</v>
      </c>
      <c r="P31" s="208"/>
      <c r="Q31" s="511">
        <v>45657</v>
      </c>
      <c r="R31" s="234" t="s">
        <v>304</v>
      </c>
      <c r="S31" s="514">
        <v>0</v>
      </c>
      <c r="T31" s="380">
        <f t="shared" si="39"/>
        <v>0</v>
      </c>
      <c r="U31" s="501">
        <f t="shared" si="40"/>
        <v>0</v>
      </c>
      <c r="V31" s="502" t="str">
        <f t="shared" si="41"/>
        <v>ALERTA</v>
      </c>
      <c r="W31" s="515" t="s">
        <v>324</v>
      </c>
      <c r="X31" s="381" t="s">
        <v>96</v>
      </c>
      <c r="Y31" s="504" t="str">
        <f t="shared" si="38"/>
        <v>INCUMPLIDA</v>
      </c>
      <c r="Z31" s="217" t="s">
        <v>98</v>
      </c>
      <c r="AA31" s="217" t="s">
        <v>98</v>
      </c>
      <c r="AB31" s="371" t="str">
        <f>IF(AND(Z31="SI",AA31="NO"),"EFECTIVA",IF(AND(Z31="NO",AA31="NO"),"INEFECTIVA",IF(AND(Z31="NO",AA31="SI"),"INEFECTIVA")))</f>
        <v>INEFECTIVA</v>
      </c>
      <c r="AC31" s="188" t="str">
        <f>IF(AB31="EFECTIVA","NO","SI")</f>
        <v>SI</v>
      </c>
      <c r="AD31" s="152"/>
      <c r="AE31" s="151"/>
    </row>
  </sheetData>
  <autoFilter ref="B3:AG31"/>
  <mergeCells count="12">
    <mergeCell ref="C30:C31"/>
    <mergeCell ref="Z1:AE2"/>
    <mergeCell ref="Q2:Y2"/>
    <mergeCell ref="C7:C11"/>
    <mergeCell ref="C12:C15"/>
    <mergeCell ref="B1:F2"/>
    <mergeCell ref="G1:P2"/>
    <mergeCell ref="C28:C29"/>
    <mergeCell ref="C26:C27"/>
    <mergeCell ref="C23:C25"/>
    <mergeCell ref="C16:C22"/>
    <mergeCell ref="Q1:Y1"/>
  </mergeCells>
  <conditionalFormatting sqref="V4">
    <cfRule type="dataBar" priority="195">
      <dataBar>
        <cfvo type="min"/>
        <cfvo type="max"/>
        <color rgb="FF638EC6"/>
      </dataBar>
    </cfRule>
  </conditionalFormatting>
  <conditionalFormatting sqref="V4:V31">
    <cfRule type="containsText" dxfId="265" priority="43" stopIfTrue="1" operator="containsText" text="OK">
      <formula>NOT(ISERROR(SEARCH("OK",V4)))</formula>
    </cfRule>
    <cfRule type="containsText" dxfId="264" priority="42" stopIfTrue="1" operator="containsText" text="ALERTA">
      <formula>NOT(ISERROR(SEARCH("ALERTA",V4)))</formula>
    </cfRule>
    <cfRule type="containsText" priority="41" operator="containsText" text="AMARILLO">
      <formula>NOT(ISERROR(SEARCH("AMARILLO",V4)))</formula>
    </cfRule>
    <cfRule type="containsText" dxfId="263" priority="40" stopIfTrue="1" operator="containsText" text="EN TERMINO">
      <formula>NOT(ISERROR(SEARCH("EN TERMINO",V4)))</formula>
    </cfRule>
  </conditionalFormatting>
  <conditionalFormatting sqref="V5">
    <cfRule type="dataBar" priority="57">
      <dataBar>
        <cfvo type="min"/>
        <cfvo type="max"/>
        <color rgb="FF638EC6"/>
      </dataBar>
    </cfRule>
  </conditionalFormatting>
  <conditionalFormatting sqref="V6">
    <cfRule type="dataBar" priority="153">
      <dataBar>
        <cfvo type="min"/>
        <cfvo type="max"/>
        <color rgb="FF638EC6"/>
      </dataBar>
    </cfRule>
  </conditionalFormatting>
  <conditionalFormatting sqref="V7">
    <cfRule type="dataBar" priority="141">
      <dataBar>
        <cfvo type="min"/>
        <cfvo type="max"/>
        <color rgb="FF638EC6"/>
      </dataBar>
    </cfRule>
  </conditionalFormatting>
  <conditionalFormatting sqref="V8">
    <cfRule type="dataBar" priority="129">
      <dataBar>
        <cfvo type="min"/>
        <cfvo type="max"/>
        <color rgb="FF638EC6"/>
      </dataBar>
    </cfRule>
  </conditionalFormatting>
  <conditionalFormatting sqref="V9">
    <cfRule type="dataBar" priority="117">
      <dataBar>
        <cfvo type="min"/>
        <cfvo type="max"/>
        <color rgb="FF638EC6"/>
      </dataBar>
    </cfRule>
  </conditionalFormatting>
  <conditionalFormatting sqref="V10">
    <cfRule type="dataBar" priority="105">
      <dataBar>
        <cfvo type="min"/>
        <cfvo type="max"/>
        <color rgb="FF638EC6"/>
      </dataBar>
    </cfRule>
  </conditionalFormatting>
  <conditionalFormatting sqref="V11">
    <cfRule type="dataBar" priority="93">
      <dataBar>
        <cfvo type="min"/>
        <cfvo type="max"/>
        <color rgb="FF638EC6"/>
      </dataBar>
    </cfRule>
  </conditionalFormatting>
  <conditionalFormatting sqref="V12">
    <cfRule type="dataBar" priority="189">
      <dataBar>
        <cfvo type="min"/>
        <cfvo type="max"/>
        <color rgb="FF638EC6"/>
      </dataBar>
    </cfRule>
  </conditionalFormatting>
  <conditionalFormatting sqref="V13:V14">
    <cfRule type="dataBar" priority="81">
      <dataBar>
        <cfvo type="min"/>
        <cfvo type="max"/>
        <color rgb="FF638EC6"/>
      </dataBar>
    </cfRule>
  </conditionalFormatting>
  <conditionalFormatting sqref="V14:V15">
    <cfRule type="dataBar" priority="177">
      <dataBar>
        <cfvo type="min"/>
        <cfvo type="max"/>
        <color rgb="FF638EC6"/>
      </dataBar>
    </cfRule>
  </conditionalFormatting>
  <conditionalFormatting sqref="V16:V31">
    <cfRule type="dataBar" priority="69">
      <dataBar>
        <cfvo type="min"/>
        <cfvo type="max"/>
        <color rgb="FF638EC6"/>
      </dataBar>
    </cfRule>
  </conditionalFormatting>
  <conditionalFormatting sqref="Y4:Y31">
    <cfRule type="containsText" dxfId="262" priority="23" stopIfTrue="1" operator="containsText" text="INCUMPLIDA">
      <formula>NOT(ISERROR(SEARCH("INCUMPLIDA",Y4)))</formula>
    </cfRule>
    <cfRule type="containsText" dxfId="261" priority="24" stopIfTrue="1" operator="containsText" text="CUMPLIDA">
      <formula>NOT(ISERROR(SEARCH("CUMPLIDA",Y4)))</formula>
    </cfRule>
    <cfRule type="containsText" dxfId="260" priority="19" operator="containsText" text="EN EJECUCIÓN">
      <formula>NOT(ISERROR(SEARCH("EN EJECUCIÓN",Y4)))</formula>
    </cfRule>
    <cfRule type="containsText" dxfId="259" priority="20" operator="containsText" text="EN TERMINO">
      <formula>NOT(ISERROR(SEARCH("EN TERMINO",Y4)))</formula>
    </cfRule>
    <cfRule type="containsText" dxfId="258" priority="21" operator="containsText" text="ATENCIÓN">
      <formula>NOT(ISERROR(SEARCH("ATENCIÓN",Y4)))</formula>
    </cfRule>
    <cfRule type="containsText" dxfId="257" priority="22" stopIfTrue="1" operator="containsText" text="PENDIENTE">
      <formula>NOT(ISERROR(SEARCH("PENDIENTE",Y4)))</formula>
    </cfRule>
  </conditionalFormatting>
  <conditionalFormatting sqref="AC4:AC5">
    <cfRule type="containsText" dxfId="256" priority="12" operator="containsText" text="Abierto">
      <formula>NOT(ISERROR(SEARCH("Abierto",AC4)))</formula>
    </cfRule>
    <cfRule type="containsText" dxfId="255" priority="11" operator="containsText" text="cerrado">
      <formula>NOT(ISERROR(SEARCH("cerrado",AC4)))</formula>
    </cfRule>
    <cfRule type="containsText" dxfId="254" priority="10" operator="containsText" text="cerrada">
      <formula>NOT(ISERROR(SEARCH("cerrada",AC4)))</formula>
    </cfRule>
  </conditionalFormatting>
  <conditionalFormatting sqref="AC7">
    <cfRule type="containsText" dxfId="253" priority="6" operator="containsText" text="Abierto">
      <formula>NOT(ISERROR(SEARCH("Abierto",AC7)))</formula>
    </cfRule>
    <cfRule type="containsText" dxfId="252" priority="5" operator="containsText" text="cerrado">
      <formula>NOT(ISERROR(SEARCH("cerrado",AC7)))</formula>
    </cfRule>
    <cfRule type="containsText" dxfId="251" priority="4" operator="containsText" text="cerrada">
      <formula>NOT(ISERROR(SEARCH("cerrada",AC7)))</formula>
    </cfRule>
  </conditionalFormatting>
  <conditionalFormatting sqref="AC9 AC12 AC29 AC31">
    <cfRule type="containsText" dxfId="250" priority="8" operator="containsText" text="cerrado">
      <formula>NOT(ISERROR(SEARCH("cerrado",AC9)))</formula>
    </cfRule>
    <cfRule type="containsText" dxfId="249" priority="7" operator="containsText" text="cerrada">
      <formula>NOT(ISERROR(SEARCH("cerrada",AC9)))</formula>
    </cfRule>
    <cfRule type="containsText" dxfId="248" priority="9" operator="containsText" text="Abierto">
      <formula>NOT(ISERROR(SEARCH("Abierto",AC9)))</formula>
    </cfRule>
  </conditionalFormatting>
  <conditionalFormatting sqref="AC14:AC23 AC25:AC26">
    <cfRule type="containsText" dxfId="247" priority="3" operator="containsText" text="Abierto">
      <formula>NOT(ISERROR(SEARCH("Abierto",AC14)))</formula>
    </cfRule>
    <cfRule type="containsText" dxfId="246" priority="2" operator="containsText" text="cerrado">
      <formula>NOT(ISERROR(SEARCH("cerrado",AC14)))</formula>
    </cfRule>
    <cfRule type="containsText" dxfId="245" priority="1" operator="containsText" text="cerrada">
      <formula>NOT(ISERROR(SEARCH("cerrada",AC14)))</formula>
    </cfRule>
  </conditionalFormatting>
  <dataValidations count="3">
    <dataValidation type="list" allowBlank="1" showInputMessage="1" showErrorMessage="1" sqref="K12:K31">
      <formula1>"Correctiva, Preventiva, Acción de mejora"</formula1>
    </dataValidation>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filterMode="1"/>
  <dimension ref="B1:AH39"/>
  <sheetViews>
    <sheetView zoomScale="90" zoomScaleNormal="90" workbookViewId="0">
      <pane xSplit="5" topLeftCell="W1" activePane="topRight" state="frozen"/>
      <selection activeCell="A3" sqref="A3"/>
      <selection pane="topRight" activeCell="Y22" sqref="Y22"/>
    </sheetView>
  </sheetViews>
  <sheetFormatPr baseColWidth="10" defaultColWidth="20.140625" defaultRowHeight="39.950000000000003"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20.140625" style="142"/>
    <col min="8" max="8" width="27.7109375" style="144" customWidth="1"/>
    <col min="9" max="16" width="20.140625" style="142"/>
    <col min="17" max="17" width="20.140625" style="143" outlineLevel="1"/>
    <col min="18" max="18" width="40.140625" style="143" customWidth="1" outlineLevel="1"/>
    <col min="19" max="22" width="20.140625" style="143" outlineLevel="1"/>
    <col min="23" max="23" width="95.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4"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4" ht="76.5"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6" t="s">
        <v>58</v>
      </c>
      <c r="AB3" s="186" t="s">
        <v>60</v>
      </c>
      <c r="AC3" s="186" t="s">
        <v>62</v>
      </c>
      <c r="AD3" s="186" t="s">
        <v>64</v>
      </c>
      <c r="AE3" s="186" t="s">
        <v>84</v>
      </c>
    </row>
    <row r="4" spans="2:34" ht="86.25" hidden="1" customHeight="1" x14ac:dyDescent="0.25">
      <c r="B4" s="199" t="s">
        <v>85</v>
      </c>
      <c r="C4" s="447" t="s">
        <v>325</v>
      </c>
      <c r="D4" s="252" t="s">
        <v>326</v>
      </c>
      <c r="E4" s="253">
        <v>163</v>
      </c>
      <c r="F4" s="254" t="s">
        <v>327</v>
      </c>
      <c r="G4" s="255" t="s">
        <v>328</v>
      </c>
      <c r="H4" s="258" t="s">
        <v>329</v>
      </c>
      <c r="I4" s="233" t="s">
        <v>330</v>
      </c>
      <c r="J4" s="462">
        <v>2</v>
      </c>
      <c r="K4" s="258" t="s">
        <v>197</v>
      </c>
      <c r="L4" s="257" t="s">
        <v>331</v>
      </c>
      <c r="M4" s="259">
        <v>1</v>
      </c>
      <c r="N4" s="260">
        <v>44769</v>
      </c>
      <c r="O4" s="261">
        <v>45016</v>
      </c>
      <c r="P4" s="461">
        <v>46022</v>
      </c>
      <c r="Q4" s="358">
        <v>45664</v>
      </c>
      <c r="R4" s="391" t="s">
        <v>332</v>
      </c>
      <c r="S4" s="352">
        <v>0.02</v>
      </c>
      <c r="T4" s="218">
        <f t="shared" ref="T4:T17" si="0">(IF(S4="","",IF(OR($J4=0,$J4="",Q4=""),"",S4/$J4)))</f>
        <v>0.01</v>
      </c>
      <c r="U4" s="219">
        <f t="shared" ref="U4:U17" si="1">(IF(OR($M4="",T4=""),"",IF(OR($M4=0,T4=0),0,IF((T4*100%)/$M4&gt;100%,100%,(T4*100%)/$M4))))</f>
        <v>0.01</v>
      </c>
      <c r="V4" s="220" t="str">
        <f t="shared" ref="V4:V17" si="2">IF(S4="","",IF(U4&lt;100%, IF(U4&lt;100%, "ALERTA","EN TERMINO"), IF(U4=100%, "OK", "EN TERMINO")))</f>
        <v>ALERTA</v>
      </c>
      <c r="W4" s="372" t="s">
        <v>333</v>
      </c>
      <c r="X4" s="381" t="s">
        <v>96</v>
      </c>
      <c r="Y4" s="361" t="str">
        <f t="shared" ref="Y4:Y15" si="3">IF(U4=100%,IF(U4&gt;=100%,"CUMPLIDA","ATENCIÓN"),IF(U4&lt;25%,"ATENCIÓN","EN EJECUCIÓN"))</f>
        <v>ATENCIÓN</v>
      </c>
      <c r="Z4" s="187" t="s">
        <v>98</v>
      </c>
      <c r="AA4" s="187" t="s">
        <v>98</v>
      </c>
      <c r="AB4" s="371" t="str">
        <f>IF(AND(Z4="SI",AA4="NO"),"EFECTIVA",IF(AND(Z4="NO",AA4="NO"),"INEFECTIVA",IF(AND(Z4="NO",AA4="SI"),"INEFECTIVA")))</f>
        <v>INEFECTIVA</v>
      </c>
      <c r="AC4" s="188" t="str">
        <f>IF(AB4="EFECTIVA","NO","SI")</f>
        <v>SI</v>
      </c>
      <c r="AD4" s="217" t="s">
        <v>100</v>
      </c>
      <c r="AE4" s="188"/>
      <c r="AF4" s="189" t="s">
        <v>97</v>
      </c>
      <c r="AG4" s="189" t="s">
        <v>98</v>
      </c>
    </row>
    <row r="5" spans="2:34" ht="75.75" hidden="1" customHeight="1" x14ac:dyDescent="0.25">
      <c r="B5" s="199" t="s">
        <v>85</v>
      </c>
      <c r="C5" s="395" t="s">
        <v>334</v>
      </c>
      <c r="D5" s="151"/>
      <c r="E5" s="245">
        <v>239</v>
      </c>
      <c r="F5" s="255" t="s">
        <v>335</v>
      </c>
      <c r="G5" s="255" t="s">
        <v>328</v>
      </c>
      <c r="H5" s="258" t="s">
        <v>329</v>
      </c>
      <c r="I5" s="233" t="s">
        <v>330</v>
      </c>
      <c r="J5" s="462">
        <v>2</v>
      </c>
      <c r="K5" s="233" t="s">
        <v>197</v>
      </c>
      <c r="L5" s="233" t="s">
        <v>331</v>
      </c>
      <c r="M5" s="259">
        <v>1</v>
      </c>
      <c r="N5" s="235">
        <v>44852</v>
      </c>
      <c r="O5" s="261">
        <v>45016</v>
      </c>
      <c r="P5" s="461">
        <v>46022</v>
      </c>
      <c r="Q5" s="358">
        <v>45664</v>
      </c>
      <c r="R5" s="391" t="s">
        <v>332</v>
      </c>
      <c r="S5" s="352">
        <v>0.02</v>
      </c>
      <c r="T5" s="218">
        <f t="shared" ref="T5:T7" si="4">(IF(S5="","",IF(OR($J5=0,$J5="",Q5=""),"",S5/$J5)))</f>
        <v>0.01</v>
      </c>
      <c r="U5" s="219">
        <f t="shared" ref="U5:U7" si="5">(IF(OR($M5="",T5=""),"",IF(OR($M5=0,T5=0),0,IF((T5*100%)/$M5&gt;100%,100%,(T5*100%)/$M5))))</f>
        <v>0.01</v>
      </c>
      <c r="V5" s="220" t="str">
        <f t="shared" si="2"/>
        <v>ALERTA</v>
      </c>
      <c r="W5" s="372" t="s">
        <v>333</v>
      </c>
      <c r="X5" s="381" t="s">
        <v>96</v>
      </c>
      <c r="Y5" s="361" t="str">
        <f t="shared" si="3"/>
        <v>ATENCIÓN</v>
      </c>
      <c r="Z5" s="187" t="s">
        <v>98</v>
      </c>
      <c r="AA5" s="187" t="s">
        <v>98</v>
      </c>
      <c r="AB5" s="371" t="str">
        <f t="shared" ref="AB5:AB12" si="6">IF(AND(Z5="SI",AA5="NO"),"EFECTIVA",IF(AND(Z5="NO",AA5="NO"),"INEFECTIVA",IF(AND(Z5="NO",AA5="SI"),"INEFECTIVA")))</f>
        <v>INEFECTIVA</v>
      </c>
      <c r="AC5" s="188" t="str">
        <f t="shared" ref="AC5:AC12" si="7">IF(AB5="EFECTIVA","NO","SI")</f>
        <v>SI</v>
      </c>
      <c r="AD5" s="217" t="s">
        <v>100</v>
      </c>
      <c r="AE5" s="151"/>
    </row>
    <row r="6" spans="2:34" ht="71.25" hidden="1" customHeight="1" x14ac:dyDescent="0.25">
      <c r="B6" s="199" t="s">
        <v>85</v>
      </c>
      <c r="C6" s="214" t="s">
        <v>336</v>
      </c>
      <c r="D6" s="151"/>
      <c r="E6" s="241">
        <v>278</v>
      </c>
      <c r="F6" s="254" t="s">
        <v>337</v>
      </c>
      <c r="G6" s="233" t="s">
        <v>338</v>
      </c>
      <c r="H6" s="258" t="s">
        <v>329</v>
      </c>
      <c r="I6" s="233" t="s">
        <v>330</v>
      </c>
      <c r="J6" s="462">
        <v>2</v>
      </c>
      <c r="K6" s="233" t="s">
        <v>197</v>
      </c>
      <c r="L6" s="233" t="s">
        <v>331</v>
      </c>
      <c r="M6" s="259">
        <v>1</v>
      </c>
      <c r="N6" s="235">
        <v>44931</v>
      </c>
      <c r="O6" s="235">
        <v>45107</v>
      </c>
      <c r="P6" s="461">
        <v>46022</v>
      </c>
      <c r="Q6" s="358">
        <v>45664</v>
      </c>
      <c r="R6" s="391" t="s">
        <v>332</v>
      </c>
      <c r="S6" s="352">
        <v>0.02</v>
      </c>
      <c r="T6" s="218">
        <f t="shared" si="4"/>
        <v>0.01</v>
      </c>
      <c r="U6" s="219">
        <f t="shared" si="5"/>
        <v>0.01</v>
      </c>
      <c r="V6" s="220" t="str">
        <f t="shared" si="2"/>
        <v>ALERTA</v>
      </c>
      <c r="W6" s="372" t="s">
        <v>333</v>
      </c>
      <c r="X6" s="381" t="s">
        <v>96</v>
      </c>
      <c r="Y6" s="361" t="str">
        <f t="shared" si="3"/>
        <v>ATENCIÓN</v>
      </c>
      <c r="Z6" s="187" t="s">
        <v>98</v>
      </c>
      <c r="AA6" s="187" t="s">
        <v>98</v>
      </c>
      <c r="AB6" s="371" t="str">
        <f t="shared" si="6"/>
        <v>INEFECTIVA</v>
      </c>
      <c r="AC6" s="188" t="str">
        <f t="shared" si="7"/>
        <v>SI</v>
      </c>
      <c r="AD6" s="217" t="s">
        <v>100</v>
      </c>
      <c r="AE6" s="151"/>
    </row>
    <row r="7" spans="2:34" ht="78" hidden="1" customHeight="1" x14ac:dyDescent="0.25">
      <c r="B7" s="262" t="s">
        <v>85</v>
      </c>
      <c r="C7" s="582" t="s">
        <v>339</v>
      </c>
      <c r="D7" s="263" t="s">
        <v>340</v>
      </c>
      <c r="E7" s="241">
        <v>282</v>
      </c>
      <c r="F7" s="254" t="s">
        <v>341</v>
      </c>
      <c r="G7" s="254" t="s">
        <v>342</v>
      </c>
      <c r="H7" s="258" t="s">
        <v>329</v>
      </c>
      <c r="I7" s="233" t="s">
        <v>330</v>
      </c>
      <c r="J7" s="462">
        <v>2</v>
      </c>
      <c r="K7" s="142" t="s">
        <v>92</v>
      </c>
      <c r="L7" s="233" t="s">
        <v>343</v>
      </c>
      <c r="M7" s="259">
        <v>1</v>
      </c>
      <c r="N7" s="235">
        <v>44981</v>
      </c>
      <c r="O7" s="235">
        <v>45260</v>
      </c>
      <c r="P7" s="461">
        <v>46022</v>
      </c>
      <c r="Q7" s="358">
        <v>45664</v>
      </c>
      <c r="R7" s="391" t="s">
        <v>332</v>
      </c>
      <c r="S7" s="352">
        <v>0.02</v>
      </c>
      <c r="T7" s="218">
        <f t="shared" si="4"/>
        <v>0.01</v>
      </c>
      <c r="U7" s="219">
        <f t="shared" si="5"/>
        <v>0.01</v>
      </c>
      <c r="V7" s="220" t="str">
        <f t="shared" si="2"/>
        <v>ALERTA</v>
      </c>
      <c r="W7" s="372" t="s">
        <v>333</v>
      </c>
      <c r="X7" s="381" t="s">
        <v>96</v>
      </c>
      <c r="Y7" s="361" t="str">
        <f t="shared" si="3"/>
        <v>ATENCIÓN</v>
      </c>
      <c r="Z7" s="187" t="s">
        <v>98</v>
      </c>
      <c r="AA7" s="187" t="s">
        <v>98</v>
      </c>
      <c r="AB7" s="371" t="str">
        <f t="shared" si="6"/>
        <v>INEFECTIVA</v>
      </c>
      <c r="AC7" s="188" t="str">
        <f t="shared" si="7"/>
        <v>SI</v>
      </c>
      <c r="AD7" s="217" t="s">
        <v>100</v>
      </c>
      <c r="AE7" s="151"/>
    </row>
    <row r="8" spans="2:34" ht="64.5" hidden="1" customHeight="1" x14ac:dyDescent="0.25">
      <c r="B8" s="264" t="s">
        <v>85</v>
      </c>
      <c r="C8" s="582"/>
      <c r="D8" s="265" t="s">
        <v>340</v>
      </c>
      <c r="E8" s="245">
        <v>283</v>
      </c>
      <c r="F8" s="266" t="s">
        <v>344</v>
      </c>
      <c r="G8" s="266" t="s">
        <v>345</v>
      </c>
      <c r="H8" s="258" t="s">
        <v>329</v>
      </c>
      <c r="I8" s="233" t="s">
        <v>330</v>
      </c>
      <c r="J8" s="462">
        <v>2</v>
      </c>
      <c r="K8" s="142" t="s">
        <v>92</v>
      </c>
      <c r="L8" s="248" t="s">
        <v>343</v>
      </c>
      <c r="M8" s="268">
        <v>1</v>
      </c>
      <c r="N8" s="269" t="s">
        <v>346</v>
      </c>
      <c r="O8" s="269">
        <v>45260</v>
      </c>
      <c r="P8" s="461">
        <v>46022</v>
      </c>
      <c r="Q8" s="358">
        <v>45664</v>
      </c>
      <c r="R8" s="391" t="s">
        <v>332</v>
      </c>
      <c r="S8" s="352">
        <v>0.02</v>
      </c>
      <c r="T8" s="218">
        <f t="shared" ref="T8" si="8">(IF(S8="","",IF(OR($J8=0,$J8="",Q8=""),"",S8/$J8)))</f>
        <v>0.01</v>
      </c>
      <c r="U8" s="219">
        <f t="shared" ref="U8" si="9">(IF(OR($M8="",T8=""),"",IF(OR($M8=0,T8=0),0,IF((T8*100%)/$M8&gt;100%,100%,(T8*100%)/$M8))))</f>
        <v>0.01</v>
      </c>
      <c r="V8" s="220" t="str">
        <f t="shared" si="2"/>
        <v>ALERTA</v>
      </c>
      <c r="W8" s="372" t="s">
        <v>333</v>
      </c>
      <c r="X8" s="381" t="s">
        <v>96</v>
      </c>
      <c r="Y8" s="361" t="str">
        <f t="shared" si="3"/>
        <v>ATENCIÓN</v>
      </c>
      <c r="Z8" s="187" t="s">
        <v>98</v>
      </c>
      <c r="AA8" s="187" t="s">
        <v>98</v>
      </c>
      <c r="AB8" s="371" t="str">
        <f t="shared" si="6"/>
        <v>INEFECTIVA</v>
      </c>
      <c r="AC8" s="188" t="str">
        <f t="shared" si="7"/>
        <v>SI</v>
      </c>
      <c r="AD8" s="217" t="s">
        <v>100</v>
      </c>
      <c r="AE8" s="151"/>
    </row>
    <row r="9" spans="2:34" ht="87" hidden="1" customHeight="1" x14ac:dyDescent="0.25">
      <c r="B9" s="262" t="s">
        <v>85</v>
      </c>
      <c r="C9" s="446" t="s">
        <v>201</v>
      </c>
      <c r="D9" s="270" t="s">
        <v>202</v>
      </c>
      <c r="E9" s="241">
        <v>449</v>
      </c>
      <c r="F9" s="242" t="s">
        <v>347</v>
      </c>
      <c r="G9" s="242" t="s">
        <v>348</v>
      </c>
      <c r="H9" s="258" t="s">
        <v>329</v>
      </c>
      <c r="I9" s="233" t="s">
        <v>330</v>
      </c>
      <c r="J9" s="462">
        <v>2</v>
      </c>
      <c r="K9" s="151" t="s">
        <v>197</v>
      </c>
      <c r="L9" s="225" t="s">
        <v>349</v>
      </c>
      <c r="M9" s="226">
        <v>1</v>
      </c>
      <c r="N9" s="235">
        <v>45156</v>
      </c>
      <c r="O9" s="235">
        <v>45291</v>
      </c>
      <c r="P9" s="461">
        <v>46022</v>
      </c>
      <c r="Q9" s="358">
        <v>45664</v>
      </c>
      <c r="R9" s="391" t="s">
        <v>332</v>
      </c>
      <c r="S9" s="352">
        <v>0.02</v>
      </c>
      <c r="T9" s="218">
        <f t="shared" ref="T9" si="10">(IF(S9="","",IF(OR($J9=0,$J9="",Q9=""),"",S9/$J9)))</f>
        <v>0.01</v>
      </c>
      <c r="U9" s="219">
        <f t="shared" ref="U9" si="11">(IF(OR($M9="",T9=""),"",IF(OR($M9=0,T9=0),0,IF((T9*100%)/$M9&gt;100%,100%,(T9*100%)/$M9))))</f>
        <v>0.01</v>
      </c>
      <c r="V9" s="220" t="str">
        <f t="shared" si="2"/>
        <v>ALERTA</v>
      </c>
      <c r="W9" s="372" t="s">
        <v>333</v>
      </c>
      <c r="X9" s="381" t="s">
        <v>96</v>
      </c>
      <c r="Y9" s="361" t="str">
        <f t="shared" si="3"/>
        <v>ATENCIÓN</v>
      </c>
      <c r="Z9" s="187" t="s">
        <v>98</v>
      </c>
      <c r="AA9" s="187" t="s">
        <v>98</v>
      </c>
      <c r="AB9" s="371" t="str">
        <f t="shared" si="6"/>
        <v>INEFECTIVA</v>
      </c>
      <c r="AC9" s="188" t="str">
        <f t="shared" si="7"/>
        <v>SI</v>
      </c>
      <c r="AD9" s="217" t="s">
        <v>100</v>
      </c>
      <c r="AE9" s="151"/>
    </row>
    <row r="10" spans="2:34" ht="67.5" hidden="1" customHeight="1" x14ac:dyDescent="0.25">
      <c r="B10" s="199" t="s">
        <v>85</v>
      </c>
      <c r="C10" s="215" t="s">
        <v>350</v>
      </c>
      <c r="D10" s="191" t="s">
        <v>351</v>
      </c>
      <c r="E10" s="241">
        <v>462</v>
      </c>
      <c r="F10" s="242" t="s">
        <v>352</v>
      </c>
      <c r="G10" s="243" t="s">
        <v>353</v>
      </c>
      <c r="H10" s="258" t="s">
        <v>329</v>
      </c>
      <c r="I10" s="233" t="s">
        <v>330</v>
      </c>
      <c r="J10" s="462">
        <v>2</v>
      </c>
      <c r="K10" s="151" t="s">
        <v>197</v>
      </c>
      <c r="L10" s="233" t="s">
        <v>349</v>
      </c>
      <c r="M10" s="226">
        <v>1</v>
      </c>
      <c r="N10" s="235">
        <v>45231</v>
      </c>
      <c r="O10" s="235">
        <v>45381</v>
      </c>
      <c r="P10" s="461">
        <v>46022</v>
      </c>
      <c r="Q10" s="358">
        <v>45664</v>
      </c>
      <c r="R10" s="391" t="s">
        <v>332</v>
      </c>
      <c r="S10" s="352">
        <v>0.02</v>
      </c>
      <c r="T10" s="218">
        <f t="shared" ref="T10" si="12">(IF(S10="","",IF(OR($J10=0,$J10="",Q10=""),"",S10/$J10)))</f>
        <v>0.01</v>
      </c>
      <c r="U10" s="219">
        <f t="shared" ref="U10" si="13">(IF(OR($M10="",T10=""),"",IF(OR($M10=0,T10=0),0,IF((T10*100%)/$M10&gt;100%,100%,(T10*100%)/$M10))))</f>
        <v>0.01</v>
      </c>
      <c r="V10" s="220" t="str">
        <f t="shared" si="2"/>
        <v>ALERTA</v>
      </c>
      <c r="W10" s="372" t="s">
        <v>333</v>
      </c>
      <c r="X10" s="381" t="s">
        <v>96</v>
      </c>
      <c r="Y10" s="361" t="str">
        <f t="shared" si="3"/>
        <v>ATENCIÓN</v>
      </c>
      <c r="Z10" s="187" t="s">
        <v>98</v>
      </c>
      <c r="AA10" s="187" t="s">
        <v>98</v>
      </c>
      <c r="AB10" s="371" t="str">
        <f t="shared" si="6"/>
        <v>INEFECTIVA</v>
      </c>
      <c r="AC10" s="188" t="str">
        <f t="shared" si="7"/>
        <v>SI</v>
      </c>
      <c r="AD10" s="217" t="s">
        <v>100</v>
      </c>
      <c r="AE10" s="151"/>
    </row>
    <row r="11" spans="2:34" ht="81.75" hidden="1" customHeight="1" x14ac:dyDescent="0.25">
      <c r="B11" s="199" t="s">
        <v>85</v>
      </c>
      <c r="C11" s="229" t="s">
        <v>210</v>
      </c>
      <c r="D11" s="191" t="s">
        <v>211</v>
      </c>
      <c r="E11" s="241">
        <v>469</v>
      </c>
      <c r="F11" s="242" t="s">
        <v>354</v>
      </c>
      <c r="G11" s="242" t="s">
        <v>328</v>
      </c>
      <c r="H11" s="258" t="s">
        <v>329</v>
      </c>
      <c r="I11" s="233" t="s">
        <v>330</v>
      </c>
      <c r="J11" s="462">
        <v>2</v>
      </c>
      <c r="K11" s="151" t="s">
        <v>197</v>
      </c>
      <c r="L11" s="233" t="s">
        <v>355</v>
      </c>
      <c r="M11" s="226">
        <v>1</v>
      </c>
      <c r="N11" s="235">
        <v>45241</v>
      </c>
      <c r="O11" s="235">
        <v>45382</v>
      </c>
      <c r="P11" s="461">
        <v>46022</v>
      </c>
      <c r="Q11" s="358">
        <v>45664</v>
      </c>
      <c r="R11" s="391" t="s">
        <v>332</v>
      </c>
      <c r="S11" s="352">
        <v>0.02</v>
      </c>
      <c r="T11" s="218">
        <f t="shared" ref="T11" si="14">(IF(S11="","",IF(OR($J11=0,$J11="",Q11=""),"",S11/$J11)))</f>
        <v>0.01</v>
      </c>
      <c r="U11" s="219">
        <f t="shared" ref="U11" si="15">(IF(OR($M11="",T11=""),"",IF(OR($M11=0,T11=0),0,IF((T11*100%)/$M11&gt;100%,100%,(T11*100%)/$M11))))</f>
        <v>0.01</v>
      </c>
      <c r="V11" s="220" t="str">
        <f t="shared" si="2"/>
        <v>ALERTA</v>
      </c>
      <c r="W11" s="372" t="s">
        <v>333</v>
      </c>
      <c r="X11" s="381" t="s">
        <v>96</v>
      </c>
      <c r="Y11" s="361" t="str">
        <f t="shared" si="3"/>
        <v>ATENCIÓN</v>
      </c>
      <c r="Z11" s="187" t="s">
        <v>98</v>
      </c>
      <c r="AA11" s="187" t="s">
        <v>98</v>
      </c>
      <c r="AB11" s="371" t="str">
        <f t="shared" si="6"/>
        <v>INEFECTIVA</v>
      </c>
      <c r="AC11" s="188" t="str">
        <f t="shared" si="7"/>
        <v>SI</v>
      </c>
      <c r="AD11" s="217" t="s">
        <v>100</v>
      </c>
      <c r="AE11" s="151"/>
    </row>
    <row r="12" spans="2:34" ht="57" hidden="1" customHeight="1" x14ac:dyDescent="0.25">
      <c r="B12" s="190" t="s">
        <v>85</v>
      </c>
      <c r="C12" s="214" t="s">
        <v>356</v>
      </c>
      <c r="D12" s="194" t="s">
        <v>357</v>
      </c>
      <c r="E12" s="245">
        <v>480</v>
      </c>
      <c r="F12" s="247" t="s">
        <v>358</v>
      </c>
      <c r="G12" s="247" t="s">
        <v>359</v>
      </c>
      <c r="H12" s="258" t="s">
        <v>329</v>
      </c>
      <c r="I12" s="233" t="s">
        <v>330</v>
      </c>
      <c r="J12" s="462">
        <v>2</v>
      </c>
      <c r="K12" s="178" t="s">
        <v>197</v>
      </c>
      <c r="L12" s="233" t="s">
        <v>355</v>
      </c>
      <c r="M12" s="226">
        <v>1</v>
      </c>
      <c r="N12" s="269">
        <v>45261</v>
      </c>
      <c r="O12" s="269" t="s">
        <v>360</v>
      </c>
      <c r="P12" s="461">
        <v>46022</v>
      </c>
      <c r="Q12" s="358">
        <v>45664</v>
      </c>
      <c r="R12" s="391" t="s">
        <v>332</v>
      </c>
      <c r="S12" s="352">
        <v>0.02</v>
      </c>
      <c r="T12" s="218">
        <f t="shared" ref="T12" si="16">(IF(S12="","",IF(OR($J12=0,$J12="",Q12=""),"",S12/$J12)))</f>
        <v>0.01</v>
      </c>
      <c r="U12" s="219">
        <f t="shared" ref="U12" si="17">(IF(OR($M12="",T12=""),"",IF(OR($M12=0,T12=0),0,IF((T12*100%)/$M12&gt;100%,100%,(T12*100%)/$M12))))</f>
        <v>0.01</v>
      </c>
      <c r="V12" s="220" t="str">
        <f t="shared" si="2"/>
        <v>ALERTA</v>
      </c>
      <c r="W12" s="372" t="s">
        <v>333</v>
      </c>
      <c r="X12" s="381" t="s">
        <v>96</v>
      </c>
      <c r="Y12" s="361" t="str">
        <f t="shared" si="3"/>
        <v>ATENCIÓN</v>
      </c>
      <c r="Z12" s="187" t="s">
        <v>98</v>
      </c>
      <c r="AA12" s="187" t="s">
        <v>98</v>
      </c>
      <c r="AB12" s="371" t="str">
        <f t="shared" si="6"/>
        <v>INEFECTIVA</v>
      </c>
      <c r="AC12" s="188" t="str">
        <f t="shared" si="7"/>
        <v>SI</v>
      </c>
      <c r="AD12" s="217" t="s">
        <v>100</v>
      </c>
      <c r="AE12" s="151"/>
    </row>
    <row r="13" spans="2:34" ht="82.5" hidden="1" customHeight="1" x14ac:dyDescent="0.25">
      <c r="B13" s="199" t="s">
        <v>85</v>
      </c>
      <c r="C13" s="567" t="s">
        <v>233</v>
      </c>
      <c r="D13" s="191" t="s">
        <v>234</v>
      </c>
      <c r="E13" s="192">
        <v>512</v>
      </c>
      <c r="F13" s="238" t="s">
        <v>361</v>
      </c>
      <c r="G13" s="238" t="s">
        <v>362</v>
      </c>
      <c r="H13" s="258" t="s">
        <v>329</v>
      </c>
      <c r="I13" s="233" t="s">
        <v>330</v>
      </c>
      <c r="J13" s="462">
        <v>2</v>
      </c>
      <c r="K13" s="151" t="s">
        <v>115</v>
      </c>
      <c r="L13" s="233" t="s">
        <v>363</v>
      </c>
      <c r="M13" s="226">
        <v>1</v>
      </c>
      <c r="N13" s="251">
        <v>45444</v>
      </c>
      <c r="O13" s="251">
        <v>45657</v>
      </c>
      <c r="P13" s="461">
        <v>46022</v>
      </c>
      <c r="Q13" s="358">
        <v>45664</v>
      </c>
      <c r="R13" s="391" t="s">
        <v>332</v>
      </c>
      <c r="S13" s="352">
        <v>0.02</v>
      </c>
      <c r="T13" s="218">
        <f t="shared" ref="T13" si="18">(IF(S13="","",IF(OR($J13=0,$J13="",Q13=""),"",S13/$J13)))</f>
        <v>0.01</v>
      </c>
      <c r="U13" s="219">
        <f t="shared" ref="U13" si="19">(IF(OR($M13="",T13=""),"",IF(OR($M13=0,T13=0),0,IF((T13*100%)/$M13&gt;100%,100%,(T13*100%)/$M13))))</f>
        <v>0.01</v>
      </c>
      <c r="V13" s="220" t="str">
        <f t="shared" si="2"/>
        <v>ALERTA</v>
      </c>
      <c r="W13" s="372" t="s">
        <v>333</v>
      </c>
      <c r="X13" s="381" t="s">
        <v>96</v>
      </c>
      <c r="Y13" s="361" t="str">
        <f t="shared" si="3"/>
        <v>ATENCIÓN</v>
      </c>
      <c r="Z13" s="187" t="s">
        <v>98</v>
      </c>
      <c r="AA13" s="187" t="s">
        <v>98</v>
      </c>
      <c r="AB13" s="217" t="s">
        <v>364</v>
      </c>
      <c r="AC13" s="217" t="s">
        <v>97</v>
      </c>
      <c r="AD13" s="217" t="s">
        <v>100</v>
      </c>
      <c r="AE13" s="187"/>
      <c r="AF13" s="371"/>
      <c r="AG13" s="188"/>
      <c r="AH13" s="217"/>
    </row>
    <row r="14" spans="2:34" ht="67.5" hidden="1" customHeight="1" x14ac:dyDescent="0.25">
      <c r="B14" s="199" t="s">
        <v>85</v>
      </c>
      <c r="C14" s="567"/>
      <c r="D14" s="191" t="s">
        <v>234</v>
      </c>
      <c r="E14" s="192">
        <v>513</v>
      </c>
      <c r="F14" s="238" t="s">
        <v>365</v>
      </c>
      <c r="G14" s="238" t="s">
        <v>366</v>
      </c>
      <c r="H14" s="258" t="s">
        <v>329</v>
      </c>
      <c r="I14" s="233" t="s">
        <v>330</v>
      </c>
      <c r="J14" s="462">
        <v>2</v>
      </c>
      <c r="K14" s="151" t="s">
        <v>115</v>
      </c>
      <c r="L14" s="233" t="s">
        <v>363</v>
      </c>
      <c r="M14" s="226">
        <v>1</v>
      </c>
      <c r="N14" s="251">
        <v>45444</v>
      </c>
      <c r="O14" s="251">
        <v>45657</v>
      </c>
      <c r="P14" s="461">
        <v>46022</v>
      </c>
      <c r="Q14" s="358">
        <v>45664</v>
      </c>
      <c r="R14" s="391" t="s">
        <v>332</v>
      </c>
      <c r="S14" s="352">
        <v>0.02</v>
      </c>
      <c r="T14" s="218">
        <f t="shared" si="0"/>
        <v>0.01</v>
      </c>
      <c r="U14" s="219">
        <f t="shared" si="1"/>
        <v>0.01</v>
      </c>
      <c r="V14" s="220" t="str">
        <f t="shared" si="2"/>
        <v>ALERTA</v>
      </c>
      <c r="W14" s="372" t="s">
        <v>333</v>
      </c>
      <c r="X14" s="381" t="s">
        <v>96</v>
      </c>
      <c r="Y14" s="361" t="str">
        <f t="shared" si="3"/>
        <v>ATENCIÓN</v>
      </c>
      <c r="Z14" s="187" t="s">
        <v>98</v>
      </c>
      <c r="AA14" s="187" t="s">
        <v>98</v>
      </c>
      <c r="AB14" s="371" t="s">
        <v>364</v>
      </c>
      <c r="AC14" s="217" t="s">
        <v>97</v>
      </c>
      <c r="AD14" s="217" t="s">
        <v>100</v>
      </c>
      <c r="AE14" s="151"/>
    </row>
    <row r="15" spans="2:34" ht="85.5" hidden="1" customHeight="1" x14ac:dyDescent="0.25">
      <c r="B15" s="190" t="s">
        <v>85</v>
      </c>
      <c r="C15" s="565"/>
      <c r="D15" s="194" t="s">
        <v>234</v>
      </c>
      <c r="E15" s="200">
        <v>514</v>
      </c>
      <c r="F15" s="273" t="s">
        <v>367</v>
      </c>
      <c r="G15" s="273" t="s">
        <v>366</v>
      </c>
      <c r="H15" s="258" t="s">
        <v>329</v>
      </c>
      <c r="I15" s="233" t="s">
        <v>330</v>
      </c>
      <c r="J15" s="462">
        <v>2</v>
      </c>
      <c r="K15" s="178" t="s">
        <v>115</v>
      </c>
      <c r="L15" s="248" t="s">
        <v>363</v>
      </c>
      <c r="M15" s="195">
        <v>1</v>
      </c>
      <c r="N15" s="274">
        <v>45444</v>
      </c>
      <c r="O15" s="274">
        <v>45657</v>
      </c>
      <c r="P15" s="461">
        <v>46022</v>
      </c>
      <c r="Q15" s="358">
        <v>45664</v>
      </c>
      <c r="R15" s="391" t="s">
        <v>332</v>
      </c>
      <c r="S15" s="352">
        <v>0.02</v>
      </c>
      <c r="T15" s="218">
        <f t="shared" si="0"/>
        <v>0.01</v>
      </c>
      <c r="U15" s="219">
        <f t="shared" si="1"/>
        <v>0.01</v>
      </c>
      <c r="V15" s="220" t="str">
        <f t="shared" si="2"/>
        <v>ALERTA</v>
      </c>
      <c r="W15" s="372" t="s">
        <v>333</v>
      </c>
      <c r="X15" s="381" t="s">
        <v>96</v>
      </c>
      <c r="Y15" s="361" t="str">
        <f t="shared" si="3"/>
        <v>ATENCIÓN</v>
      </c>
      <c r="Z15" s="187" t="s">
        <v>98</v>
      </c>
      <c r="AA15" s="187" t="s">
        <v>98</v>
      </c>
      <c r="AB15" s="371" t="s">
        <v>364</v>
      </c>
      <c r="AC15" s="217" t="s">
        <v>97</v>
      </c>
      <c r="AD15" s="217" t="s">
        <v>100</v>
      </c>
      <c r="AE15" s="151"/>
    </row>
    <row r="16" spans="2:34" ht="112.5" hidden="1" customHeight="1" x14ac:dyDescent="0.25">
      <c r="B16" s="202" t="s">
        <v>85</v>
      </c>
      <c r="C16" s="568" t="s">
        <v>86</v>
      </c>
      <c r="D16" s="209" t="s">
        <v>368</v>
      </c>
      <c r="E16" s="275">
        <v>542</v>
      </c>
      <c r="F16" s="276" t="s">
        <v>369</v>
      </c>
      <c r="G16" s="277" t="s">
        <v>370</v>
      </c>
      <c r="H16" s="278" t="s">
        <v>371</v>
      </c>
      <c r="I16" s="207" t="s">
        <v>372</v>
      </c>
      <c r="J16" s="207">
        <v>8</v>
      </c>
      <c r="K16" s="208" t="s">
        <v>92</v>
      </c>
      <c r="L16" s="279" t="s">
        <v>373</v>
      </c>
      <c r="M16" s="280">
        <v>1</v>
      </c>
      <c r="N16" s="211">
        <v>45442</v>
      </c>
      <c r="O16" s="364">
        <v>45657</v>
      </c>
      <c r="P16" s="281"/>
      <c r="Q16" s="358">
        <v>45664</v>
      </c>
      <c r="R16" s="391" t="s">
        <v>374</v>
      </c>
      <c r="S16" s="217">
        <v>8</v>
      </c>
      <c r="T16" s="218">
        <f t="shared" si="0"/>
        <v>1</v>
      </c>
      <c r="U16" s="219">
        <f t="shared" si="1"/>
        <v>1</v>
      </c>
      <c r="V16" s="220" t="str">
        <f t="shared" si="2"/>
        <v>OK</v>
      </c>
      <c r="W16" s="372" t="s">
        <v>375</v>
      </c>
      <c r="X16" s="381" t="s">
        <v>96</v>
      </c>
      <c r="Y16" s="361" t="str">
        <f t="shared" ref="Y16:Y17" si="20">IF(U16=100%,IF(U16&gt;=100%,"CUMPLIDA","ATENCIÓN"),IF(U16&lt;75%,"ATENCIÓN","EN EJECUCIÓN"))</f>
        <v>CUMPLIDA</v>
      </c>
      <c r="Z16" s="217" t="s">
        <v>97</v>
      </c>
      <c r="AA16" s="217" t="s">
        <v>98</v>
      </c>
      <c r="AB16" s="371" t="str">
        <f t="shared" ref="AB16" si="21">IF(AND(Z16="SI",AA16="NO"),"EFECTIVA",IF(AND(Z16="NO",AA16="NO"),"INEFECTIVA",IF(AND(Z16="NO",AA16="SI"),"INEFECTIVA")))</f>
        <v>EFECTIVA</v>
      </c>
      <c r="AC16" s="188" t="str">
        <f t="shared" ref="AC16:AC18" si="22">IF(AB16="EFECTIVA","NO","SI")</f>
        <v>NO</v>
      </c>
      <c r="AD16" s="217" t="s">
        <v>100</v>
      </c>
      <c r="AE16" s="151"/>
    </row>
    <row r="17" spans="2:31" ht="112.5" hidden="1" customHeight="1" x14ac:dyDescent="0.25">
      <c r="B17" s="202" t="s">
        <v>85</v>
      </c>
      <c r="C17" s="568"/>
      <c r="D17" s="209" t="s">
        <v>368</v>
      </c>
      <c r="E17" s="275">
        <v>542</v>
      </c>
      <c r="F17" s="276" t="s">
        <v>369</v>
      </c>
      <c r="G17" s="277" t="s">
        <v>370</v>
      </c>
      <c r="H17" s="278" t="s">
        <v>376</v>
      </c>
      <c r="I17" s="207" t="s">
        <v>372</v>
      </c>
      <c r="J17" s="207">
        <v>8</v>
      </c>
      <c r="K17" s="208" t="s">
        <v>92</v>
      </c>
      <c r="L17" s="279" t="s">
        <v>373</v>
      </c>
      <c r="M17" s="280">
        <v>1</v>
      </c>
      <c r="N17" s="211">
        <v>45442</v>
      </c>
      <c r="O17" s="364">
        <v>45657</v>
      </c>
      <c r="P17" s="281"/>
      <c r="Q17" s="358">
        <v>45664</v>
      </c>
      <c r="R17" s="391" t="s">
        <v>374</v>
      </c>
      <c r="S17" s="217">
        <v>8</v>
      </c>
      <c r="T17" s="218">
        <f t="shared" si="0"/>
        <v>1</v>
      </c>
      <c r="U17" s="219">
        <f t="shared" si="1"/>
        <v>1</v>
      </c>
      <c r="V17" s="220" t="str">
        <f t="shared" si="2"/>
        <v>OK</v>
      </c>
      <c r="W17" s="372" t="s">
        <v>375</v>
      </c>
      <c r="X17" s="381" t="s">
        <v>96</v>
      </c>
      <c r="Y17" s="361" t="str">
        <f t="shared" si="20"/>
        <v>CUMPLIDA</v>
      </c>
      <c r="Z17" s="217" t="s">
        <v>97</v>
      </c>
      <c r="AA17" s="217" t="s">
        <v>98</v>
      </c>
      <c r="AB17" s="371" t="str">
        <f t="shared" ref="AB17:AB18" si="23">IF(AND(Z17="SI",AA17="NO"),"EFECTIVA",IF(AND(Z17="NO",AA17="NO"),"INEFECTIVA",IF(AND(Z17="NO",AA17="SI"),"INEFECTIVA")))</f>
        <v>EFECTIVA</v>
      </c>
      <c r="AC17" s="188" t="str">
        <f t="shared" si="22"/>
        <v>NO</v>
      </c>
      <c r="AD17" s="217" t="s">
        <v>100</v>
      </c>
      <c r="AE17" s="151"/>
    </row>
    <row r="18" spans="2:31" ht="141.75" hidden="1" customHeight="1" x14ac:dyDescent="0.25">
      <c r="B18" s="202" t="s">
        <v>85</v>
      </c>
      <c r="C18" s="568"/>
      <c r="D18" s="209" t="s">
        <v>368</v>
      </c>
      <c r="E18" s="275">
        <v>543</v>
      </c>
      <c r="F18" s="276" t="s">
        <v>377</v>
      </c>
      <c r="G18" s="277" t="s">
        <v>378</v>
      </c>
      <c r="H18" s="282" t="s">
        <v>379</v>
      </c>
      <c r="I18" s="279" t="s">
        <v>380</v>
      </c>
      <c r="J18" s="279">
        <v>1</v>
      </c>
      <c r="K18" s="208" t="s">
        <v>92</v>
      </c>
      <c r="L18" s="279" t="s">
        <v>373</v>
      </c>
      <c r="M18" s="280">
        <v>1</v>
      </c>
      <c r="N18" s="211">
        <v>45442</v>
      </c>
      <c r="O18" s="364">
        <v>45504</v>
      </c>
      <c r="P18" s="281"/>
      <c r="Q18" s="358">
        <v>45664</v>
      </c>
      <c r="R18" s="391" t="s">
        <v>381</v>
      </c>
      <c r="S18" s="352">
        <v>1</v>
      </c>
      <c r="T18" s="218">
        <f t="shared" ref="T18:T21" si="24">(IF(S18="","",IF(OR($J18=0,$J18="",Q18=""),"",S18/$J18)))</f>
        <v>1</v>
      </c>
      <c r="U18" s="219">
        <f t="shared" ref="U18:U21" si="25">(IF(OR($M18="",T18=""),"",IF(OR($M18=0,T18=0),0,IF((T18*100%)/$M18&gt;100%,100%,(T18*100%)/$M18))))</f>
        <v>1</v>
      </c>
      <c r="V18" s="220" t="str">
        <f t="shared" ref="V18:V21" si="26">IF(S18="","",IF(U18&lt;100%, IF(U18&lt;100%, "ALERTA","EN TERMINO"), IF(U18=100%, "OK", "EN TERMINO")))</f>
        <v>OK</v>
      </c>
      <c r="W18" s="396" t="s">
        <v>382</v>
      </c>
      <c r="X18" s="381" t="s">
        <v>96</v>
      </c>
      <c r="Y18" s="361" t="str">
        <f>IF(U18=100%,IF(U18&gt;=100%,"CUMPLIDA","ATENCIÓN"),IF(U18&lt;100%,"INCUMPLIDA","EN EJECUCIÓN"))</f>
        <v>CUMPLIDA</v>
      </c>
      <c r="Z18" s="217" t="s">
        <v>97</v>
      </c>
      <c r="AA18" s="217" t="s">
        <v>98</v>
      </c>
      <c r="AB18" s="371" t="str">
        <f t="shared" si="23"/>
        <v>EFECTIVA</v>
      </c>
      <c r="AC18" s="188" t="str">
        <f t="shared" si="22"/>
        <v>NO</v>
      </c>
      <c r="AD18" s="217" t="s">
        <v>100</v>
      </c>
      <c r="AE18" s="151"/>
    </row>
    <row r="19" spans="2:31" ht="123" hidden="1" customHeight="1" x14ac:dyDescent="0.2">
      <c r="B19" s="202" t="s">
        <v>85</v>
      </c>
      <c r="C19" s="568"/>
      <c r="D19" s="209" t="s">
        <v>368</v>
      </c>
      <c r="E19" s="275">
        <v>543</v>
      </c>
      <c r="F19" s="276" t="s">
        <v>377</v>
      </c>
      <c r="G19" s="277" t="s">
        <v>378</v>
      </c>
      <c r="H19" s="282" t="s">
        <v>383</v>
      </c>
      <c r="I19" s="279" t="s">
        <v>384</v>
      </c>
      <c r="J19" s="279">
        <v>3</v>
      </c>
      <c r="K19" s="208" t="s">
        <v>92</v>
      </c>
      <c r="L19" s="279" t="s">
        <v>373</v>
      </c>
      <c r="M19" s="280">
        <v>1</v>
      </c>
      <c r="N19" s="211">
        <v>45482</v>
      </c>
      <c r="O19" s="211">
        <v>45672</v>
      </c>
      <c r="P19" s="281"/>
      <c r="Q19" s="358">
        <v>45664</v>
      </c>
      <c r="R19" s="391" t="s">
        <v>385</v>
      </c>
      <c r="S19" s="217">
        <v>1</v>
      </c>
      <c r="T19" s="218">
        <f t="shared" si="24"/>
        <v>0.33333333333333331</v>
      </c>
      <c r="U19" s="219">
        <f t="shared" si="25"/>
        <v>0.33333333333333331</v>
      </c>
      <c r="V19" s="220" t="str">
        <f t="shared" si="26"/>
        <v>ALERTA</v>
      </c>
      <c r="W19" s="396" t="s">
        <v>386</v>
      </c>
      <c r="X19" s="381" t="s">
        <v>96</v>
      </c>
      <c r="Y19" s="361" t="str">
        <f>IF(U19=100%,IF(U19&gt;=100%,"CUMPLIDA","ATENCIÓN"),IF(U19&lt;75%,"ATENCIÓN","EN EJECUCIÓN"))</f>
        <v>ATENCIÓN</v>
      </c>
      <c r="Z19" s="152"/>
      <c r="AA19" s="152"/>
      <c r="AB19" s="152"/>
      <c r="AC19" s="152"/>
      <c r="AD19" s="217" t="s">
        <v>100</v>
      </c>
      <c r="AE19" s="151"/>
    </row>
    <row r="20" spans="2:31" ht="132" hidden="1" customHeight="1" x14ac:dyDescent="0.2">
      <c r="B20" s="202" t="s">
        <v>85</v>
      </c>
      <c r="C20" s="568"/>
      <c r="D20" s="209" t="s">
        <v>368</v>
      </c>
      <c r="E20" s="275">
        <v>543</v>
      </c>
      <c r="F20" s="276" t="s">
        <v>377</v>
      </c>
      <c r="G20" s="277" t="s">
        <v>378</v>
      </c>
      <c r="H20" s="282" t="s">
        <v>387</v>
      </c>
      <c r="I20" s="279" t="s">
        <v>388</v>
      </c>
      <c r="J20" s="279">
        <v>3</v>
      </c>
      <c r="K20" s="208" t="s">
        <v>92</v>
      </c>
      <c r="L20" s="279" t="s">
        <v>373</v>
      </c>
      <c r="M20" s="280">
        <v>1</v>
      </c>
      <c r="N20" s="211">
        <v>45482</v>
      </c>
      <c r="O20" s="211">
        <v>45672</v>
      </c>
      <c r="P20" s="281"/>
      <c r="Q20" s="358">
        <v>45664</v>
      </c>
      <c r="R20" s="209" t="s">
        <v>389</v>
      </c>
      <c r="S20" s="217">
        <v>1</v>
      </c>
      <c r="T20" s="218">
        <f t="shared" si="24"/>
        <v>0.33333333333333331</v>
      </c>
      <c r="U20" s="219">
        <f t="shared" si="25"/>
        <v>0.33333333333333331</v>
      </c>
      <c r="V20" s="220" t="str">
        <f t="shared" si="26"/>
        <v>ALERTA</v>
      </c>
      <c r="W20" s="396" t="s">
        <v>390</v>
      </c>
      <c r="X20" s="381" t="s">
        <v>96</v>
      </c>
      <c r="Y20" s="361" t="str">
        <f>IF(U20=100%,IF(U20&gt;=100%,"CUMPLIDA","ATENCIÓN"),IF(U20&lt;75%,"ATENCIÓN","EN EJECUCIÓN"))</f>
        <v>ATENCIÓN</v>
      </c>
      <c r="Z20" s="152"/>
      <c r="AA20" s="152"/>
      <c r="AB20" s="152"/>
      <c r="AC20" s="152"/>
      <c r="AD20" s="217" t="s">
        <v>100</v>
      </c>
      <c r="AE20" s="151"/>
    </row>
    <row r="21" spans="2:31" ht="131.25" hidden="1" customHeight="1" x14ac:dyDescent="0.25">
      <c r="B21" s="202" t="s">
        <v>85</v>
      </c>
      <c r="C21" s="568"/>
      <c r="D21" s="209" t="s">
        <v>368</v>
      </c>
      <c r="E21" s="275">
        <v>543</v>
      </c>
      <c r="F21" s="276" t="s">
        <v>377</v>
      </c>
      <c r="G21" s="277" t="s">
        <v>378</v>
      </c>
      <c r="H21" s="282" t="s">
        <v>391</v>
      </c>
      <c r="I21" s="279" t="s">
        <v>392</v>
      </c>
      <c r="J21" s="279">
        <v>1</v>
      </c>
      <c r="K21" s="208" t="s">
        <v>92</v>
      </c>
      <c r="L21" s="279" t="s">
        <v>373</v>
      </c>
      <c r="M21" s="280">
        <v>1</v>
      </c>
      <c r="N21" s="211">
        <v>45442</v>
      </c>
      <c r="O21" s="364">
        <v>45657</v>
      </c>
      <c r="P21" s="281"/>
      <c r="Q21" s="358">
        <v>45664</v>
      </c>
      <c r="R21" s="391" t="s">
        <v>381</v>
      </c>
      <c r="S21" s="217">
        <v>1</v>
      </c>
      <c r="T21" s="218">
        <f t="shared" si="24"/>
        <v>1</v>
      </c>
      <c r="U21" s="219">
        <f t="shared" si="25"/>
        <v>1</v>
      </c>
      <c r="V21" s="220" t="str">
        <f t="shared" si="26"/>
        <v>OK</v>
      </c>
      <c r="W21" s="396" t="s">
        <v>382</v>
      </c>
      <c r="X21" s="381" t="s">
        <v>96</v>
      </c>
      <c r="Y21" s="361" t="str">
        <f>IF(U21=100%,IF(U21&gt;=100%,"CUMPLIDA","ATENCIÓN"),IF(U21&lt;75%,"ATENCIÓN","EN EJECUCIÓN"))</f>
        <v>CUMPLIDA</v>
      </c>
      <c r="Z21" s="217" t="s">
        <v>97</v>
      </c>
      <c r="AA21" s="217" t="s">
        <v>98</v>
      </c>
      <c r="AB21" s="371" t="str">
        <f t="shared" ref="AB21" si="27">IF(AND(Z21="SI",AA21="NO"),"EFECTIVA",IF(AND(Z21="NO",AA21="NO"),"INEFECTIVA",IF(AND(Z21="NO",AA21="SI"),"INEFECTIVA")))</f>
        <v>EFECTIVA</v>
      </c>
      <c r="AC21" s="188" t="str">
        <f t="shared" ref="AC21:AC25" si="28">IF(AB21="EFECTIVA","NO","SI")</f>
        <v>NO</v>
      </c>
      <c r="AD21" s="217" t="s">
        <v>100</v>
      </c>
      <c r="AE21" s="151"/>
    </row>
    <row r="22" spans="2:31" ht="133.5" customHeight="1" x14ac:dyDescent="0.25">
      <c r="B22" s="202" t="s">
        <v>85</v>
      </c>
      <c r="C22" s="568"/>
      <c r="D22" s="209" t="s">
        <v>368</v>
      </c>
      <c r="E22" s="275">
        <v>545</v>
      </c>
      <c r="F22" s="283" t="s">
        <v>393</v>
      </c>
      <c r="G22" s="284" t="s">
        <v>89</v>
      </c>
      <c r="H22" s="284" t="s">
        <v>394</v>
      </c>
      <c r="I22" s="207" t="s">
        <v>395</v>
      </c>
      <c r="J22" s="207">
        <v>1</v>
      </c>
      <c r="K22" s="208" t="s">
        <v>92</v>
      </c>
      <c r="L22" s="279" t="s">
        <v>373</v>
      </c>
      <c r="M22" s="280">
        <v>1</v>
      </c>
      <c r="N22" s="211">
        <v>45444</v>
      </c>
      <c r="O22" s="364">
        <v>45657</v>
      </c>
      <c r="P22" s="281"/>
      <c r="Q22" s="358">
        <v>45664</v>
      </c>
      <c r="R22" s="372" t="s">
        <v>396</v>
      </c>
      <c r="S22" s="217">
        <v>0</v>
      </c>
      <c r="T22" s="218">
        <f t="shared" ref="T22:T28" si="29">(IF(S22="","",IF(OR($J22=0,$J22="",Q22=""),"",S22/$J22)))</f>
        <v>0</v>
      </c>
      <c r="U22" s="219">
        <f t="shared" ref="U22:U28" si="30">(IF(OR($M22="",T22=""),"",IF(OR($M22=0,T22=0),0,IF((T22*100%)/$M22&gt;100%,100%,(T22*100%)/$M22))))</f>
        <v>0</v>
      </c>
      <c r="V22" s="220" t="str">
        <f t="shared" ref="V22:V28" si="31">IF(S22="","",IF(U22&lt;100%, IF(U22&lt;100%, "ALERTA","EN TERMINO"), IF(U22=100%, "OK", "EN TERMINO")))</f>
        <v>ALERTA</v>
      </c>
      <c r="W22" s="372" t="s">
        <v>397</v>
      </c>
      <c r="X22" s="381" t="s">
        <v>96</v>
      </c>
      <c r="Y22" s="361" t="str">
        <f>IF(U22=100%,IF(U22&gt;=100%,"CUMPLIDA","ATENCIÓN"),IF(U22&lt;100%,"INCUMPLIDA","EN EJECUCIÓN"))</f>
        <v>INCUMPLIDA</v>
      </c>
      <c r="Z22" s="217" t="s">
        <v>98</v>
      </c>
      <c r="AA22" s="217" t="s">
        <v>98</v>
      </c>
      <c r="AB22" s="371" t="str">
        <f t="shared" ref="AB22" si="32">IF(AND(Z22="SI",AA22="NO"),"EFECTIVA",IF(AND(Z22="NO",AA22="NO"),"INEFECTIVA",IF(AND(Z22="NO",AA22="SI"),"INEFECTIVA")))</f>
        <v>INEFECTIVA</v>
      </c>
      <c r="AC22" s="188" t="str">
        <f t="shared" si="28"/>
        <v>SI</v>
      </c>
      <c r="AD22" s="217" t="s">
        <v>100</v>
      </c>
      <c r="AE22" s="151"/>
    </row>
    <row r="23" spans="2:31" ht="212.25" hidden="1" customHeight="1" x14ac:dyDescent="0.2">
      <c r="B23" s="202" t="s">
        <v>85</v>
      </c>
      <c r="C23" s="568"/>
      <c r="D23" s="209" t="s">
        <v>368</v>
      </c>
      <c r="E23" s="275">
        <v>545</v>
      </c>
      <c r="F23" s="283" t="s">
        <v>393</v>
      </c>
      <c r="G23" s="284" t="s">
        <v>89</v>
      </c>
      <c r="H23" s="442" t="s">
        <v>398</v>
      </c>
      <c r="I23" s="443" t="s">
        <v>399</v>
      </c>
      <c r="J23" s="279">
        <v>1</v>
      </c>
      <c r="K23" s="208" t="s">
        <v>92</v>
      </c>
      <c r="L23" s="279" t="s">
        <v>400</v>
      </c>
      <c r="M23" s="280">
        <v>1</v>
      </c>
      <c r="N23" s="211">
        <v>45519</v>
      </c>
      <c r="O23" s="211">
        <v>45657</v>
      </c>
      <c r="P23" s="463">
        <v>45869</v>
      </c>
      <c r="Q23" s="358">
        <v>45664</v>
      </c>
      <c r="R23" s="373" t="s">
        <v>401</v>
      </c>
      <c r="S23" s="217">
        <v>0</v>
      </c>
      <c r="T23" s="218">
        <f t="shared" si="29"/>
        <v>0</v>
      </c>
      <c r="U23" s="219">
        <f t="shared" si="30"/>
        <v>0</v>
      </c>
      <c r="V23" s="220" t="str">
        <f t="shared" si="31"/>
        <v>ALERTA</v>
      </c>
      <c r="W23" s="396" t="s">
        <v>402</v>
      </c>
      <c r="X23" s="381" t="s">
        <v>96</v>
      </c>
      <c r="Y23" s="361" t="str">
        <f t="shared" ref="Y23:Y27" si="33">IF(U23=100%,IF(U23&gt;=100%,"CUMPLIDA","ATENCIÓN"),IF(U23&lt;75%,"ATENCIÓN","EN EJECUCIÓN"))</f>
        <v>ATENCIÓN</v>
      </c>
      <c r="Z23" s="152"/>
      <c r="AA23" s="152"/>
      <c r="AB23" s="152"/>
      <c r="AC23" s="152"/>
      <c r="AD23" s="217" t="s">
        <v>100</v>
      </c>
      <c r="AE23" s="151"/>
    </row>
    <row r="24" spans="2:31" ht="198" customHeight="1" x14ac:dyDescent="0.2">
      <c r="B24" s="202" t="s">
        <v>85</v>
      </c>
      <c r="C24" s="568"/>
      <c r="D24" s="209" t="s">
        <v>368</v>
      </c>
      <c r="E24" s="275">
        <v>546</v>
      </c>
      <c r="F24" s="283" t="s">
        <v>403</v>
      </c>
      <c r="G24" s="284" t="s">
        <v>89</v>
      </c>
      <c r="H24" s="284" t="s">
        <v>404</v>
      </c>
      <c r="I24" s="207" t="s">
        <v>395</v>
      </c>
      <c r="J24" s="285">
        <v>1</v>
      </c>
      <c r="K24" s="208" t="s">
        <v>92</v>
      </c>
      <c r="L24" s="279" t="s">
        <v>373</v>
      </c>
      <c r="M24" s="280">
        <v>1</v>
      </c>
      <c r="N24" s="211">
        <v>45444</v>
      </c>
      <c r="O24" s="364">
        <v>45657</v>
      </c>
      <c r="P24" s="281"/>
      <c r="Q24" s="358">
        <v>45664</v>
      </c>
      <c r="R24" s="373" t="s">
        <v>396</v>
      </c>
      <c r="S24" s="217">
        <v>0.2</v>
      </c>
      <c r="T24" s="218">
        <f t="shared" si="29"/>
        <v>0.2</v>
      </c>
      <c r="U24" s="219">
        <f t="shared" si="30"/>
        <v>0.2</v>
      </c>
      <c r="V24" s="220" t="str">
        <f t="shared" si="31"/>
        <v>ALERTA</v>
      </c>
      <c r="W24" s="372" t="s">
        <v>405</v>
      </c>
      <c r="X24" s="381" t="s">
        <v>96</v>
      </c>
      <c r="Y24" s="361" t="str">
        <f>IF(U24=100%,IF(U24&gt;=100%,"CUMPLIDA","ATENCIÓN"),IF(U24&lt;100%,"INCUMPLIDA","EN EJECUCIÓN"))</f>
        <v>INCUMPLIDA</v>
      </c>
      <c r="Z24" s="217" t="s">
        <v>98</v>
      </c>
      <c r="AA24" s="217" t="s">
        <v>98</v>
      </c>
      <c r="AB24" s="371" t="str">
        <f t="shared" ref="AB24:AB25" si="34">IF(AND(Z24="SI",AA24="NO"),"EFECTIVA",IF(AND(Z24="NO",AA24="NO"),"INEFECTIVA",IF(AND(Z24="NO",AA24="SI"),"INEFECTIVA")))</f>
        <v>INEFECTIVA</v>
      </c>
      <c r="AC24" s="188" t="str">
        <f t="shared" si="28"/>
        <v>SI</v>
      </c>
      <c r="AD24" s="217" t="s">
        <v>100</v>
      </c>
      <c r="AE24" s="151"/>
    </row>
    <row r="25" spans="2:31" ht="143.25" customHeight="1" x14ac:dyDescent="0.25">
      <c r="B25" s="202" t="s">
        <v>85</v>
      </c>
      <c r="C25" s="568"/>
      <c r="D25" s="209" t="s">
        <v>368</v>
      </c>
      <c r="E25" s="275">
        <v>547</v>
      </c>
      <c r="F25" s="286" t="s">
        <v>406</v>
      </c>
      <c r="G25" s="284" t="s">
        <v>407</v>
      </c>
      <c r="H25" s="287" t="s">
        <v>408</v>
      </c>
      <c r="I25" s="207" t="s">
        <v>409</v>
      </c>
      <c r="J25" s="207">
        <v>1</v>
      </c>
      <c r="K25" s="208" t="s">
        <v>92</v>
      </c>
      <c r="L25" s="279" t="s">
        <v>373</v>
      </c>
      <c r="M25" s="280">
        <v>1</v>
      </c>
      <c r="N25" s="211">
        <v>45442</v>
      </c>
      <c r="O25" s="364">
        <v>45657</v>
      </c>
      <c r="P25" s="281"/>
      <c r="Q25" s="358">
        <v>45664</v>
      </c>
      <c r="R25" s="372" t="s">
        <v>410</v>
      </c>
      <c r="S25" s="217">
        <v>0.9</v>
      </c>
      <c r="T25" s="218">
        <f t="shared" si="29"/>
        <v>0.9</v>
      </c>
      <c r="U25" s="219">
        <f t="shared" si="30"/>
        <v>0.9</v>
      </c>
      <c r="V25" s="220" t="str">
        <f t="shared" si="31"/>
        <v>ALERTA</v>
      </c>
      <c r="W25" s="372" t="s">
        <v>411</v>
      </c>
      <c r="X25" s="381" t="s">
        <v>96</v>
      </c>
      <c r="Y25" s="361" t="str">
        <f>IF(U25=100%,IF(U25&gt;=100%,"CUMPLIDA","ATENCIÓN"),IF(U25&lt;100%,"INCUMPLIDA","EN EJECUCIÓN"))</f>
        <v>INCUMPLIDA</v>
      </c>
      <c r="Z25" s="217" t="s">
        <v>98</v>
      </c>
      <c r="AA25" s="217" t="s">
        <v>98</v>
      </c>
      <c r="AB25" s="371" t="str">
        <f t="shared" si="34"/>
        <v>INEFECTIVA</v>
      </c>
      <c r="AC25" s="188" t="str">
        <f t="shared" si="28"/>
        <v>SI</v>
      </c>
      <c r="AD25" s="217" t="s">
        <v>100</v>
      </c>
      <c r="AE25" s="151"/>
    </row>
    <row r="26" spans="2:31" ht="113.25" hidden="1" customHeight="1" x14ac:dyDescent="0.2">
      <c r="B26" s="202" t="s">
        <v>85</v>
      </c>
      <c r="C26" s="568"/>
      <c r="D26" s="209" t="s">
        <v>368</v>
      </c>
      <c r="E26" s="275">
        <v>547</v>
      </c>
      <c r="F26" s="286" t="s">
        <v>406</v>
      </c>
      <c r="G26" s="284" t="s">
        <v>407</v>
      </c>
      <c r="H26" s="287" t="s">
        <v>412</v>
      </c>
      <c r="I26" s="207" t="s">
        <v>413</v>
      </c>
      <c r="J26" s="207">
        <v>2</v>
      </c>
      <c r="K26" s="208" t="s">
        <v>92</v>
      </c>
      <c r="L26" s="279" t="s">
        <v>373</v>
      </c>
      <c r="M26" s="280">
        <v>1</v>
      </c>
      <c r="N26" s="211">
        <v>45474</v>
      </c>
      <c r="O26" s="211">
        <v>45672</v>
      </c>
      <c r="P26" s="281"/>
      <c r="Q26" s="358">
        <v>45664</v>
      </c>
      <c r="R26" s="373" t="s">
        <v>414</v>
      </c>
      <c r="S26" s="217">
        <v>2</v>
      </c>
      <c r="T26" s="218">
        <f t="shared" si="29"/>
        <v>1</v>
      </c>
      <c r="U26" s="219">
        <f t="shared" si="30"/>
        <v>1</v>
      </c>
      <c r="V26" s="220" t="str">
        <f t="shared" si="31"/>
        <v>OK</v>
      </c>
      <c r="W26" s="372" t="s">
        <v>415</v>
      </c>
      <c r="X26" s="381" t="s">
        <v>96</v>
      </c>
      <c r="Y26" s="361" t="str">
        <f>IF(U26=100%,IF(U26&gt;=100%,"CUMPLIDA","ATENCIÓN"),IF(U26&lt;50%,"ATENCIÓN","EN EJECUCIÓN"))</f>
        <v>CUMPLIDA</v>
      </c>
      <c r="Z26" s="217" t="s">
        <v>97</v>
      </c>
      <c r="AA26" s="217" t="s">
        <v>98</v>
      </c>
      <c r="AB26" s="371" t="str">
        <f t="shared" ref="AB26:AB27" si="35">IF(AND(Z26="SI",AA26="NO"),"EFECTIVA",IF(AND(Z26="NO",AA26="NO"),"INEFECTIVA",IF(AND(Z26="NO",AA26="SI"),"INEFECTIVA")))</f>
        <v>EFECTIVA</v>
      </c>
      <c r="AC26" s="188" t="str">
        <f t="shared" ref="AC26:AC27" si="36">IF(AB26="EFECTIVA","NO","SI")</f>
        <v>NO</v>
      </c>
      <c r="AD26" s="217" t="s">
        <v>100</v>
      </c>
      <c r="AE26" s="151"/>
    </row>
    <row r="27" spans="2:31" ht="121.5" hidden="1" customHeight="1" x14ac:dyDescent="0.25">
      <c r="B27" s="202" t="s">
        <v>85</v>
      </c>
      <c r="C27" s="568"/>
      <c r="D27" s="209" t="s">
        <v>368</v>
      </c>
      <c r="E27" s="275">
        <v>547</v>
      </c>
      <c r="F27" s="286" t="s">
        <v>406</v>
      </c>
      <c r="G27" s="284" t="s">
        <v>407</v>
      </c>
      <c r="H27" s="287" t="s">
        <v>416</v>
      </c>
      <c r="I27" s="207" t="s">
        <v>417</v>
      </c>
      <c r="J27" s="207">
        <v>3</v>
      </c>
      <c r="K27" s="208" t="s">
        <v>92</v>
      </c>
      <c r="L27" s="279" t="s">
        <v>373</v>
      </c>
      <c r="M27" s="280">
        <v>1</v>
      </c>
      <c r="N27" s="211">
        <v>45442</v>
      </c>
      <c r="O27" s="364">
        <v>45657</v>
      </c>
      <c r="P27" s="281"/>
      <c r="Q27" s="358">
        <v>45664</v>
      </c>
      <c r="R27" s="372" t="s">
        <v>418</v>
      </c>
      <c r="S27" s="217">
        <v>3</v>
      </c>
      <c r="T27" s="218">
        <f t="shared" si="29"/>
        <v>1</v>
      </c>
      <c r="U27" s="219">
        <f t="shared" si="30"/>
        <v>1</v>
      </c>
      <c r="V27" s="220" t="str">
        <f t="shared" si="31"/>
        <v>OK</v>
      </c>
      <c r="W27" s="372" t="s">
        <v>419</v>
      </c>
      <c r="X27" s="381" t="s">
        <v>96</v>
      </c>
      <c r="Y27" s="361" t="str">
        <f t="shared" si="33"/>
        <v>CUMPLIDA</v>
      </c>
      <c r="Z27" s="217" t="s">
        <v>97</v>
      </c>
      <c r="AA27" s="217" t="s">
        <v>98</v>
      </c>
      <c r="AB27" s="371" t="str">
        <f t="shared" si="35"/>
        <v>EFECTIVA</v>
      </c>
      <c r="AC27" s="188" t="str">
        <f t="shared" si="36"/>
        <v>NO</v>
      </c>
      <c r="AD27" s="217" t="s">
        <v>100</v>
      </c>
      <c r="AE27" s="151"/>
    </row>
    <row r="28" spans="2:31" ht="144.75" hidden="1" customHeight="1" x14ac:dyDescent="0.2">
      <c r="B28" s="202" t="s">
        <v>85</v>
      </c>
      <c r="C28" s="568"/>
      <c r="D28" s="209" t="s">
        <v>368</v>
      </c>
      <c r="E28" s="275">
        <v>548</v>
      </c>
      <c r="F28" s="283" t="s">
        <v>420</v>
      </c>
      <c r="G28" s="284" t="s">
        <v>421</v>
      </c>
      <c r="H28" s="278" t="s">
        <v>422</v>
      </c>
      <c r="I28" s="207" t="s">
        <v>423</v>
      </c>
      <c r="J28" s="207">
        <v>2</v>
      </c>
      <c r="K28" s="208" t="s">
        <v>92</v>
      </c>
      <c r="L28" s="279" t="s">
        <v>373</v>
      </c>
      <c r="M28" s="280">
        <v>1</v>
      </c>
      <c r="N28" s="211">
        <v>45474</v>
      </c>
      <c r="O28" s="211">
        <v>45672</v>
      </c>
      <c r="P28" s="281"/>
      <c r="Q28" s="358">
        <v>45664</v>
      </c>
      <c r="R28" s="373" t="s">
        <v>424</v>
      </c>
      <c r="S28" s="217">
        <v>1</v>
      </c>
      <c r="T28" s="218">
        <f t="shared" si="29"/>
        <v>0.5</v>
      </c>
      <c r="U28" s="219">
        <f t="shared" si="30"/>
        <v>0.5</v>
      </c>
      <c r="V28" s="220" t="str">
        <f t="shared" si="31"/>
        <v>ALERTA</v>
      </c>
      <c r="W28" s="484" t="s">
        <v>425</v>
      </c>
      <c r="X28" s="381" t="s">
        <v>96</v>
      </c>
      <c r="Y28" s="361" t="str">
        <f>IF(U28=100%,IF(U28&gt;=100%,"CUMPLIDA","ATENCIÓN"),IF(U28&lt;50%,"INCUMPLIDA","EN EJECUCIÓN"))</f>
        <v>EN EJECUCIÓN</v>
      </c>
      <c r="Z28" s="152"/>
      <c r="AA28" s="152"/>
      <c r="AB28" s="152"/>
      <c r="AC28" s="152"/>
      <c r="AD28" s="217" t="s">
        <v>100</v>
      </c>
      <c r="AE28" s="151"/>
    </row>
    <row r="29" spans="2:31" ht="110.25" hidden="1" customHeight="1" x14ac:dyDescent="0.25">
      <c r="B29" s="202" t="s">
        <v>85</v>
      </c>
      <c r="C29" s="568"/>
      <c r="D29" s="209" t="s">
        <v>368</v>
      </c>
      <c r="E29" s="275">
        <v>548</v>
      </c>
      <c r="F29" s="283" t="s">
        <v>420</v>
      </c>
      <c r="G29" s="284" t="s">
        <v>421</v>
      </c>
      <c r="H29" s="278" t="s">
        <v>426</v>
      </c>
      <c r="I29" s="207" t="s">
        <v>427</v>
      </c>
      <c r="J29" s="207">
        <v>1</v>
      </c>
      <c r="K29" s="208" t="s">
        <v>92</v>
      </c>
      <c r="L29" s="279" t="s">
        <v>373</v>
      </c>
      <c r="M29" s="280">
        <v>1</v>
      </c>
      <c r="N29" s="211">
        <v>45442</v>
      </c>
      <c r="O29" s="364">
        <v>45519</v>
      </c>
      <c r="P29" s="281"/>
      <c r="Q29" s="358">
        <v>45664</v>
      </c>
      <c r="R29" s="372" t="s">
        <v>428</v>
      </c>
      <c r="S29" s="352">
        <v>1</v>
      </c>
      <c r="T29" s="218">
        <f t="shared" ref="T29:T33" si="37">(IF(S29="","",IF(OR($J29=0,$J29="",Q29=""),"",S29/$J29)))</f>
        <v>1</v>
      </c>
      <c r="U29" s="219">
        <f t="shared" ref="U29:U33" si="38">(IF(OR($M29="",T29=""),"",IF(OR($M29=0,T29=0),0,IF((T29*100%)/$M29&gt;100%,100%,(T29*100%)/$M29))))</f>
        <v>1</v>
      </c>
      <c r="V29" s="220" t="str">
        <f t="shared" ref="V29:V33" si="39">IF(S29="","",IF(U29&lt;100%, IF(U29&lt;100%, "ALERTA","EN TERMINO"), IF(U29=100%, "OK", "EN TERMINO")))</f>
        <v>OK</v>
      </c>
      <c r="W29" s="396" t="s">
        <v>429</v>
      </c>
      <c r="X29" s="381" t="s">
        <v>96</v>
      </c>
      <c r="Y29" s="361" t="str">
        <f>IF(U29=100%,IF(U29&gt;=100%,"CUMPLIDA","ATENCIÓN"),IF(U29&lt;100%,"INCUMPLIDA","EN EJECUCIÓN"))</f>
        <v>CUMPLIDA</v>
      </c>
      <c r="Z29" s="217" t="s">
        <v>97</v>
      </c>
      <c r="AA29" s="217" t="s">
        <v>98</v>
      </c>
      <c r="AB29" s="371" t="str">
        <f t="shared" ref="AB29" si="40">IF(AND(Z29="SI",AA29="NO"),"EFECTIVA",IF(AND(Z29="NO",AA29="NO"),"INEFECTIVA",IF(AND(Z29="NO",AA29="SI"),"INEFECTIVA")))</f>
        <v>EFECTIVA</v>
      </c>
      <c r="AC29" s="188" t="str">
        <f t="shared" ref="AC29" si="41">IF(AB29="EFECTIVA","NO","SI")</f>
        <v>NO</v>
      </c>
      <c r="AD29" s="217" t="s">
        <v>100</v>
      </c>
      <c r="AE29" s="151"/>
    </row>
    <row r="30" spans="2:31" ht="149.25" hidden="1" customHeight="1" x14ac:dyDescent="0.2">
      <c r="B30" s="202" t="s">
        <v>85</v>
      </c>
      <c r="C30" s="568"/>
      <c r="D30" s="209" t="s">
        <v>368</v>
      </c>
      <c r="E30" s="275">
        <v>549</v>
      </c>
      <c r="F30" s="286" t="s">
        <v>430</v>
      </c>
      <c r="G30" s="284" t="s">
        <v>431</v>
      </c>
      <c r="H30" s="288" t="s">
        <v>432</v>
      </c>
      <c r="I30" s="279" t="s">
        <v>433</v>
      </c>
      <c r="J30" s="279">
        <v>3</v>
      </c>
      <c r="K30" s="208" t="s">
        <v>92</v>
      </c>
      <c r="L30" s="279" t="s">
        <v>373</v>
      </c>
      <c r="M30" s="280">
        <v>1</v>
      </c>
      <c r="N30" s="211">
        <v>45482</v>
      </c>
      <c r="O30" s="211">
        <v>45672</v>
      </c>
      <c r="P30" s="281"/>
      <c r="Q30" s="358">
        <v>45664</v>
      </c>
      <c r="R30" s="373" t="s">
        <v>434</v>
      </c>
      <c r="S30" s="217">
        <v>1</v>
      </c>
      <c r="T30" s="218">
        <f t="shared" si="37"/>
        <v>0.33333333333333331</v>
      </c>
      <c r="U30" s="219">
        <f t="shared" si="38"/>
        <v>0.33333333333333331</v>
      </c>
      <c r="V30" s="220" t="str">
        <f t="shared" si="39"/>
        <v>ALERTA</v>
      </c>
      <c r="W30" s="520" t="s">
        <v>386</v>
      </c>
      <c r="X30" s="381" t="s">
        <v>96</v>
      </c>
      <c r="Y30" s="361" t="str">
        <f t="shared" ref="Y30:Y33" si="42">IF(U30=100%,IF(U30&gt;=100%,"CUMPLIDA","ATENCIÓN"),IF(U30&lt;75%,"ATENCIÓN","EN EJECUCIÓN"))</f>
        <v>ATENCIÓN</v>
      </c>
      <c r="Z30" s="152"/>
      <c r="AA30" s="152"/>
      <c r="AB30" s="152"/>
      <c r="AC30" s="152"/>
      <c r="AD30" s="217" t="s">
        <v>100</v>
      </c>
      <c r="AE30" s="151"/>
    </row>
    <row r="31" spans="2:31" ht="168.75" hidden="1" customHeight="1" x14ac:dyDescent="0.2">
      <c r="B31" s="202" t="s">
        <v>85</v>
      </c>
      <c r="C31" s="568"/>
      <c r="D31" s="209" t="s">
        <v>368</v>
      </c>
      <c r="E31" s="275">
        <v>549</v>
      </c>
      <c r="F31" s="286" t="s">
        <v>430</v>
      </c>
      <c r="G31" s="284" t="s">
        <v>431</v>
      </c>
      <c r="H31" s="288" t="s">
        <v>435</v>
      </c>
      <c r="I31" s="279" t="s">
        <v>436</v>
      </c>
      <c r="J31" s="279">
        <v>3</v>
      </c>
      <c r="K31" s="208" t="s">
        <v>92</v>
      </c>
      <c r="L31" s="279" t="s">
        <v>373</v>
      </c>
      <c r="M31" s="280">
        <v>1</v>
      </c>
      <c r="N31" s="211">
        <v>45482</v>
      </c>
      <c r="O31" s="211">
        <v>45672</v>
      </c>
      <c r="P31" s="281"/>
      <c r="Q31" s="358">
        <v>45664</v>
      </c>
      <c r="R31" s="473" t="s">
        <v>437</v>
      </c>
      <c r="S31" s="217">
        <v>1</v>
      </c>
      <c r="T31" s="218">
        <f t="shared" si="37"/>
        <v>0.33333333333333331</v>
      </c>
      <c r="U31" s="219">
        <f t="shared" si="38"/>
        <v>0.33333333333333331</v>
      </c>
      <c r="V31" s="220" t="str">
        <f t="shared" si="39"/>
        <v>ALERTA</v>
      </c>
      <c r="W31" s="520" t="s">
        <v>438</v>
      </c>
      <c r="X31" s="381" t="s">
        <v>96</v>
      </c>
      <c r="Y31" s="361" t="str">
        <f t="shared" si="42"/>
        <v>ATENCIÓN</v>
      </c>
      <c r="Z31" s="152"/>
      <c r="AA31" s="152"/>
      <c r="AB31" s="152"/>
      <c r="AC31" s="152"/>
      <c r="AD31" s="217" t="s">
        <v>100</v>
      </c>
      <c r="AE31" s="151"/>
    </row>
    <row r="32" spans="2:31" ht="132" hidden="1" customHeight="1" x14ac:dyDescent="0.25">
      <c r="B32" s="332" t="s">
        <v>85</v>
      </c>
      <c r="C32" s="569"/>
      <c r="D32" s="333" t="s">
        <v>368</v>
      </c>
      <c r="E32" s="331">
        <v>549</v>
      </c>
      <c r="F32" s="334" t="s">
        <v>430</v>
      </c>
      <c r="G32" s="335" t="s">
        <v>431</v>
      </c>
      <c r="H32" s="336" t="s">
        <v>439</v>
      </c>
      <c r="I32" s="337" t="s">
        <v>440</v>
      </c>
      <c r="J32" s="337">
        <v>1</v>
      </c>
      <c r="K32" s="338" t="s">
        <v>92</v>
      </c>
      <c r="L32" s="337" t="s">
        <v>373</v>
      </c>
      <c r="M32" s="339">
        <v>1</v>
      </c>
      <c r="N32" s="340">
        <v>45442</v>
      </c>
      <c r="O32" s="434">
        <v>45657</v>
      </c>
      <c r="P32" s="342"/>
      <c r="Q32" s="358">
        <v>45664</v>
      </c>
      <c r="R32" s="391" t="s">
        <v>441</v>
      </c>
      <c r="S32" s="217">
        <v>1</v>
      </c>
      <c r="T32" s="218">
        <f t="shared" si="37"/>
        <v>1</v>
      </c>
      <c r="U32" s="219">
        <f t="shared" si="38"/>
        <v>1</v>
      </c>
      <c r="V32" s="220" t="str">
        <f t="shared" si="39"/>
        <v>OK</v>
      </c>
      <c r="W32" s="372" t="s">
        <v>442</v>
      </c>
      <c r="X32" s="381" t="s">
        <v>96</v>
      </c>
      <c r="Y32" s="361" t="str">
        <f t="shared" si="42"/>
        <v>CUMPLIDA</v>
      </c>
      <c r="Z32" s="217" t="s">
        <v>97</v>
      </c>
      <c r="AA32" s="217" t="s">
        <v>98</v>
      </c>
      <c r="AB32" s="371" t="str">
        <f t="shared" ref="AB32" si="43">IF(AND(Z32="SI",AA32="NO"),"EFECTIVA",IF(AND(Z32="NO",AA32="NO"),"INEFECTIVA",IF(AND(Z32="NO",AA32="SI"),"INEFECTIVA")))</f>
        <v>EFECTIVA</v>
      </c>
      <c r="AC32" s="188" t="str">
        <f t="shared" ref="AC32" si="44">IF(AB32="EFECTIVA","NO","SI")</f>
        <v>NO</v>
      </c>
      <c r="AD32" s="217" t="s">
        <v>100</v>
      </c>
      <c r="AE32" s="151"/>
    </row>
    <row r="33" spans="2:31" ht="84.75" hidden="1" customHeight="1" x14ac:dyDescent="0.2">
      <c r="B33" s="199" t="s">
        <v>85</v>
      </c>
      <c r="C33" s="229" t="s">
        <v>443</v>
      </c>
      <c r="D33" s="295" t="s">
        <v>110</v>
      </c>
      <c r="E33" s="241">
        <v>561</v>
      </c>
      <c r="F33" s="341" t="s">
        <v>444</v>
      </c>
      <c r="G33" s="232" t="s">
        <v>445</v>
      </c>
      <c r="H33" s="328" t="s">
        <v>446</v>
      </c>
      <c r="I33" s="330" t="s">
        <v>447</v>
      </c>
      <c r="J33" s="330">
        <v>1</v>
      </c>
      <c r="K33" s="151" t="s">
        <v>115</v>
      </c>
      <c r="L33" s="328" t="s">
        <v>448</v>
      </c>
      <c r="M33" s="226">
        <v>1</v>
      </c>
      <c r="N33" s="251">
        <v>45536</v>
      </c>
      <c r="O33" s="251">
        <v>45746</v>
      </c>
      <c r="P33" s="151"/>
      <c r="Q33" s="358">
        <v>45664</v>
      </c>
      <c r="R33" s="373"/>
      <c r="S33" s="217">
        <v>0</v>
      </c>
      <c r="T33" s="218">
        <f t="shared" si="37"/>
        <v>0</v>
      </c>
      <c r="U33" s="219">
        <f t="shared" si="38"/>
        <v>0</v>
      </c>
      <c r="V33" s="220" t="str">
        <f t="shared" si="39"/>
        <v>ALERTA</v>
      </c>
      <c r="W33" s="372" t="s">
        <v>179</v>
      </c>
      <c r="X33" s="521" t="s">
        <v>96</v>
      </c>
      <c r="Y33" s="361" t="str">
        <f t="shared" si="42"/>
        <v>ATENCIÓN</v>
      </c>
      <c r="Z33" s="152"/>
      <c r="AA33" s="152"/>
      <c r="AB33" s="152"/>
      <c r="AC33" s="152"/>
      <c r="AD33" s="217" t="s">
        <v>100</v>
      </c>
      <c r="AE33" s="151"/>
    </row>
    <row r="34" spans="2:31" ht="174" hidden="1" customHeight="1" x14ac:dyDescent="0.2">
      <c r="B34" s="199" t="s">
        <v>85</v>
      </c>
      <c r="C34" s="565" t="s">
        <v>255</v>
      </c>
      <c r="D34" s="191" t="s">
        <v>256</v>
      </c>
      <c r="E34" s="241">
        <v>568</v>
      </c>
      <c r="F34" s="345" t="s">
        <v>449</v>
      </c>
      <c r="G34" s="345" t="s">
        <v>450</v>
      </c>
      <c r="H34" s="258" t="s">
        <v>329</v>
      </c>
      <c r="I34" s="233" t="s">
        <v>330</v>
      </c>
      <c r="J34" s="462">
        <v>2</v>
      </c>
      <c r="K34" s="151" t="s">
        <v>115</v>
      </c>
      <c r="L34" s="346" t="s">
        <v>451</v>
      </c>
      <c r="M34" s="226">
        <v>1</v>
      </c>
      <c r="N34" s="344">
        <v>45499</v>
      </c>
      <c r="O34" s="344">
        <v>45657</v>
      </c>
      <c r="P34" s="461">
        <v>46022</v>
      </c>
      <c r="Q34" s="358">
        <v>45664</v>
      </c>
      <c r="R34" s="391" t="s">
        <v>332</v>
      </c>
      <c r="S34" s="352">
        <v>0.02</v>
      </c>
      <c r="T34" s="218">
        <f t="shared" ref="T34:T39" si="45">(IF(S34="","",IF(OR($J34=0,$J34="",Q34=""),"",S34/$J34)))</f>
        <v>0.01</v>
      </c>
      <c r="U34" s="219">
        <f t="shared" ref="U34:U39" si="46">(IF(OR($M34="",T34=""),"",IF(OR($M34=0,T34=0),0,IF((T34*100%)/$M34&gt;100%,100%,(T34*100%)/$M34))))</f>
        <v>0.01</v>
      </c>
      <c r="V34" s="220" t="str">
        <f t="shared" ref="V34:V39" si="47">IF(S34="","",IF(U34&lt;100%, IF(U34&lt;100%, "ALERTA","EN TERMINO"), IF(U34=100%, "OK", "EN TERMINO")))</f>
        <v>ALERTA</v>
      </c>
      <c r="W34" s="372" t="s">
        <v>333</v>
      </c>
      <c r="X34" s="521" t="s">
        <v>96</v>
      </c>
      <c r="Y34" s="361" t="str">
        <f t="shared" ref="Y34:Y39" si="48">IF(U34=100%,IF(U34&gt;=100%,"CUMPLIDA","ATENCIÓN"),IF(U34&lt;25%,"ATENCIÓN","EN EJECUCIÓN"))</f>
        <v>ATENCIÓN</v>
      </c>
      <c r="Z34" s="152"/>
      <c r="AA34" s="152"/>
      <c r="AB34" s="152"/>
      <c r="AC34" s="152"/>
      <c r="AD34" s="217" t="s">
        <v>100</v>
      </c>
      <c r="AE34" s="151"/>
    </row>
    <row r="35" spans="2:31" ht="103.5" hidden="1" customHeight="1" x14ac:dyDescent="0.2">
      <c r="B35" s="199" t="s">
        <v>85</v>
      </c>
      <c r="C35" s="581"/>
      <c r="D35" s="191" t="s">
        <v>256</v>
      </c>
      <c r="E35" s="241">
        <v>569</v>
      </c>
      <c r="F35" s="348" t="s">
        <v>452</v>
      </c>
      <c r="G35" s="345" t="s">
        <v>453</v>
      </c>
      <c r="H35" s="258" t="s">
        <v>329</v>
      </c>
      <c r="I35" s="233" t="s">
        <v>330</v>
      </c>
      <c r="J35" s="462">
        <v>2</v>
      </c>
      <c r="K35" s="151" t="s">
        <v>115</v>
      </c>
      <c r="L35" s="346" t="s">
        <v>451</v>
      </c>
      <c r="M35" s="226">
        <v>1</v>
      </c>
      <c r="N35" s="388">
        <v>45499</v>
      </c>
      <c r="O35" s="388">
        <v>45657</v>
      </c>
      <c r="P35" s="461">
        <v>46022</v>
      </c>
      <c r="Q35" s="358">
        <v>45664</v>
      </c>
      <c r="R35" s="391" t="s">
        <v>332</v>
      </c>
      <c r="S35" s="352">
        <v>0.02</v>
      </c>
      <c r="T35" s="218">
        <f t="shared" si="45"/>
        <v>0.01</v>
      </c>
      <c r="U35" s="219">
        <f t="shared" si="46"/>
        <v>0.01</v>
      </c>
      <c r="V35" s="220" t="str">
        <f t="shared" si="47"/>
        <v>ALERTA</v>
      </c>
      <c r="W35" s="372" t="s">
        <v>333</v>
      </c>
      <c r="X35" s="521" t="s">
        <v>96</v>
      </c>
      <c r="Y35" s="361" t="str">
        <f t="shared" si="48"/>
        <v>ATENCIÓN</v>
      </c>
      <c r="Z35" s="152"/>
      <c r="AA35" s="152"/>
      <c r="AB35" s="152"/>
      <c r="AC35" s="152"/>
      <c r="AD35" s="217" t="s">
        <v>100</v>
      </c>
      <c r="AE35" s="151"/>
    </row>
    <row r="36" spans="2:31" ht="103.5" hidden="1" customHeight="1" x14ac:dyDescent="0.2">
      <c r="B36" s="190" t="s">
        <v>85</v>
      </c>
      <c r="C36" s="581"/>
      <c r="D36" s="194" t="s">
        <v>256</v>
      </c>
      <c r="E36" s="245">
        <v>570</v>
      </c>
      <c r="F36" s="365" t="s">
        <v>454</v>
      </c>
      <c r="G36" s="412" t="s">
        <v>453</v>
      </c>
      <c r="H36" s="258" t="s">
        <v>329</v>
      </c>
      <c r="I36" s="233" t="s">
        <v>330</v>
      </c>
      <c r="J36" s="462">
        <v>2</v>
      </c>
      <c r="K36" s="178" t="s">
        <v>115</v>
      </c>
      <c r="L36" s="413" t="s">
        <v>451</v>
      </c>
      <c r="M36" s="386">
        <v>1</v>
      </c>
      <c r="N36" s="414">
        <v>45499</v>
      </c>
      <c r="O36" s="414">
        <v>45657</v>
      </c>
      <c r="P36" s="461">
        <v>46022</v>
      </c>
      <c r="Q36" s="358">
        <v>45664</v>
      </c>
      <c r="R36" s="391" t="s">
        <v>332</v>
      </c>
      <c r="S36" s="352">
        <v>0.02</v>
      </c>
      <c r="T36" s="522">
        <f t="shared" si="45"/>
        <v>0.01</v>
      </c>
      <c r="U36" s="523">
        <f t="shared" si="46"/>
        <v>0.01</v>
      </c>
      <c r="V36" s="524" t="str">
        <f t="shared" si="47"/>
        <v>ALERTA</v>
      </c>
      <c r="W36" s="484" t="s">
        <v>333</v>
      </c>
      <c r="X36" s="521" t="s">
        <v>96</v>
      </c>
      <c r="Y36" s="486" t="str">
        <f t="shared" si="48"/>
        <v>ATENCIÓN</v>
      </c>
      <c r="Z36" s="216"/>
      <c r="AA36" s="216"/>
      <c r="AB36" s="216"/>
      <c r="AC36" s="216"/>
      <c r="AD36" s="352" t="s">
        <v>100</v>
      </c>
      <c r="AE36" s="178"/>
    </row>
    <row r="37" spans="2:31" ht="75.75" hidden="1" customHeight="1" x14ac:dyDescent="0.2">
      <c r="B37" s="199" t="s">
        <v>85</v>
      </c>
      <c r="C37" s="415" t="s">
        <v>109</v>
      </c>
      <c r="D37" s="295" t="s">
        <v>110</v>
      </c>
      <c r="E37" s="241">
        <v>599</v>
      </c>
      <c r="F37" s="348" t="s">
        <v>455</v>
      </c>
      <c r="G37" s="348" t="s">
        <v>456</v>
      </c>
      <c r="H37" s="348" t="s">
        <v>457</v>
      </c>
      <c r="I37" s="348" t="s">
        <v>458</v>
      </c>
      <c r="J37" s="258">
        <v>1</v>
      </c>
      <c r="K37" s="151" t="s">
        <v>115</v>
      </c>
      <c r="L37" s="258" t="s">
        <v>459</v>
      </c>
      <c r="M37" s="226">
        <v>1</v>
      </c>
      <c r="N37" s="344">
        <v>45566</v>
      </c>
      <c r="O37" s="344">
        <v>45689</v>
      </c>
      <c r="P37" s="151"/>
      <c r="Q37" s="358">
        <v>45664</v>
      </c>
      <c r="R37" s="391" t="s">
        <v>332</v>
      </c>
      <c r="S37" s="352">
        <v>0.02</v>
      </c>
      <c r="T37" s="522">
        <f t="shared" si="45"/>
        <v>0.02</v>
      </c>
      <c r="U37" s="523">
        <f t="shared" si="46"/>
        <v>0.02</v>
      </c>
      <c r="V37" s="524" t="str">
        <f t="shared" si="47"/>
        <v>ALERTA</v>
      </c>
      <c r="W37" s="484" t="s">
        <v>460</v>
      </c>
      <c r="X37" s="521" t="s">
        <v>96</v>
      </c>
      <c r="Y37" s="486" t="str">
        <f t="shared" si="48"/>
        <v>ATENCIÓN</v>
      </c>
      <c r="Z37" s="152"/>
      <c r="AA37" s="152"/>
      <c r="AB37" s="152"/>
      <c r="AC37" s="152"/>
      <c r="AD37" s="152"/>
      <c r="AE37" s="151"/>
    </row>
    <row r="38" spans="2:31" ht="123" hidden="1" customHeight="1" x14ac:dyDescent="0.2">
      <c r="B38" s="199" t="s">
        <v>85</v>
      </c>
      <c r="C38" s="229" t="s">
        <v>123</v>
      </c>
      <c r="D38" s="191" t="s">
        <v>124</v>
      </c>
      <c r="E38" s="241">
        <v>633</v>
      </c>
      <c r="F38" s="348" t="s">
        <v>461</v>
      </c>
      <c r="G38" s="348" t="s">
        <v>462</v>
      </c>
      <c r="H38" s="348" t="s">
        <v>329</v>
      </c>
      <c r="I38" s="348" t="s">
        <v>463</v>
      </c>
      <c r="J38" s="258">
        <v>2</v>
      </c>
      <c r="K38" s="151" t="s">
        <v>92</v>
      </c>
      <c r="L38" s="258" t="s">
        <v>459</v>
      </c>
      <c r="M38" s="226">
        <v>1</v>
      </c>
      <c r="N38" s="151" t="s">
        <v>464</v>
      </c>
      <c r="O38" s="300">
        <v>46022</v>
      </c>
      <c r="P38" s="151"/>
      <c r="Q38" s="358">
        <v>45664</v>
      </c>
      <c r="R38" s="534" t="s">
        <v>332</v>
      </c>
      <c r="S38" s="352">
        <v>0.02</v>
      </c>
      <c r="T38" s="522">
        <f t="shared" si="45"/>
        <v>0.01</v>
      </c>
      <c r="U38" s="523">
        <f t="shared" si="46"/>
        <v>0.01</v>
      </c>
      <c r="V38" s="524" t="str">
        <f t="shared" si="47"/>
        <v>ALERTA</v>
      </c>
      <c r="W38" s="484" t="s">
        <v>333</v>
      </c>
      <c r="X38" s="529" t="s">
        <v>96</v>
      </c>
      <c r="Y38" s="530" t="str">
        <f t="shared" si="48"/>
        <v>ATENCIÓN</v>
      </c>
      <c r="Z38" s="216"/>
      <c r="AA38" s="216"/>
      <c r="AB38" s="216"/>
      <c r="AC38" s="216"/>
      <c r="AD38" s="216"/>
      <c r="AE38" s="178"/>
    </row>
    <row r="39" spans="2:31" ht="136.5" hidden="1" customHeight="1" x14ac:dyDescent="0.2">
      <c r="B39" s="199" t="s">
        <v>85</v>
      </c>
      <c r="C39" s="229" t="s">
        <v>320</v>
      </c>
      <c r="D39" s="295" t="s">
        <v>321</v>
      </c>
      <c r="E39" s="241">
        <v>645</v>
      </c>
      <c r="F39" s="232" t="s">
        <v>465</v>
      </c>
      <c r="G39" s="242" t="s">
        <v>462</v>
      </c>
      <c r="H39" s="348" t="s">
        <v>329</v>
      </c>
      <c r="I39" s="348" t="s">
        <v>463</v>
      </c>
      <c r="J39" s="191">
        <v>1</v>
      </c>
      <c r="K39" s="151" t="s">
        <v>92</v>
      </c>
      <c r="L39" s="258" t="s">
        <v>459</v>
      </c>
      <c r="M39" s="226">
        <v>1</v>
      </c>
      <c r="N39" s="151" t="s">
        <v>464</v>
      </c>
      <c r="O39" s="535">
        <v>46022</v>
      </c>
      <c r="P39" s="532"/>
      <c r="Q39" s="511">
        <v>45664</v>
      </c>
      <c r="R39" s="531" t="s">
        <v>332</v>
      </c>
      <c r="S39" s="533">
        <v>0.02</v>
      </c>
      <c r="T39" s="525">
        <f t="shared" si="45"/>
        <v>0.02</v>
      </c>
      <c r="U39" s="526">
        <f t="shared" si="46"/>
        <v>0.02</v>
      </c>
      <c r="V39" s="527" t="str">
        <f t="shared" si="47"/>
        <v>ALERTA</v>
      </c>
      <c r="W39" s="484" t="s">
        <v>333</v>
      </c>
      <c r="X39" s="521" t="s">
        <v>96</v>
      </c>
      <c r="Y39" s="528" t="str">
        <f t="shared" si="48"/>
        <v>ATENCIÓN</v>
      </c>
      <c r="Z39" s="510"/>
      <c r="AA39" s="510"/>
      <c r="AB39" s="510"/>
      <c r="AC39" s="510"/>
      <c r="AD39" s="208"/>
      <c r="AE39" s="208"/>
    </row>
  </sheetData>
  <autoFilter ref="B3:AH39">
    <filterColumn colId="23">
      <filters>
        <filter val="INCUMPLIDA"/>
      </filters>
    </filterColumn>
  </autoFilter>
  <mergeCells count="9">
    <mergeCell ref="C34:C36"/>
    <mergeCell ref="B1:F2"/>
    <mergeCell ref="G1:P2"/>
    <mergeCell ref="Q1:Y1"/>
    <mergeCell ref="Z1:AE2"/>
    <mergeCell ref="Q2:Y2"/>
    <mergeCell ref="C13:C15"/>
    <mergeCell ref="C16:C32"/>
    <mergeCell ref="C7:C8"/>
  </mergeCells>
  <conditionalFormatting sqref="V4">
    <cfRule type="dataBar" priority="161">
      <dataBar>
        <cfvo type="min"/>
        <cfvo type="max"/>
        <color rgb="FF638EC6"/>
      </dataBar>
    </cfRule>
  </conditionalFormatting>
  <conditionalFormatting sqref="V4:V39">
    <cfRule type="containsText" dxfId="244" priority="52" stopIfTrue="1" operator="containsText" text="OK">
      <formula>NOT(ISERROR(SEARCH("OK",V4)))</formula>
    </cfRule>
    <cfRule type="containsText" dxfId="243" priority="51" stopIfTrue="1" operator="containsText" text="ALERTA">
      <formula>NOT(ISERROR(SEARCH("ALERTA",V4)))</formula>
    </cfRule>
    <cfRule type="containsText" priority="50" operator="containsText" text="AMARILLO">
      <formula>NOT(ISERROR(SEARCH("AMARILLO",V4)))</formula>
    </cfRule>
    <cfRule type="containsText" dxfId="242" priority="49" stopIfTrue="1" operator="containsText" text="EN TERMINO">
      <formula>NOT(ISERROR(SEARCH("EN TERMINO",V4)))</formula>
    </cfRule>
  </conditionalFormatting>
  <conditionalFormatting sqref="V5:V12">
    <cfRule type="dataBar" priority="312">
      <dataBar>
        <cfvo type="min"/>
        <cfvo type="max"/>
        <color rgb="FF638EC6"/>
      </dataBar>
    </cfRule>
  </conditionalFormatting>
  <conditionalFormatting sqref="V13">
    <cfRule type="dataBar" priority="101">
      <dataBar>
        <cfvo type="min"/>
        <cfvo type="max"/>
        <color rgb="FF638EC6"/>
      </dataBar>
    </cfRule>
  </conditionalFormatting>
  <conditionalFormatting sqref="V14:V17">
    <cfRule type="dataBar" priority="331">
      <dataBar>
        <cfvo type="min"/>
        <cfvo type="max"/>
        <color rgb="FF638EC6"/>
      </dataBar>
    </cfRule>
  </conditionalFormatting>
  <conditionalFormatting sqref="V18">
    <cfRule type="dataBar" priority="137">
      <dataBar>
        <cfvo type="min"/>
        <cfvo type="max"/>
        <color rgb="FF638EC6"/>
      </dataBar>
    </cfRule>
  </conditionalFormatting>
  <conditionalFormatting sqref="V19:V21">
    <cfRule type="dataBar" priority="224">
      <dataBar>
        <cfvo type="min"/>
        <cfvo type="max"/>
        <color rgb="FF638EC6"/>
      </dataBar>
    </cfRule>
  </conditionalFormatting>
  <conditionalFormatting sqref="V22:V28">
    <cfRule type="dataBar" priority="215">
      <dataBar>
        <cfvo type="min"/>
        <cfvo type="max"/>
        <color rgb="FF638EC6"/>
      </dataBar>
    </cfRule>
  </conditionalFormatting>
  <conditionalFormatting sqref="V29">
    <cfRule type="dataBar" priority="113">
      <dataBar>
        <cfvo type="min"/>
        <cfvo type="max"/>
        <color rgb="FF638EC6"/>
      </dataBar>
    </cfRule>
  </conditionalFormatting>
  <conditionalFormatting sqref="V30:V33">
    <cfRule type="dataBar" priority="53">
      <dataBar>
        <cfvo type="min"/>
        <cfvo type="max"/>
        <color rgb="FF638EC6"/>
      </dataBar>
    </cfRule>
  </conditionalFormatting>
  <conditionalFormatting sqref="V34">
    <cfRule type="dataBar" priority="23">
      <dataBar>
        <cfvo type="min"/>
        <cfvo type="max"/>
        <color rgb="FF638EC6"/>
      </dataBar>
    </cfRule>
  </conditionalFormatting>
  <conditionalFormatting sqref="V35:V36">
    <cfRule type="dataBar" priority="22">
      <dataBar>
        <cfvo type="min"/>
        <cfvo type="max"/>
        <color rgb="FF638EC6"/>
      </dataBar>
    </cfRule>
  </conditionalFormatting>
  <conditionalFormatting sqref="V37">
    <cfRule type="dataBar" priority="21">
      <dataBar>
        <cfvo type="min"/>
        <cfvo type="max"/>
        <color rgb="FF638EC6"/>
      </dataBar>
    </cfRule>
  </conditionalFormatting>
  <conditionalFormatting sqref="V38">
    <cfRule type="dataBar" priority="20">
      <dataBar>
        <cfvo type="min"/>
        <cfvo type="max"/>
        <color rgb="FF638EC6"/>
      </dataBar>
    </cfRule>
  </conditionalFormatting>
  <conditionalFormatting sqref="V39">
    <cfRule type="dataBar" priority="19">
      <dataBar>
        <cfvo type="min"/>
        <cfvo type="max"/>
        <color rgb="FF638EC6"/>
      </dataBar>
    </cfRule>
  </conditionalFormatting>
  <conditionalFormatting sqref="Y4:Y39">
    <cfRule type="containsText" dxfId="241" priority="48" stopIfTrue="1" operator="containsText" text="CUMPLIDA">
      <formula>NOT(ISERROR(SEARCH("CUMPLIDA",Y4)))</formula>
    </cfRule>
    <cfRule type="containsText" dxfId="240" priority="47" stopIfTrue="1" operator="containsText" text="INCUMPLIDA">
      <formula>NOT(ISERROR(SEARCH("INCUMPLIDA",Y4)))</formula>
    </cfRule>
    <cfRule type="containsText" dxfId="239" priority="46" stopIfTrue="1" operator="containsText" text="PENDIENTE">
      <formula>NOT(ISERROR(SEARCH("PENDIENTE",Y4)))</formula>
    </cfRule>
    <cfRule type="containsText" dxfId="238" priority="45" operator="containsText" text="ATENCIÓN">
      <formula>NOT(ISERROR(SEARCH("ATENCIÓN",Y4)))</formula>
    </cfRule>
    <cfRule type="containsText" dxfId="237" priority="44" operator="containsText" text="EN TERMINO">
      <formula>NOT(ISERROR(SEARCH("EN TERMINO",Y4)))</formula>
    </cfRule>
    <cfRule type="containsText" dxfId="236" priority="42" operator="containsText" text="EN EJECUCIÓN">
      <formula>NOT(ISERROR(SEARCH("EN EJECUCIÓN",Y4)))</formula>
    </cfRule>
  </conditionalFormatting>
  <conditionalFormatting sqref="AC4:AC12">
    <cfRule type="containsText" dxfId="235" priority="40" operator="containsText" text="cerrado">
      <formula>NOT(ISERROR(SEARCH("cerrado",AC4)))</formula>
    </cfRule>
    <cfRule type="containsText" dxfId="234" priority="41" operator="containsText" text="Abierto">
      <formula>NOT(ISERROR(SEARCH("Abierto",AC4)))</formula>
    </cfRule>
    <cfRule type="containsText" dxfId="233" priority="39" operator="containsText" text="cerrada">
      <formula>NOT(ISERROR(SEARCH("cerrada",AC4)))</formula>
    </cfRule>
  </conditionalFormatting>
  <conditionalFormatting sqref="AC16:AC18 AC29 AC32">
    <cfRule type="containsText" dxfId="232" priority="12" operator="containsText" text="Abierto">
      <formula>NOT(ISERROR(SEARCH("Abierto",AC16)))</formula>
    </cfRule>
    <cfRule type="containsText" dxfId="231" priority="11" operator="containsText" text="cerrado">
      <formula>NOT(ISERROR(SEARCH("cerrado",AC16)))</formula>
    </cfRule>
    <cfRule type="containsText" dxfId="230" priority="10" operator="containsText" text="cerrada">
      <formula>NOT(ISERROR(SEARCH("cerrada",AC16)))</formula>
    </cfRule>
  </conditionalFormatting>
  <conditionalFormatting sqref="AC21:AC22">
    <cfRule type="containsText" dxfId="229" priority="8" operator="containsText" text="cerrado">
      <formula>NOT(ISERROR(SEARCH("cerrado",AC21)))</formula>
    </cfRule>
    <cfRule type="containsText" dxfId="228" priority="7" operator="containsText" text="cerrada">
      <formula>NOT(ISERROR(SEARCH("cerrada",AC21)))</formula>
    </cfRule>
    <cfRule type="containsText" dxfId="227" priority="9" operator="containsText" text="Abierto">
      <formula>NOT(ISERROR(SEARCH("Abierto",AC21)))</formula>
    </cfRule>
  </conditionalFormatting>
  <conditionalFormatting sqref="AC24:AC27">
    <cfRule type="containsText" dxfId="226" priority="3" operator="containsText" text="Abierto">
      <formula>NOT(ISERROR(SEARCH("Abierto",AC24)))</formula>
    </cfRule>
    <cfRule type="containsText" dxfId="225" priority="2" operator="containsText" text="cerrado">
      <formula>NOT(ISERROR(SEARCH("cerrado",AC24)))</formula>
    </cfRule>
    <cfRule type="containsText" dxfId="224" priority="1" operator="containsText" text="cerrada">
      <formula>NOT(ISERROR(SEARCH("cerrada",AC24)))</formula>
    </cfRule>
  </conditionalFormatting>
  <conditionalFormatting sqref="AG13">
    <cfRule type="containsText" dxfId="223" priority="38" operator="containsText" text="Abierto">
      <formula>NOT(ISERROR(SEARCH("Abierto",AG13)))</formula>
    </cfRule>
    <cfRule type="containsText" dxfId="222" priority="37" operator="containsText" text="cerrado">
      <formula>NOT(ISERROR(SEARCH("cerrado",AG13)))</formula>
    </cfRule>
    <cfRule type="containsText" dxfId="221" priority="36" operator="containsText" text="cerrada">
      <formula>NOT(ISERROR(SEARCH("cerrada",AG13)))</formula>
    </cfRule>
  </conditionalFormatting>
  <dataValidations count="4">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Z4:AA15">
      <formula1>$AF$4:$AG$4</formula1>
    </dataValidation>
    <dataValidation type="list" allowBlank="1" showInputMessage="1" showErrorMessage="1" sqref="K4:K6">
      <formula1>$E$2:$E$3</formula1>
    </dataValidation>
    <dataValidation type="list" allowBlank="1" showInputMessage="1" showErrorMessage="1" sqref="K13:K39">
      <formula1>"Correctiva, Preventiva, Acción de mejora"</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dimension ref="B1:AG16"/>
  <sheetViews>
    <sheetView topLeftCell="A13" zoomScale="90" zoomScaleNormal="90" workbookViewId="0">
      <pane xSplit="5" topLeftCell="G1" activePane="topRight" state="frozen"/>
      <selection activeCell="A3" sqref="A3"/>
      <selection pane="topRight" activeCell="I13" sqref="I13"/>
    </sheetView>
  </sheetViews>
  <sheetFormatPr baseColWidth="10" defaultColWidth="20.140625" defaultRowHeight="39.950000000000003" customHeight="1" outlineLevelCol="1" x14ac:dyDescent="0.2"/>
  <cols>
    <col min="1" max="1" width="4.140625" style="142" customWidth="1"/>
    <col min="2" max="2" width="16.7109375" style="142" customWidth="1"/>
    <col min="3" max="3" width="18.5703125" style="142" customWidth="1"/>
    <col min="4" max="4" width="20.140625" style="142"/>
    <col min="5" max="5" width="15.42578125" style="142" customWidth="1"/>
    <col min="6" max="6" width="39" style="142" customWidth="1"/>
    <col min="7" max="7" width="20.140625" style="142"/>
    <col min="8" max="8" width="20.140625" style="144"/>
    <col min="9" max="16" width="20.140625" style="142"/>
    <col min="17" max="17" width="20.140625" style="143" outlineLevel="1"/>
    <col min="18" max="18" width="35" style="143" customWidth="1" outlineLevel="1"/>
    <col min="19" max="22" width="20.140625" style="143" outlineLevel="1"/>
    <col min="23" max="23" width="78.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58.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445" t="s">
        <v>82</v>
      </c>
      <c r="X3" s="445" t="s">
        <v>83</v>
      </c>
      <c r="Y3" s="445" t="s">
        <v>52</v>
      </c>
      <c r="Z3" s="185" t="s">
        <v>56</v>
      </c>
      <c r="AA3" s="185" t="s">
        <v>58</v>
      </c>
      <c r="AB3" s="185" t="s">
        <v>60</v>
      </c>
      <c r="AC3" s="185" t="s">
        <v>62</v>
      </c>
      <c r="AD3" s="185" t="s">
        <v>64</v>
      </c>
      <c r="AE3" s="185" t="s">
        <v>84</v>
      </c>
    </row>
    <row r="4" spans="2:33" ht="117" hidden="1" customHeight="1" x14ac:dyDescent="0.25">
      <c r="B4" s="199" t="s">
        <v>148</v>
      </c>
      <c r="C4" s="583" t="s">
        <v>466</v>
      </c>
      <c r="D4" s="233" t="s">
        <v>467</v>
      </c>
      <c r="E4" s="231">
        <v>515</v>
      </c>
      <c r="F4" s="238" t="s">
        <v>468</v>
      </c>
      <c r="G4" s="289" t="s">
        <v>469</v>
      </c>
      <c r="H4" s="225" t="s">
        <v>470</v>
      </c>
      <c r="I4" s="225" t="s">
        <v>471</v>
      </c>
      <c r="J4" s="228">
        <v>3</v>
      </c>
      <c r="K4" s="191" t="s">
        <v>92</v>
      </c>
      <c r="L4" s="225" t="s">
        <v>472</v>
      </c>
      <c r="M4" s="290">
        <v>1</v>
      </c>
      <c r="N4" s="227">
        <v>45427</v>
      </c>
      <c r="O4" s="429">
        <v>45657</v>
      </c>
      <c r="P4" s="237"/>
      <c r="Q4" s="358">
        <v>45664</v>
      </c>
      <c r="R4" s="225" t="s">
        <v>473</v>
      </c>
      <c r="S4" s="387">
        <v>4</v>
      </c>
      <c r="T4" s="218">
        <f t="shared" ref="T4" si="0">(IF(S4="","",IF(OR($J4=0,$J4="",Q4=""),"",S4/$J4)))</f>
        <v>1.3333333333333333</v>
      </c>
      <c r="U4" s="219">
        <f t="shared" ref="U4" si="1">(IF(OR($M4="",T4=""),"",IF(OR($M4=0,T4=0),0,IF((T4*100%)/$M4&gt;100%,100%,(T4*100%)/$M4))))</f>
        <v>1</v>
      </c>
      <c r="V4" s="220" t="str">
        <f t="shared" ref="V4" si="2">IF(S4="","",IF(U4&lt;100%, IF(U4&lt;100%, "ALERTA","EN TERMINO"), IF(U4=100%, "OK", "EN TERMINO")))</f>
        <v>OK</v>
      </c>
      <c r="W4" s="372" t="s">
        <v>474</v>
      </c>
      <c r="X4" s="521" t="s">
        <v>96</v>
      </c>
      <c r="Y4" s="361" t="str">
        <f>IF(U4=100%,IF(U4&gt;=100%,"CUMPLIDA","ATENCIÓN"),IF(U4&lt;75%,"ATENCIÓN","EN EJECUCIÓN"))</f>
        <v>CUMPLIDA</v>
      </c>
      <c r="Z4" s="217" t="s">
        <v>97</v>
      </c>
      <c r="AA4" s="217" t="s">
        <v>98</v>
      </c>
      <c r="AB4" s="371" t="str">
        <f t="shared" ref="AB4" si="3">IF(AND(Z4="SI",AA4="NO"),"EFECTIVA",IF(AND(Z4="NO",AA4="NO"),"INEFECTIVA",IF(AND(Z4="NO",AA4="SI"),"INEFECTIVA")))</f>
        <v>EFECTIVA</v>
      </c>
      <c r="AC4" s="188" t="str">
        <f t="shared" ref="AC4:AC7" si="4">IF(AB4="EFECTIVA","NO","SI")</f>
        <v>NO</v>
      </c>
      <c r="AD4" s="217" t="s">
        <v>100</v>
      </c>
      <c r="AE4" s="188"/>
      <c r="AF4" s="189" t="s">
        <v>97</v>
      </c>
      <c r="AG4" s="189" t="s">
        <v>98</v>
      </c>
    </row>
    <row r="5" spans="2:33" ht="249" customHeight="1" x14ac:dyDescent="0.25">
      <c r="B5" s="199" t="s">
        <v>148</v>
      </c>
      <c r="C5" s="584"/>
      <c r="D5" s="233" t="s">
        <v>467</v>
      </c>
      <c r="E5" s="192">
        <v>516</v>
      </c>
      <c r="F5" s="238" t="s">
        <v>475</v>
      </c>
      <c r="G5" s="289" t="s">
        <v>476</v>
      </c>
      <c r="H5" s="225" t="s">
        <v>477</v>
      </c>
      <c r="I5" s="225" t="s">
        <v>478</v>
      </c>
      <c r="J5" s="228">
        <v>2</v>
      </c>
      <c r="K5" s="191" t="s">
        <v>92</v>
      </c>
      <c r="L5" s="225" t="s">
        <v>479</v>
      </c>
      <c r="M5" s="290">
        <v>1</v>
      </c>
      <c r="N5" s="227">
        <v>45427</v>
      </c>
      <c r="O5" s="429">
        <v>45657</v>
      </c>
      <c r="P5" s="197"/>
      <c r="Q5" s="358">
        <v>45664</v>
      </c>
      <c r="R5" s="467" t="s">
        <v>480</v>
      </c>
      <c r="S5" s="387">
        <v>0</v>
      </c>
      <c r="T5" s="218">
        <f t="shared" ref="T5:T16" si="5">(IF(S5="","",IF(OR($J5=0,$J5="",Q5=""),"",S5/$J5)))</f>
        <v>0</v>
      </c>
      <c r="U5" s="219">
        <f t="shared" ref="U5:U16" si="6">(IF(OR($M5="",T5=""),"",IF(OR($M5=0,T5=0),0,IF((T5*100%)/$M5&gt;100%,100%,(T5*100%)/$M5))))</f>
        <v>0</v>
      </c>
      <c r="V5" s="220" t="str">
        <f t="shared" ref="V5:V16" si="7">IF(S5="","",IF(U5&lt;100%, IF(U5&lt;100%, "ALERTA","EN TERMINO"), IF(U5=100%, "OK", "EN TERMINO")))</f>
        <v>ALERTA</v>
      </c>
      <c r="W5" s="372" t="s">
        <v>481</v>
      </c>
      <c r="X5" s="521" t="s">
        <v>96</v>
      </c>
      <c r="Y5" s="361" t="str">
        <f>IF(U5=100%,IF(U5&gt;=100%,"CUMPLIDA","ATENCIÓN"),IF(U5&lt;100%,"INCUMPLIDA","EN EJECUCIÓN"))</f>
        <v>INCUMPLIDA</v>
      </c>
      <c r="Z5" s="217" t="s">
        <v>98</v>
      </c>
      <c r="AA5" s="217" t="s">
        <v>98</v>
      </c>
      <c r="AB5" s="371" t="str">
        <f t="shared" ref="AB5:AB7" si="8">IF(AND(Z5="SI",AA5="NO"),"EFECTIVA",IF(AND(Z5="NO",AA5="NO"),"INEFECTIVA",IF(AND(Z5="NO",AA5="SI"),"INEFECTIVA")))</f>
        <v>INEFECTIVA</v>
      </c>
      <c r="AC5" s="188" t="str">
        <f t="shared" si="4"/>
        <v>SI</v>
      </c>
      <c r="AD5" s="217" t="s">
        <v>100</v>
      </c>
      <c r="AE5" s="151"/>
    </row>
    <row r="6" spans="2:33" ht="148.5" hidden="1" customHeight="1" x14ac:dyDescent="0.25">
      <c r="B6" s="199" t="s">
        <v>148</v>
      </c>
      <c r="C6" s="584"/>
      <c r="D6" s="233" t="s">
        <v>467</v>
      </c>
      <c r="E6" s="192">
        <v>517</v>
      </c>
      <c r="F6" s="238" t="s">
        <v>482</v>
      </c>
      <c r="G6" s="289" t="s">
        <v>483</v>
      </c>
      <c r="H6" s="225" t="s">
        <v>484</v>
      </c>
      <c r="I6" s="225" t="s">
        <v>485</v>
      </c>
      <c r="J6" s="228">
        <v>1</v>
      </c>
      <c r="K6" s="191" t="s">
        <v>92</v>
      </c>
      <c r="L6" s="225" t="s">
        <v>486</v>
      </c>
      <c r="M6" s="290">
        <v>1</v>
      </c>
      <c r="N6" s="227">
        <v>45597</v>
      </c>
      <c r="O6" s="429">
        <v>45657</v>
      </c>
      <c r="P6" s="197"/>
      <c r="Q6" s="358">
        <v>45664</v>
      </c>
      <c r="R6" s="225" t="s">
        <v>487</v>
      </c>
      <c r="S6" s="387">
        <v>1</v>
      </c>
      <c r="T6" s="218">
        <f t="shared" si="5"/>
        <v>1</v>
      </c>
      <c r="U6" s="219">
        <f t="shared" si="6"/>
        <v>1</v>
      </c>
      <c r="V6" s="220" t="str">
        <f t="shared" si="7"/>
        <v>OK</v>
      </c>
      <c r="W6" s="372" t="s">
        <v>488</v>
      </c>
      <c r="X6" s="521" t="s">
        <v>96</v>
      </c>
      <c r="Y6" s="361" t="str">
        <f t="shared" ref="Y6:Y11" si="9">IF(U6=100%,IF(U6&gt;=100%,"CUMPLIDA","ATENCIÓN"),IF(U6&lt;75%,"ATENCIÓN","EN EJECUCIÓN"))</f>
        <v>CUMPLIDA</v>
      </c>
      <c r="Z6" s="217" t="s">
        <v>97</v>
      </c>
      <c r="AA6" s="217" t="s">
        <v>98</v>
      </c>
      <c r="AB6" s="371" t="str">
        <f t="shared" si="8"/>
        <v>EFECTIVA</v>
      </c>
      <c r="AC6" s="188" t="str">
        <f t="shared" si="4"/>
        <v>NO</v>
      </c>
      <c r="AD6" s="217" t="s">
        <v>100</v>
      </c>
      <c r="AE6" s="151"/>
    </row>
    <row r="7" spans="2:33" ht="143.25" hidden="1" customHeight="1" x14ac:dyDescent="0.25">
      <c r="B7" s="199" t="s">
        <v>148</v>
      </c>
      <c r="C7" s="584"/>
      <c r="D7" s="233" t="s">
        <v>467</v>
      </c>
      <c r="E7" s="192">
        <v>518</v>
      </c>
      <c r="F7" s="238" t="s">
        <v>489</v>
      </c>
      <c r="G7" s="289" t="s">
        <v>490</v>
      </c>
      <c r="H7" s="225" t="s">
        <v>491</v>
      </c>
      <c r="I7" s="225" t="s">
        <v>492</v>
      </c>
      <c r="J7" s="228">
        <v>2</v>
      </c>
      <c r="K7" s="191" t="s">
        <v>92</v>
      </c>
      <c r="L7" s="225" t="s">
        <v>479</v>
      </c>
      <c r="M7" s="290">
        <v>1</v>
      </c>
      <c r="N7" s="227">
        <v>45427</v>
      </c>
      <c r="O7" s="429">
        <v>45657</v>
      </c>
      <c r="P7" s="197"/>
      <c r="Q7" s="358">
        <v>45664</v>
      </c>
      <c r="R7" s="467" t="s">
        <v>493</v>
      </c>
      <c r="S7" s="217">
        <v>2</v>
      </c>
      <c r="T7" s="218">
        <f t="shared" si="5"/>
        <v>1</v>
      </c>
      <c r="U7" s="219">
        <f t="shared" si="6"/>
        <v>1</v>
      </c>
      <c r="V7" s="220" t="str">
        <f t="shared" si="7"/>
        <v>OK</v>
      </c>
      <c r="W7" s="372" t="s">
        <v>494</v>
      </c>
      <c r="X7" s="521" t="s">
        <v>96</v>
      </c>
      <c r="Y7" s="361" t="str">
        <f t="shared" si="9"/>
        <v>CUMPLIDA</v>
      </c>
      <c r="Z7" s="217" t="s">
        <v>97</v>
      </c>
      <c r="AA7" s="217" t="s">
        <v>98</v>
      </c>
      <c r="AB7" s="371" t="str">
        <f t="shared" si="8"/>
        <v>EFECTIVA</v>
      </c>
      <c r="AC7" s="188" t="str">
        <f t="shared" si="4"/>
        <v>NO</v>
      </c>
      <c r="AD7" s="217" t="s">
        <v>100</v>
      </c>
      <c r="AE7" s="151"/>
    </row>
    <row r="8" spans="2:33" ht="314.25" customHeight="1" x14ac:dyDescent="0.25">
      <c r="B8" s="199" t="s">
        <v>148</v>
      </c>
      <c r="C8" s="584"/>
      <c r="D8" s="233" t="s">
        <v>467</v>
      </c>
      <c r="E8" s="231">
        <v>519</v>
      </c>
      <c r="F8" s="238" t="s">
        <v>495</v>
      </c>
      <c r="G8" s="289" t="s">
        <v>496</v>
      </c>
      <c r="H8" s="225" t="s">
        <v>497</v>
      </c>
      <c r="I8" s="225" t="s">
        <v>498</v>
      </c>
      <c r="J8" s="228">
        <v>2</v>
      </c>
      <c r="K8" s="191" t="s">
        <v>92</v>
      </c>
      <c r="L8" s="225" t="s">
        <v>479</v>
      </c>
      <c r="M8" s="290">
        <v>1</v>
      </c>
      <c r="N8" s="227">
        <v>45427</v>
      </c>
      <c r="O8" s="429">
        <v>45657</v>
      </c>
      <c r="P8" s="197"/>
      <c r="Q8" s="358">
        <v>45664</v>
      </c>
      <c r="R8" s="225" t="s">
        <v>499</v>
      </c>
      <c r="S8" s="234">
        <v>1</v>
      </c>
      <c r="T8" s="218">
        <f t="shared" si="5"/>
        <v>0.5</v>
      </c>
      <c r="U8" s="219">
        <f t="shared" si="6"/>
        <v>0.5</v>
      </c>
      <c r="V8" s="220" t="str">
        <f t="shared" si="7"/>
        <v>ALERTA</v>
      </c>
      <c r="W8" s="372" t="s">
        <v>500</v>
      </c>
      <c r="X8" s="521" t="s">
        <v>96</v>
      </c>
      <c r="Y8" s="361" t="str">
        <f>IF(U8=100%,IF(U8&gt;=100%,"CUMPLIDA","ATENCIÓN"),IF(U8&lt;100%,"INCUMPLIDA","EN EJECUCIÓN"))</f>
        <v>INCUMPLIDA</v>
      </c>
      <c r="Z8" s="217" t="s">
        <v>98</v>
      </c>
      <c r="AA8" s="217" t="s">
        <v>98</v>
      </c>
      <c r="AB8" s="371" t="str">
        <f t="shared" ref="AB8:AB11" si="10">IF(AND(Z8="SI",AA8="NO"),"EFECTIVA",IF(AND(Z8="NO",AA8="NO"),"INEFECTIVA",IF(AND(Z8="NO",AA8="SI"),"INEFECTIVA")))</f>
        <v>INEFECTIVA</v>
      </c>
      <c r="AC8" s="188" t="str">
        <f t="shared" ref="AC8:AC11" si="11">IF(AB8="EFECTIVA","NO","SI")</f>
        <v>SI</v>
      </c>
      <c r="AD8" s="217" t="s">
        <v>100</v>
      </c>
      <c r="AE8" s="151"/>
    </row>
    <row r="9" spans="2:33" ht="321" customHeight="1" x14ac:dyDescent="0.25">
      <c r="B9" s="199" t="s">
        <v>148</v>
      </c>
      <c r="C9" s="584"/>
      <c r="D9" s="233" t="s">
        <v>467</v>
      </c>
      <c r="E9" s="192">
        <v>520</v>
      </c>
      <c r="F9" s="238" t="s">
        <v>501</v>
      </c>
      <c r="G9" s="289" t="s">
        <v>502</v>
      </c>
      <c r="H9" s="225" t="s">
        <v>503</v>
      </c>
      <c r="I9" s="225" t="s">
        <v>504</v>
      </c>
      <c r="J9" s="228">
        <v>2</v>
      </c>
      <c r="K9" s="191" t="s">
        <v>92</v>
      </c>
      <c r="L9" s="225" t="s">
        <v>479</v>
      </c>
      <c r="M9" s="290">
        <v>1</v>
      </c>
      <c r="N9" s="227">
        <v>45427</v>
      </c>
      <c r="O9" s="429">
        <v>45657</v>
      </c>
      <c r="P9" s="197"/>
      <c r="Q9" s="358">
        <v>45664</v>
      </c>
      <c r="R9" s="467" t="s">
        <v>505</v>
      </c>
      <c r="S9" s="392">
        <v>0</v>
      </c>
      <c r="T9" s="218">
        <f t="shared" si="5"/>
        <v>0</v>
      </c>
      <c r="U9" s="219">
        <f t="shared" si="6"/>
        <v>0</v>
      </c>
      <c r="V9" s="220" t="str">
        <f t="shared" si="7"/>
        <v>ALERTA</v>
      </c>
      <c r="W9" s="520" t="s">
        <v>506</v>
      </c>
      <c r="X9" s="521" t="s">
        <v>96</v>
      </c>
      <c r="Y9" s="361" t="str">
        <f>IF(U9=100%,IF(U9&gt;=100%,"CUMPLIDA","ATENCIÓN"),IF(U9&lt;100%,"INCUMPLIDA","EN EJECUCIÓN"))</f>
        <v>INCUMPLIDA</v>
      </c>
      <c r="Z9" s="217" t="s">
        <v>98</v>
      </c>
      <c r="AA9" s="217" t="s">
        <v>98</v>
      </c>
      <c r="AB9" s="371" t="str">
        <f t="shared" si="10"/>
        <v>INEFECTIVA</v>
      </c>
      <c r="AC9" s="188" t="str">
        <f t="shared" si="11"/>
        <v>SI</v>
      </c>
      <c r="AD9" s="217" t="s">
        <v>100</v>
      </c>
      <c r="AE9" s="151"/>
    </row>
    <row r="10" spans="2:33" ht="133.5" hidden="1" customHeight="1" x14ac:dyDescent="0.25">
      <c r="B10" s="199" t="s">
        <v>148</v>
      </c>
      <c r="C10" s="584"/>
      <c r="D10" s="233" t="s">
        <v>467</v>
      </c>
      <c r="E10" s="192">
        <v>521</v>
      </c>
      <c r="F10" s="238" t="s">
        <v>507</v>
      </c>
      <c r="G10" s="289" t="s">
        <v>508</v>
      </c>
      <c r="H10" s="225" t="s">
        <v>509</v>
      </c>
      <c r="I10" s="225" t="s">
        <v>510</v>
      </c>
      <c r="J10" s="228">
        <v>1</v>
      </c>
      <c r="K10" s="191" t="s">
        <v>92</v>
      </c>
      <c r="L10" s="225" t="s">
        <v>479</v>
      </c>
      <c r="M10" s="290">
        <v>1</v>
      </c>
      <c r="N10" s="227">
        <v>45427</v>
      </c>
      <c r="O10" s="429">
        <v>45657</v>
      </c>
      <c r="Q10" s="358">
        <v>45664</v>
      </c>
      <c r="R10" s="225" t="s">
        <v>511</v>
      </c>
      <c r="S10" s="234">
        <v>1</v>
      </c>
      <c r="T10" s="218">
        <v>1</v>
      </c>
      <c r="U10" s="219">
        <f t="shared" si="6"/>
        <v>1</v>
      </c>
      <c r="V10" s="220" t="str">
        <f t="shared" si="7"/>
        <v>OK</v>
      </c>
      <c r="W10" s="372" t="s">
        <v>512</v>
      </c>
      <c r="X10" s="521" t="s">
        <v>96</v>
      </c>
      <c r="Y10" s="361" t="str">
        <f t="shared" si="9"/>
        <v>CUMPLIDA</v>
      </c>
      <c r="Z10" s="217" t="s">
        <v>97</v>
      </c>
      <c r="AA10" s="217" t="s">
        <v>98</v>
      </c>
      <c r="AB10" s="371" t="str">
        <f t="shared" si="10"/>
        <v>EFECTIVA</v>
      </c>
      <c r="AC10" s="188" t="str">
        <f t="shared" si="11"/>
        <v>NO</v>
      </c>
      <c r="AD10" s="217" t="s">
        <v>100</v>
      </c>
      <c r="AE10" s="151"/>
    </row>
    <row r="11" spans="2:33" ht="136.5" hidden="1" customHeight="1" x14ac:dyDescent="0.25">
      <c r="B11" s="199" t="s">
        <v>148</v>
      </c>
      <c r="C11" s="584"/>
      <c r="D11" s="233" t="s">
        <v>467</v>
      </c>
      <c r="E11" s="192">
        <v>522</v>
      </c>
      <c r="F11" s="238" t="s">
        <v>513</v>
      </c>
      <c r="G11" s="289" t="s">
        <v>514</v>
      </c>
      <c r="H11" s="225" t="s">
        <v>515</v>
      </c>
      <c r="I11" s="225" t="s">
        <v>516</v>
      </c>
      <c r="J11" s="228">
        <v>2</v>
      </c>
      <c r="K11" s="191" t="s">
        <v>92</v>
      </c>
      <c r="L11" s="225" t="s">
        <v>479</v>
      </c>
      <c r="M11" s="290">
        <v>1</v>
      </c>
      <c r="N11" s="227">
        <v>45427</v>
      </c>
      <c r="O11" s="429">
        <v>45657</v>
      </c>
      <c r="P11" s="197"/>
      <c r="Q11" s="358">
        <v>45664</v>
      </c>
      <c r="R11" s="467" t="s">
        <v>517</v>
      </c>
      <c r="S11" s="392">
        <v>2</v>
      </c>
      <c r="T11" s="218">
        <f>(IF(S11="","",IF(OR($J11=0,$J11="",Q11=""),"",S11/$J11)))</f>
        <v>1</v>
      </c>
      <c r="U11" s="219">
        <f>(IF(OR($M11="",T11=""),"",IF(OR($M11=0,T11=0),0,IF((T11*100%)/$M11&gt;100%,100%,(T11*100%)/$M11))))</f>
        <v>1</v>
      </c>
      <c r="V11" s="220" t="str">
        <f>IF(S11="","",IF(U11&lt;100%, IF(U11&lt;100%, "ALERTA","EN TERMINO"), IF(U11=100%, "OK", "EN TERMINO")))</f>
        <v>OK</v>
      </c>
      <c r="W11" s="396" t="s">
        <v>518</v>
      </c>
      <c r="X11" s="521" t="s">
        <v>96</v>
      </c>
      <c r="Y11" s="361" t="str">
        <f t="shared" si="9"/>
        <v>CUMPLIDA</v>
      </c>
      <c r="Z11" s="217" t="s">
        <v>97</v>
      </c>
      <c r="AA11" s="217" t="s">
        <v>98</v>
      </c>
      <c r="AB11" s="371" t="str">
        <f t="shared" si="10"/>
        <v>EFECTIVA</v>
      </c>
      <c r="AC11" s="188" t="str">
        <f t="shared" si="11"/>
        <v>NO</v>
      </c>
      <c r="AD11" s="217" t="s">
        <v>100</v>
      </c>
      <c r="AE11" s="151"/>
    </row>
    <row r="12" spans="2:33" ht="320.25" customHeight="1" x14ac:dyDescent="0.25">
      <c r="B12" s="199" t="s">
        <v>148</v>
      </c>
      <c r="C12" s="584"/>
      <c r="D12" s="233" t="s">
        <v>467</v>
      </c>
      <c r="E12" s="231">
        <v>523</v>
      </c>
      <c r="F12" s="238" t="s">
        <v>519</v>
      </c>
      <c r="G12" s="289" t="s">
        <v>520</v>
      </c>
      <c r="H12" s="225" t="s">
        <v>521</v>
      </c>
      <c r="I12" s="225" t="s">
        <v>522</v>
      </c>
      <c r="J12" s="228">
        <v>3</v>
      </c>
      <c r="K12" s="191" t="s">
        <v>92</v>
      </c>
      <c r="L12" s="225" t="s">
        <v>479</v>
      </c>
      <c r="M12" s="290">
        <v>1</v>
      </c>
      <c r="N12" s="227">
        <v>45427</v>
      </c>
      <c r="O12" s="429">
        <v>45657</v>
      </c>
      <c r="P12" s="197"/>
      <c r="Q12" s="358">
        <v>45664</v>
      </c>
      <c r="R12" s="467" t="s">
        <v>523</v>
      </c>
      <c r="S12" s="217">
        <v>0.5</v>
      </c>
      <c r="T12" s="218">
        <f t="shared" ref="T12" si="12">(IF(S12="","",IF(OR($J12=0,$J12="",Q12=""),"",S12/$J12)))</f>
        <v>0.16666666666666666</v>
      </c>
      <c r="U12" s="219">
        <f t="shared" ref="U12" si="13">(IF(OR($M12="",T12=""),"",IF(OR($M12=0,T12=0),0,IF((T12*100%)/$M12&gt;100%,100%,(T12*100%)/$M12))))</f>
        <v>0.16666666666666666</v>
      </c>
      <c r="V12" s="220" t="str">
        <f t="shared" ref="V12" si="14">IF(S12="","",IF(U12&lt;100%, IF(U12&lt;100%, "ALERTA","EN TERMINO"), IF(U12=100%, "OK", "EN TERMINO")))</f>
        <v>ALERTA</v>
      </c>
      <c r="W12" s="289" t="s">
        <v>524</v>
      </c>
      <c r="X12" s="521" t="s">
        <v>96</v>
      </c>
      <c r="Y12" s="361" t="str">
        <f>IF(U12=100%,IF(U12&gt;=100%,"CUMPLIDA","ATENCIÓN"),IF(U12&lt;100%,"INCUMPLIDA","EN EJECUCIÓN"))</f>
        <v>INCUMPLIDA</v>
      </c>
      <c r="Z12" s="217" t="s">
        <v>98</v>
      </c>
      <c r="AA12" s="217" t="s">
        <v>98</v>
      </c>
      <c r="AB12" s="371" t="str">
        <f t="shared" ref="AB12:AB16" si="15">IF(AND(Z12="SI",AA12="NO"),"EFECTIVA",IF(AND(Z12="NO",AA12="NO"),"INEFECTIVA",IF(AND(Z12="NO",AA12="SI"),"INEFECTIVA")))</f>
        <v>INEFECTIVA</v>
      </c>
      <c r="AC12" s="188" t="str">
        <f t="shared" ref="AC12:AC16" si="16">IF(AB12="EFECTIVA","NO","SI")</f>
        <v>SI</v>
      </c>
      <c r="AD12" s="217" t="s">
        <v>100</v>
      </c>
      <c r="AE12" s="151"/>
    </row>
    <row r="13" spans="2:33" ht="283.5" customHeight="1" x14ac:dyDescent="0.25">
      <c r="B13" s="199" t="s">
        <v>148</v>
      </c>
      <c r="C13" s="584"/>
      <c r="D13" s="233" t="s">
        <v>467</v>
      </c>
      <c r="E13" s="192">
        <v>524</v>
      </c>
      <c r="F13" s="238" t="s">
        <v>525</v>
      </c>
      <c r="G13" s="289" t="s">
        <v>526</v>
      </c>
      <c r="H13" s="225" t="s">
        <v>527</v>
      </c>
      <c r="I13" s="225" t="s">
        <v>528</v>
      </c>
      <c r="J13" s="228">
        <v>2</v>
      </c>
      <c r="K13" s="191" t="s">
        <v>92</v>
      </c>
      <c r="L13" s="225" t="s">
        <v>479</v>
      </c>
      <c r="M13" s="290">
        <v>1</v>
      </c>
      <c r="N13" s="227">
        <v>45427</v>
      </c>
      <c r="O13" s="429">
        <v>45657</v>
      </c>
      <c r="P13" s="197"/>
      <c r="Q13" s="358">
        <v>45664</v>
      </c>
      <c r="R13" s="467" t="s">
        <v>529</v>
      </c>
      <c r="S13" s="217">
        <v>0</v>
      </c>
      <c r="T13" s="218">
        <f t="shared" si="5"/>
        <v>0</v>
      </c>
      <c r="U13" s="219">
        <f t="shared" si="6"/>
        <v>0</v>
      </c>
      <c r="V13" s="220" t="str">
        <f t="shared" si="7"/>
        <v>ALERTA</v>
      </c>
      <c r="W13" s="289" t="s">
        <v>530</v>
      </c>
      <c r="X13" s="521" t="s">
        <v>96</v>
      </c>
      <c r="Y13" s="361" t="str">
        <f>IF(U13=100%,IF(U13&gt;=100%,"CUMPLIDA","ATENCIÓN"),IF(U13&lt;100%,"INCUMPLIDA","EN EJECUCIÓN"))</f>
        <v>INCUMPLIDA</v>
      </c>
      <c r="Z13" s="217" t="s">
        <v>98</v>
      </c>
      <c r="AA13" s="217" t="s">
        <v>98</v>
      </c>
      <c r="AB13" s="371" t="str">
        <f t="shared" si="15"/>
        <v>INEFECTIVA</v>
      </c>
      <c r="AC13" s="188" t="str">
        <f t="shared" si="16"/>
        <v>SI</v>
      </c>
      <c r="AD13" s="217" t="s">
        <v>100</v>
      </c>
      <c r="AE13" s="151"/>
    </row>
    <row r="14" spans="2:33" ht="252.75" customHeight="1" x14ac:dyDescent="0.25">
      <c r="B14" s="199" t="s">
        <v>148</v>
      </c>
      <c r="C14" s="584"/>
      <c r="D14" s="233" t="s">
        <v>467</v>
      </c>
      <c r="E14" s="192">
        <v>525</v>
      </c>
      <c r="F14" s="238" t="s">
        <v>531</v>
      </c>
      <c r="G14" s="289" t="s">
        <v>526</v>
      </c>
      <c r="H14" s="225" t="s">
        <v>532</v>
      </c>
      <c r="I14" s="225" t="s">
        <v>528</v>
      </c>
      <c r="J14" s="228">
        <v>2</v>
      </c>
      <c r="K14" s="191" t="s">
        <v>92</v>
      </c>
      <c r="L14" s="225" t="s">
        <v>479</v>
      </c>
      <c r="M14" s="290">
        <v>1</v>
      </c>
      <c r="N14" s="227">
        <v>45427</v>
      </c>
      <c r="O14" s="429">
        <v>45657</v>
      </c>
      <c r="P14" s="197"/>
      <c r="Q14" s="358">
        <v>45664</v>
      </c>
      <c r="R14" s="467" t="s">
        <v>533</v>
      </c>
      <c r="S14" s="217">
        <v>0</v>
      </c>
      <c r="T14" s="218">
        <f t="shared" si="5"/>
        <v>0</v>
      </c>
      <c r="U14" s="219">
        <f t="shared" si="6"/>
        <v>0</v>
      </c>
      <c r="V14" s="220" t="str">
        <f t="shared" si="7"/>
        <v>ALERTA</v>
      </c>
      <c r="W14" s="289" t="s">
        <v>534</v>
      </c>
      <c r="X14" s="521" t="s">
        <v>96</v>
      </c>
      <c r="Y14" s="361" t="str">
        <f>IF(U14=100%,IF(U14&gt;=100%,"CUMPLIDA","ATENCIÓN"),IF(U14&lt;100%,"INCUMPLIDA","EN EJECUCIÓN"))</f>
        <v>INCUMPLIDA</v>
      </c>
      <c r="Z14" s="217" t="s">
        <v>98</v>
      </c>
      <c r="AA14" s="217" t="s">
        <v>98</v>
      </c>
      <c r="AB14" s="371" t="str">
        <f t="shared" si="15"/>
        <v>INEFECTIVA</v>
      </c>
      <c r="AC14" s="188" t="str">
        <f t="shared" si="16"/>
        <v>SI</v>
      </c>
      <c r="AD14" s="217" t="s">
        <v>100</v>
      </c>
      <c r="AE14" s="151"/>
    </row>
    <row r="15" spans="2:33" ht="264" customHeight="1" x14ac:dyDescent="0.25">
      <c r="B15" s="199" t="s">
        <v>148</v>
      </c>
      <c r="C15" s="584"/>
      <c r="D15" s="233" t="s">
        <v>467</v>
      </c>
      <c r="E15" s="192">
        <v>526</v>
      </c>
      <c r="F15" s="238" t="s">
        <v>535</v>
      </c>
      <c r="G15" s="289" t="s">
        <v>536</v>
      </c>
      <c r="H15" s="225" t="s">
        <v>537</v>
      </c>
      <c r="I15" s="225" t="s">
        <v>538</v>
      </c>
      <c r="J15" s="228">
        <v>3</v>
      </c>
      <c r="K15" s="191" t="s">
        <v>92</v>
      </c>
      <c r="L15" s="225" t="s">
        <v>479</v>
      </c>
      <c r="M15" s="386">
        <v>1</v>
      </c>
      <c r="N15" s="249">
        <v>45427</v>
      </c>
      <c r="O15" s="430">
        <v>45657</v>
      </c>
      <c r="P15" s="201"/>
      <c r="Q15" s="358">
        <v>45664</v>
      </c>
      <c r="R15" s="467" t="s">
        <v>539</v>
      </c>
      <c r="S15" s="217">
        <v>0</v>
      </c>
      <c r="T15" s="218">
        <f t="shared" si="5"/>
        <v>0</v>
      </c>
      <c r="U15" s="219">
        <f t="shared" si="6"/>
        <v>0</v>
      </c>
      <c r="V15" s="220" t="str">
        <f t="shared" si="7"/>
        <v>ALERTA</v>
      </c>
      <c r="W15" s="289" t="s">
        <v>540</v>
      </c>
      <c r="X15" s="521" t="s">
        <v>96</v>
      </c>
      <c r="Y15" s="361" t="str">
        <f>IF(U15=100%,IF(U15&gt;=100%,"CUMPLIDA","ATENCIÓN"),IF(U15&lt;100%,"INCUMPLIDA","EN EJECUCIÓN"))</f>
        <v>INCUMPLIDA</v>
      </c>
      <c r="Z15" s="217" t="s">
        <v>98</v>
      </c>
      <c r="AA15" s="217" t="s">
        <v>98</v>
      </c>
      <c r="AB15" s="371" t="str">
        <f t="shared" si="15"/>
        <v>INEFECTIVA</v>
      </c>
      <c r="AC15" s="188" t="str">
        <f t="shared" si="16"/>
        <v>SI</v>
      </c>
      <c r="AD15" s="217" t="s">
        <v>100</v>
      </c>
      <c r="AE15" s="151"/>
    </row>
    <row r="16" spans="2:33" ht="192" customHeight="1" x14ac:dyDescent="0.25">
      <c r="B16" s="199" t="s">
        <v>148</v>
      </c>
      <c r="C16" s="585"/>
      <c r="D16" s="233" t="s">
        <v>467</v>
      </c>
      <c r="E16" s="231">
        <v>527</v>
      </c>
      <c r="F16" s="238" t="s">
        <v>541</v>
      </c>
      <c r="G16" s="289" t="s">
        <v>542</v>
      </c>
      <c r="H16" s="225" t="s">
        <v>543</v>
      </c>
      <c r="I16" s="225" t="s">
        <v>544</v>
      </c>
      <c r="J16" s="228">
        <v>2</v>
      </c>
      <c r="K16" s="191" t="s">
        <v>92</v>
      </c>
      <c r="L16" s="384" t="s">
        <v>479</v>
      </c>
      <c r="M16" s="280">
        <v>1</v>
      </c>
      <c r="N16" s="382">
        <v>45427</v>
      </c>
      <c r="O16" s="435">
        <v>45657</v>
      </c>
      <c r="P16" s="383"/>
      <c r="Q16" s="358">
        <v>45664</v>
      </c>
      <c r="R16" s="467" t="s">
        <v>545</v>
      </c>
      <c r="S16" s="217">
        <v>0.5</v>
      </c>
      <c r="T16" s="380">
        <f t="shared" si="5"/>
        <v>0.25</v>
      </c>
      <c r="U16" s="385">
        <f t="shared" si="6"/>
        <v>0.25</v>
      </c>
      <c r="V16" s="379" t="str">
        <f t="shared" si="7"/>
        <v>ALERTA</v>
      </c>
      <c r="W16" s="289" t="s">
        <v>546</v>
      </c>
      <c r="X16" s="521" t="s">
        <v>96</v>
      </c>
      <c r="Y16" s="361" t="str">
        <f>IF(U16=100%,IF(U16&gt;=100%,"CUMPLIDA","ATENCIÓN"),IF(U16&lt;100%,"INCUMPLIDA","EN EJECUCIÓN"))</f>
        <v>INCUMPLIDA</v>
      </c>
      <c r="Z16" s="217" t="s">
        <v>98</v>
      </c>
      <c r="AA16" s="217" t="s">
        <v>98</v>
      </c>
      <c r="AB16" s="371" t="str">
        <f t="shared" si="15"/>
        <v>INEFECTIVA</v>
      </c>
      <c r="AC16" s="188" t="str">
        <f t="shared" si="16"/>
        <v>SI</v>
      </c>
      <c r="AD16" s="217" t="s">
        <v>100</v>
      </c>
      <c r="AE16" s="151"/>
    </row>
  </sheetData>
  <autoFilter ref="A3:AG16">
    <filterColumn colId="24">
      <filters>
        <filter val="INCUMPLIDA"/>
      </filters>
    </filterColumn>
  </autoFilter>
  <mergeCells count="6">
    <mergeCell ref="C4:C16"/>
    <mergeCell ref="B1:F2"/>
    <mergeCell ref="G1:P2"/>
    <mergeCell ref="Q1:Y1"/>
    <mergeCell ref="Z1:AE2"/>
    <mergeCell ref="Q2:Y2"/>
  </mergeCells>
  <conditionalFormatting sqref="V4:V16">
    <cfRule type="containsText" dxfId="220" priority="23" stopIfTrue="1" operator="containsText" text="EN TERMINO">
      <formula>NOT(ISERROR(SEARCH("EN TERMINO",V4)))</formula>
    </cfRule>
    <cfRule type="containsText" priority="24" operator="containsText" text="AMARILLO">
      <formula>NOT(ISERROR(SEARCH("AMARILLO",V4)))</formula>
    </cfRule>
    <cfRule type="containsText" dxfId="219" priority="25" stopIfTrue="1" operator="containsText" text="ALERTA">
      <formula>NOT(ISERROR(SEARCH("ALERTA",V4)))</formula>
    </cfRule>
    <cfRule type="containsText" dxfId="218" priority="26" stopIfTrue="1" operator="containsText" text="OK">
      <formula>NOT(ISERROR(SEARCH("OK",V4)))</formula>
    </cfRule>
    <cfRule type="dataBar" priority="27">
      <dataBar>
        <cfvo type="min"/>
        <cfvo type="max"/>
        <color rgb="FF638EC6"/>
      </dataBar>
    </cfRule>
  </conditionalFormatting>
  <conditionalFormatting sqref="Y4:Y16">
    <cfRule type="containsText" dxfId="217" priority="16" operator="containsText" text="EN EJECUCIÓN">
      <formula>NOT(ISERROR(SEARCH("EN EJECUCIÓN",Y4)))</formula>
    </cfRule>
    <cfRule type="containsText" dxfId="216" priority="18" operator="containsText" text="EN TERMINO">
      <formula>NOT(ISERROR(SEARCH("EN TERMINO",Y4)))</formula>
    </cfRule>
    <cfRule type="containsText" dxfId="215" priority="19" operator="containsText" text="ATENCIÓN">
      <formula>NOT(ISERROR(SEARCH("ATENCIÓN",Y4)))</formula>
    </cfRule>
    <cfRule type="containsText" dxfId="214" priority="20" stopIfTrue="1" operator="containsText" text="PENDIENTE">
      <formula>NOT(ISERROR(SEARCH("PENDIENTE",Y4)))</formula>
    </cfRule>
    <cfRule type="containsText" dxfId="213" priority="21" stopIfTrue="1" operator="containsText" text="INCUMPLIDA">
      <formula>NOT(ISERROR(SEARCH("INCUMPLIDA",Y4)))</formula>
    </cfRule>
    <cfRule type="containsText" dxfId="212" priority="22" stopIfTrue="1" operator="containsText" text="CUMPLIDA">
      <formula>NOT(ISERROR(SEARCH("CUMPLIDA",Y4)))</formula>
    </cfRule>
  </conditionalFormatting>
  <conditionalFormatting sqref="AC4:AC16">
    <cfRule type="containsText" dxfId="211" priority="1" operator="containsText" text="cerrada">
      <formula>NOT(ISERROR(SEARCH("cerrada",AC4)))</formula>
    </cfRule>
    <cfRule type="containsText" dxfId="210" priority="2" operator="containsText" text="cerrado">
      <formula>NOT(ISERROR(SEARCH("cerrado",AC4)))</formula>
    </cfRule>
    <cfRule type="containsText" dxfId="209" priority="3" operator="containsText" text="Abierto">
      <formula>NOT(ISERROR(SEARCH("Abierto",AC4)))</formula>
    </cfRule>
  </conditionalFormatting>
  <dataValidations count="1">
    <dataValidation type="list" allowBlank="1" showInputMessage="1" showErrorMessage="1" sqref="K4:K16">
      <formula1>"Correctiva, Preventiva, Acción de mejora"</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G47"/>
  <sheetViews>
    <sheetView zoomScaleNormal="100" workbookViewId="0">
      <pane xSplit="6" ySplit="3" topLeftCell="V4" activePane="bottomRight" state="frozen"/>
      <selection pane="topRight" activeCell="G1" sqref="G1"/>
      <selection pane="bottomLeft" activeCell="A4" sqref="A4"/>
      <selection pane="bottomRight" activeCell="W4" sqref="W4"/>
    </sheetView>
  </sheetViews>
  <sheetFormatPr baseColWidth="10" defaultColWidth="20.140625" defaultRowHeight="39.950000000000003" customHeight="1" outlineLevelCol="1" x14ac:dyDescent="0.2"/>
  <cols>
    <col min="1" max="1" width="2.140625" style="142" customWidth="1"/>
    <col min="2" max="2" width="15.42578125" style="142" hidden="1" customWidth="1"/>
    <col min="3" max="3" width="18.42578125" style="142" customWidth="1"/>
    <col min="4" max="4" width="16.28515625" style="142" customWidth="1"/>
    <col min="5" max="5" width="5.42578125" style="142" customWidth="1"/>
    <col min="6" max="6" width="43.42578125" style="142" customWidth="1"/>
    <col min="7" max="7" width="20.140625" style="142"/>
    <col min="8" max="8" width="20.140625" style="144"/>
    <col min="9" max="9" width="27" style="142" customWidth="1"/>
    <col min="10" max="15" width="20.140625" style="142"/>
    <col min="16" max="16" width="36.5703125" style="142" bestFit="1" customWidth="1"/>
    <col min="17" max="17" width="20.140625" style="143" outlineLevel="1"/>
    <col min="18" max="18" width="31.85546875" style="143" customWidth="1" outlineLevel="1"/>
    <col min="19" max="19" width="29.28515625" style="143" customWidth="1" outlineLevel="1"/>
    <col min="20" max="22" width="20.140625" style="143" outlineLevel="1"/>
    <col min="23" max="23" width="54.42578125" style="550"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575" t="s">
        <v>6</v>
      </c>
      <c r="C1" s="575"/>
      <c r="D1" s="575"/>
      <c r="E1" s="575"/>
      <c r="F1" s="575"/>
      <c r="G1" s="576" t="s">
        <v>19</v>
      </c>
      <c r="H1" s="576"/>
      <c r="I1" s="576"/>
      <c r="J1" s="576"/>
      <c r="K1" s="576"/>
      <c r="L1" s="576"/>
      <c r="M1" s="576"/>
      <c r="N1" s="576"/>
      <c r="O1" s="576"/>
      <c r="P1" s="576"/>
      <c r="Q1" s="574"/>
      <c r="R1" s="574"/>
      <c r="S1" s="574"/>
      <c r="T1" s="574"/>
      <c r="U1" s="574"/>
      <c r="V1" s="574"/>
      <c r="W1" s="574"/>
      <c r="X1" s="574"/>
      <c r="Y1" s="574"/>
      <c r="Z1" s="570" t="s">
        <v>69</v>
      </c>
      <c r="AA1" s="571"/>
      <c r="AB1" s="571"/>
      <c r="AC1" s="571"/>
      <c r="AD1" s="571"/>
      <c r="AE1" s="571"/>
    </row>
    <row r="2" spans="2:33" ht="18.75" customHeight="1" x14ac:dyDescent="0.25">
      <c r="B2" s="575"/>
      <c r="C2" s="575"/>
      <c r="D2" s="575"/>
      <c r="E2" s="575"/>
      <c r="F2" s="575"/>
      <c r="G2" s="576"/>
      <c r="H2" s="576"/>
      <c r="I2" s="576"/>
      <c r="J2" s="576"/>
      <c r="K2" s="576"/>
      <c r="L2" s="576"/>
      <c r="M2" s="576"/>
      <c r="N2" s="576"/>
      <c r="O2" s="576"/>
      <c r="P2" s="576"/>
      <c r="Q2" s="577" t="s">
        <v>70</v>
      </c>
      <c r="R2" s="577"/>
      <c r="S2" s="577"/>
      <c r="T2" s="577"/>
      <c r="U2" s="577"/>
      <c r="V2" s="577"/>
      <c r="W2" s="577"/>
      <c r="X2" s="577"/>
      <c r="Y2" s="577"/>
      <c r="Z2" s="572"/>
      <c r="AA2" s="573"/>
      <c r="AB2" s="573"/>
      <c r="AC2" s="573"/>
      <c r="AD2" s="573"/>
      <c r="AE2" s="573"/>
    </row>
    <row r="3" spans="2:33" ht="31.9"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45" t="s">
        <v>76</v>
      </c>
      <c r="R3" s="445" t="s">
        <v>77</v>
      </c>
      <c r="S3" s="445" t="s">
        <v>78</v>
      </c>
      <c r="T3" s="445" t="s">
        <v>79</v>
      </c>
      <c r="U3" s="445" t="s">
        <v>80</v>
      </c>
      <c r="V3" s="445" t="s">
        <v>81</v>
      </c>
      <c r="W3" s="547" t="s">
        <v>82</v>
      </c>
      <c r="X3" s="445" t="s">
        <v>83</v>
      </c>
      <c r="Y3" s="445" t="s">
        <v>52</v>
      </c>
      <c r="Z3" s="185" t="s">
        <v>56</v>
      </c>
      <c r="AA3" s="186" t="s">
        <v>58</v>
      </c>
      <c r="AB3" s="186" t="s">
        <v>60</v>
      </c>
      <c r="AC3" s="186" t="s">
        <v>62</v>
      </c>
      <c r="AD3" s="186" t="s">
        <v>64</v>
      </c>
      <c r="AE3" s="186" t="s">
        <v>84</v>
      </c>
    </row>
    <row r="4" spans="2:33" ht="86.25" customHeight="1" x14ac:dyDescent="0.25">
      <c r="B4" s="199" t="s">
        <v>85</v>
      </c>
      <c r="C4" s="291" t="s">
        <v>547</v>
      </c>
      <c r="D4" s="295" t="s">
        <v>110</v>
      </c>
      <c r="E4" s="241">
        <v>184</v>
      </c>
      <c r="F4" s="296" t="s">
        <v>548</v>
      </c>
      <c r="G4" s="296" t="s">
        <v>549</v>
      </c>
      <c r="H4" s="396" t="s">
        <v>550</v>
      </c>
      <c r="I4" s="390" t="s">
        <v>551</v>
      </c>
      <c r="J4" s="390">
        <v>2</v>
      </c>
      <c r="K4" s="390" t="s">
        <v>552</v>
      </c>
      <c r="L4" s="542" t="s">
        <v>553</v>
      </c>
      <c r="M4" s="259">
        <v>1</v>
      </c>
      <c r="N4" s="292">
        <v>45032</v>
      </c>
      <c r="O4" s="293">
        <v>44846</v>
      </c>
      <c r="P4" s="436">
        <v>45657</v>
      </c>
      <c r="Q4" s="358">
        <v>45678</v>
      </c>
      <c r="R4" s="390" t="s">
        <v>554</v>
      </c>
      <c r="S4" s="217">
        <v>2</v>
      </c>
      <c r="T4" s="218">
        <f t="shared" ref="T4:T5" si="0">(IF(S4="","",IF(OR($J4=0,$J4="",Q4=""),"",S4/$J4)))</f>
        <v>1</v>
      </c>
      <c r="U4" s="219">
        <f t="shared" ref="U4:U5" si="1">(IF(OR($M4="",T4=""),"",IF(OR($M4=0,T4=0),0,IF((T4*100%)/$M4&gt;100%,100%,(T4*100%)/$M4))))</f>
        <v>1</v>
      </c>
      <c r="V4" s="220" t="str">
        <f t="shared" ref="V4:V5" si="2">IF(S4="","",IF(U4&lt;100%, IF(U4&lt;100%, "ALERTA","EN TERMINO"), IF(U4=100%, "OK", "EN TERMINO")))</f>
        <v>OK</v>
      </c>
      <c r="W4" s="551" t="s">
        <v>1169</v>
      </c>
      <c r="X4" s="217" t="s">
        <v>555</v>
      </c>
      <c r="Y4" s="361" t="str">
        <f>IF(U4=100%,IF(U4&gt;=100%,"CUMPLIDA","ATENCIÓN"),IF(U4&lt;75%,"ATENCIÓN","EN EJECUCIÓN"))</f>
        <v>CUMPLIDA</v>
      </c>
      <c r="Z4" s="217" t="s">
        <v>97</v>
      </c>
      <c r="AA4" s="217" t="s">
        <v>98</v>
      </c>
      <c r="AB4" s="371" t="str">
        <f t="shared" ref="AB4" si="3">IF(AND(Z4="SI",AA4="NO"),"EFECTIVA",IF(AND(Z4="NO",AA4="NO"),"INEFECTIVA",IF(AND(Z4="NO",AA4="SI"),"INEFECTIVA")))</f>
        <v>EFECTIVA</v>
      </c>
      <c r="AC4" s="188" t="str">
        <f t="shared" ref="AC4:AC5" si="4">IF(AB4="EFECTIVA","NO","SI")</f>
        <v>NO</v>
      </c>
      <c r="AD4" s="217" t="s">
        <v>100</v>
      </c>
      <c r="AE4" s="188"/>
      <c r="AF4" s="189" t="s">
        <v>97</v>
      </c>
      <c r="AG4" s="189" t="s">
        <v>98</v>
      </c>
    </row>
    <row r="5" spans="2:33" ht="77.25" customHeight="1" x14ac:dyDescent="0.25">
      <c r="B5" s="199" t="s">
        <v>85</v>
      </c>
      <c r="C5" s="567" t="s">
        <v>443</v>
      </c>
      <c r="D5" s="295" t="s">
        <v>110</v>
      </c>
      <c r="E5" s="241">
        <v>550</v>
      </c>
      <c r="F5" s="242" t="s">
        <v>556</v>
      </c>
      <c r="G5" s="232" t="s">
        <v>557</v>
      </c>
      <c r="H5" s="232" t="s">
        <v>558</v>
      </c>
      <c r="I5" s="233" t="s">
        <v>559</v>
      </c>
      <c r="J5" s="233">
        <v>1</v>
      </c>
      <c r="K5" s="191" t="s">
        <v>115</v>
      </c>
      <c r="L5" s="232" t="s">
        <v>560</v>
      </c>
      <c r="M5" s="259">
        <v>1</v>
      </c>
      <c r="N5" s="251">
        <v>45519</v>
      </c>
      <c r="O5" s="436">
        <v>45631</v>
      </c>
      <c r="P5" s="151"/>
      <c r="Q5" s="358">
        <v>45678</v>
      </c>
      <c r="R5" s="544" t="s">
        <v>561</v>
      </c>
      <c r="S5" s="234">
        <v>1</v>
      </c>
      <c r="T5" s="218">
        <f t="shared" si="0"/>
        <v>1</v>
      </c>
      <c r="U5" s="219">
        <f t="shared" si="1"/>
        <v>1</v>
      </c>
      <c r="V5" s="220" t="str">
        <f t="shared" si="2"/>
        <v>OK</v>
      </c>
      <c r="W5" s="552" t="s">
        <v>562</v>
      </c>
      <c r="X5" s="217" t="s">
        <v>555</v>
      </c>
      <c r="Y5" s="361" t="str">
        <f>IF(U5=100%,IF(U5&gt;=100%,"CUMPLIDA","ATENCIÓN"),IF(U5&lt;25%,"ATENCIÓN","EN EJECUCIÓN"))</f>
        <v>CUMPLIDA</v>
      </c>
      <c r="Z5" s="217" t="s">
        <v>97</v>
      </c>
      <c r="AA5" s="217" t="s">
        <v>98</v>
      </c>
      <c r="AB5" s="371" t="str">
        <f t="shared" ref="AB5" si="5">IF(AND(Z5="SI",AA5="NO"),"EFECTIVA",IF(AND(Z5="NO",AA5="NO"),"INEFECTIVA",IF(AND(Z5="NO",AA5="SI"),"INEFECTIVA")))</f>
        <v>EFECTIVA</v>
      </c>
      <c r="AC5" s="188" t="str">
        <f t="shared" si="4"/>
        <v>NO</v>
      </c>
      <c r="AD5" s="217" t="s">
        <v>100</v>
      </c>
      <c r="AE5" s="151"/>
    </row>
    <row r="6" spans="2:33" ht="210" customHeight="1" x14ac:dyDescent="0.25">
      <c r="B6" s="199" t="s">
        <v>85</v>
      </c>
      <c r="C6" s="567"/>
      <c r="D6" s="295" t="s">
        <v>110</v>
      </c>
      <c r="E6" s="241">
        <v>551</v>
      </c>
      <c r="F6" s="242" t="s">
        <v>563</v>
      </c>
      <c r="G6" s="232" t="s">
        <v>564</v>
      </c>
      <c r="H6" s="327" t="s">
        <v>565</v>
      </c>
      <c r="I6" s="252" t="s">
        <v>566</v>
      </c>
      <c r="J6" s="252">
        <v>3</v>
      </c>
      <c r="K6" s="191" t="s">
        <v>115</v>
      </c>
      <c r="L6" s="233" t="s">
        <v>560</v>
      </c>
      <c r="M6" s="259">
        <v>1</v>
      </c>
      <c r="N6" s="251">
        <v>45597</v>
      </c>
      <c r="O6" s="436">
        <v>45656</v>
      </c>
      <c r="P6" s="151"/>
      <c r="Q6" s="358">
        <v>45678</v>
      </c>
      <c r="R6" s="544" t="s">
        <v>567</v>
      </c>
      <c r="S6" s="217">
        <v>2</v>
      </c>
      <c r="T6" s="218">
        <f t="shared" ref="T6:T17" si="6">(IF(S6="","",IF(OR($J6=0,$J6="",Q6=""),"",S6/$J6)))</f>
        <v>0.66666666666666663</v>
      </c>
      <c r="U6" s="219">
        <f t="shared" ref="U6:U17" si="7">(IF(OR($M6="",T6=""),"",IF(OR($M6=0,T6=0),0,IF((T6*100%)/$M6&gt;100%,100%,(T6*100%)/$M6))))</f>
        <v>0.66666666666666663</v>
      </c>
      <c r="V6" s="220" t="str">
        <f t="shared" ref="V6:V17" si="8">IF(S6="","",IF(U6&lt;100%, IF(U6&lt;100%, "ALERTA","EN TERMINO"), IF(U6=100%, "OK", "EN TERMINO")))</f>
        <v>ALERTA</v>
      </c>
      <c r="W6" s="553" t="s">
        <v>1175</v>
      </c>
      <c r="X6" s="217" t="s">
        <v>555</v>
      </c>
      <c r="Y6" s="361" t="str">
        <f>IF(U6=100%,IF(U6&gt;=100%,"CUMPLIDA","ATENCIÓN"),IF(U6&lt;100%,"INCUMPLIDA","EN EJECUCIÓN"))</f>
        <v>INCUMPLIDA</v>
      </c>
      <c r="Z6" s="217" t="s">
        <v>98</v>
      </c>
      <c r="AA6" s="217" t="s">
        <v>98</v>
      </c>
      <c r="AB6" s="371" t="str">
        <f t="shared" ref="AB6:AB9" si="9">IF(AND(Z6="SI",AA6="NO"),"EFECTIVA",IF(AND(Z6="NO",AA6="NO"),"INEFECTIVA",IF(AND(Z6="NO",AA6="SI"),"INEFECTIVA")))</f>
        <v>INEFECTIVA</v>
      </c>
      <c r="AC6" s="188" t="str">
        <f t="shared" ref="AC6" si="10">IF(AB6="EFECTIVA","NO","SI")</f>
        <v>SI</v>
      </c>
      <c r="AD6" s="217" t="s">
        <v>100</v>
      </c>
      <c r="AE6" s="151"/>
    </row>
    <row r="7" spans="2:33" ht="101.25" customHeight="1" x14ac:dyDescent="0.2">
      <c r="B7" s="199" t="s">
        <v>85</v>
      </c>
      <c r="C7" s="567"/>
      <c r="D7" s="295" t="s">
        <v>110</v>
      </c>
      <c r="E7" s="241">
        <v>552</v>
      </c>
      <c r="F7" s="242" t="s">
        <v>568</v>
      </c>
      <c r="G7" s="233" t="s">
        <v>569</v>
      </c>
      <c r="H7" s="232" t="s">
        <v>570</v>
      </c>
      <c r="I7" s="233" t="s">
        <v>571</v>
      </c>
      <c r="J7" s="233">
        <v>6</v>
      </c>
      <c r="K7" s="191" t="s">
        <v>115</v>
      </c>
      <c r="L7" s="291" t="s">
        <v>572</v>
      </c>
      <c r="M7" s="259">
        <v>1</v>
      </c>
      <c r="N7" s="251">
        <v>45536</v>
      </c>
      <c r="O7" s="251">
        <v>45716</v>
      </c>
      <c r="P7" s="151"/>
      <c r="Q7" s="358">
        <v>45678</v>
      </c>
      <c r="R7" s="544" t="s">
        <v>574</v>
      </c>
      <c r="S7" s="217">
        <v>4</v>
      </c>
      <c r="T7" s="218">
        <f>(IF(S7="","",IF(OR($J7=0,$J7="",Q7=""),"",S7/$J7)))</f>
        <v>0.66666666666666663</v>
      </c>
      <c r="U7" s="219">
        <f>(IF(OR($M7="",T7=""),"",IF(OR($M7=0,T7=0),0,IF((T7*100%)/$M7&gt;100%,100%,(T7*100%)/$M7))))</f>
        <v>0.66666666666666663</v>
      </c>
      <c r="V7" s="220" t="str">
        <f t="shared" si="8"/>
        <v>ALERTA</v>
      </c>
      <c r="W7" s="548" t="s">
        <v>1176</v>
      </c>
      <c r="X7" s="217" t="s">
        <v>555</v>
      </c>
      <c r="Y7" s="361" t="str">
        <f t="shared" ref="Y7:Y47" si="11">IF(U7=100%,IF(U7&gt;=100%,"CUMPLIDA","ATENCIÓN"),IF(U7&lt;25%,"ATENCIÓN","EN EJECUCIÓN"))</f>
        <v>EN EJECUCIÓN</v>
      </c>
      <c r="Z7" s="152" t="s">
        <v>1197</v>
      </c>
      <c r="AA7" s="152" t="s">
        <v>1197</v>
      </c>
      <c r="AB7" s="371" t="str">
        <f t="shared" si="9"/>
        <v>INEFECTIVA</v>
      </c>
      <c r="AC7" s="152" t="s">
        <v>98</v>
      </c>
      <c r="AD7" s="217" t="s">
        <v>100</v>
      </c>
      <c r="AE7" s="151"/>
    </row>
    <row r="8" spans="2:33" ht="95.45" customHeight="1" x14ac:dyDescent="0.2">
      <c r="B8" s="199" t="s">
        <v>85</v>
      </c>
      <c r="C8" s="567"/>
      <c r="D8" s="295" t="s">
        <v>110</v>
      </c>
      <c r="E8" s="241">
        <v>553</v>
      </c>
      <c r="F8" s="242" t="s">
        <v>575</v>
      </c>
      <c r="G8" s="232" t="s">
        <v>576</v>
      </c>
      <c r="H8" s="328" t="s">
        <v>577</v>
      </c>
      <c r="I8" s="330" t="s">
        <v>578</v>
      </c>
      <c r="J8" s="329">
        <v>3</v>
      </c>
      <c r="K8" s="191" t="s">
        <v>115</v>
      </c>
      <c r="L8" s="291" t="s">
        <v>560</v>
      </c>
      <c r="M8" s="259">
        <v>1</v>
      </c>
      <c r="N8" s="251">
        <v>45566</v>
      </c>
      <c r="O8" s="251">
        <v>45736</v>
      </c>
      <c r="P8" s="151"/>
      <c r="Q8" s="358">
        <v>45678</v>
      </c>
      <c r="R8" s="544" t="s">
        <v>579</v>
      </c>
      <c r="S8" s="217">
        <v>1</v>
      </c>
      <c r="T8" s="218">
        <f>(IF(S8="","",IF(OR($J8=0,$J8="",Q8=""),"",S8/$J8)))</f>
        <v>0.33333333333333331</v>
      </c>
      <c r="U8" s="219">
        <f>(IF(OR($M8="",T8=""),"",IF(OR($M8=0,T8=0),0,IF((T8*100%)/$M8&gt;100%,100%,(T8*100%)/$M8))))</f>
        <v>0.33333333333333331</v>
      </c>
      <c r="V8" s="220" t="str">
        <f t="shared" si="8"/>
        <v>ALERTA</v>
      </c>
      <c r="W8" s="548" t="s">
        <v>1177</v>
      </c>
      <c r="X8" s="217" t="s">
        <v>555</v>
      </c>
      <c r="Y8" s="361" t="str">
        <f t="shared" si="11"/>
        <v>EN EJECUCIÓN</v>
      </c>
      <c r="Z8" s="152" t="s">
        <v>1197</v>
      </c>
      <c r="AA8" s="152" t="s">
        <v>1197</v>
      </c>
      <c r="AB8" s="371" t="str">
        <f t="shared" si="9"/>
        <v>INEFECTIVA</v>
      </c>
      <c r="AC8" s="152" t="s">
        <v>98</v>
      </c>
      <c r="AD8" s="217" t="s">
        <v>100</v>
      </c>
      <c r="AE8" s="151"/>
    </row>
    <row r="9" spans="2:33" ht="115.15" customHeight="1" x14ac:dyDescent="0.2">
      <c r="B9" s="199" t="s">
        <v>85</v>
      </c>
      <c r="C9" s="567"/>
      <c r="D9" s="295" t="s">
        <v>110</v>
      </c>
      <c r="E9" s="241">
        <v>554</v>
      </c>
      <c r="F9" s="242" t="s">
        <v>580</v>
      </c>
      <c r="G9" s="232" t="s">
        <v>581</v>
      </c>
      <c r="H9" s="328" t="s">
        <v>582</v>
      </c>
      <c r="I9" s="330" t="s">
        <v>583</v>
      </c>
      <c r="J9" s="330">
        <v>5</v>
      </c>
      <c r="K9" s="191" t="s">
        <v>115</v>
      </c>
      <c r="L9" s="232" t="s">
        <v>584</v>
      </c>
      <c r="M9" s="259">
        <v>1</v>
      </c>
      <c r="N9" s="251">
        <v>45566</v>
      </c>
      <c r="O9" s="292">
        <v>45838</v>
      </c>
      <c r="P9" s="151"/>
      <c r="Q9" s="358">
        <v>45678</v>
      </c>
      <c r="R9" s="544" t="s">
        <v>585</v>
      </c>
      <c r="S9" s="217">
        <v>0</v>
      </c>
      <c r="T9" s="218">
        <f>(IF(S9="","",IF(OR($J9=0,$J9="",Q9=""),"",S9/$J9)))</f>
        <v>0</v>
      </c>
      <c r="U9" s="219">
        <f>(IF(OR($M9="",T9=""),"",IF(OR($M9=0,T9=0),0,IF((T9*100%)/$M9&gt;100%,100%,(T9*100%)/$M9))))</f>
        <v>0</v>
      </c>
      <c r="V9" s="220" t="str">
        <f t="shared" si="8"/>
        <v>ALERTA</v>
      </c>
      <c r="W9" s="548" t="s">
        <v>1178</v>
      </c>
      <c r="X9" s="217" t="s">
        <v>555</v>
      </c>
      <c r="Y9" s="361" t="str">
        <f t="shared" si="11"/>
        <v>ATENCIÓN</v>
      </c>
      <c r="Z9" s="152" t="s">
        <v>1197</v>
      </c>
      <c r="AA9" s="152" t="s">
        <v>1197</v>
      </c>
      <c r="AB9" s="371" t="str">
        <f t="shared" si="9"/>
        <v>INEFECTIVA</v>
      </c>
      <c r="AC9" s="152" t="s">
        <v>98</v>
      </c>
      <c r="AD9" s="217" t="s">
        <v>100</v>
      </c>
      <c r="AE9" s="151"/>
    </row>
    <row r="10" spans="2:33" ht="163.15" customHeight="1" x14ac:dyDescent="0.25">
      <c r="B10" s="199" t="s">
        <v>85</v>
      </c>
      <c r="C10" s="567"/>
      <c r="D10" s="295" t="s">
        <v>110</v>
      </c>
      <c r="E10" s="241">
        <v>555</v>
      </c>
      <c r="F10" s="242" t="s">
        <v>586</v>
      </c>
      <c r="G10" s="232" t="s">
        <v>587</v>
      </c>
      <c r="H10" s="328" t="s">
        <v>588</v>
      </c>
      <c r="I10" s="330" t="s">
        <v>589</v>
      </c>
      <c r="J10" s="330">
        <v>11</v>
      </c>
      <c r="K10" s="191" t="s">
        <v>115</v>
      </c>
      <c r="L10" s="232" t="s">
        <v>560</v>
      </c>
      <c r="M10" s="259">
        <v>1</v>
      </c>
      <c r="N10" s="251">
        <v>45522</v>
      </c>
      <c r="O10" s="360">
        <v>45626</v>
      </c>
      <c r="P10" s="151"/>
      <c r="Q10" s="358">
        <v>45678</v>
      </c>
      <c r="R10" s="544" t="s">
        <v>590</v>
      </c>
      <c r="S10" s="217">
        <v>8</v>
      </c>
      <c r="T10" s="218">
        <f t="shared" si="6"/>
        <v>0.72727272727272729</v>
      </c>
      <c r="U10" s="219">
        <f t="shared" si="7"/>
        <v>0.72727272727272729</v>
      </c>
      <c r="V10" s="220" t="str">
        <f t="shared" si="8"/>
        <v>ALERTA</v>
      </c>
      <c r="W10" s="553" t="s">
        <v>1170</v>
      </c>
      <c r="X10" s="217" t="s">
        <v>555</v>
      </c>
      <c r="Y10" s="361" t="str">
        <f>IF(U10=100%,IF(U10&gt;=100%,"CUMPLIDA","ATENCIÓN"),IF(U10&lt;100%,"INCUMPLIDA","EN EJECUCIÓN"))</f>
        <v>INCUMPLIDA</v>
      </c>
      <c r="Z10" s="217" t="s">
        <v>98</v>
      </c>
      <c r="AA10" s="217" t="s">
        <v>98</v>
      </c>
      <c r="AB10" s="371" t="str">
        <f t="shared" ref="AB10:AB13" si="12">IF(AND(Z10="SI",AA10="NO"),"EFECTIVA",IF(AND(Z10="NO",AA10="NO"),"INEFECTIVA",IF(AND(Z10="NO",AA10="SI"),"INEFECTIVA")))</f>
        <v>INEFECTIVA</v>
      </c>
      <c r="AC10" s="188" t="str">
        <f t="shared" ref="AC10" si="13">IF(AB10="EFECTIVA","NO","SI")</f>
        <v>SI</v>
      </c>
      <c r="AD10" s="217" t="s">
        <v>100</v>
      </c>
      <c r="AE10" s="151"/>
    </row>
    <row r="11" spans="2:33" ht="99" customHeight="1" x14ac:dyDescent="0.2">
      <c r="B11" s="199" t="s">
        <v>85</v>
      </c>
      <c r="C11" s="567"/>
      <c r="D11" s="295" t="s">
        <v>110</v>
      </c>
      <c r="E11" s="241">
        <v>556</v>
      </c>
      <c r="F11" s="242" t="s">
        <v>591</v>
      </c>
      <c r="G11" s="232" t="s">
        <v>592</v>
      </c>
      <c r="H11" s="232" t="s">
        <v>593</v>
      </c>
      <c r="I11" s="233" t="s">
        <v>594</v>
      </c>
      <c r="J11" s="233">
        <v>1</v>
      </c>
      <c r="K11" s="191" t="s">
        <v>115</v>
      </c>
      <c r="L11" s="232" t="s">
        <v>560</v>
      </c>
      <c r="M11" s="259">
        <v>1</v>
      </c>
      <c r="N11" s="251">
        <v>45597</v>
      </c>
      <c r="O11" s="251">
        <v>45777</v>
      </c>
      <c r="P11" s="151"/>
      <c r="Q11" s="358">
        <v>45678</v>
      </c>
      <c r="R11" s="546" t="s">
        <v>595</v>
      </c>
      <c r="S11" s="217">
        <v>0</v>
      </c>
      <c r="T11" s="218">
        <f t="shared" si="6"/>
        <v>0</v>
      </c>
      <c r="U11" s="219">
        <f t="shared" si="7"/>
        <v>0</v>
      </c>
      <c r="V11" s="220" t="str">
        <f t="shared" si="8"/>
        <v>ALERTA</v>
      </c>
      <c r="W11" s="548" t="s">
        <v>1185</v>
      </c>
      <c r="X11" s="217" t="s">
        <v>555</v>
      </c>
      <c r="Y11" s="361" t="str">
        <f t="shared" si="11"/>
        <v>ATENCIÓN</v>
      </c>
      <c r="Z11" s="152" t="s">
        <v>1197</v>
      </c>
      <c r="AA11" s="152" t="s">
        <v>1197</v>
      </c>
      <c r="AB11" s="371" t="str">
        <f t="shared" si="12"/>
        <v>INEFECTIVA</v>
      </c>
      <c r="AC11" s="152" t="s">
        <v>98</v>
      </c>
      <c r="AD11" s="217" t="s">
        <v>100</v>
      </c>
      <c r="AE11" s="151"/>
    </row>
    <row r="12" spans="2:33" ht="99.75" customHeight="1" x14ac:dyDescent="0.2">
      <c r="B12" s="199" t="s">
        <v>85</v>
      </c>
      <c r="C12" s="567"/>
      <c r="D12" s="295" t="s">
        <v>110</v>
      </c>
      <c r="E12" s="241">
        <v>557</v>
      </c>
      <c r="F12" s="242" t="s">
        <v>596</v>
      </c>
      <c r="G12" s="232" t="s">
        <v>592</v>
      </c>
      <c r="H12" s="328" t="s">
        <v>597</v>
      </c>
      <c r="I12" s="330" t="s">
        <v>598</v>
      </c>
      <c r="J12" s="330">
        <v>3</v>
      </c>
      <c r="K12" s="191" t="s">
        <v>115</v>
      </c>
      <c r="L12" s="232" t="s">
        <v>599</v>
      </c>
      <c r="M12" s="259">
        <v>1</v>
      </c>
      <c r="N12" s="251">
        <v>45566</v>
      </c>
      <c r="O12" s="251">
        <v>45746</v>
      </c>
      <c r="P12" s="151"/>
      <c r="Q12" s="358">
        <v>45678</v>
      </c>
      <c r="R12" s="544" t="s">
        <v>600</v>
      </c>
      <c r="S12" s="217">
        <v>1</v>
      </c>
      <c r="T12" s="218">
        <f t="shared" si="6"/>
        <v>0.33333333333333331</v>
      </c>
      <c r="U12" s="219">
        <f t="shared" si="7"/>
        <v>0.33333333333333331</v>
      </c>
      <c r="V12" s="220" t="str">
        <f t="shared" si="8"/>
        <v>ALERTA</v>
      </c>
      <c r="W12" s="548" t="s">
        <v>1186</v>
      </c>
      <c r="X12" s="217" t="s">
        <v>555</v>
      </c>
      <c r="Y12" s="361" t="str">
        <f t="shared" si="11"/>
        <v>EN EJECUCIÓN</v>
      </c>
      <c r="Z12" s="152" t="s">
        <v>1197</v>
      </c>
      <c r="AA12" s="152" t="s">
        <v>1197</v>
      </c>
      <c r="AB12" s="371" t="str">
        <f t="shared" si="12"/>
        <v>INEFECTIVA</v>
      </c>
      <c r="AC12" s="152" t="s">
        <v>98</v>
      </c>
      <c r="AD12" s="217" t="s">
        <v>100</v>
      </c>
      <c r="AE12" s="151"/>
    </row>
    <row r="13" spans="2:33" ht="78" customHeight="1" x14ac:dyDescent="0.2">
      <c r="B13" s="199" t="s">
        <v>85</v>
      </c>
      <c r="C13" s="567"/>
      <c r="D13" s="295" t="s">
        <v>110</v>
      </c>
      <c r="E13" s="241">
        <v>558</v>
      </c>
      <c r="F13" s="341" t="s">
        <v>444</v>
      </c>
      <c r="G13" s="232" t="s">
        <v>601</v>
      </c>
      <c r="H13" s="328" t="s">
        <v>446</v>
      </c>
      <c r="I13" s="330" t="s">
        <v>447</v>
      </c>
      <c r="J13" s="330">
        <v>1</v>
      </c>
      <c r="K13" s="151" t="s">
        <v>115</v>
      </c>
      <c r="L13" s="328" t="s">
        <v>448</v>
      </c>
      <c r="M13" s="226">
        <v>1</v>
      </c>
      <c r="N13" s="251">
        <v>45536</v>
      </c>
      <c r="O13" s="251">
        <v>45746</v>
      </c>
      <c r="P13" s="151"/>
      <c r="Q13" s="358">
        <v>45678</v>
      </c>
      <c r="R13" s="544" t="s">
        <v>602</v>
      </c>
      <c r="S13" s="234">
        <v>0.5</v>
      </c>
      <c r="T13" s="218">
        <f t="shared" si="6"/>
        <v>0.5</v>
      </c>
      <c r="U13" s="219">
        <f t="shared" si="7"/>
        <v>0.5</v>
      </c>
      <c r="V13" s="220" t="str">
        <f t="shared" si="8"/>
        <v>ALERTA</v>
      </c>
      <c r="W13" s="548" t="s">
        <v>1186</v>
      </c>
      <c r="X13" s="217" t="s">
        <v>555</v>
      </c>
      <c r="Y13" s="361" t="str">
        <f t="shared" si="11"/>
        <v>EN EJECUCIÓN</v>
      </c>
      <c r="Z13" s="152" t="s">
        <v>1197</v>
      </c>
      <c r="AA13" s="152" t="s">
        <v>1197</v>
      </c>
      <c r="AB13" s="371" t="str">
        <f t="shared" si="12"/>
        <v>INEFECTIVA</v>
      </c>
      <c r="AC13" s="152" t="s">
        <v>98</v>
      </c>
      <c r="AD13" s="217" t="s">
        <v>100</v>
      </c>
      <c r="AE13" s="151"/>
    </row>
    <row r="14" spans="2:33" ht="177" customHeight="1" x14ac:dyDescent="0.25">
      <c r="B14" s="199" t="s">
        <v>85</v>
      </c>
      <c r="C14" s="565" t="s">
        <v>104</v>
      </c>
      <c r="D14" s="295" t="s">
        <v>110</v>
      </c>
      <c r="E14" s="241">
        <v>577</v>
      </c>
      <c r="F14" s="543" t="s">
        <v>603</v>
      </c>
      <c r="G14" s="151"/>
      <c r="H14" s="289" t="s">
        <v>604</v>
      </c>
      <c r="I14" s="151"/>
      <c r="J14" s="330">
        <v>1</v>
      </c>
      <c r="K14" s="151"/>
      <c r="L14" s="225" t="s">
        <v>605</v>
      </c>
      <c r="M14" s="226">
        <v>1</v>
      </c>
      <c r="N14" s="297">
        <v>45516</v>
      </c>
      <c r="O14" s="437">
        <v>45641</v>
      </c>
      <c r="P14" s="151"/>
      <c r="Q14" s="358">
        <v>45678</v>
      </c>
      <c r="R14" s="544" t="s">
        <v>606</v>
      </c>
      <c r="S14" s="217">
        <v>1</v>
      </c>
      <c r="T14" s="218">
        <f t="shared" si="6"/>
        <v>1</v>
      </c>
      <c r="U14" s="219">
        <f t="shared" si="7"/>
        <v>1</v>
      </c>
      <c r="V14" s="220" t="str">
        <f t="shared" si="8"/>
        <v>OK</v>
      </c>
      <c r="W14" s="552" t="s">
        <v>1181</v>
      </c>
      <c r="X14" s="217" t="s">
        <v>555</v>
      </c>
      <c r="Y14" s="361" t="str">
        <f t="shared" si="11"/>
        <v>CUMPLIDA</v>
      </c>
      <c r="Z14" s="217" t="s">
        <v>97</v>
      </c>
      <c r="AA14" s="217" t="s">
        <v>98</v>
      </c>
      <c r="AB14" s="371" t="str">
        <f t="shared" ref="AB14:AB21" si="14">IF(AND(Z14="SI",AA14="NO"),"EFECTIVA",IF(AND(Z14="NO",AA14="NO"),"INEFECTIVA",IF(AND(Z14="NO",AA14="SI"),"INEFECTIVA")))</f>
        <v>EFECTIVA</v>
      </c>
      <c r="AC14" s="188" t="str">
        <f t="shared" ref="AC14:AC17" si="15">IF(AB14="EFECTIVA","NO","SI")</f>
        <v>NO</v>
      </c>
      <c r="AD14" s="217" t="s">
        <v>100</v>
      </c>
      <c r="AE14" s="151"/>
    </row>
    <row r="15" spans="2:33" ht="80.25" customHeight="1" x14ac:dyDescent="0.25">
      <c r="B15" s="199" t="s">
        <v>85</v>
      </c>
      <c r="C15" s="581"/>
      <c r="D15" s="295" t="s">
        <v>110</v>
      </c>
      <c r="E15" s="241">
        <v>578</v>
      </c>
      <c r="F15" s="353" t="s">
        <v>607</v>
      </c>
      <c r="G15" s="151"/>
      <c r="H15" s="289" t="s">
        <v>608</v>
      </c>
      <c r="I15" s="151"/>
      <c r="J15" s="330">
        <v>1</v>
      </c>
      <c r="K15" s="151"/>
      <c r="L15" s="225" t="s">
        <v>605</v>
      </c>
      <c r="M15" s="226">
        <v>1</v>
      </c>
      <c r="N15" s="297">
        <v>45516</v>
      </c>
      <c r="O15" s="437">
        <v>45657</v>
      </c>
      <c r="P15" s="151"/>
      <c r="Q15" s="358">
        <v>45678</v>
      </c>
      <c r="R15" s="544" t="s">
        <v>609</v>
      </c>
      <c r="S15" s="217">
        <v>1</v>
      </c>
      <c r="T15" s="218">
        <f t="shared" si="6"/>
        <v>1</v>
      </c>
      <c r="U15" s="219">
        <f t="shared" si="7"/>
        <v>1</v>
      </c>
      <c r="V15" s="220" t="str">
        <f t="shared" si="8"/>
        <v>OK</v>
      </c>
      <c r="W15" s="552" t="s">
        <v>1171</v>
      </c>
      <c r="X15" s="217" t="s">
        <v>555</v>
      </c>
      <c r="Y15" s="361" t="str">
        <f t="shared" si="11"/>
        <v>CUMPLIDA</v>
      </c>
      <c r="Z15" s="217" t="s">
        <v>97</v>
      </c>
      <c r="AA15" s="217" t="s">
        <v>98</v>
      </c>
      <c r="AB15" s="371" t="str">
        <f t="shared" si="14"/>
        <v>EFECTIVA</v>
      </c>
      <c r="AC15" s="188" t="str">
        <f t="shared" si="15"/>
        <v>NO</v>
      </c>
      <c r="AD15" s="217" t="s">
        <v>100</v>
      </c>
      <c r="AE15" s="151"/>
    </row>
    <row r="16" spans="2:33" ht="80.25" customHeight="1" x14ac:dyDescent="0.25">
      <c r="B16" s="199" t="s">
        <v>85</v>
      </c>
      <c r="C16" s="581"/>
      <c r="D16" s="295" t="s">
        <v>110</v>
      </c>
      <c r="E16" s="241">
        <v>579</v>
      </c>
      <c r="F16" s="353" t="s">
        <v>610</v>
      </c>
      <c r="G16" s="151"/>
      <c r="H16" s="289" t="s">
        <v>611</v>
      </c>
      <c r="I16" s="151"/>
      <c r="J16" s="330">
        <v>1</v>
      </c>
      <c r="K16" s="151"/>
      <c r="L16" s="225" t="s">
        <v>605</v>
      </c>
      <c r="M16" s="226">
        <v>1</v>
      </c>
      <c r="N16" s="297">
        <v>45516</v>
      </c>
      <c r="O16" s="437">
        <v>45657</v>
      </c>
      <c r="P16" s="151"/>
      <c r="Q16" s="358">
        <v>45678</v>
      </c>
      <c r="R16" s="544" t="s">
        <v>612</v>
      </c>
      <c r="S16" s="217">
        <v>1</v>
      </c>
      <c r="T16" s="218">
        <f t="shared" si="6"/>
        <v>1</v>
      </c>
      <c r="U16" s="219">
        <f t="shared" si="7"/>
        <v>1</v>
      </c>
      <c r="V16" s="220" t="str">
        <f t="shared" si="8"/>
        <v>OK</v>
      </c>
      <c r="W16" s="552" t="s">
        <v>1179</v>
      </c>
      <c r="X16" s="217" t="s">
        <v>555</v>
      </c>
      <c r="Y16" s="361" t="str">
        <f t="shared" si="11"/>
        <v>CUMPLIDA</v>
      </c>
      <c r="Z16" s="217" t="s">
        <v>97</v>
      </c>
      <c r="AA16" s="217" t="s">
        <v>98</v>
      </c>
      <c r="AB16" s="371" t="str">
        <f t="shared" si="14"/>
        <v>EFECTIVA</v>
      </c>
      <c r="AC16" s="188" t="str">
        <f t="shared" si="15"/>
        <v>NO</v>
      </c>
      <c r="AD16" s="217" t="s">
        <v>100</v>
      </c>
      <c r="AE16" s="151"/>
    </row>
    <row r="17" spans="2:31" ht="162" customHeight="1" x14ac:dyDescent="0.25">
      <c r="B17" s="199" t="s">
        <v>85</v>
      </c>
      <c r="C17" s="566"/>
      <c r="D17" s="295" t="s">
        <v>110</v>
      </c>
      <c r="E17" s="241">
        <v>580</v>
      </c>
      <c r="F17" s="353" t="s">
        <v>613</v>
      </c>
      <c r="G17" s="151"/>
      <c r="H17" s="289" t="s">
        <v>614</v>
      </c>
      <c r="I17" s="151"/>
      <c r="J17" s="330">
        <v>1</v>
      </c>
      <c r="K17" s="151"/>
      <c r="L17" s="225" t="s">
        <v>605</v>
      </c>
      <c r="M17" s="226">
        <v>1</v>
      </c>
      <c r="N17" s="297">
        <v>45516</v>
      </c>
      <c r="O17" s="437">
        <v>45657</v>
      </c>
      <c r="P17" s="151"/>
      <c r="Q17" s="471">
        <v>45678</v>
      </c>
      <c r="R17" s="544" t="s">
        <v>615</v>
      </c>
      <c r="S17" s="217">
        <v>1</v>
      </c>
      <c r="T17" s="221">
        <f t="shared" si="6"/>
        <v>1</v>
      </c>
      <c r="U17" s="222">
        <f t="shared" si="7"/>
        <v>1</v>
      </c>
      <c r="V17" s="223" t="str">
        <f t="shared" si="8"/>
        <v>OK</v>
      </c>
      <c r="W17" s="552" t="s">
        <v>1172</v>
      </c>
      <c r="X17" s="217" t="s">
        <v>555</v>
      </c>
      <c r="Y17" s="361" t="str">
        <f t="shared" si="11"/>
        <v>CUMPLIDA</v>
      </c>
      <c r="Z17" s="217" t="s">
        <v>97</v>
      </c>
      <c r="AA17" s="217" t="s">
        <v>98</v>
      </c>
      <c r="AB17" s="371" t="str">
        <f t="shared" si="14"/>
        <v>EFECTIVA</v>
      </c>
      <c r="AC17" s="188" t="str">
        <f t="shared" si="15"/>
        <v>NO</v>
      </c>
      <c r="AD17" s="217" t="s">
        <v>100</v>
      </c>
      <c r="AE17" s="151"/>
    </row>
    <row r="18" spans="2:31" ht="97.5" customHeight="1" x14ac:dyDescent="0.2">
      <c r="B18" s="199" t="s">
        <v>85</v>
      </c>
      <c r="C18" s="565" t="s">
        <v>109</v>
      </c>
      <c r="D18" s="295" t="s">
        <v>110</v>
      </c>
      <c r="E18" s="241">
        <v>591</v>
      </c>
      <c r="F18" s="238" t="s">
        <v>616</v>
      </c>
      <c r="G18" s="232" t="s">
        <v>617</v>
      </c>
      <c r="H18" s="289" t="s">
        <v>618</v>
      </c>
      <c r="I18" s="225" t="s">
        <v>619</v>
      </c>
      <c r="J18" s="225">
        <v>2</v>
      </c>
      <c r="K18" s="191" t="s">
        <v>115</v>
      </c>
      <c r="L18" s="399" t="s">
        <v>620</v>
      </c>
      <c r="M18" s="226">
        <v>1</v>
      </c>
      <c r="N18" s="297" t="s">
        <v>303</v>
      </c>
      <c r="O18" s="297">
        <v>45777</v>
      </c>
      <c r="P18" s="151"/>
      <c r="Q18" s="471">
        <v>45678</v>
      </c>
      <c r="R18" s="234" t="s">
        <v>621</v>
      </c>
      <c r="S18" s="485">
        <v>1</v>
      </c>
      <c r="T18" s="540">
        <f t="shared" ref="T18:T44" si="16">(IF(S18="","",IF(OR($J18=0,$J18="",Q18=""),"",S18/$J18)))</f>
        <v>0.5</v>
      </c>
      <c r="U18" s="541">
        <f t="shared" ref="U18:U44" si="17">(IF(OR($M18="",T18=""),"",IF(OR($M18=0,T18=0),0,IF((T18*100%)/$M18&gt;100%,100%,(T18*100%)/$M18))))</f>
        <v>0.5</v>
      </c>
      <c r="V18" s="483" t="str">
        <f t="shared" ref="V18:V40" si="18">IF(S18="","",IF(U18&lt;100%, IF(U18&lt;100%, "ALERTA","EN TERMINO"), IF(U18=100%, "OK", "EN TERMINO")))</f>
        <v>ALERTA</v>
      </c>
      <c r="W18" s="548" t="s">
        <v>1187</v>
      </c>
      <c r="X18" s="217" t="s">
        <v>555</v>
      </c>
      <c r="Y18" s="361" t="str">
        <f t="shared" si="11"/>
        <v>EN EJECUCIÓN</v>
      </c>
      <c r="Z18" s="152" t="s">
        <v>1197</v>
      </c>
      <c r="AA18" s="152" t="s">
        <v>1197</v>
      </c>
      <c r="AB18" s="371" t="str">
        <f t="shared" si="14"/>
        <v>INEFECTIVA</v>
      </c>
      <c r="AC18" s="152" t="s">
        <v>98</v>
      </c>
      <c r="AD18" s="217" t="s">
        <v>100</v>
      </c>
      <c r="AE18" s="151"/>
    </row>
    <row r="19" spans="2:31" ht="97.5" customHeight="1" x14ac:dyDescent="0.2">
      <c r="B19" s="199" t="s">
        <v>85</v>
      </c>
      <c r="C19" s="581"/>
      <c r="D19" s="295" t="s">
        <v>110</v>
      </c>
      <c r="E19" s="241">
        <v>591</v>
      </c>
      <c r="F19" s="238" t="s">
        <v>616</v>
      </c>
      <c r="G19" s="232" t="s">
        <v>617</v>
      </c>
      <c r="H19" s="289" t="s">
        <v>622</v>
      </c>
      <c r="I19" s="225" t="s">
        <v>623</v>
      </c>
      <c r="J19" s="225">
        <v>1</v>
      </c>
      <c r="K19" s="191" t="s">
        <v>115</v>
      </c>
      <c r="L19" s="399" t="s">
        <v>620</v>
      </c>
      <c r="M19" s="226">
        <v>1</v>
      </c>
      <c r="N19" s="297" t="s">
        <v>624</v>
      </c>
      <c r="O19" s="297">
        <v>45716</v>
      </c>
      <c r="P19" s="151"/>
      <c r="Q19" s="471">
        <v>45678</v>
      </c>
      <c r="R19" s="234" t="s">
        <v>625</v>
      </c>
      <c r="S19" s="485">
        <v>0</v>
      </c>
      <c r="T19" s="540">
        <f t="shared" si="16"/>
        <v>0</v>
      </c>
      <c r="U19" s="541">
        <f t="shared" si="17"/>
        <v>0</v>
      </c>
      <c r="V19" s="483" t="str">
        <f t="shared" si="18"/>
        <v>ALERTA</v>
      </c>
      <c r="W19" s="548" t="s">
        <v>1188</v>
      </c>
      <c r="X19" s="217" t="s">
        <v>555</v>
      </c>
      <c r="Y19" s="361" t="str">
        <f t="shared" si="11"/>
        <v>ATENCIÓN</v>
      </c>
      <c r="Z19" s="152" t="s">
        <v>1197</v>
      </c>
      <c r="AA19" s="152" t="s">
        <v>1197</v>
      </c>
      <c r="AB19" s="371" t="str">
        <f t="shared" si="14"/>
        <v>INEFECTIVA</v>
      </c>
      <c r="AC19" s="152" t="s">
        <v>98</v>
      </c>
      <c r="AD19" s="217" t="s">
        <v>100</v>
      </c>
      <c r="AE19" s="151"/>
    </row>
    <row r="20" spans="2:31" ht="97.5" customHeight="1" x14ac:dyDescent="0.2">
      <c r="B20" s="199" t="s">
        <v>85</v>
      </c>
      <c r="C20" s="581"/>
      <c r="D20" s="295" t="s">
        <v>110</v>
      </c>
      <c r="E20" s="241">
        <v>591</v>
      </c>
      <c r="F20" s="238" t="s">
        <v>626</v>
      </c>
      <c r="G20" s="232" t="s">
        <v>627</v>
      </c>
      <c r="H20" s="289" t="s">
        <v>628</v>
      </c>
      <c r="I20" s="225" t="s">
        <v>629</v>
      </c>
      <c r="J20" s="225">
        <v>2</v>
      </c>
      <c r="K20" s="191" t="s">
        <v>115</v>
      </c>
      <c r="L20" s="225" t="s">
        <v>630</v>
      </c>
      <c r="M20" s="226">
        <v>1</v>
      </c>
      <c r="N20" s="297" t="s">
        <v>303</v>
      </c>
      <c r="O20" s="297">
        <v>45777</v>
      </c>
      <c r="P20" s="151"/>
      <c r="Q20" s="471">
        <v>45678</v>
      </c>
      <c r="R20" s="500" t="s">
        <v>621</v>
      </c>
      <c r="S20" s="485">
        <v>1</v>
      </c>
      <c r="T20" s="540">
        <f t="shared" si="16"/>
        <v>0.5</v>
      </c>
      <c r="U20" s="541">
        <f t="shared" si="17"/>
        <v>0.5</v>
      </c>
      <c r="V20" s="483" t="str">
        <f t="shared" si="18"/>
        <v>ALERTA</v>
      </c>
      <c r="W20" s="548" t="s">
        <v>1189</v>
      </c>
      <c r="X20" s="217" t="s">
        <v>555</v>
      </c>
      <c r="Y20" s="361" t="str">
        <f t="shared" si="11"/>
        <v>EN EJECUCIÓN</v>
      </c>
      <c r="Z20" s="152" t="s">
        <v>1197</v>
      </c>
      <c r="AA20" s="152" t="s">
        <v>1197</v>
      </c>
      <c r="AB20" s="371" t="str">
        <f t="shared" si="14"/>
        <v>INEFECTIVA</v>
      </c>
      <c r="AC20" s="152" t="s">
        <v>98</v>
      </c>
      <c r="AD20" s="217" t="s">
        <v>100</v>
      </c>
      <c r="AE20" s="151"/>
    </row>
    <row r="21" spans="2:31" ht="97.5" customHeight="1" x14ac:dyDescent="0.2">
      <c r="B21" s="199" t="s">
        <v>85</v>
      </c>
      <c r="C21" s="581"/>
      <c r="D21" s="295" t="s">
        <v>110</v>
      </c>
      <c r="E21" s="241">
        <v>591</v>
      </c>
      <c r="F21" s="238" t="s">
        <v>626</v>
      </c>
      <c r="G21" s="232" t="s">
        <v>627</v>
      </c>
      <c r="H21" s="289" t="s">
        <v>631</v>
      </c>
      <c r="I21" s="225" t="s">
        <v>632</v>
      </c>
      <c r="J21" s="225">
        <v>1</v>
      </c>
      <c r="K21" s="191" t="s">
        <v>115</v>
      </c>
      <c r="L21" s="225" t="s">
        <v>633</v>
      </c>
      <c r="M21" s="226">
        <v>1</v>
      </c>
      <c r="N21" s="297" t="s">
        <v>624</v>
      </c>
      <c r="O21" s="297">
        <v>45746</v>
      </c>
      <c r="P21" s="151"/>
      <c r="Q21" s="471">
        <v>45678</v>
      </c>
      <c r="R21" s="234" t="s">
        <v>634</v>
      </c>
      <c r="S21" s="485">
        <v>0.4</v>
      </c>
      <c r="T21" s="540">
        <f t="shared" si="16"/>
        <v>0.4</v>
      </c>
      <c r="U21" s="541">
        <f t="shared" si="17"/>
        <v>0.4</v>
      </c>
      <c r="V21" s="483" t="str">
        <f t="shared" si="18"/>
        <v>ALERTA</v>
      </c>
      <c r="W21" s="548" t="s">
        <v>1190</v>
      </c>
      <c r="X21" s="217" t="s">
        <v>555</v>
      </c>
      <c r="Y21" s="361" t="str">
        <f t="shared" si="11"/>
        <v>EN EJECUCIÓN</v>
      </c>
      <c r="Z21" s="152" t="s">
        <v>1197</v>
      </c>
      <c r="AA21" s="152" t="s">
        <v>1197</v>
      </c>
      <c r="AB21" s="371" t="str">
        <f t="shared" si="14"/>
        <v>INEFECTIVA</v>
      </c>
      <c r="AC21" s="152" t="s">
        <v>98</v>
      </c>
      <c r="AD21" s="217" t="s">
        <v>100</v>
      </c>
      <c r="AE21" s="151"/>
    </row>
    <row r="22" spans="2:31" ht="97.5" customHeight="1" x14ac:dyDescent="0.2">
      <c r="B22" s="199" t="s">
        <v>85</v>
      </c>
      <c r="C22" s="581"/>
      <c r="D22" s="295" t="s">
        <v>110</v>
      </c>
      <c r="E22" s="241">
        <v>591</v>
      </c>
      <c r="F22" s="238" t="s">
        <v>626</v>
      </c>
      <c r="G22" s="232" t="s">
        <v>635</v>
      </c>
      <c r="H22" s="289" t="s">
        <v>636</v>
      </c>
      <c r="I22" s="225" t="s">
        <v>637</v>
      </c>
      <c r="J22" s="225">
        <v>1</v>
      </c>
      <c r="K22" s="191" t="s">
        <v>115</v>
      </c>
      <c r="L22" s="400" t="s">
        <v>620</v>
      </c>
      <c r="M22" s="226">
        <v>1</v>
      </c>
      <c r="N22" s="297" t="s">
        <v>303</v>
      </c>
      <c r="O22" s="297">
        <v>45688</v>
      </c>
      <c r="P22" s="151"/>
      <c r="Q22" s="471">
        <v>45678</v>
      </c>
      <c r="R22" s="234" t="s">
        <v>638</v>
      </c>
      <c r="S22" s="485">
        <v>1</v>
      </c>
      <c r="T22" s="540">
        <f t="shared" si="16"/>
        <v>1</v>
      </c>
      <c r="U22" s="541">
        <f t="shared" si="17"/>
        <v>1</v>
      </c>
      <c r="V22" s="483" t="str">
        <f t="shared" si="18"/>
        <v>OK</v>
      </c>
      <c r="W22" s="548" t="s">
        <v>1191</v>
      </c>
      <c r="X22" s="217" t="s">
        <v>555</v>
      </c>
      <c r="Y22" s="361" t="str">
        <f>IF(U22=100%,IF(U22&gt;=100%,"CUMPLIDA","ATENCIÓN"),IF(U22&lt;75%,"ATENCIÓN","EN EJECUCIÓN"))</f>
        <v>CUMPLIDA</v>
      </c>
      <c r="Z22" s="152" t="s">
        <v>97</v>
      </c>
      <c r="AA22" s="152" t="s">
        <v>1197</v>
      </c>
      <c r="AB22" s="371" t="str">
        <f t="shared" ref="AB22:AB31" si="19">IF(AND(Z22="SI",AA22="NO"),"EFECTIVA",IF(AND(Z22="NO",AA22="NO"),"INEFECTIVA",IF(AND(Z22="NO",AA22="SI"),"INEFECTIVA")))</f>
        <v>EFECTIVA</v>
      </c>
      <c r="AC22" s="152" t="s">
        <v>98</v>
      </c>
      <c r="AD22" s="217" t="s">
        <v>100</v>
      </c>
      <c r="AE22" s="151"/>
    </row>
    <row r="23" spans="2:31" ht="147" customHeight="1" x14ac:dyDescent="0.2">
      <c r="B23" s="199" t="s">
        <v>85</v>
      </c>
      <c r="C23" s="581"/>
      <c r="D23" s="295" t="s">
        <v>110</v>
      </c>
      <c r="E23" s="241">
        <v>592</v>
      </c>
      <c r="F23" s="238" t="s">
        <v>639</v>
      </c>
      <c r="G23" s="232" t="s">
        <v>640</v>
      </c>
      <c r="H23" s="289" t="s">
        <v>641</v>
      </c>
      <c r="I23" s="225" t="s">
        <v>642</v>
      </c>
      <c r="J23" s="225">
        <v>2</v>
      </c>
      <c r="K23" s="191" t="s">
        <v>115</v>
      </c>
      <c r="L23" s="399" t="s">
        <v>620</v>
      </c>
      <c r="M23" s="226">
        <v>1</v>
      </c>
      <c r="N23" s="297" t="s">
        <v>643</v>
      </c>
      <c r="O23" s="297">
        <v>45777</v>
      </c>
      <c r="P23" s="151"/>
      <c r="Q23" s="471">
        <v>45678</v>
      </c>
      <c r="R23" s="217"/>
      <c r="S23" s="485">
        <v>0.4</v>
      </c>
      <c r="T23" s="540">
        <f t="shared" si="16"/>
        <v>0.2</v>
      </c>
      <c r="U23" s="541">
        <f t="shared" si="17"/>
        <v>0.2</v>
      </c>
      <c r="V23" s="483" t="str">
        <f t="shared" si="18"/>
        <v>ALERTA</v>
      </c>
      <c r="W23" s="549" t="s">
        <v>1174</v>
      </c>
      <c r="X23" s="217" t="s">
        <v>555</v>
      </c>
      <c r="Y23" s="361" t="str">
        <f t="shared" si="11"/>
        <v>ATENCIÓN</v>
      </c>
      <c r="Z23" s="152" t="s">
        <v>1197</v>
      </c>
      <c r="AA23" s="152" t="s">
        <v>1197</v>
      </c>
      <c r="AB23" s="371" t="str">
        <f t="shared" si="19"/>
        <v>INEFECTIVA</v>
      </c>
      <c r="AC23" s="152" t="s">
        <v>98</v>
      </c>
      <c r="AD23" s="217" t="s">
        <v>100</v>
      </c>
      <c r="AE23" s="151"/>
    </row>
    <row r="24" spans="2:31" ht="74.25" customHeight="1" x14ac:dyDescent="0.2">
      <c r="B24" s="199" t="s">
        <v>85</v>
      </c>
      <c r="C24" s="581"/>
      <c r="D24" s="295" t="s">
        <v>110</v>
      </c>
      <c r="E24" s="241">
        <v>592</v>
      </c>
      <c r="F24" s="238" t="s">
        <v>639</v>
      </c>
      <c r="G24" s="232" t="s">
        <v>640</v>
      </c>
      <c r="H24" s="289" t="s">
        <v>644</v>
      </c>
      <c r="I24" s="225" t="s">
        <v>645</v>
      </c>
      <c r="J24" s="225">
        <v>1</v>
      </c>
      <c r="K24" s="191" t="s">
        <v>115</v>
      </c>
      <c r="L24" s="399" t="s">
        <v>620</v>
      </c>
      <c r="M24" s="226">
        <v>1</v>
      </c>
      <c r="N24" s="297" t="s">
        <v>624</v>
      </c>
      <c r="O24" s="297">
        <v>45716</v>
      </c>
      <c r="P24" s="151"/>
      <c r="Q24" s="471">
        <v>45678</v>
      </c>
      <c r="R24" s="500" t="s">
        <v>646</v>
      </c>
      <c r="S24" s="485">
        <v>0.5</v>
      </c>
      <c r="T24" s="540">
        <f t="shared" si="16"/>
        <v>0.5</v>
      </c>
      <c r="U24" s="541">
        <f t="shared" si="17"/>
        <v>0.5</v>
      </c>
      <c r="V24" s="483" t="str">
        <f t="shared" si="18"/>
        <v>ALERTA</v>
      </c>
      <c r="W24" s="548" t="s">
        <v>1190</v>
      </c>
      <c r="X24" s="217" t="s">
        <v>555</v>
      </c>
      <c r="Y24" s="361" t="str">
        <f t="shared" si="11"/>
        <v>EN EJECUCIÓN</v>
      </c>
      <c r="Z24" s="152" t="s">
        <v>1197</v>
      </c>
      <c r="AA24" s="152" t="s">
        <v>1197</v>
      </c>
      <c r="AB24" s="371" t="str">
        <f t="shared" si="19"/>
        <v>INEFECTIVA</v>
      </c>
      <c r="AC24" s="152" t="s">
        <v>98</v>
      </c>
      <c r="AD24" s="217" t="s">
        <v>100</v>
      </c>
      <c r="AE24" s="151"/>
    </row>
    <row r="25" spans="2:31" ht="86.25" customHeight="1" x14ac:dyDescent="0.2">
      <c r="B25" s="199" t="s">
        <v>85</v>
      </c>
      <c r="C25" s="581"/>
      <c r="D25" s="295" t="s">
        <v>110</v>
      </c>
      <c r="E25" s="241">
        <v>593</v>
      </c>
      <c r="F25" s="238" t="s">
        <v>647</v>
      </c>
      <c r="G25" s="232" t="s">
        <v>648</v>
      </c>
      <c r="H25" s="289" t="s">
        <v>649</v>
      </c>
      <c r="I25" s="225" t="s">
        <v>650</v>
      </c>
      <c r="J25" s="225">
        <v>1</v>
      </c>
      <c r="K25" s="191" t="s">
        <v>115</v>
      </c>
      <c r="L25" s="399" t="s">
        <v>620</v>
      </c>
      <c r="M25" s="226">
        <v>1</v>
      </c>
      <c r="N25" s="297" t="s">
        <v>303</v>
      </c>
      <c r="O25" s="297">
        <v>45777</v>
      </c>
      <c r="P25" s="151"/>
      <c r="Q25" s="471">
        <v>45678</v>
      </c>
      <c r="R25" s="234" t="s">
        <v>651</v>
      </c>
      <c r="S25" s="485">
        <v>0.5</v>
      </c>
      <c r="T25" s="540">
        <f t="shared" si="16"/>
        <v>0.5</v>
      </c>
      <c r="U25" s="541">
        <f t="shared" si="17"/>
        <v>0.5</v>
      </c>
      <c r="V25" s="483" t="str">
        <f t="shared" si="18"/>
        <v>ALERTA</v>
      </c>
      <c r="W25" s="548" t="s">
        <v>1190</v>
      </c>
      <c r="X25" s="217" t="s">
        <v>555</v>
      </c>
      <c r="Y25" s="361" t="str">
        <f t="shared" si="11"/>
        <v>EN EJECUCIÓN</v>
      </c>
      <c r="Z25" s="152" t="s">
        <v>1197</v>
      </c>
      <c r="AA25" s="152" t="s">
        <v>1197</v>
      </c>
      <c r="AB25" s="371" t="str">
        <f t="shared" si="19"/>
        <v>INEFECTIVA</v>
      </c>
      <c r="AC25" s="152" t="s">
        <v>98</v>
      </c>
      <c r="AD25" s="217" t="s">
        <v>100</v>
      </c>
      <c r="AE25" s="151"/>
    </row>
    <row r="26" spans="2:31" ht="86.25" customHeight="1" x14ac:dyDescent="0.2">
      <c r="B26" s="199" t="s">
        <v>85</v>
      </c>
      <c r="C26" s="581"/>
      <c r="D26" s="295" t="s">
        <v>110</v>
      </c>
      <c r="E26" s="241">
        <v>593</v>
      </c>
      <c r="F26" s="238" t="s">
        <v>647</v>
      </c>
      <c r="G26" s="232" t="s">
        <v>648</v>
      </c>
      <c r="H26" s="289" t="s">
        <v>652</v>
      </c>
      <c r="I26" s="225" t="s">
        <v>653</v>
      </c>
      <c r="J26" s="225">
        <v>2</v>
      </c>
      <c r="K26" s="191" t="s">
        <v>115</v>
      </c>
      <c r="L26" s="399" t="s">
        <v>620</v>
      </c>
      <c r="M26" s="226">
        <v>1</v>
      </c>
      <c r="N26" s="297" t="s">
        <v>303</v>
      </c>
      <c r="O26" s="297">
        <v>45777</v>
      </c>
      <c r="P26" s="151"/>
      <c r="Q26" s="471">
        <v>45678</v>
      </c>
      <c r="R26" s="234" t="s">
        <v>651</v>
      </c>
      <c r="S26" s="485">
        <v>0.5</v>
      </c>
      <c r="T26" s="540">
        <f t="shared" si="16"/>
        <v>0.25</v>
      </c>
      <c r="U26" s="541">
        <f t="shared" si="17"/>
        <v>0.25</v>
      </c>
      <c r="V26" s="483" t="str">
        <f t="shared" si="18"/>
        <v>ALERTA</v>
      </c>
      <c r="W26" s="548" t="s">
        <v>1190</v>
      </c>
      <c r="X26" s="217" t="s">
        <v>555</v>
      </c>
      <c r="Y26" s="361" t="str">
        <f t="shared" si="11"/>
        <v>EN EJECUCIÓN</v>
      </c>
      <c r="Z26" s="152" t="s">
        <v>1197</v>
      </c>
      <c r="AA26" s="152" t="s">
        <v>1197</v>
      </c>
      <c r="AB26" s="371" t="str">
        <f t="shared" si="19"/>
        <v>INEFECTIVA</v>
      </c>
      <c r="AC26" s="152" t="s">
        <v>98</v>
      </c>
      <c r="AD26" s="217" t="s">
        <v>100</v>
      </c>
      <c r="AE26" s="151"/>
    </row>
    <row r="27" spans="2:31" ht="86.25" customHeight="1" x14ac:dyDescent="0.2">
      <c r="B27" s="199" t="s">
        <v>85</v>
      </c>
      <c r="C27" s="581"/>
      <c r="D27" s="295" t="s">
        <v>110</v>
      </c>
      <c r="E27" s="241">
        <v>593</v>
      </c>
      <c r="F27" s="238" t="s">
        <v>647</v>
      </c>
      <c r="G27" s="232" t="s">
        <v>648</v>
      </c>
      <c r="H27" s="289" t="s">
        <v>654</v>
      </c>
      <c r="I27" s="225" t="s">
        <v>655</v>
      </c>
      <c r="J27" s="225">
        <v>1</v>
      </c>
      <c r="K27" s="191" t="s">
        <v>115</v>
      </c>
      <c r="L27" s="399" t="s">
        <v>620</v>
      </c>
      <c r="M27" s="226">
        <v>1</v>
      </c>
      <c r="N27" s="297" t="s">
        <v>303</v>
      </c>
      <c r="O27" s="297">
        <v>45777</v>
      </c>
      <c r="P27" s="151"/>
      <c r="Q27" s="471">
        <v>45678</v>
      </c>
      <c r="R27" s="500" t="s">
        <v>646</v>
      </c>
      <c r="S27" s="485">
        <v>0.4</v>
      </c>
      <c r="T27" s="540">
        <f t="shared" si="16"/>
        <v>0.4</v>
      </c>
      <c r="U27" s="541">
        <f t="shared" si="17"/>
        <v>0.4</v>
      </c>
      <c r="V27" s="483" t="str">
        <f t="shared" si="18"/>
        <v>ALERTA</v>
      </c>
      <c r="W27" s="548" t="s">
        <v>1192</v>
      </c>
      <c r="X27" s="217" t="s">
        <v>555</v>
      </c>
      <c r="Y27" s="361" t="str">
        <f t="shared" si="11"/>
        <v>EN EJECUCIÓN</v>
      </c>
      <c r="Z27" s="152" t="s">
        <v>1197</v>
      </c>
      <c r="AA27" s="152" t="s">
        <v>1197</v>
      </c>
      <c r="AB27" s="371" t="str">
        <f t="shared" si="19"/>
        <v>INEFECTIVA</v>
      </c>
      <c r="AC27" s="152" t="s">
        <v>98</v>
      </c>
      <c r="AD27" s="217" t="s">
        <v>100</v>
      </c>
      <c r="AE27" s="151"/>
    </row>
    <row r="28" spans="2:31" ht="86.25" customHeight="1" x14ac:dyDescent="0.2">
      <c r="B28" s="199" t="s">
        <v>85</v>
      </c>
      <c r="C28" s="581"/>
      <c r="D28" s="295" t="s">
        <v>110</v>
      </c>
      <c r="E28" s="241">
        <v>594</v>
      </c>
      <c r="F28" s="238" t="s">
        <v>656</v>
      </c>
      <c r="G28" s="232" t="s">
        <v>657</v>
      </c>
      <c r="H28" s="289" t="s">
        <v>658</v>
      </c>
      <c r="I28" s="225" t="s">
        <v>659</v>
      </c>
      <c r="J28" s="225">
        <v>6</v>
      </c>
      <c r="K28" s="191" t="s">
        <v>115</v>
      </c>
      <c r="L28" s="399" t="s">
        <v>620</v>
      </c>
      <c r="M28" s="226">
        <v>1</v>
      </c>
      <c r="N28" s="297" t="s">
        <v>303</v>
      </c>
      <c r="O28" s="297">
        <v>45777</v>
      </c>
      <c r="P28" s="151"/>
      <c r="Q28" s="471">
        <v>45678</v>
      </c>
      <c r="R28" s="217" t="s">
        <v>646</v>
      </c>
      <c r="S28" s="485">
        <v>0.4</v>
      </c>
      <c r="T28" s="540">
        <f t="shared" si="16"/>
        <v>6.6666666666666666E-2</v>
      </c>
      <c r="U28" s="541">
        <f t="shared" si="17"/>
        <v>6.6666666666666666E-2</v>
      </c>
      <c r="V28" s="483" t="str">
        <f t="shared" si="18"/>
        <v>ALERTA</v>
      </c>
      <c r="W28" s="549" t="s">
        <v>1174</v>
      </c>
      <c r="X28" s="217" t="s">
        <v>555</v>
      </c>
      <c r="Y28" s="361" t="str">
        <f t="shared" si="11"/>
        <v>ATENCIÓN</v>
      </c>
      <c r="Z28" s="152" t="s">
        <v>1197</v>
      </c>
      <c r="AA28" s="152" t="s">
        <v>1197</v>
      </c>
      <c r="AB28" s="371" t="str">
        <f t="shared" si="19"/>
        <v>INEFECTIVA</v>
      </c>
      <c r="AC28" s="152" t="s">
        <v>98</v>
      </c>
      <c r="AD28" s="217" t="s">
        <v>100</v>
      </c>
      <c r="AE28" s="151"/>
    </row>
    <row r="29" spans="2:31" ht="86.25" customHeight="1" x14ac:dyDescent="0.2">
      <c r="B29" s="199" t="s">
        <v>85</v>
      </c>
      <c r="C29" s="581"/>
      <c r="D29" s="295" t="s">
        <v>110</v>
      </c>
      <c r="E29" s="241">
        <v>594</v>
      </c>
      <c r="F29" s="238" t="s">
        <v>656</v>
      </c>
      <c r="G29" s="232" t="s">
        <v>657</v>
      </c>
      <c r="H29" s="289" t="s">
        <v>660</v>
      </c>
      <c r="I29" s="225" t="s">
        <v>661</v>
      </c>
      <c r="J29" s="225">
        <v>1</v>
      </c>
      <c r="K29" s="191" t="s">
        <v>115</v>
      </c>
      <c r="L29" s="399" t="s">
        <v>620</v>
      </c>
      <c r="M29" s="226">
        <v>1</v>
      </c>
      <c r="N29" s="297" t="s">
        <v>303</v>
      </c>
      <c r="O29" s="297">
        <v>45716</v>
      </c>
      <c r="P29" s="151"/>
      <c r="Q29" s="471">
        <v>45678</v>
      </c>
      <c r="R29" s="234" t="s">
        <v>662</v>
      </c>
      <c r="S29" s="485">
        <v>0.4</v>
      </c>
      <c r="T29" s="540">
        <f t="shared" si="16"/>
        <v>0.4</v>
      </c>
      <c r="U29" s="541">
        <f t="shared" si="17"/>
        <v>0.4</v>
      </c>
      <c r="V29" s="483" t="str">
        <f t="shared" si="18"/>
        <v>ALERTA</v>
      </c>
      <c r="W29" s="549" t="s">
        <v>1174</v>
      </c>
      <c r="X29" s="217" t="s">
        <v>555</v>
      </c>
      <c r="Y29" s="361" t="str">
        <f t="shared" si="11"/>
        <v>EN EJECUCIÓN</v>
      </c>
      <c r="Z29" s="152" t="s">
        <v>1197</v>
      </c>
      <c r="AA29" s="152" t="s">
        <v>1197</v>
      </c>
      <c r="AB29" s="371" t="str">
        <f t="shared" si="19"/>
        <v>INEFECTIVA</v>
      </c>
      <c r="AC29" s="152" t="s">
        <v>98</v>
      </c>
      <c r="AD29" s="217" t="s">
        <v>100</v>
      </c>
      <c r="AE29" s="151"/>
    </row>
    <row r="30" spans="2:31" ht="86.25" customHeight="1" x14ac:dyDescent="0.2">
      <c r="B30" s="199" t="s">
        <v>85</v>
      </c>
      <c r="C30" s="581"/>
      <c r="D30" s="295" t="s">
        <v>110</v>
      </c>
      <c r="E30" s="241">
        <v>594</v>
      </c>
      <c r="F30" s="238" t="s">
        <v>656</v>
      </c>
      <c r="G30" s="232" t="s">
        <v>657</v>
      </c>
      <c r="H30" s="289" t="s">
        <v>663</v>
      </c>
      <c r="I30" s="225" t="s">
        <v>664</v>
      </c>
      <c r="J30" s="225">
        <v>1</v>
      </c>
      <c r="K30" s="191" t="s">
        <v>115</v>
      </c>
      <c r="L30" s="399" t="s">
        <v>620</v>
      </c>
      <c r="M30" s="226">
        <v>1</v>
      </c>
      <c r="N30" s="297" t="s">
        <v>303</v>
      </c>
      <c r="O30" s="297">
        <v>45746</v>
      </c>
      <c r="P30" s="151"/>
      <c r="Q30" s="471">
        <v>45678</v>
      </c>
      <c r="R30" s="217" t="s">
        <v>646</v>
      </c>
      <c r="S30" s="485">
        <v>0.4</v>
      </c>
      <c r="T30" s="540">
        <f t="shared" si="16"/>
        <v>0.4</v>
      </c>
      <c r="U30" s="541">
        <f t="shared" si="17"/>
        <v>0.4</v>
      </c>
      <c r="V30" s="483" t="str">
        <f t="shared" si="18"/>
        <v>ALERTA</v>
      </c>
      <c r="W30" s="549" t="s">
        <v>1193</v>
      </c>
      <c r="X30" s="217" t="s">
        <v>555</v>
      </c>
      <c r="Y30" s="361" t="str">
        <f t="shared" si="11"/>
        <v>EN EJECUCIÓN</v>
      </c>
      <c r="Z30" s="152" t="s">
        <v>1197</v>
      </c>
      <c r="AA30" s="152" t="s">
        <v>1197</v>
      </c>
      <c r="AB30" s="371" t="str">
        <f t="shared" si="19"/>
        <v>INEFECTIVA</v>
      </c>
      <c r="AC30" s="152" t="s">
        <v>98</v>
      </c>
      <c r="AD30" s="217" t="s">
        <v>100</v>
      </c>
      <c r="AE30" s="151"/>
    </row>
    <row r="31" spans="2:31" ht="86.25" customHeight="1" x14ac:dyDescent="0.2">
      <c r="B31" s="199" t="s">
        <v>85</v>
      </c>
      <c r="C31" s="581"/>
      <c r="D31" s="295" t="s">
        <v>110</v>
      </c>
      <c r="E31" s="241">
        <v>594</v>
      </c>
      <c r="F31" s="238" t="s">
        <v>656</v>
      </c>
      <c r="G31" s="232" t="s">
        <v>665</v>
      </c>
      <c r="H31" s="289" t="s">
        <v>666</v>
      </c>
      <c r="I31" s="225" t="s">
        <v>667</v>
      </c>
      <c r="J31" s="225">
        <v>1</v>
      </c>
      <c r="K31" s="191" t="s">
        <v>115</v>
      </c>
      <c r="L31" s="399" t="s">
        <v>620</v>
      </c>
      <c r="M31" s="226">
        <v>1</v>
      </c>
      <c r="N31" s="297" t="s">
        <v>303</v>
      </c>
      <c r="O31" s="297">
        <v>45716</v>
      </c>
      <c r="P31" s="191"/>
      <c r="Q31" s="471">
        <v>45678</v>
      </c>
      <c r="R31" s="234" t="s">
        <v>668</v>
      </c>
      <c r="S31" s="485">
        <v>1</v>
      </c>
      <c r="T31" s="540">
        <f t="shared" si="16"/>
        <v>1</v>
      </c>
      <c r="U31" s="541">
        <f t="shared" si="17"/>
        <v>1</v>
      </c>
      <c r="V31" s="483" t="str">
        <f t="shared" si="18"/>
        <v>OK</v>
      </c>
      <c r="W31" s="548" t="s">
        <v>1194</v>
      </c>
      <c r="X31" s="152" t="s">
        <v>555</v>
      </c>
      <c r="Y31" s="361" t="str">
        <f>IF(U31=100%,IF(U31&gt;=100%,"CUMPLIDA","ATENCIÓN"),IF(U31&lt;75%,"ATENCIÓN","EN EJECUCIÓN"))</f>
        <v>CUMPLIDA</v>
      </c>
      <c r="Z31" s="152" t="s">
        <v>1198</v>
      </c>
      <c r="AA31" s="152" t="s">
        <v>1197</v>
      </c>
      <c r="AB31" s="371" t="str">
        <f t="shared" si="19"/>
        <v>EFECTIVA</v>
      </c>
      <c r="AC31" s="152" t="s">
        <v>98</v>
      </c>
      <c r="AD31" s="217" t="s">
        <v>100</v>
      </c>
      <c r="AE31" s="151"/>
    </row>
    <row r="32" spans="2:31" ht="86.25" customHeight="1" x14ac:dyDescent="0.2">
      <c r="B32" s="199" t="s">
        <v>85</v>
      </c>
      <c r="C32" s="581"/>
      <c r="D32" s="295" t="s">
        <v>110</v>
      </c>
      <c r="E32" s="241">
        <v>594</v>
      </c>
      <c r="F32" s="238" t="s">
        <v>656</v>
      </c>
      <c r="G32" s="232" t="s">
        <v>669</v>
      </c>
      <c r="H32" s="289" t="s">
        <v>670</v>
      </c>
      <c r="I32" s="225" t="s">
        <v>671</v>
      </c>
      <c r="J32" s="225">
        <v>6</v>
      </c>
      <c r="K32" s="191" t="s">
        <v>115</v>
      </c>
      <c r="L32" s="399" t="s">
        <v>620</v>
      </c>
      <c r="M32" s="226">
        <v>1</v>
      </c>
      <c r="N32" s="297" t="s">
        <v>303</v>
      </c>
      <c r="O32" s="297">
        <v>45777</v>
      </c>
      <c r="P32" s="191"/>
      <c r="Q32" s="471">
        <v>45678</v>
      </c>
      <c r="R32" s="234" t="s">
        <v>662</v>
      </c>
      <c r="S32" s="485">
        <v>0.4</v>
      </c>
      <c r="T32" s="540">
        <f t="shared" si="16"/>
        <v>6.6666666666666666E-2</v>
      </c>
      <c r="U32" s="541">
        <f t="shared" si="17"/>
        <v>6.6666666666666666E-2</v>
      </c>
      <c r="V32" s="483" t="str">
        <f t="shared" si="18"/>
        <v>ALERTA</v>
      </c>
      <c r="W32" s="549" t="s">
        <v>1195</v>
      </c>
      <c r="X32" s="152" t="s">
        <v>555</v>
      </c>
      <c r="Y32" s="361" t="str">
        <f t="shared" si="11"/>
        <v>ATENCIÓN</v>
      </c>
      <c r="Z32" s="152" t="s">
        <v>1197</v>
      </c>
      <c r="AA32" s="152" t="s">
        <v>1197</v>
      </c>
      <c r="AB32" s="371" t="str">
        <f t="shared" ref="AB32:AB33" si="20">IF(AND(Z32="SI",AA32="NO"),"EFECTIVA",IF(AND(Z32="NO",AA32="NO"),"INEFECTIVA",IF(AND(Z32="NO",AA32="SI"),"INEFECTIVA")))</f>
        <v>INEFECTIVA</v>
      </c>
      <c r="AC32" s="152" t="s">
        <v>98</v>
      </c>
      <c r="AD32" s="217" t="s">
        <v>100</v>
      </c>
      <c r="AE32" s="151"/>
    </row>
    <row r="33" spans="2:31" ht="86.25" customHeight="1" x14ac:dyDescent="0.2">
      <c r="B33" s="199" t="s">
        <v>85</v>
      </c>
      <c r="C33" s="581"/>
      <c r="D33" s="295" t="s">
        <v>110</v>
      </c>
      <c r="E33" s="241">
        <v>594</v>
      </c>
      <c r="F33" s="238" t="s">
        <v>656</v>
      </c>
      <c r="G33" s="232" t="s">
        <v>672</v>
      </c>
      <c r="H33" s="289" t="s">
        <v>673</v>
      </c>
      <c r="I33" s="225" t="s">
        <v>674</v>
      </c>
      <c r="J33" s="225">
        <v>1</v>
      </c>
      <c r="K33" s="191" t="s">
        <v>115</v>
      </c>
      <c r="L33" s="399" t="s">
        <v>620</v>
      </c>
      <c r="M33" s="226">
        <v>1</v>
      </c>
      <c r="N33" s="297" t="s">
        <v>303</v>
      </c>
      <c r="O33" s="297">
        <v>45716</v>
      </c>
      <c r="P33" s="151"/>
      <c r="Q33" s="471">
        <v>45678</v>
      </c>
      <c r="R33" s="217" t="s">
        <v>675</v>
      </c>
      <c r="S33" s="485">
        <v>0.4</v>
      </c>
      <c r="T33" s="540">
        <f t="shared" si="16"/>
        <v>0.4</v>
      </c>
      <c r="U33" s="541">
        <f t="shared" si="17"/>
        <v>0.4</v>
      </c>
      <c r="V33" s="483" t="str">
        <f t="shared" si="18"/>
        <v>ALERTA</v>
      </c>
      <c r="W33" s="549" t="s">
        <v>1193</v>
      </c>
      <c r="X33" s="152" t="s">
        <v>555</v>
      </c>
      <c r="Y33" s="361" t="str">
        <f t="shared" si="11"/>
        <v>EN EJECUCIÓN</v>
      </c>
      <c r="Z33" s="152" t="s">
        <v>1197</v>
      </c>
      <c r="AA33" s="152" t="s">
        <v>1197</v>
      </c>
      <c r="AB33" s="371" t="str">
        <f t="shared" si="20"/>
        <v>INEFECTIVA</v>
      </c>
      <c r="AC33" s="152" t="s">
        <v>98</v>
      </c>
      <c r="AD33" s="217" t="s">
        <v>100</v>
      </c>
      <c r="AE33" s="151"/>
    </row>
    <row r="34" spans="2:31" ht="253.5" customHeight="1" x14ac:dyDescent="0.2">
      <c r="B34" s="199" t="s">
        <v>85</v>
      </c>
      <c r="C34" s="581"/>
      <c r="D34" s="295" t="s">
        <v>110</v>
      </c>
      <c r="E34" s="241">
        <v>595</v>
      </c>
      <c r="F34" s="238" t="s">
        <v>676</v>
      </c>
      <c r="G34" s="232" t="s">
        <v>677</v>
      </c>
      <c r="H34" s="289" t="s">
        <v>678</v>
      </c>
      <c r="I34" s="225" t="s">
        <v>679</v>
      </c>
      <c r="J34" s="225">
        <v>2</v>
      </c>
      <c r="K34" s="191" t="s">
        <v>115</v>
      </c>
      <c r="L34" s="401" t="s">
        <v>633</v>
      </c>
      <c r="M34" s="226">
        <v>1</v>
      </c>
      <c r="N34" s="297">
        <v>45566</v>
      </c>
      <c r="O34" s="437">
        <v>45657</v>
      </c>
      <c r="P34" s="151"/>
      <c r="Q34" s="471">
        <v>45678</v>
      </c>
      <c r="R34" s="234" t="s">
        <v>680</v>
      </c>
      <c r="S34" s="485">
        <v>1</v>
      </c>
      <c r="T34" s="540">
        <f t="shared" si="16"/>
        <v>0.5</v>
      </c>
      <c r="U34" s="541">
        <f t="shared" si="17"/>
        <v>0.5</v>
      </c>
      <c r="V34" s="483" t="str">
        <f t="shared" si="18"/>
        <v>ALERTA</v>
      </c>
      <c r="W34" s="553" t="s">
        <v>1180</v>
      </c>
      <c r="X34" s="152" t="s">
        <v>555</v>
      </c>
      <c r="Y34" s="361" t="str">
        <f>IF(U34=100%,IF(U34&gt;=100%,"CUMPLIDA","ATENCIÓN"),IF(U34&lt;100%,"INCUMPLIDA","EN EJECUCIÓN"))</f>
        <v>INCUMPLIDA</v>
      </c>
      <c r="Z34" s="217" t="s">
        <v>98</v>
      </c>
      <c r="AA34" s="217" t="s">
        <v>98</v>
      </c>
      <c r="AB34" s="371" t="str">
        <f t="shared" ref="AB34:AB35" si="21">IF(AND(Z34="SI",AA34="NO"),"EFECTIVA",IF(AND(Z34="NO",AA34="NO"),"INEFECTIVA",IF(AND(Z34="NO",AA34="SI"),"INEFECTIVA")))</f>
        <v>INEFECTIVA</v>
      </c>
      <c r="AC34" s="188" t="str">
        <f t="shared" ref="AC34" si="22">IF(AB34="EFECTIVA","NO","SI")</f>
        <v>SI</v>
      </c>
      <c r="AD34" s="217" t="s">
        <v>100</v>
      </c>
      <c r="AE34" s="151"/>
    </row>
    <row r="35" spans="2:31" ht="86.25" customHeight="1" x14ac:dyDescent="0.2">
      <c r="B35" s="199" t="s">
        <v>85</v>
      </c>
      <c r="C35" s="581"/>
      <c r="D35" s="295" t="s">
        <v>110</v>
      </c>
      <c r="E35" s="241">
        <v>596</v>
      </c>
      <c r="F35" s="238" t="s">
        <v>681</v>
      </c>
      <c r="G35" s="232" t="s">
        <v>682</v>
      </c>
      <c r="H35" s="289" t="s">
        <v>683</v>
      </c>
      <c r="I35" s="225" t="s">
        <v>684</v>
      </c>
      <c r="J35" s="225">
        <v>1</v>
      </c>
      <c r="K35" s="191" t="s">
        <v>115</v>
      </c>
      <c r="L35" s="401" t="s">
        <v>633</v>
      </c>
      <c r="M35" s="226">
        <v>1</v>
      </c>
      <c r="N35" s="297" t="s">
        <v>303</v>
      </c>
      <c r="O35" s="297">
        <v>45688</v>
      </c>
      <c r="P35" s="151"/>
      <c r="Q35" s="471">
        <v>45678</v>
      </c>
      <c r="R35" s="234" t="s">
        <v>685</v>
      </c>
      <c r="S35" s="485">
        <v>0</v>
      </c>
      <c r="T35" s="540">
        <f t="shared" si="16"/>
        <v>0</v>
      </c>
      <c r="U35" s="541">
        <f t="shared" si="17"/>
        <v>0</v>
      </c>
      <c r="V35" s="483" t="str">
        <f t="shared" si="18"/>
        <v>ALERTA</v>
      </c>
      <c r="W35" s="549" t="s">
        <v>1193</v>
      </c>
      <c r="X35" s="152" t="s">
        <v>555</v>
      </c>
      <c r="Y35" s="361" t="str">
        <f t="shared" si="11"/>
        <v>ATENCIÓN</v>
      </c>
      <c r="Z35" s="152" t="s">
        <v>1197</v>
      </c>
      <c r="AA35" s="152" t="s">
        <v>1197</v>
      </c>
      <c r="AB35" s="371" t="str">
        <f t="shared" si="21"/>
        <v>INEFECTIVA</v>
      </c>
      <c r="AC35" s="152" t="s">
        <v>98</v>
      </c>
      <c r="AD35" s="217" t="s">
        <v>100</v>
      </c>
      <c r="AE35" s="151"/>
    </row>
    <row r="36" spans="2:31" ht="86.25" customHeight="1" x14ac:dyDescent="0.2">
      <c r="B36" s="199" t="s">
        <v>85</v>
      </c>
      <c r="C36" s="581"/>
      <c r="D36" s="295" t="s">
        <v>110</v>
      </c>
      <c r="E36" s="241">
        <v>627</v>
      </c>
      <c r="F36" s="238" t="s">
        <v>111</v>
      </c>
      <c r="G36" s="238" t="s">
        <v>112</v>
      </c>
      <c r="H36" s="206" t="s">
        <v>686</v>
      </c>
      <c r="I36" s="207" t="s">
        <v>687</v>
      </c>
      <c r="J36" s="207">
        <v>1</v>
      </c>
      <c r="K36" s="191" t="s">
        <v>115</v>
      </c>
      <c r="L36" s="194" t="s">
        <v>688</v>
      </c>
      <c r="M36" s="195">
        <v>1</v>
      </c>
      <c r="N36" s="404">
        <v>45597</v>
      </c>
      <c r="O36" s="425">
        <v>45643</v>
      </c>
      <c r="P36" s="151"/>
      <c r="Q36" s="471">
        <v>45678</v>
      </c>
      <c r="R36" s="234" t="s">
        <v>689</v>
      </c>
      <c r="S36" s="485">
        <v>1</v>
      </c>
      <c r="T36" s="540">
        <f t="shared" si="16"/>
        <v>1</v>
      </c>
      <c r="U36" s="541">
        <f t="shared" si="17"/>
        <v>1</v>
      </c>
      <c r="V36" s="483" t="str">
        <f t="shared" si="18"/>
        <v>OK</v>
      </c>
      <c r="W36" s="552" t="s">
        <v>1173</v>
      </c>
      <c r="X36" s="152" t="s">
        <v>555</v>
      </c>
      <c r="Y36" s="361" t="str">
        <f t="shared" ref="Y36" si="23">IF(U36=100%,IF(U36&gt;=100%,"CUMPLIDA","ATENCIÓN"),IF(U36&lt;25%,"ATENCIÓN","EN EJECUCIÓN"))</f>
        <v>CUMPLIDA</v>
      </c>
      <c r="Z36" s="217" t="s">
        <v>97</v>
      </c>
      <c r="AA36" s="217" t="s">
        <v>98</v>
      </c>
      <c r="AB36" s="371" t="str">
        <f t="shared" ref="AB36" si="24">IF(AND(Z36="SI",AA36="NO"),"EFECTIVA",IF(AND(Z36="NO",AA36="NO"),"INEFECTIVA",IF(AND(Z36="NO",AA36="SI"),"INEFECTIVA")))</f>
        <v>EFECTIVA</v>
      </c>
      <c r="AC36" s="188" t="str">
        <f t="shared" ref="AC36" si="25">IF(AB36="EFECTIVA","NO","SI")</f>
        <v>NO</v>
      </c>
      <c r="AD36" s="217" t="s">
        <v>100</v>
      </c>
      <c r="AE36" s="151"/>
    </row>
    <row r="37" spans="2:31" ht="86.25" customHeight="1" x14ac:dyDescent="0.2">
      <c r="B37" s="199" t="s">
        <v>85</v>
      </c>
      <c r="C37" s="566"/>
      <c r="D37" s="295" t="s">
        <v>110</v>
      </c>
      <c r="E37" s="241">
        <v>627</v>
      </c>
      <c r="F37" s="238" t="s">
        <v>690</v>
      </c>
      <c r="G37" s="238" t="s">
        <v>691</v>
      </c>
      <c r="H37" s="206" t="s">
        <v>692</v>
      </c>
      <c r="I37" s="207" t="s">
        <v>693</v>
      </c>
      <c r="J37" s="207">
        <v>4</v>
      </c>
      <c r="K37" s="191" t="s">
        <v>115</v>
      </c>
      <c r="L37" s="191" t="s">
        <v>694</v>
      </c>
      <c r="M37" s="226">
        <v>1</v>
      </c>
      <c r="N37" s="196">
        <v>45566</v>
      </c>
      <c r="O37" s="196">
        <v>45716</v>
      </c>
      <c r="P37" s="151"/>
      <c r="Q37" s="471">
        <v>45678</v>
      </c>
      <c r="R37" s="500" t="s">
        <v>695</v>
      </c>
      <c r="S37" s="485">
        <v>0</v>
      </c>
      <c r="T37" s="540">
        <f t="shared" si="16"/>
        <v>0</v>
      </c>
      <c r="U37" s="541">
        <f t="shared" si="17"/>
        <v>0</v>
      </c>
      <c r="V37" s="483" t="str">
        <f t="shared" si="18"/>
        <v>ALERTA</v>
      </c>
      <c r="W37" s="549" t="s">
        <v>1196</v>
      </c>
      <c r="X37" s="152" t="s">
        <v>555</v>
      </c>
      <c r="Y37" s="361" t="str">
        <f t="shared" si="11"/>
        <v>ATENCIÓN</v>
      </c>
      <c r="Z37" s="152" t="s">
        <v>1197</v>
      </c>
      <c r="AA37" s="152" t="s">
        <v>1197</v>
      </c>
      <c r="AB37" s="371" t="str">
        <f t="shared" ref="AB37:AB47" si="26">IF(AND(Z37="SI",AA37="NO"),"EFECTIVA",IF(AND(Z37="NO",AA37="NO"),"INEFECTIVA",IF(AND(Z37="NO",AA37="SI"),"INEFECTIVA")))</f>
        <v>INEFECTIVA</v>
      </c>
      <c r="AC37" s="152" t="s">
        <v>98</v>
      </c>
      <c r="AD37" s="217" t="s">
        <v>100</v>
      </c>
      <c r="AE37" s="151"/>
    </row>
    <row r="38" spans="2:31" ht="39.950000000000003" customHeight="1" x14ac:dyDescent="0.2">
      <c r="B38" s="199" t="s">
        <v>85</v>
      </c>
      <c r="C38" s="565" t="s">
        <v>173</v>
      </c>
      <c r="D38" s="295" t="s">
        <v>110</v>
      </c>
      <c r="E38" s="241">
        <v>614</v>
      </c>
      <c r="F38" s="422" t="s">
        <v>696</v>
      </c>
      <c r="G38" s="232" t="s">
        <v>175</v>
      </c>
      <c r="H38" s="421" t="s">
        <v>697</v>
      </c>
      <c r="I38" s="421" t="s">
        <v>698</v>
      </c>
      <c r="J38" s="421">
        <v>2</v>
      </c>
      <c r="K38" s="191" t="s">
        <v>115</v>
      </c>
      <c r="L38" s="421" t="s">
        <v>572</v>
      </c>
      <c r="M38" s="226">
        <v>1</v>
      </c>
      <c r="N38" s="292">
        <v>45672</v>
      </c>
      <c r="O38" s="292">
        <v>45703</v>
      </c>
      <c r="P38" s="151"/>
      <c r="Q38" s="471">
        <v>45678</v>
      </c>
      <c r="R38" s="217" t="s">
        <v>675</v>
      </c>
      <c r="S38" s="485">
        <v>0.4</v>
      </c>
      <c r="T38" s="540">
        <f t="shared" si="16"/>
        <v>0.2</v>
      </c>
      <c r="U38" s="541">
        <f t="shared" si="17"/>
        <v>0.2</v>
      </c>
      <c r="V38" s="483" t="str">
        <f t="shared" si="18"/>
        <v>ALERTA</v>
      </c>
      <c r="W38" s="549" t="s">
        <v>1193</v>
      </c>
      <c r="X38" s="152" t="s">
        <v>555</v>
      </c>
      <c r="Y38" s="361" t="str">
        <f t="shared" si="11"/>
        <v>ATENCIÓN</v>
      </c>
      <c r="Z38" s="152" t="s">
        <v>98</v>
      </c>
      <c r="AA38" s="152" t="s">
        <v>98</v>
      </c>
      <c r="AB38" s="371" t="str">
        <f t="shared" si="26"/>
        <v>INEFECTIVA</v>
      </c>
      <c r="AC38" s="152" t="s">
        <v>98</v>
      </c>
      <c r="AD38" s="217" t="s">
        <v>100</v>
      </c>
      <c r="AE38" s="151"/>
    </row>
    <row r="39" spans="2:31" ht="39.950000000000003" customHeight="1" x14ac:dyDescent="0.2">
      <c r="B39" s="199" t="s">
        <v>85</v>
      </c>
      <c r="C39" s="581"/>
      <c r="D39" s="295" t="s">
        <v>110</v>
      </c>
      <c r="E39" s="241">
        <v>614</v>
      </c>
      <c r="F39" s="422" t="s">
        <v>696</v>
      </c>
      <c r="G39" s="232" t="s">
        <v>175</v>
      </c>
      <c r="H39" s="421" t="s">
        <v>699</v>
      </c>
      <c r="I39" s="421" t="s">
        <v>700</v>
      </c>
      <c r="J39" s="421">
        <v>1</v>
      </c>
      <c r="K39" s="191" t="s">
        <v>115</v>
      </c>
      <c r="L39" s="421" t="s">
        <v>572</v>
      </c>
      <c r="M39" s="226">
        <v>1</v>
      </c>
      <c r="N39" s="292">
        <v>45703</v>
      </c>
      <c r="O39" s="292">
        <v>45838</v>
      </c>
      <c r="P39" s="151"/>
      <c r="Q39" s="471">
        <v>45678</v>
      </c>
      <c r="R39" s="217" t="s">
        <v>675</v>
      </c>
      <c r="S39" s="485">
        <v>0.4</v>
      </c>
      <c r="T39" s="540">
        <f t="shared" si="16"/>
        <v>0.4</v>
      </c>
      <c r="U39" s="541">
        <f t="shared" si="17"/>
        <v>0.4</v>
      </c>
      <c r="V39" s="483" t="str">
        <f t="shared" si="18"/>
        <v>ALERTA</v>
      </c>
      <c r="W39" s="549" t="s">
        <v>1193</v>
      </c>
      <c r="X39" s="152" t="s">
        <v>555</v>
      </c>
      <c r="Y39" s="361" t="str">
        <f t="shared" si="11"/>
        <v>EN EJECUCIÓN</v>
      </c>
      <c r="Z39" s="152" t="s">
        <v>98</v>
      </c>
      <c r="AA39" s="152" t="s">
        <v>98</v>
      </c>
      <c r="AB39" s="371" t="str">
        <f t="shared" si="26"/>
        <v>INEFECTIVA</v>
      </c>
      <c r="AC39" s="152" t="s">
        <v>98</v>
      </c>
      <c r="AD39" s="217" t="s">
        <v>100</v>
      </c>
      <c r="AE39" s="151"/>
    </row>
    <row r="40" spans="2:31" ht="39.950000000000003" customHeight="1" x14ac:dyDescent="0.2">
      <c r="B40" s="199" t="s">
        <v>85</v>
      </c>
      <c r="C40" s="581"/>
      <c r="D40" s="295" t="s">
        <v>110</v>
      </c>
      <c r="E40" s="241">
        <v>615</v>
      </c>
      <c r="F40" s="422" t="s">
        <v>701</v>
      </c>
      <c r="G40" s="232" t="s">
        <v>175</v>
      </c>
      <c r="H40" s="421" t="s">
        <v>702</v>
      </c>
      <c r="I40" s="421" t="s">
        <v>703</v>
      </c>
      <c r="J40" s="421">
        <v>1</v>
      </c>
      <c r="K40" s="191" t="s">
        <v>115</v>
      </c>
      <c r="L40" s="421" t="s">
        <v>572</v>
      </c>
      <c r="M40" s="226">
        <v>1</v>
      </c>
      <c r="N40" s="292">
        <v>45672</v>
      </c>
      <c r="O40" s="292">
        <v>45838</v>
      </c>
      <c r="P40" s="151"/>
      <c r="Q40" s="471">
        <v>45678</v>
      </c>
      <c r="R40" s="217" t="s">
        <v>675</v>
      </c>
      <c r="S40" s="485">
        <v>0.4</v>
      </c>
      <c r="T40" s="540">
        <f t="shared" si="16"/>
        <v>0.4</v>
      </c>
      <c r="U40" s="541">
        <f t="shared" si="17"/>
        <v>0.4</v>
      </c>
      <c r="V40" s="483" t="str">
        <f t="shared" si="18"/>
        <v>ALERTA</v>
      </c>
      <c r="W40" s="549" t="s">
        <v>1193</v>
      </c>
      <c r="X40" s="152" t="s">
        <v>555</v>
      </c>
      <c r="Y40" s="361" t="str">
        <f t="shared" si="11"/>
        <v>EN EJECUCIÓN</v>
      </c>
      <c r="Z40" s="152" t="s">
        <v>98</v>
      </c>
      <c r="AA40" s="152" t="s">
        <v>98</v>
      </c>
      <c r="AB40" s="371" t="str">
        <f t="shared" si="26"/>
        <v>INEFECTIVA</v>
      </c>
      <c r="AC40" s="152" t="s">
        <v>98</v>
      </c>
      <c r="AD40" s="217" t="s">
        <v>100</v>
      </c>
      <c r="AE40" s="151"/>
    </row>
    <row r="41" spans="2:31" ht="39.950000000000003" customHeight="1" x14ac:dyDescent="0.2">
      <c r="B41" s="199" t="s">
        <v>85</v>
      </c>
      <c r="C41" s="581"/>
      <c r="D41" s="295" t="s">
        <v>110</v>
      </c>
      <c r="E41" s="241">
        <v>616</v>
      </c>
      <c r="F41" s="422" t="s">
        <v>704</v>
      </c>
      <c r="G41" s="232" t="s">
        <v>175</v>
      </c>
      <c r="H41" s="421" t="s">
        <v>705</v>
      </c>
      <c r="I41" s="421" t="s">
        <v>706</v>
      </c>
      <c r="J41" s="421">
        <v>1</v>
      </c>
      <c r="K41" s="191" t="s">
        <v>115</v>
      </c>
      <c r="L41" s="421" t="s">
        <v>572</v>
      </c>
      <c r="M41" s="226">
        <v>1</v>
      </c>
      <c r="N41" s="292">
        <v>45672</v>
      </c>
      <c r="O41" s="292">
        <v>45838</v>
      </c>
      <c r="P41" s="151"/>
      <c r="Q41" s="471">
        <v>45678</v>
      </c>
      <c r="R41" s="217" t="s">
        <v>675</v>
      </c>
      <c r="S41" s="485">
        <v>0.4</v>
      </c>
      <c r="T41" s="540">
        <f t="shared" si="16"/>
        <v>0.4</v>
      </c>
      <c r="U41" s="541">
        <f t="shared" si="17"/>
        <v>0.4</v>
      </c>
      <c r="V41" s="483" t="str">
        <f t="shared" ref="V41:V47" si="27">IF(S41="","",IF(U41&lt;100%, IF(U41&lt;100%, "ALERTA","EN TERMINO"), IF(U41=100%, "OK", "EN TERMINO")))</f>
        <v>ALERTA</v>
      </c>
      <c r="W41" s="549" t="s">
        <v>1193</v>
      </c>
      <c r="X41" s="152" t="s">
        <v>555</v>
      </c>
      <c r="Y41" s="361" t="str">
        <f t="shared" si="11"/>
        <v>EN EJECUCIÓN</v>
      </c>
      <c r="Z41" s="152" t="s">
        <v>98</v>
      </c>
      <c r="AA41" s="152" t="s">
        <v>98</v>
      </c>
      <c r="AB41" s="371" t="str">
        <f t="shared" si="26"/>
        <v>INEFECTIVA</v>
      </c>
      <c r="AC41" s="152" t="s">
        <v>98</v>
      </c>
      <c r="AD41" s="217" t="s">
        <v>100</v>
      </c>
      <c r="AE41" s="151"/>
    </row>
    <row r="42" spans="2:31" ht="39.950000000000003" customHeight="1" x14ac:dyDescent="0.2">
      <c r="B42" s="199" t="s">
        <v>85</v>
      </c>
      <c r="C42" s="581"/>
      <c r="D42" s="295" t="s">
        <v>110</v>
      </c>
      <c r="E42" s="241">
        <v>617</v>
      </c>
      <c r="F42" s="422" t="s">
        <v>707</v>
      </c>
      <c r="G42" s="232" t="s">
        <v>175</v>
      </c>
      <c r="H42" s="421" t="s">
        <v>708</v>
      </c>
      <c r="I42" s="421" t="s">
        <v>709</v>
      </c>
      <c r="J42" s="421">
        <v>1</v>
      </c>
      <c r="K42" s="191" t="s">
        <v>115</v>
      </c>
      <c r="L42" s="421" t="s">
        <v>572</v>
      </c>
      <c r="M42" s="226">
        <v>1</v>
      </c>
      <c r="N42" s="292">
        <v>45672</v>
      </c>
      <c r="O42" s="292">
        <v>45838</v>
      </c>
      <c r="P42" s="151"/>
      <c r="Q42" s="471">
        <v>45678</v>
      </c>
      <c r="R42" s="217" t="s">
        <v>675</v>
      </c>
      <c r="S42" s="485">
        <v>0.4</v>
      </c>
      <c r="T42" s="540">
        <f t="shared" si="16"/>
        <v>0.4</v>
      </c>
      <c r="U42" s="541">
        <f t="shared" si="17"/>
        <v>0.4</v>
      </c>
      <c r="V42" s="483" t="str">
        <f t="shared" si="27"/>
        <v>ALERTA</v>
      </c>
      <c r="W42" s="549" t="s">
        <v>1193</v>
      </c>
      <c r="X42" s="152" t="s">
        <v>555</v>
      </c>
      <c r="Y42" s="361" t="str">
        <f t="shared" si="11"/>
        <v>EN EJECUCIÓN</v>
      </c>
      <c r="Z42" s="152" t="s">
        <v>98</v>
      </c>
      <c r="AA42" s="152" t="s">
        <v>98</v>
      </c>
      <c r="AB42" s="371" t="str">
        <f t="shared" si="26"/>
        <v>INEFECTIVA</v>
      </c>
      <c r="AC42" s="152" t="s">
        <v>98</v>
      </c>
      <c r="AD42" s="217" t="s">
        <v>100</v>
      </c>
      <c r="AE42" s="151"/>
    </row>
    <row r="43" spans="2:31" ht="39.950000000000003" customHeight="1" x14ac:dyDescent="0.2">
      <c r="B43" s="199" t="s">
        <v>85</v>
      </c>
      <c r="C43" s="581"/>
      <c r="D43" s="295" t="s">
        <v>110</v>
      </c>
      <c r="E43" s="241">
        <v>618</v>
      </c>
      <c r="F43" s="422" t="s">
        <v>174</v>
      </c>
      <c r="G43" s="232" t="s">
        <v>175</v>
      </c>
      <c r="H43" s="421" t="s">
        <v>710</v>
      </c>
      <c r="I43" s="398" t="s">
        <v>711</v>
      </c>
      <c r="J43" s="397">
        <v>1</v>
      </c>
      <c r="K43" s="191" t="s">
        <v>115</v>
      </c>
      <c r="L43" s="421" t="s">
        <v>572</v>
      </c>
      <c r="M43" s="226">
        <v>1</v>
      </c>
      <c r="N43" s="292">
        <v>45672</v>
      </c>
      <c r="O43" s="292">
        <v>45777</v>
      </c>
      <c r="P43" s="151"/>
      <c r="Q43" s="471">
        <v>45678</v>
      </c>
      <c r="R43" s="217" t="s">
        <v>675</v>
      </c>
      <c r="S43" s="485">
        <v>0.4</v>
      </c>
      <c r="T43" s="540">
        <f t="shared" si="16"/>
        <v>0.4</v>
      </c>
      <c r="U43" s="541">
        <f t="shared" si="17"/>
        <v>0.4</v>
      </c>
      <c r="V43" s="483" t="str">
        <f t="shared" si="27"/>
        <v>ALERTA</v>
      </c>
      <c r="W43" s="549" t="s">
        <v>1193</v>
      </c>
      <c r="X43" s="152" t="s">
        <v>555</v>
      </c>
      <c r="Y43" s="361" t="str">
        <f t="shared" si="11"/>
        <v>EN EJECUCIÓN</v>
      </c>
      <c r="Z43" s="152" t="s">
        <v>98</v>
      </c>
      <c r="AA43" s="152" t="s">
        <v>98</v>
      </c>
      <c r="AB43" s="371" t="str">
        <f t="shared" si="26"/>
        <v>INEFECTIVA</v>
      </c>
      <c r="AC43" s="152" t="s">
        <v>98</v>
      </c>
      <c r="AD43" s="217" t="s">
        <v>100</v>
      </c>
      <c r="AE43" s="151"/>
    </row>
    <row r="44" spans="2:31" ht="39.950000000000003" customHeight="1" x14ac:dyDescent="0.2">
      <c r="B44" s="199" t="s">
        <v>85</v>
      </c>
      <c r="C44" s="581"/>
      <c r="D44" s="295" t="s">
        <v>110</v>
      </c>
      <c r="E44" s="241">
        <v>618</v>
      </c>
      <c r="F44" s="422" t="s">
        <v>174</v>
      </c>
      <c r="G44" s="232" t="s">
        <v>175</v>
      </c>
      <c r="H44" s="421" t="s">
        <v>712</v>
      </c>
      <c r="I44" s="398" t="s">
        <v>713</v>
      </c>
      <c r="J44" s="397">
        <v>1</v>
      </c>
      <c r="K44" s="191" t="s">
        <v>115</v>
      </c>
      <c r="L44" s="421" t="s">
        <v>572</v>
      </c>
      <c r="M44" s="226">
        <v>1</v>
      </c>
      <c r="N44" s="292">
        <v>45627</v>
      </c>
      <c r="O44" s="292">
        <v>45716</v>
      </c>
      <c r="P44" s="151"/>
      <c r="Q44" s="471">
        <v>45678</v>
      </c>
      <c r="R44" s="217" t="s">
        <v>675</v>
      </c>
      <c r="S44" s="485">
        <v>0.4</v>
      </c>
      <c r="T44" s="540">
        <f t="shared" si="16"/>
        <v>0.4</v>
      </c>
      <c r="U44" s="541">
        <f t="shared" si="17"/>
        <v>0.4</v>
      </c>
      <c r="V44" s="483" t="str">
        <f t="shared" si="27"/>
        <v>ALERTA</v>
      </c>
      <c r="W44" s="549" t="s">
        <v>1193</v>
      </c>
      <c r="X44" s="152" t="s">
        <v>555</v>
      </c>
      <c r="Y44" s="361" t="str">
        <f t="shared" si="11"/>
        <v>EN EJECUCIÓN</v>
      </c>
      <c r="Z44" s="152" t="s">
        <v>98</v>
      </c>
      <c r="AA44" s="152" t="s">
        <v>98</v>
      </c>
      <c r="AB44" s="371" t="str">
        <f t="shared" si="26"/>
        <v>INEFECTIVA</v>
      </c>
      <c r="AC44" s="152" t="s">
        <v>98</v>
      </c>
      <c r="AD44" s="217" t="s">
        <v>100</v>
      </c>
      <c r="AE44" s="151"/>
    </row>
    <row r="45" spans="2:31" ht="39.950000000000003" customHeight="1" x14ac:dyDescent="0.2">
      <c r="B45" s="199" t="s">
        <v>85</v>
      </c>
      <c r="C45" s="566"/>
      <c r="D45" s="295" t="s">
        <v>110</v>
      </c>
      <c r="E45" s="241">
        <v>619</v>
      </c>
      <c r="F45" s="422" t="s">
        <v>180</v>
      </c>
      <c r="G45" s="232" t="s">
        <v>175</v>
      </c>
      <c r="H45" s="421" t="s">
        <v>714</v>
      </c>
      <c r="I45" s="398" t="s">
        <v>715</v>
      </c>
      <c r="J45" s="398">
        <v>1</v>
      </c>
      <c r="K45" s="191" t="s">
        <v>115</v>
      </c>
      <c r="L45" s="421" t="s">
        <v>572</v>
      </c>
      <c r="M45" s="226">
        <v>1</v>
      </c>
      <c r="N45" s="292">
        <v>45901</v>
      </c>
      <c r="O45" s="292">
        <v>45991</v>
      </c>
      <c r="P45" s="151"/>
      <c r="Q45" s="471">
        <v>45678</v>
      </c>
      <c r="R45" s="217" t="s">
        <v>675</v>
      </c>
      <c r="S45" s="485">
        <v>0.4</v>
      </c>
      <c r="T45" s="540">
        <f t="shared" ref="T45:T47" si="28">(IF(S45="","",IF(OR($J45=0,$J45="",Q45=""),"",S45/$J45)))</f>
        <v>0.4</v>
      </c>
      <c r="U45" s="541">
        <f t="shared" ref="U45:U47" si="29">(IF(OR($M45="",T45=""),"",IF(OR($M45=0,T45=0),0,IF((T45*100%)/$M45&gt;100%,100%,(T45*100%)/$M45))))</f>
        <v>0.4</v>
      </c>
      <c r="V45" s="483" t="str">
        <f t="shared" si="27"/>
        <v>ALERTA</v>
      </c>
      <c r="W45" s="549" t="s">
        <v>1193</v>
      </c>
      <c r="X45" s="152" t="s">
        <v>555</v>
      </c>
      <c r="Y45" s="361" t="str">
        <f t="shared" si="11"/>
        <v>EN EJECUCIÓN</v>
      </c>
      <c r="Z45" s="152" t="s">
        <v>98</v>
      </c>
      <c r="AA45" s="152" t="s">
        <v>98</v>
      </c>
      <c r="AB45" s="371" t="str">
        <f t="shared" si="26"/>
        <v>INEFECTIVA</v>
      </c>
      <c r="AC45" s="152" t="s">
        <v>98</v>
      </c>
      <c r="AD45" s="217" t="s">
        <v>100</v>
      </c>
      <c r="AE45" s="151"/>
    </row>
    <row r="46" spans="2:31" ht="39.950000000000003" customHeight="1" x14ac:dyDescent="0.2">
      <c r="B46" s="199" t="s">
        <v>85</v>
      </c>
      <c r="C46" s="567" t="s">
        <v>320</v>
      </c>
      <c r="D46" s="295" t="s">
        <v>321</v>
      </c>
      <c r="E46" s="241">
        <v>646</v>
      </c>
      <c r="F46" s="232" t="s">
        <v>716</v>
      </c>
      <c r="G46" s="242" t="s">
        <v>717</v>
      </c>
      <c r="H46" s="450" t="s">
        <v>718</v>
      </c>
      <c r="I46" s="191" t="s">
        <v>719</v>
      </c>
      <c r="J46" s="191">
        <v>1</v>
      </c>
      <c r="K46" s="151" t="s">
        <v>92</v>
      </c>
      <c r="L46" s="421" t="s">
        <v>572</v>
      </c>
      <c r="M46" s="226">
        <v>1</v>
      </c>
      <c r="N46" s="292">
        <v>45641</v>
      </c>
      <c r="O46" s="292">
        <v>45687</v>
      </c>
      <c r="P46" s="152"/>
      <c r="Q46" s="471">
        <v>45678</v>
      </c>
      <c r="R46" s="217" t="s">
        <v>675</v>
      </c>
      <c r="S46" s="485">
        <v>0.4</v>
      </c>
      <c r="T46" s="540">
        <f t="shared" si="28"/>
        <v>0.4</v>
      </c>
      <c r="U46" s="541">
        <f t="shared" si="29"/>
        <v>0.4</v>
      </c>
      <c r="V46" s="483" t="str">
        <f t="shared" si="27"/>
        <v>ALERTA</v>
      </c>
      <c r="W46" s="549" t="s">
        <v>1193</v>
      </c>
      <c r="X46" s="152" t="s">
        <v>555</v>
      </c>
      <c r="Y46" s="361" t="str">
        <f t="shared" si="11"/>
        <v>EN EJECUCIÓN</v>
      </c>
      <c r="Z46" s="152" t="s">
        <v>98</v>
      </c>
      <c r="AA46" s="152" t="s">
        <v>98</v>
      </c>
      <c r="AB46" s="371" t="str">
        <f t="shared" si="26"/>
        <v>INEFECTIVA</v>
      </c>
      <c r="AC46" s="152" t="s">
        <v>98</v>
      </c>
      <c r="AD46" s="217" t="s">
        <v>100</v>
      </c>
      <c r="AE46" s="151"/>
    </row>
    <row r="47" spans="2:31" ht="39.950000000000003" customHeight="1" x14ac:dyDescent="0.2">
      <c r="B47" s="199" t="s">
        <v>85</v>
      </c>
      <c r="C47" s="567"/>
      <c r="D47" s="295" t="s">
        <v>321</v>
      </c>
      <c r="E47" s="241">
        <v>646</v>
      </c>
      <c r="F47" s="232" t="s">
        <v>716</v>
      </c>
      <c r="G47" s="242" t="s">
        <v>717</v>
      </c>
      <c r="H47" s="450" t="s">
        <v>718</v>
      </c>
      <c r="I47" s="191" t="s">
        <v>720</v>
      </c>
      <c r="J47" s="151">
        <v>1</v>
      </c>
      <c r="K47" s="151" t="s">
        <v>92</v>
      </c>
      <c r="L47" s="421" t="s">
        <v>572</v>
      </c>
      <c r="M47" s="226">
        <v>1</v>
      </c>
      <c r="N47" s="292">
        <v>45641</v>
      </c>
      <c r="O47" s="292">
        <v>45687</v>
      </c>
      <c r="P47" s="151"/>
      <c r="Q47" s="545">
        <v>45678</v>
      </c>
      <c r="R47" s="217" t="s">
        <v>675</v>
      </c>
      <c r="S47" s="485">
        <v>0.4</v>
      </c>
      <c r="T47" s="540">
        <f t="shared" si="28"/>
        <v>0.4</v>
      </c>
      <c r="U47" s="541">
        <f t="shared" si="29"/>
        <v>0.4</v>
      </c>
      <c r="V47" s="483" t="str">
        <f t="shared" si="27"/>
        <v>ALERTA</v>
      </c>
      <c r="W47" s="549" t="s">
        <v>1193</v>
      </c>
      <c r="X47" s="152" t="s">
        <v>555</v>
      </c>
      <c r="Y47" s="361" t="str">
        <f t="shared" si="11"/>
        <v>EN EJECUCIÓN</v>
      </c>
      <c r="Z47" s="152" t="s">
        <v>98</v>
      </c>
      <c r="AA47" s="152" t="s">
        <v>98</v>
      </c>
      <c r="AB47" s="371" t="str">
        <f t="shared" si="26"/>
        <v>INEFECTIVA</v>
      </c>
      <c r="AC47" s="152" t="s">
        <v>98</v>
      </c>
      <c r="AD47" s="217" t="s">
        <v>100</v>
      </c>
      <c r="AE47" s="151"/>
    </row>
  </sheetData>
  <autoFilter ref="B3:AG47"/>
  <mergeCells count="10">
    <mergeCell ref="C46:C47"/>
    <mergeCell ref="C38:C45"/>
    <mergeCell ref="Z1:AE2"/>
    <mergeCell ref="Q2:Y2"/>
    <mergeCell ref="C14:C17"/>
    <mergeCell ref="C5:C13"/>
    <mergeCell ref="B1:F2"/>
    <mergeCell ref="G1:P2"/>
    <mergeCell ref="Q1:Y1"/>
    <mergeCell ref="C18:C37"/>
  </mergeCells>
  <conditionalFormatting sqref="V4">
    <cfRule type="dataBar" priority="87">
      <dataBar>
        <cfvo type="min"/>
        <cfvo type="max"/>
        <color rgb="FF638EC6"/>
      </dataBar>
    </cfRule>
  </conditionalFormatting>
  <conditionalFormatting sqref="V4:V47">
    <cfRule type="containsText" dxfId="208" priority="71" stopIfTrue="1" operator="containsText" text="EN TERMINO">
      <formula>NOT(ISERROR(SEARCH("EN TERMINO",V4)))</formula>
    </cfRule>
    <cfRule type="containsText" priority="72" operator="containsText" text="AMARILLO">
      <formula>NOT(ISERROR(SEARCH("AMARILLO",V4)))</formula>
    </cfRule>
    <cfRule type="containsText" dxfId="207" priority="73" stopIfTrue="1" operator="containsText" text="ALERTA">
      <formula>NOT(ISERROR(SEARCH("ALERTA",V4)))</formula>
    </cfRule>
    <cfRule type="containsText" dxfId="206" priority="74" stopIfTrue="1" operator="containsText" text="OK">
      <formula>NOT(ISERROR(SEARCH("OK",V4)))</formula>
    </cfRule>
  </conditionalFormatting>
  <conditionalFormatting sqref="V5:V47">
    <cfRule type="dataBar" priority="75">
      <dataBar>
        <cfvo type="min"/>
        <cfvo type="max"/>
        <color rgb="FF638EC6"/>
      </dataBar>
    </cfRule>
  </conditionalFormatting>
  <conditionalFormatting sqref="Y4:Y47">
    <cfRule type="containsText" dxfId="205" priority="1" operator="containsText" text="EN EJECUCIÓN">
      <formula>NOT(ISERROR(SEARCH("EN EJECUCIÓN",Y4)))</formula>
    </cfRule>
    <cfRule type="containsText" dxfId="204" priority="2" operator="containsText" text="EN TERMINO">
      <formula>NOT(ISERROR(SEARCH("EN TERMINO",Y4)))</formula>
    </cfRule>
    <cfRule type="containsText" dxfId="203" priority="3" operator="containsText" text="ATENCIÓN">
      <formula>NOT(ISERROR(SEARCH("ATENCIÓN",Y4)))</formula>
    </cfRule>
    <cfRule type="containsText" dxfId="202" priority="4" stopIfTrue="1" operator="containsText" text="PENDIENTE">
      <formula>NOT(ISERROR(SEARCH("PENDIENTE",Y4)))</formula>
    </cfRule>
    <cfRule type="containsText" dxfId="201" priority="5" stopIfTrue="1" operator="containsText" text="INCUMPLIDA">
      <formula>NOT(ISERROR(SEARCH("INCUMPLIDA",Y4)))</formula>
    </cfRule>
    <cfRule type="containsText" dxfId="200" priority="6" stopIfTrue="1" operator="containsText" text="CUMPLIDA">
      <formula>NOT(ISERROR(SEARCH("CUMPLIDA",Y4)))</formula>
    </cfRule>
  </conditionalFormatting>
  <conditionalFormatting sqref="AC4:AC6">
    <cfRule type="containsText" dxfId="199" priority="19" operator="containsText" text="cerrada">
      <formula>NOT(ISERROR(SEARCH("cerrada",AC4)))</formula>
    </cfRule>
    <cfRule type="containsText" dxfId="198" priority="20" operator="containsText" text="cerrado">
      <formula>NOT(ISERROR(SEARCH("cerrado",AC4)))</formula>
    </cfRule>
    <cfRule type="containsText" dxfId="197" priority="21" operator="containsText" text="Abierto">
      <formula>NOT(ISERROR(SEARCH("Abierto",AC4)))</formula>
    </cfRule>
  </conditionalFormatting>
  <conditionalFormatting sqref="AC10">
    <cfRule type="containsText" dxfId="196" priority="43" operator="containsText" text="cerrada">
      <formula>NOT(ISERROR(SEARCH("cerrada",AC10)))</formula>
    </cfRule>
    <cfRule type="containsText" dxfId="195" priority="44" operator="containsText" text="cerrado">
      <formula>NOT(ISERROR(SEARCH("cerrado",AC10)))</formula>
    </cfRule>
    <cfRule type="containsText" dxfId="194" priority="45" operator="containsText" text="Abierto">
      <formula>NOT(ISERROR(SEARCH("Abierto",AC10)))</formula>
    </cfRule>
  </conditionalFormatting>
  <conditionalFormatting sqref="AC14:AC17">
    <cfRule type="containsText" dxfId="193" priority="25" operator="containsText" text="cerrada">
      <formula>NOT(ISERROR(SEARCH("cerrada",AC14)))</formula>
    </cfRule>
    <cfRule type="containsText" dxfId="192" priority="26" operator="containsText" text="cerrado">
      <formula>NOT(ISERROR(SEARCH("cerrado",AC14)))</formula>
    </cfRule>
    <cfRule type="containsText" dxfId="191" priority="27" operator="containsText" text="Abierto">
      <formula>NOT(ISERROR(SEARCH("Abierto",AC14)))</formula>
    </cfRule>
  </conditionalFormatting>
  <conditionalFormatting sqref="AC34">
    <cfRule type="containsText" dxfId="190" priority="40" operator="containsText" text="cerrada">
      <formula>NOT(ISERROR(SEARCH("cerrada",AC34)))</formula>
    </cfRule>
    <cfRule type="containsText" dxfId="189" priority="41" operator="containsText" text="cerrado">
      <formula>NOT(ISERROR(SEARCH("cerrado",AC34)))</formula>
    </cfRule>
    <cfRule type="containsText" dxfId="188" priority="42" operator="containsText" text="Abierto">
      <formula>NOT(ISERROR(SEARCH("Abierto",AC34)))</formula>
    </cfRule>
  </conditionalFormatting>
  <conditionalFormatting sqref="AC36">
    <cfRule type="containsText" dxfId="187" priority="22" operator="containsText" text="cerrada">
      <formula>NOT(ISERROR(SEARCH("cerrada",AC36)))</formula>
    </cfRule>
    <cfRule type="containsText" dxfId="186" priority="23" operator="containsText" text="cerrado">
      <formula>NOT(ISERROR(SEARCH("cerrado",AC36)))</formula>
    </cfRule>
    <cfRule type="containsText" dxfId="185" priority="24" operator="containsText" text="Abierto">
      <formula>NOT(ISERROR(SEARCH("Abierto",AC36)))</formula>
    </cfRule>
  </conditionalFormatting>
  <dataValidations count="2">
    <dataValidation type="list" allowBlank="1" showInputMessage="1" showErrorMessage="1" sqref="K4">
      <formula1>#REF!</formula1>
    </dataValidation>
    <dataValidation type="list" allowBlank="1" showInputMessage="1" showErrorMessage="1" sqref="K5:K13 K18:K47">
      <formula1>"Correctiva, Preventiva, Acción de mejora"</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3" ma:contentTypeDescription="Crear nuevo documento." ma:contentTypeScope="" ma:versionID="6d39fe2373e76171a25339b267a9bf31">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a9919817221051a421d04bd3290a9ca7"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Props1.xml><?xml version="1.0" encoding="utf-8"?>
<ds:datastoreItem xmlns:ds="http://schemas.openxmlformats.org/officeDocument/2006/customXml" ds:itemID="{212621EA-E7E5-45B0-99FB-ACE5776C4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5FD6F-7E04-4A8C-BEEA-F95762F36F35}">
  <ds:schemaRefs>
    <ds:schemaRef ds:uri="http://schemas.microsoft.com/sharepoint/v3/contenttype/forms"/>
  </ds:schemaRefs>
</ds:datastoreItem>
</file>

<file path=customXml/itemProps3.xml><?xml version="1.0" encoding="utf-8"?>
<ds:datastoreItem xmlns:ds="http://schemas.openxmlformats.org/officeDocument/2006/customXml" ds:itemID="{BEE5A074-D290-4155-B46E-46E558F9759C}">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elements/1.1/"/>
    <ds:schemaRef ds:uri="8953493b-b532-4682-bbff-88a69b81f604"/>
    <ds:schemaRef ds:uri="3c659d0a-4ddf-4b6d-8adb-7e386e7c381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Instructivo</vt:lpstr>
      <vt:lpstr>Secretaría G.</vt:lpstr>
      <vt:lpstr>Hoja1</vt:lpstr>
      <vt:lpstr>Atención al C.</vt:lpstr>
      <vt:lpstr>Comunicaciones M</vt:lpstr>
      <vt:lpstr>Recursos F.</vt:lpstr>
      <vt:lpstr>Talento H.</vt:lpstr>
      <vt:lpstr>Talento H.-SST</vt:lpstr>
      <vt:lpstr>Oficina TIC</vt:lpstr>
      <vt:lpstr>Oficial C.</vt:lpstr>
      <vt:lpstr>U. Financiera</vt:lpstr>
      <vt:lpstr>U. Apuestas</vt:lpstr>
      <vt:lpstr>O. Jurídica</vt:lpstr>
      <vt:lpstr>OCDI</vt:lpstr>
      <vt:lpstr>O.A. Planeación</vt:lpstr>
      <vt:lpstr>Dirección O</vt:lpstr>
      <vt:lpstr>Resultados seguimiento</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2025-02-18T19:51:00Z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