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1. SHARE POINT\ARCHIVOS 2026\4. Enfoque hacia la prevención\Planes de mejoramiento\1. Internos\I trimestre\3. Reporte OCI\"/>
    </mc:Choice>
  </mc:AlternateContent>
  <bookViews>
    <workbookView xWindow="0" yWindow="0" windowWidth="24000" windowHeight="9630" tabRatio="827" firstSheet="1" activeTab="1"/>
  </bookViews>
  <sheets>
    <sheet name="Instructivo" sheetId="45" r:id="rId1"/>
    <sheet name="Secretaría G." sheetId="10" r:id="rId2"/>
    <sheet name="Hoja1" sheetId="28" state="hidden" r:id="rId3"/>
    <sheet name="Atención al C." sheetId="39" r:id="rId4"/>
    <sheet name="Recursos F." sheetId="30" r:id="rId5"/>
    <sheet name="Talento H." sheetId="31" r:id="rId6"/>
    <sheet name="Talento H.-SST" sheetId="32" r:id="rId7"/>
    <sheet name="U. Apuestas" sheetId="36" r:id="rId8"/>
    <sheet name="Comunicaciones" sheetId="23" state="hidden" r:id="rId9"/>
    <sheet name="O. CI Disciplinario" sheetId="20" state="hidden" r:id="rId10"/>
    <sheet name="Control Interno" sheetId="22" state="hidden" r:id="rId11"/>
    <sheet name="O. Jurídica-Protección Datos" sheetId="41" r:id="rId12"/>
    <sheet name="O.A. Planeación" sheetId="47" r:id="rId13"/>
    <sheet name="Resultados seguimiento" sheetId="27" r:id="rId14"/>
  </sheets>
  <definedNames>
    <definedName name="_xlnm._FilterDatabase" localSheetId="3" hidden="1">'Atención al C.'!#REF!</definedName>
    <definedName name="_xlnm._FilterDatabase" localSheetId="8" hidden="1">Comunicaciones!$A$3:$BG$6</definedName>
    <definedName name="_xlnm._FilterDatabase" localSheetId="10" hidden="1">'Control Interno'!$A$3:$BH$6</definedName>
    <definedName name="_xlnm._FilterDatabase" localSheetId="9" hidden="1">'O. CI Disciplinario'!$A$3:$BH$98</definedName>
    <definedName name="_xlnm._FilterDatabase" localSheetId="11" hidden="1">'O. Jurídica-Protección Datos'!$A$3:$AG$10</definedName>
    <definedName name="_xlnm._FilterDatabase" localSheetId="12" hidden="1">'O.A. Planeación'!$B$3:$Y$12</definedName>
    <definedName name="_xlnm._FilterDatabase" localSheetId="4" hidden="1">'Recursos F.'!$B$3:$AE$35</definedName>
    <definedName name="_xlnm._FilterDatabase" localSheetId="13" hidden="1">'Resultados seguimiento'!$B$4:$J$46</definedName>
    <definedName name="_xlnm._FilterDatabase" localSheetId="1" hidden="1">'Secretaría G.'!$A$3:$AH$6</definedName>
    <definedName name="_xlnm._FilterDatabase" localSheetId="5" hidden="1">'Talento H.'!$B$3:$AH$45</definedName>
    <definedName name="_xlnm._FilterDatabase" localSheetId="6" hidden="1">'Talento H.-SST'!$A$3:$AG$4</definedName>
    <definedName name="_xlnm._FilterDatabase" localSheetId="7" hidden="1">'U. Apuestas'!$B$3:$AE$4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37" i="31" l="1"/>
  <c r="Y36" i="31"/>
  <c r="Y35" i="31"/>
  <c r="Y5" i="41" l="1"/>
  <c r="T22" i="31"/>
  <c r="U22" i="31" s="1"/>
  <c r="T20" i="31"/>
  <c r="U20" i="31" s="1"/>
  <c r="T19" i="31"/>
  <c r="U19" i="31" s="1"/>
  <c r="T18" i="31"/>
  <c r="U18" i="31" s="1"/>
  <c r="T17" i="31"/>
  <c r="U17" i="31" s="1"/>
  <c r="T16" i="31"/>
  <c r="U16" i="31" s="1"/>
  <c r="T15" i="31"/>
  <c r="U15" i="31" s="1"/>
  <c r="T14" i="31"/>
  <c r="U14" i="31" s="1"/>
  <c r="T13" i="31"/>
  <c r="U13" i="31" s="1"/>
  <c r="T12" i="31"/>
  <c r="U12" i="31" s="1"/>
  <c r="T11" i="31"/>
  <c r="U11" i="31" s="1"/>
  <c r="T9" i="31"/>
  <c r="U9" i="31" s="1"/>
  <c r="I45" i="27"/>
  <c r="T15" i="30" l="1"/>
  <c r="U15" i="30" s="1"/>
  <c r="T31" i="30"/>
  <c r="U31" i="30" s="1"/>
  <c r="T30" i="30"/>
  <c r="U30" i="30" s="1"/>
  <c r="T25" i="30"/>
  <c r="U25" i="30" s="1"/>
  <c r="T33" i="30"/>
  <c r="U33" i="30" s="1"/>
  <c r="T45" i="31"/>
  <c r="U45" i="31" s="1"/>
  <c r="T44" i="31"/>
  <c r="U44" i="31" s="1"/>
  <c r="T39" i="31"/>
  <c r="U39" i="31" s="1"/>
  <c r="T34" i="31"/>
  <c r="U34" i="31" s="1"/>
  <c r="T33" i="31"/>
  <c r="U33" i="31" s="1"/>
  <c r="T32" i="31"/>
  <c r="U32" i="31" s="1"/>
  <c r="T31" i="31"/>
  <c r="U31" i="31" s="1"/>
  <c r="T30" i="31"/>
  <c r="U30" i="31" s="1"/>
  <c r="T29" i="31"/>
  <c r="U29" i="31" s="1"/>
  <c r="T28" i="31"/>
  <c r="U28" i="31" s="1"/>
  <c r="T27" i="31"/>
  <c r="U27" i="31" s="1"/>
  <c r="T26" i="31"/>
  <c r="U26" i="31" s="1"/>
  <c r="T25" i="31"/>
  <c r="U25" i="31" s="1"/>
  <c r="J45" i="27"/>
  <c r="H45" i="27"/>
  <c r="Y15" i="30" l="1"/>
  <c r="V15" i="30"/>
  <c r="Y30" i="30"/>
  <c r="V30" i="30"/>
  <c r="Y31" i="30"/>
  <c r="V31" i="30"/>
  <c r="Y25" i="30"/>
  <c r="V25" i="30"/>
  <c r="Y33" i="30"/>
  <c r="V33" i="30"/>
  <c r="Y44" i="31"/>
  <c r="V44" i="31"/>
  <c r="Y45" i="31"/>
  <c r="V45" i="31"/>
  <c r="Y39" i="31"/>
  <c r="V39" i="31"/>
  <c r="Y33" i="31"/>
  <c r="V33" i="31"/>
  <c r="Y34" i="31"/>
  <c r="V34" i="31"/>
  <c r="Y31" i="31"/>
  <c r="V31" i="31"/>
  <c r="Y30" i="31"/>
  <c r="V30" i="31"/>
  <c r="Y32" i="31"/>
  <c r="V32" i="31"/>
  <c r="Y25" i="31"/>
  <c r="V25" i="31"/>
  <c r="Y26" i="31"/>
  <c r="V26" i="31"/>
  <c r="Y27" i="31"/>
  <c r="V27" i="31"/>
  <c r="Y28" i="31"/>
  <c r="V28" i="31"/>
  <c r="Y29" i="31"/>
  <c r="V29" i="31"/>
  <c r="G45" i="27" l="1"/>
  <c r="G46" i="27" s="1"/>
  <c r="E45" i="27"/>
  <c r="F45" i="27"/>
  <c r="H46" i="27" s="1"/>
  <c r="D45" i="27"/>
  <c r="I46" i="27" l="1"/>
  <c r="J46" i="27"/>
  <c r="T12" i="47"/>
  <c r="U12" i="47" s="1"/>
  <c r="Y12" i="47" s="1"/>
  <c r="T11" i="47"/>
  <c r="U11" i="47" s="1"/>
  <c r="Y11" i="47" s="1"/>
  <c r="T10" i="47"/>
  <c r="U10" i="47" s="1"/>
  <c r="Y10" i="47" s="1"/>
  <c r="T9" i="47"/>
  <c r="U9" i="47" s="1"/>
  <c r="T8" i="47"/>
  <c r="U8" i="47" s="1"/>
  <c r="T7" i="47"/>
  <c r="U7" i="47" s="1"/>
  <c r="Y7" i="47" s="1"/>
  <c r="T6" i="47"/>
  <c r="U6" i="47" s="1"/>
  <c r="T5" i="47"/>
  <c r="U5" i="47" s="1"/>
  <c r="T4" i="47"/>
  <c r="U4" i="47" s="1"/>
  <c r="Y4" i="47" s="1"/>
  <c r="V8" i="47" l="1"/>
  <c r="Y8" i="47"/>
  <c r="V12" i="47"/>
  <c r="V11" i="47"/>
  <c r="V10" i="47"/>
  <c r="Z4" i="47"/>
  <c r="AB4" i="47" s="1"/>
  <c r="AC4" i="47" s="1"/>
  <c r="V7" i="47"/>
  <c r="Y9" i="47"/>
  <c r="V9" i="47"/>
  <c r="Z10" i="47"/>
  <c r="AB10" i="47" s="1"/>
  <c r="AC10" i="47" s="1"/>
  <c r="Z11" i="47"/>
  <c r="AB11" i="47" s="1"/>
  <c r="AC11" i="47" s="1"/>
  <c r="Y6" i="47"/>
  <c r="V6" i="47"/>
  <c r="Y5" i="47"/>
  <c r="V5" i="47"/>
  <c r="Z12" i="47"/>
  <c r="AB12" i="47" s="1"/>
  <c r="AC12" i="47" s="1"/>
  <c r="V4" i="47"/>
  <c r="Z8" i="47" l="1"/>
  <c r="AB8" i="47" s="1"/>
  <c r="AC8" i="47" s="1"/>
  <c r="Z9" i="47"/>
  <c r="AB9" i="47"/>
  <c r="AC9" i="47" s="1"/>
  <c r="AB5" i="47"/>
  <c r="AC5" i="47" s="1"/>
  <c r="Z5" i="47"/>
  <c r="Z6" i="47"/>
  <c r="AB6" i="47" s="1"/>
  <c r="AC6" i="47" s="1"/>
  <c r="Z7" i="47"/>
  <c r="AB7" i="47" s="1"/>
  <c r="AC7" i="47" s="1"/>
  <c r="T35" i="31" l="1"/>
  <c r="U35" i="31" s="1"/>
  <c r="T36" i="31"/>
  <c r="U36" i="31" s="1"/>
  <c r="AB36" i="31" s="1"/>
  <c r="AC36" i="31" s="1"/>
  <c r="T37" i="31"/>
  <c r="U37" i="31" s="1"/>
  <c r="T38" i="31"/>
  <c r="U38" i="31" s="1"/>
  <c r="Y38" i="31" s="1"/>
  <c r="T40" i="31"/>
  <c r="U40" i="31" s="1"/>
  <c r="Y40" i="31" s="1"/>
  <c r="T41" i="31"/>
  <c r="U41" i="31" s="1"/>
  <c r="Y41" i="31" s="1"/>
  <c r="AB41" i="31" s="1"/>
  <c r="AC41" i="31" s="1"/>
  <c r="T42" i="31"/>
  <c r="U42" i="31" s="1"/>
  <c r="Y42" i="31" s="1"/>
  <c r="AB42" i="31" s="1"/>
  <c r="AC42" i="31" s="1"/>
  <c r="T43" i="31"/>
  <c r="U43" i="31" s="1"/>
  <c r="Y43" i="31" s="1"/>
  <c r="AB43" i="31" s="1"/>
  <c r="AC43" i="31" s="1"/>
  <c r="T35" i="30"/>
  <c r="U35" i="30" s="1"/>
  <c r="Y35" i="30" s="1"/>
  <c r="AB35" i="30" s="1"/>
  <c r="AC35" i="30" s="1"/>
  <c r="T34" i="30"/>
  <c r="U34" i="30" s="1"/>
  <c r="T32" i="30"/>
  <c r="U32" i="30" s="1"/>
  <c r="Y32" i="30" s="1"/>
  <c r="AB32" i="30" s="1"/>
  <c r="AC32" i="30" s="1"/>
  <c r="T29" i="30"/>
  <c r="U29" i="30" s="1"/>
  <c r="Y29" i="30" s="1"/>
  <c r="AB29" i="30" s="1"/>
  <c r="AC29" i="30" s="1"/>
  <c r="T28" i="30"/>
  <c r="U28" i="30" s="1"/>
  <c r="T27" i="30"/>
  <c r="U27" i="30" s="1"/>
  <c r="T26" i="30"/>
  <c r="U26" i="30" s="1"/>
  <c r="Y26" i="30" s="1"/>
  <c r="AB26" i="30" s="1"/>
  <c r="AC26" i="30" s="1"/>
  <c r="T24" i="30"/>
  <c r="U24" i="30" s="1"/>
  <c r="T23" i="30"/>
  <c r="U23" i="30" s="1"/>
  <c r="T22" i="30"/>
  <c r="U22" i="30" s="1"/>
  <c r="T21" i="30"/>
  <c r="U21" i="30" s="1"/>
  <c r="T20" i="30"/>
  <c r="U20" i="30" s="1"/>
  <c r="T4" i="39"/>
  <c r="U4" i="39" s="1"/>
  <c r="T6" i="10"/>
  <c r="U6" i="10" s="1"/>
  <c r="T10" i="41"/>
  <c r="U10" i="41" s="1"/>
  <c r="T9" i="41"/>
  <c r="U9" i="41" s="1"/>
  <c r="T8" i="41"/>
  <c r="U8" i="41" s="1"/>
  <c r="T7" i="41"/>
  <c r="U7" i="41" s="1"/>
  <c r="Y7" i="41" s="1"/>
  <c r="T5" i="10"/>
  <c r="U5" i="10" s="1"/>
  <c r="T4" i="10"/>
  <c r="U4" i="10" s="1"/>
  <c r="Y4" i="10" s="1"/>
  <c r="Y23" i="30" l="1"/>
  <c r="AB23" i="30" s="1"/>
  <c r="AC23" i="30" s="1"/>
  <c r="Y24" i="30"/>
  <c r="Z24" i="30" s="1"/>
  <c r="Y27" i="30"/>
  <c r="AB27" i="30" s="1"/>
  <c r="AC27" i="30" s="1"/>
  <c r="Y28" i="30"/>
  <c r="Z28" i="30" s="1"/>
  <c r="Y20" i="30"/>
  <c r="Z20" i="30" s="1"/>
  <c r="Y21" i="30"/>
  <c r="AB21" i="30" s="1"/>
  <c r="AC21" i="30" s="1"/>
  <c r="Y22" i="30"/>
  <c r="AB22" i="30" s="1"/>
  <c r="AC22" i="30" s="1"/>
  <c r="Y34" i="30"/>
  <c r="Z34" i="30" s="1"/>
  <c r="V10" i="41"/>
  <c r="Y10" i="41"/>
  <c r="V8" i="41"/>
  <c r="Y8" i="41"/>
  <c r="V9" i="41"/>
  <c r="Y9" i="41"/>
  <c r="Z9" i="41" s="1"/>
  <c r="V7" i="41"/>
  <c r="V43" i="31"/>
  <c r="V35" i="31"/>
  <c r="V36" i="31"/>
  <c r="V40" i="31"/>
  <c r="Z45" i="31"/>
  <c r="V41" i="31"/>
  <c r="V42" i="31"/>
  <c r="V38" i="31"/>
  <c r="V37" i="31"/>
  <c r="Z33" i="30"/>
  <c r="V27" i="30"/>
  <c r="V35" i="30"/>
  <c r="V24" i="30"/>
  <c r="V28" i="30"/>
  <c r="V32" i="30"/>
  <c r="V29" i="30"/>
  <c r="V23" i="30"/>
  <c r="V22" i="30"/>
  <c r="V26" i="30"/>
  <c r="V34" i="30"/>
  <c r="V21" i="30"/>
  <c r="V20" i="30"/>
  <c r="AB8" i="41"/>
  <c r="AC8" i="41" s="1"/>
  <c r="Z10" i="41"/>
  <c r="AB7" i="41"/>
  <c r="AC7" i="41" s="1"/>
  <c r="Y4" i="39"/>
  <c r="Z4" i="39" s="1"/>
  <c r="V4" i="39"/>
  <c r="Y6" i="10"/>
  <c r="Z6" i="10" s="1"/>
  <c r="V6" i="10"/>
  <c r="Y5" i="10"/>
  <c r="Z5" i="10" s="1"/>
  <c r="AB5" i="10" s="1"/>
  <c r="AC5" i="10" s="1"/>
  <c r="V5" i="10"/>
  <c r="V4" i="10"/>
  <c r="Z36" i="31"/>
  <c r="Z38" i="31"/>
  <c r="AB38" i="31" s="1"/>
  <c r="AC38" i="31" s="1"/>
  <c r="Z40" i="31"/>
  <c r="AB40" i="31" s="1"/>
  <c r="AC40" i="31" s="1"/>
  <c r="Z42" i="31"/>
  <c r="Z35" i="31"/>
  <c r="AB35" i="31" s="1"/>
  <c r="AC35" i="31" s="1"/>
  <c r="Z37" i="31"/>
  <c r="AB37" i="31" s="1"/>
  <c r="AC37" i="31" s="1"/>
  <c r="Z41" i="31"/>
  <c r="Z43" i="31"/>
  <c r="Z26" i="30"/>
  <c r="Z32" i="30"/>
  <c r="Z27" i="30"/>
  <c r="Z29" i="30"/>
  <c r="Z31" i="30"/>
  <c r="AB31" i="30" s="1"/>
  <c r="AC31" i="30" s="1"/>
  <c r="Z35" i="30"/>
  <c r="Z7" i="41"/>
  <c r="Z4" i="10"/>
  <c r="AB4" i="10" s="1"/>
  <c r="AC4" i="10" s="1"/>
  <c r="Z23" i="30" l="1"/>
  <c r="Z21" i="30"/>
  <c r="AB20" i="30"/>
  <c r="AC20" i="30" s="1"/>
  <c r="Z22" i="30"/>
  <c r="AB28" i="30"/>
  <c r="AC28" i="30" s="1"/>
  <c r="AB34" i="30"/>
  <c r="AC34" i="30" s="1"/>
  <c r="AB24" i="30"/>
  <c r="AC24" i="30" s="1"/>
  <c r="AB4" i="39"/>
  <c r="AC4" i="39" s="1"/>
  <c r="Z34" i="31"/>
  <c r="AB34" i="31" s="1"/>
  <c r="AC34" i="31" s="1"/>
  <c r="Z39" i="31"/>
  <c r="AB39" i="31" s="1"/>
  <c r="AC39" i="31" s="1"/>
  <c r="AB45" i="31"/>
  <c r="AC45" i="31" s="1"/>
  <c r="Z33" i="31"/>
  <c r="AB33" i="31" s="1"/>
  <c r="AC33" i="31" s="1"/>
  <c r="Z44" i="31"/>
  <c r="AB44" i="31" s="1"/>
  <c r="AC44" i="31" s="1"/>
  <c r="Z30" i="30"/>
  <c r="AB30" i="30" s="1"/>
  <c r="AC30" i="30" s="1"/>
  <c r="Z25" i="30"/>
  <c r="AB25" i="30" s="1"/>
  <c r="AC25" i="30" s="1"/>
  <c r="AB33" i="30"/>
  <c r="AC33" i="30" s="1"/>
  <c r="AB9" i="41"/>
  <c r="AC9" i="41" s="1"/>
  <c r="Z8" i="41"/>
  <c r="AB10" i="41"/>
  <c r="AC10" i="41" s="1"/>
  <c r="AB6" i="10"/>
  <c r="AC6" i="10" s="1"/>
  <c r="T4" i="30"/>
  <c r="U4" i="30" s="1"/>
  <c r="Y4" i="30" s="1"/>
  <c r="T6" i="41" l="1"/>
  <c r="U6" i="41" s="1"/>
  <c r="Y6" i="41" s="1"/>
  <c r="T10" i="30"/>
  <c r="U10" i="30" s="1"/>
  <c r="Y10" i="30" s="1"/>
  <c r="AB6" i="41" l="1"/>
  <c r="AC6" i="41" s="1"/>
  <c r="V6" i="41"/>
  <c r="V10" i="30"/>
  <c r="Z6" i="41" l="1"/>
  <c r="Z31" i="31" l="1"/>
  <c r="Z32" i="31" l="1"/>
  <c r="AB32" i="31" s="1"/>
  <c r="AC32" i="31" s="1"/>
  <c r="AB31" i="31"/>
  <c r="AC31" i="31" s="1"/>
  <c r="Z30" i="31"/>
  <c r="AB30" i="31" s="1"/>
  <c r="AC30" i="31" s="1"/>
  <c r="T19" i="30"/>
  <c r="U19" i="30" s="1"/>
  <c r="Y19" i="30" s="1"/>
  <c r="T18" i="30"/>
  <c r="U18" i="30" s="1"/>
  <c r="Y18" i="30" s="1"/>
  <c r="T17" i="30"/>
  <c r="U17" i="30" s="1"/>
  <c r="Y17" i="30" s="1"/>
  <c r="T16" i="30"/>
  <c r="U16" i="30" s="1"/>
  <c r="Y16" i="30" s="1"/>
  <c r="AB17" i="30" l="1"/>
  <c r="AC17" i="30" s="1"/>
  <c r="V17" i="30"/>
  <c r="V18" i="30"/>
  <c r="V19" i="30"/>
  <c r="AB16" i="30"/>
  <c r="AC16" i="30" s="1"/>
  <c r="V16" i="30"/>
  <c r="T14" i="30"/>
  <c r="U14" i="30" s="1"/>
  <c r="Y14" i="30" s="1"/>
  <c r="T13" i="30"/>
  <c r="U13" i="30" s="1"/>
  <c r="Y13" i="30" s="1"/>
  <c r="T12" i="30"/>
  <c r="U12" i="30" s="1"/>
  <c r="Y12" i="30" s="1"/>
  <c r="T11" i="30"/>
  <c r="U11" i="30" s="1"/>
  <c r="Y11" i="30" s="1"/>
  <c r="V12" i="30" l="1"/>
  <c r="V13" i="30"/>
  <c r="V14" i="30"/>
  <c r="V11" i="30"/>
  <c r="Z17" i="30"/>
  <c r="Z18" i="30"/>
  <c r="AB18" i="30" s="1"/>
  <c r="AC18" i="30" s="1"/>
  <c r="Z16" i="30"/>
  <c r="Z19" i="30"/>
  <c r="AB19" i="30" s="1"/>
  <c r="AC19" i="30" s="1"/>
  <c r="T5" i="41" l="1"/>
  <c r="U5" i="41" s="1"/>
  <c r="T4" i="41"/>
  <c r="U4" i="41" s="1"/>
  <c r="Y4" i="41" s="1"/>
  <c r="T4" i="36"/>
  <c r="U4" i="36" s="1"/>
  <c r="Y4" i="36" s="1"/>
  <c r="T24" i="31"/>
  <c r="U24" i="31" s="1"/>
  <c r="T23" i="31"/>
  <c r="U23" i="31" s="1"/>
  <c r="Z15" i="30"/>
  <c r="AB15" i="30" s="1"/>
  <c r="AC15" i="30" s="1"/>
  <c r="Z14" i="30"/>
  <c r="AB14" i="30" s="1"/>
  <c r="AC14" i="30" s="1"/>
  <c r="Z13" i="30"/>
  <c r="AB13" i="30" s="1"/>
  <c r="AC13" i="30" s="1"/>
  <c r="Z12" i="30"/>
  <c r="AB12" i="30" s="1"/>
  <c r="AC12" i="30" s="1"/>
  <c r="Z11" i="30"/>
  <c r="AB11" i="30" s="1"/>
  <c r="AC11" i="30" s="1"/>
  <c r="AB10" i="30"/>
  <c r="AC10" i="30" s="1"/>
  <c r="Z10" i="30"/>
  <c r="V5" i="41" l="1"/>
  <c r="V4" i="41"/>
  <c r="Y22" i="31"/>
  <c r="V22" i="31"/>
  <c r="Y23" i="31"/>
  <c r="Z23" i="31" s="1"/>
  <c r="V23" i="31"/>
  <c r="Y24" i="31"/>
  <c r="AB24" i="31" s="1"/>
  <c r="AC24" i="31" s="1"/>
  <c r="V24" i="31"/>
  <c r="Z27" i="31"/>
  <c r="Z29" i="31"/>
  <c r="V4" i="36"/>
  <c r="AB23" i="31" l="1"/>
  <c r="AC23" i="31" s="1"/>
  <c r="AB27" i="31"/>
  <c r="AC27" i="31" s="1"/>
  <c r="Z26" i="31"/>
  <c r="AB26" i="31" s="1"/>
  <c r="AC26" i="31" s="1"/>
  <c r="AB4" i="41"/>
  <c r="AC4" i="41" s="1"/>
  <c r="Z4" i="41"/>
  <c r="Z25" i="31"/>
  <c r="AB25" i="31" s="1"/>
  <c r="AC25" i="31" s="1"/>
  <c r="Z24" i="31"/>
  <c r="AB29" i="31"/>
  <c r="AC29" i="31" s="1"/>
  <c r="AB5" i="41"/>
  <c r="AC5" i="41" s="1"/>
  <c r="Z5" i="41"/>
  <c r="Z22" i="31"/>
  <c r="AB22" i="31" s="1"/>
  <c r="AC22" i="31" s="1"/>
  <c r="Z28" i="31"/>
  <c r="AB28" i="31" s="1"/>
  <c r="AC28" i="31" s="1"/>
  <c r="Z4" i="36"/>
  <c r="AB4" i="36" s="1"/>
  <c r="AC4" i="36" s="1"/>
  <c r="T21" i="31" l="1"/>
  <c r="U21" i="31" s="1"/>
  <c r="Y18" i="31"/>
  <c r="Y16" i="31"/>
  <c r="Y19" i="31" l="1"/>
  <c r="AB16" i="31"/>
  <c r="AC16" i="31" s="1"/>
  <c r="Z16" i="31"/>
  <c r="AB18" i="31"/>
  <c r="AC18" i="31" s="1"/>
  <c r="Z18" i="31"/>
  <c r="Y17" i="31"/>
  <c r="V17" i="31"/>
  <c r="Y20" i="31"/>
  <c r="V20" i="31"/>
  <c r="Y21" i="31"/>
  <c r="V21" i="31"/>
  <c r="V18" i="31"/>
  <c r="V16" i="31"/>
  <c r="Y13" i="31"/>
  <c r="Y12" i="31"/>
  <c r="Y11" i="31"/>
  <c r="T10" i="31"/>
  <c r="U10" i="31" s="1"/>
  <c r="Y10" i="31" s="1"/>
  <c r="Y9" i="31"/>
  <c r="T8" i="31"/>
  <c r="U8" i="31" s="1"/>
  <c r="Y8" i="31" s="1"/>
  <c r="T7" i="31"/>
  <c r="U7" i="31" s="1"/>
  <c r="Y7" i="31" s="1"/>
  <c r="T6" i="31"/>
  <c r="U6" i="31" s="1"/>
  <c r="Y6" i="31" s="1"/>
  <c r="T5" i="31"/>
  <c r="U5" i="31" s="1"/>
  <c r="Y5" i="31" s="1"/>
  <c r="V19" i="31" l="1"/>
  <c r="AB5" i="31"/>
  <c r="AC5" i="31" s="1"/>
  <c r="Z5" i="31"/>
  <c r="AB6" i="31"/>
  <c r="AC6" i="31" s="1"/>
  <c r="Z6" i="31"/>
  <c r="AB7" i="31"/>
  <c r="AC7" i="31" s="1"/>
  <c r="Z7" i="31"/>
  <c r="AB8" i="31"/>
  <c r="AC8" i="31" s="1"/>
  <c r="Z8" i="31"/>
  <c r="AB9" i="31"/>
  <c r="AC9" i="31" s="1"/>
  <c r="Z9" i="31"/>
  <c r="AB10" i="31"/>
  <c r="AC10" i="31" s="1"/>
  <c r="Z10" i="31"/>
  <c r="AB11" i="31"/>
  <c r="AC11" i="31" s="1"/>
  <c r="Z11" i="31"/>
  <c r="AB12" i="31"/>
  <c r="AC12" i="31" s="1"/>
  <c r="Z12" i="31"/>
  <c r="AB13" i="31"/>
  <c r="AC13" i="31" s="1"/>
  <c r="Z13" i="31"/>
  <c r="AB21" i="31"/>
  <c r="AC21" i="31" s="1"/>
  <c r="Z21" i="31"/>
  <c r="AB20" i="31"/>
  <c r="AC20" i="31" s="1"/>
  <c r="Z20" i="31"/>
  <c r="Z19" i="31"/>
  <c r="AB19" i="31" s="1"/>
  <c r="AC19" i="31" s="1"/>
  <c r="AB17" i="31"/>
  <c r="AC17" i="31" s="1"/>
  <c r="Z17" i="31"/>
  <c r="T5" i="30" l="1"/>
  <c r="T9" i="30" l="1"/>
  <c r="U9" i="30" s="1"/>
  <c r="Y9" i="30" s="1"/>
  <c r="U4" i="32"/>
  <c r="Y4" i="32" s="1"/>
  <c r="Y15" i="31"/>
  <c r="Y14" i="31"/>
  <c r="T4" i="31"/>
  <c r="U4" i="31" s="1"/>
  <c r="U5" i="30"/>
  <c r="Y5" i="30" s="1"/>
  <c r="T8" i="30"/>
  <c r="U8" i="30" s="1"/>
  <c r="Y8" i="30" s="1"/>
  <c r="T7" i="30"/>
  <c r="U7" i="30" s="1"/>
  <c r="Y7" i="30" s="1"/>
  <c r="T6" i="30"/>
  <c r="U6" i="30" s="1"/>
  <c r="Y4" i="31" l="1"/>
  <c r="Z4" i="31" s="1"/>
  <c r="AB4" i="31" s="1"/>
  <c r="AC4" i="31" s="1"/>
  <c r="V4" i="31"/>
  <c r="AB14" i="31"/>
  <c r="AC14" i="31" s="1"/>
  <c r="Z14" i="31"/>
  <c r="AB15" i="31"/>
  <c r="AC15" i="31" s="1"/>
  <c r="Z15" i="31"/>
  <c r="Z4" i="32"/>
  <c r="AB4" i="32"/>
  <c r="AC4" i="32" s="1"/>
  <c r="AB9" i="30"/>
  <c r="AC9" i="30" s="1"/>
  <c r="Z9" i="30"/>
  <c r="Z7" i="30"/>
  <c r="AB7" i="30" s="1"/>
  <c r="AC7" i="30" s="1"/>
  <c r="Z8" i="30"/>
  <c r="AB8" i="30" s="1"/>
  <c r="AC8" i="30" s="1"/>
  <c r="Z4" i="30"/>
  <c r="AB4" i="30" s="1"/>
  <c r="AC4" i="30" s="1"/>
  <c r="Y6" i="30"/>
  <c r="V6" i="30"/>
  <c r="V4" i="30"/>
  <c r="V7" i="30"/>
  <c r="V8" i="30"/>
  <c r="V5" i="30"/>
  <c r="V9" i="30"/>
  <c r="V15" i="31"/>
  <c r="V14" i="31"/>
  <c r="V13" i="31"/>
  <c r="V5" i="31"/>
  <c r="V6" i="31"/>
  <c r="V7" i="31"/>
  <c r="V8" i="31"/>
  <c r="V9" i="31"/>
  <c r="V10" i="31"/>
  <c r="V11" i="31"/>
  <c r="V12" i="31"/>
  <c r="V4" i="32"/>
  <c r="AB6" i="30" l="1"/>
  <c r="AC6" i="30" s="1"/>
  <c r="Z6" i="30"/>
  <c r="AB5" i="30"/>
  <c r="AC5" i="30" s="1"/>
  <c r="Z5" i="30"/>
  <c r="D6" i="28"/>
  <c r="E6" i="28"/>
  <c r="D7" i="28"/>
  <c r="E7" i="28"/>
  <c r="E5" i="28"/>
  <c r="D5" i="28"/>
  <c r="AG6" i="22"/>
  <c r="AH6" i="22" s="1"/>
  <c r="BB5" i="22"/>
  <c r="AZ5" i="22"/>
  <c r="BA5" i="22" s="1"/>
  <c r="BE5" i="22" s="1"/>
  <c r="AR5" i="22"/>
  <c r="AP5" i="22"/>
  <c r="AQ5" i="22" s="1"/>
  <c r="AU5" i="22" s="1"/>
  <c r="AG5" i="22"/>
  <c r="AH5" i="22" s="1"/>
  <c r="AL5" i="22" s="1"/>
  <c r="BG5" i="22" s="1"/>
  <c r="AG6" i="20"/>
  <c r="AH6" i="20" s="1"/>
  <c r="AL6" i="20" s="1"/>
  <c r="BG6" i="20" s="1"/>
  <c r="BB5" i="20"/>
  <c r="AZ5" i="20"/>
  <c r="BA5" i="20" s="1"/>
  <c r="BE5" i="20" s="1"/>
  <c r="AR5" i="20"/>
  <c r="AP5" i="20"/>
  <c r="AQ5" i="20" s="1"/>
  <c r="AU5" i="20" s="1"/>
  <c r="AG5" i="20"/>
  <c r="AH5" i="20" s="1"/>
  <c r="AI5" i="20" s="1"/>
  <c r="AI5" i="22" l="1"/>
  <c r="AI6" i="20"/>
  <c r="AI6" i="22"/>
  <c r="AL6" i="22"/>
  <c r="BG6" i="22" s="1"/>
  <c r="AL5" i="20"/>
  <c r="BG5" i="20" s="1"/>
</calcChain>
</file>

<file path=xl/comments1.xml><?xml version="1.0" encoding="utf-8"?>
<comments xmlns="http://schemas.openxmlformats.org/spreadsheetml/2006/main">
  <authors>
    <author>tc={522DB805-4364-4D5A-9154-B649ADC7886C}</author>
  </authors>
  <commentList>
    <comment ref="P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n°3-2025-1900 del 19/12/2025.</t>
        </r>
      </text>
    </comment>
  </commentList>
</comments>
</file>

<file path=xl/comments2.xml><?xml version="1.0" encoding="utf-8"?>
<comments xmlns="http://schemas.openxmlformats.org/spreadsheetml/2006/main">
  <authors>
    <author>Manuela Hernandez</author>
    <author>tc={69CFE9CA-A16C-437B-9E91-2417D2C79B97}</author>
    <author>tc={BB4E3E46-E61F-4411-8D78-8649075F56B1}</author>
    <author>tc={EC382A19-8700-427A-964B-5D81D073035B}</author>
    <author>tc={B05B384C-684C-4D55-B430-35724CC0A4BF}</author>
    <author>tc={1DAEC7A9-C914-45E4-9150-8023AA89FDA9}</author>
    <author>Lormy Karen Caviedes</author>
  </authors>
  <commentList>
    <comment ref="P4" authorId="0" shapeId="0">
      <text>
        <r>
          <rPr>
            <b/>
            <sz val="9"/>
            <color indexed="81"/>
            <rFont val="Tahoma"/>
            <family val="2"/>
          </rPr>
          <t>Manuela Hernandez:</t>
        </r>
        <r>
          <rPr>
            <sz val="9"/>
            <color indexed="81"/>
            <rFont val="Tahoma"/>
            <family val="2"/>
          </rPr>
          <t xml:space="preserve">
Se aprueba prórroga mediante memorando n°3-2025-501 del 12/03/2025.
Se aprobó segunda prórroga mediante memorando n°3-2025-1695 del 31/10/2025</t>
        </r>
      </text>
    </comment>
    <comment ref="P5" authorId="0" shapeId="0">
      <text>
        <r>
          <rPr>
            <b/>
            <sz val="9"/>
            <color indexed="81"/>
            <rFont val="Tahoma"/>
            <family val="2"/>
          </rPr>
          <t>Manuela Hernandez:</t>
        </r>
        <r>
          <rPr>
            <sz val="9"/>
            <color indexed="81"/>
            <rFont val="Tahoma"/>
            <family val="2"/>
          </rPr>
          <t xml:space="preserve">
Se aprueba prórroga mediante memorando n°3-2025-501 del 12/03/2025.
Se aprobó segunda prórroga mediante memorando n°3-2025-1695 del 31/10/2025
Se aprobó tercera prórroga mediante memorando n°3-2026-483 del 31/03/2026.</t>
        </r>
      </text>
    </comment>
    <comment ref="I6"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n°3-2025-1695 del 31/10/2025</t>
        </r>
      </text>
    </comment>
    <comment ref="J6"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n°3-2025-1695 del 31/10/2025</t>
        </r>
      </text>
    </comment>
    <comment ref="P7" authorId="0" shapeId="0">
      <text>
        <r>
          <rPr>
            <b/>
            <sz val="9"/>
            <color indexed="81"/>
            <rFont val="Tahoma"/>
            <family val="2"/>
          </rPr>
          <t>Manuela Hernandez:</t>
        </r>
        <r>
          <rPr>
            <sz val="9"/>
            <color indexed="81"/>
            <rFont val="Tahoma"/>
            <family val="2"/>
          </rPr>
          <t xml:space="preserve">
Se aprueba prórroga mediante memorando n°3-2025-501 del 12/03/2025.
Se aprobó segunda prórroga mediante memorando n°3-2025-1695 del 31/10/2025</t>
        </r>
      </text>
    </comment>
    <comment ref="P8" authorId="0" shapeId="0">
      <text>
        <r>
          <rPr>
            <b/>
            <sz val="9"/>
            <color indexed="81"/>
            <rFont val="Tahoma"/>
            <family val="2"/>
          </rPr>
          <t>Manuela Hernandez:</t>
        </r>
        <r>
          <rPr>
            <sz val="9"/>
            <color indexed="81"/>
            <rFont val="Tahoma"/>
            <family val="2"/>
          </rPr>
          <t xml:space="preserve">
Se aprueba prórroga mediante memorando n°3-2025-501 del 12/03/2025.
Se aprobó segunda prórroga mediante memorando n°3-2025-1695 del 31/10/2025</t>
        </r>
      </text>
    </comment>
    <comment ref="P9" authorId="0" shapeId="0">
      <text>
        <r>
          <rPr>
            <b/>
            <sz val="9"/>
            <color indexed="81"/>
            <rFont val="Tahoma"/>
            <family val="2"/>
          </rPr>
          <t>Manuela Hernandez:</t>
        </r>
        <r>
          <rPr>
            <sz val="9"/>
            <color indexed="81"/>
            <rFont val="Tahoma"/>
            <family val="2"/>
          </rPr>
          <t xml:space="preserve">
Se aprueba prórroga mediante memorando n°3-2025-501 del 12/03/2025.
Se aprobó segunda prórroga mediante memorando n°3-2025-1695 del 31/10/2025
Se aprobó tercera prórroga mediante memorando n°3-2026-483 del 31/03/2026.</t>
        </r>
      </text>
    </comment>
    <comment ref="P10"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n°3-2025-1435 del 03/09/2025
Se aprobó segunda prórroga mediante memorando n°3-2025-1695 del 31/10/2025
Se aprobó tercera prórroga mediante memorando n°3-2026-483 del 31/03/2026.</t>
        </r>
      </text>
    </comment>
    <comment ref="P15"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n°3-2025-1695 del 31/10/2025</t>
        </r>
      </text>
    </comment>
    <comment ref="H18" authorId="5"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n°3-2025-1695 del 31/10/2025.</t>
        </r>
      </text>
    </comment>
    <comment ref="O18" authorId="6" shapeId="0">
      <text>
        <r>
          <rPr>
            <b/>
            <sz val="9"/>
            <color indexed="81"/>
            <rFont val="Tahoma"/>
            <family val="2"/>
          </rPr>
          <t>Lormy Karen Caviedes: La fecha se estableció teniendo en cuenta que, hasta el momento, no se cuenta con el profesional idóneo para la realización del mismo.</t>
        </r>
      </text>
    </comment>
    <comment ref="P18" authorId="0" shapeId="0">
      <text>
        <r>
          <rPr>
            <b/>
            <sz val="9"/>
            <color indexed="81"/>
            <rFont val="Tahoma"/>
            <family val="2"/>
          </rPr>
          <t>Manuela Hernandez:</t>
        </r>
        <r>
          <rPr>
            <sz val="9"/>
            <color indexed="81"/>
            <rFont val="Tahoma"/>
            <family val="2"/>
          </rPr>
          <t xml:space="preserve">
Se aprobó prórroga mediante memorando n°3-2025-1096 del 19/06/2025. 
Se aprobó segunda prórroga mediante memorando n°3-2025-1695 del 31/10/2025</t>
        </r>
      </text>
    </comment>
    <comment ref="O19" authorId="6" shapeId="0">
      <text>
        <r>
          <rPr>
            <b/>
            <sz val="9"/>
            <color indexed="81"/>
            <rFont val="Tahoma"/>
            <family val="2"/>
          </rPr>
          <t>Lormy Karen Caviedes:</t>
        </r>
        <r>
          <rPr>
            <sz val="9"/>
            <color indexed="81"/>
            <rFont val="Tahoma"/>
            <family val="2"/>
          </rPr>
          <t xml:space="preserve">
Se acoge la recomendación a la fecha; sin embargo, no se cuenta con un profesional de archivo para la realización oportuna de la acción.</t>
        </r>
      </text>
    </comment>
  </commentList>
</comments>
</file>

<file path=xl/comments3.xml><?xml version="1.0" encoding="utf-8"?>
<comments xmlns="http://schemas.openxmlformats.org/spreadsheetml/2006/main">
  <authors>
    <author>tc={1ED689CC-A15A-47D7-8B52-27338F29AC97}</author>
    <author>tc={CF429D3D-0C01-470B-ADCA-0EFF6B9DBD0C}</author>
    <author>tc={49307E06-1B65-44D9-BF0B-504CD39B99D2}</author>
    <author>tc={BBD458DD-FB51-4727-B5D3-658BBE7F10E6}</author>
    <author>tc={1B6E7DAD-87C5-4C94-8B2E-C503503D63DD}</author>
    <author>tc={55A73860-2A3E-4096-B0AA-20CB7984F3B1}</author>
    <author>tc={2C72EBA9-C7FF-44DD-8456-B6EF1F18939E}</author>
    <author>tc={34EE5E8B-8E8F-439B-9537-8619F420E3F2}</author>
    <author>tc={09EF07DF-4C68-402A-87A1-126A62BFDBE7}</author>
    <author>tc={09F2FE03-086E-4275-AF23-AA915604DE97}</author>
    <author>tc={14380241-62B4-4AB2-AD70-F6158E8BCBBD}</author>
    <author>tc={4D2DF42E-E22D-4F51-B238-F0E3FAC91BCB}</author>
    <author>tc={F56DEBC4-2E33-431A-ABB5-67A349042DA9}</author>
    <author>tc={8FFA1264-A3D9-4CD7-9569-E7ADF3FDCD13}</author>
    <author>tc={1AA06121-5755-4C3D-93CD-A84CAC8FBF79}</author>
    <author>tc={32026BE0-A954-47B3-8545-B567AC465D03}</author>
    <author>tc={3BD838C2-13CE-4E4D-BC0D-ADE96D586B21}</author>
    <author>tc={93F2EE83-0448-42F1-A574-978E42FFD0EC}</author>
    <author>tc={5F197595-9E7C-41A2-A872-740B1E48B743}</author>
    <author>tc={6B5E0BED-A06C-4ACD-99CA-940AEC2D719F}</author>
    <author>tc={EB512D93-5519-48C2-BEA0-D637EFA53F3B}</author>
    <author>tc={A69CA6A4-0E28-4E87-B4E5-2B652AFC5E99}</author>
    <author>tc={B35567AC-BD79-4C4D-925F-D3FF18B8E292}</author>
    <author>tc={163870B9-FF03-4E79-8E64-A676D626BC4C}</author>
    <author>tc={F9065E84-91CD-4155-8884-97BC3FB18030}</author>
    <author>tc={48799996-4705-4BF6-AE17-48F22C7E1C21}</author>
    <author>tc={A1D2A107-B834-4184-ACDF-FA69E1D294F3}</author>
    <author>tc={5E7BB4C6-EFA8-4158-8FA2-3FEDD032AE68}</author>
    <author>tc={2EBF388F-AA14-40DB-A139-14613B6A6B00}</author>
    <author>tc={29D98239-3A19-4A58-B8C1-0B685543B749}</author>
    <author>tc={CC75BE06-2E48-4EC3-B7CF-B5EED3405B1B}</author>
    <author>tc={D20361EB-B913-4E1A-B07D-6ADFD665AAD2}</author>
    <author>tc={4305E3B5-C302-4243-B78D-34688F0EF353}</author>
    <author>tc={8B6F98ED-2403-4232-A3FC-2AC6983D87C8}</author>
    <author>tc={CD98B79C-565C-4E67-BE1D-A0FF5D40FD73}</author>
    <author>tc={1207F75E-BB81-4684-A2B9-8494A4D847DF}</author>
    <author>tc={54B5AD7A-27EC-4D4F-AD7C-B60FF444ADA6}</author>
    <author>tc={0EFABCA0-6CA0-4FBC-824C-30A33091C501}</author>
    <author>tc={FA075011-54CE-4C64-9057-52EF5F90518B}</author>
    <author>tc={DDCD9BBF-F7A2-41D3-BA40-FDE654D3F63B}</author>
    <author>tc={FEDE5B5B-674E-4591-8F3A-C8E48FD0D877}</author>
    <author>tc={9661C0B1-F2FC-4FFE-809C-68418BFBD29C}</author>
    <author>tc={E372F1A0-3E6A-4FB0-B9E7-118EC1C471E5}</author>
    <author>tc={3B53A9BE-622D-451E-BE98-878921AC21F3}</author>
    <author>tc={E56EE3F5-C4A9-4D1C-898D-FA957AC0E277}</author>
    <author>tc={E4F09360-AFD6-4055-8D76-EC7AABF4C5BC}</author>
    <author>tc={55393990-8528-47E4-9701-07099E0D4730}</author>
    <author>tc={92CAD2B5-1217-4F78-B3F5-16488F64EB4B}</author>
    <author>tc={C970DEDA-6B12-43F9-BFC5-7D95668A66CC}</author>
    <author>tc={13E67872-40A2-4588-B396-14D32C95B078}</author>
    <author>tc={A59FEC3D-33AE-4870-817E-A15B1F576852}</author>
    <author>tc={7243E969-CCCA-4EBF-9D65-ADEEE97D4994}</author>
    <author>tc={C4EEE062-8680-4458-BEDA-3DF6AC4A94B0}</author>
    <author>tc={FF2BEBFD-1189-4E6A-8D04-7E6D05519641}</author>
    <author>tc={212701B0-7B8B-495F-9B61-1F377A5C51D6}</author>
    <author>tc={FB7EF2BA-71EA-4793-B987-C442B2F4E31A}</author>
    <author>tc={11944A12-5A10-4111-B3B2-23F4BD1F5351}</author>
    <author>tc={B7534BFF-8FEE-4263-B164-21F28EDB99C1}</author>
    <author>tc={D9D41CB1-3C3E-46F6-8267-80AED3815BEC}</author>
    <author>tc={007D88EB-3748-4725-AA80-FEA38C487A23}</author>
    <author>tc={C283CB77-54E4-48EA-85EC-F1527725DD5C}</author>
    <author>Manuela Hernandez</author>
    <author>tc={7482AE9E-2384-4A27-8EEB-5DA491596453}</author>
  </authors>
  <commentList>
    <comment ref="H4"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4" authorId="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4"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4" authorId="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
        </r>
      </text>
    </comment>
    <comment ref="H5" authorId="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5" authorId="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5" authorId="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5" authorId="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
        </r>
      </text>
    </comment>
    <comment ref="H6" authorId="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6" authorId="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6" authorId="1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6" authorId="1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
        </r>
      </text>
    </comment>
    <comment ref="H7" authorId="1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7" authorId="1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7" authorId="1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7" authorId="1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8" authorId="1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8" authorId="1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8" authorId="1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8" authorId="1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9" authorId="2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9" authorId="2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9" authorId="2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9" authorId="2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10" authorId="2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0" authorId="2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0" authorId="2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0" authorId="2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1" authorId="2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1" authorId="2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1" authorId="3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1" authorId="3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2" authorId="3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2" authorId="3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2" authorId="3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2" authorId="3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3" authorId="3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3" authorId="3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3" authorId="3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3" authorId="3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4" authorId="4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4" authorId="4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4" authorId="4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4" authorId="4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5" authorId="4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5" authorId="4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5" authorId="4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5" authorId="4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6" authorId="4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6" authorId="4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6" authorId="5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6" authorId="5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7" authorId="5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7" authorId="5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7" authorId="5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7" authorId="5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8" authorId="5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8" authorId="5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8" authorId="5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8" authorId="5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P19" authorId="6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n°3-2025-1030 del 11/06/2025</t>
        </r>
      </text>
    </comment>
    <comment ref="P20" authorId="61" shapeId="0">
      <text>
        <r>
          <rPr>
            <b/>
            <sz val="9"/>
            <color indexed="81"/>
            <rFont val="Tahoma"/>
            <family val="2"/>
          </rPr>
          <t>Manuela Hernandez:</t>
        </r>
        <r>
          <rPr>
            <sz val="9"/>
            <color indexed="81"/>
            <rFont val="Tahoma"/>
            <family val="2"/>
          </rPr>
          <t xml:space="preserve">
Se aprobó prórroga mediante memorando n°3-2025-1831 del 04/12/2025. </t>
        </r>
      </text>
    </comment>
    <comment ref="P21" authorId="61" shapeId="0">
      <text>
        <r>
          <rPr>
            <b/>
            <sz val="9"/>
            <color indexed="81"/>
            <rFont val="Tahoma"/>
            <family val="2"/>
          </rPr>
          <t>Manuela Hernandez:</t>
        </r>
        <r>
          <rPr>
            <sz val="9"/>
            <color indexed="81"/>
            <rFont val="Tahoma"/>
            <family val="2"/>
          </rPr>
          <t xml:space="preserve">
Se aprobó prórroga mediante memorando n°3-2025-1831 del 04/12/2025. </t>
        </r>
      </text>
    </comment>
    <comment ref="P22" authorId="61" shapeId="0">
      <text>
        <r>
          <rPr>
            <b/>
            <sz val="9"/>
            <color indexed="81"/>
            <rFont val="Tahoma"/>
            <family val="2"/>
          </rPr>
          <t>Manuela Hernandez:</t>
        </r>
        <r>
          <rPr>
            <sz val="9"/>
            <color indexed="81"/>
            <rFont val="Tahoma"/>
            <family val="2"/>
          </rPr>
          <t xml:space="preserve">
Se aprobó prórroga mediante memorando n°3-2025-1831 del 04/12/2025. </t>
        </r>
      </text>
    </comment>
    <comment ref="P23" authorId="61" shapeId="0">
      <text>
        <r>
          <rPr>
            <b/>
            <sz val="9"/>
            <color indexed="81"/>
            <rFont val="Tahoma"/>
            <family val="2"/>
          </rPr>
          <t>Manuela Hernandez:</t>
        </r>
        <r>
          <rPr>
            <sz val="9"/>
            <color indexed="81"/>
            <rFont val="Tahoma"/>
            <family val="2"/>
          </rPr>
          <t xml:space="preserve">
Se aprobó prórroga mediante memorando n°3-2025-1831 del 04/12/2025. </t>
        </r>
      </text>
    </comment>
    <comment ref="P24" authorId="61" shapeId="0">
      <text>
        <r>
          <rPr>
            <b/>
            <sz val="9"/>
            <color indexed="81"/>
            <rFont val="Tahoma"/>
            <family val="2"/>
          </rPr>
          <t>Manuela Hernandez:</t>
        </r>
        <r>
          <rPr>
            <sz val="9"/>
            <color indexed="81"/>
            <rFont val="Tahoma"/>
            <family val="2"/>
          </rPr>
          <t xml:space="preserve">
Se aprobó prórroga mediante memorando n°3-2025-1831 del 04/12/2025. </t>
        </r>
      </text>
    </comment>
    <comment ref="P25" authorId="6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n°3-2025-1693 del 31/10/2025. </t>
        </r>
      </text>
    </comment>
  </commentList>
</comments>
</file>

<file path=xl/comments4.xml><?xml version="1.0" encoding="utf-8"?>
<comments xmlns="http://schemas.openxmlformats.org/spreadsheetml/2006/main">
  <authors>
    <author>tc={9E95787F-34D6-428B-B333-AC8DCAC4D112}</author>
  </authors>
  <commentList>
    <comment ref="P4"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n°3-2025-509 del 14/03/2025.
Se aprobó segunda prórroga mediante memorando n°3-2025-1693 del 31/10/2025. </t>
        </r>
      </text>
    </comment>
  </commentList>
</comments>
</file>

<file path=xl/comments5.xml><?xml version="1.0" encoding="utf-8"?>
<comments xmlns="http://schemas.openxmlformats.org/spreadsheetml/2006/main">
  <authors>
    <author>tc={D4C54991-E75C-4189-99DE-C823F7202962}</author>
  </authors>
  <commentList>
    <comment ref="P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n°3-2025-1049 del 12/06/2025.</t>
        </r>
      </text>
    </comment>
  </commentList>
</comments>
</file>

<file path=xl/comments6.xml><?xml version="1.0" encoding="utf-8"?>
<comments xmlns="http://schemas.openxmlformats.org/spreadsheetml/2006/main">
  <authors>
    <author>tc={36BE8386-59B4-45C0-9BBA-39968975C3B4}</author>
    <author>tc={01056E61-84A7-4C48-B73D-0F2CC558B4FF}</author>
    <author>tc={851471EE-19E2-4BAE-AAC9-4449FD65688A}</author>
    <author>Manuela Hernandez</author>
  </authors>
  <commentList>
    <comment ref="P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n°3-2025-969 del 03/06/2025</t>
        </r>
      </text>
    </comment>
    <comment ref="H5" authorId="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n°3-2025-969 del 03/06/2025
</t>
        </r>
      </text>
    </comment>
    <comment ref="P5"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n°3-2025-969 del 03/06/2025</t>
        </r>
      </text>
    </comment>
    <comment ref="P6" authorId="3" shapeId="0">
      <text>
        <r>
          <rPr>
            <b/>
            <sz val="9"/>
            <color indexed="81"/>
            <rFont val="Tahoma"/>
            <family val="2"/>
          </rPr>
          <t>Manuela Hernandez:</t>
        </r>
        <r>
          <rPr>
            <sz val="9"/>
            <color indexed="81"/>
            <rFont val="Tahoma"/>
            <family val="2"/>
          </rPr>
          <t xml:space="preserve">
Se aprobó prórroga mediante memorando n°3-2026-448 del 20/03/2026.</t>
        </r>
      </text>
    </comment>
    <comment ref="P7" authorId="3" shapeId="0">
      <text>
        <r>
          <rPr>
            <b/>
            <sz val="9"/>
            <color indexed="81"/>
            <rFont val="Tahoma"/>
            <family val="2"/>
          </rPr>
          <t>Manuela Hernandez:</t>
        </r>
        <r>
          <rPr>
            <sz val="9"/>
            <color indexed="81"/>
            <rFont val="Tahoma"/>
            <family val="2"/>
          </rPr>
          <t xml:space="preserve">
Se aprobó prórroga mediante memorando n°3-2026-448 del 20/03/2026.</t>
        </r>
      </text>
    </comment>
    <comment ref="P8" authorId="3" shapeId="0">
      <text>
        <r>
          <rPr>
            <b/>
            <sz val="9"/>
            <color indexed="81"/>
            <rFont val="Tahoma"/>
            <family val="2"/>
          </rPr>
          <t>Manuela Hernandez:</t>
        </r>
        <r>
          <rPr>
            <sz val="9"/>
            <color indexed="81"/>
            <rFont val="Tahoma"/>
            <family val="2"/>
          </rPr>
          <t xml:space="preserve">
Se aprobó prórroga mediante memorando n°3-2026-448 del 20/03/2026.</t>
        </r>
      </text>
    </comment>
    <comment ref="P9" authorId="3" shapeId="0">
      <text>
        <r>
          <rPr>
            <b/>
            <sz val="9"/>
            <color indexed="81"/>
            <rFont val="Tahoma"/>
            <family val="2"/>
          </rPr>
          <t>Manuela Hernandez:</t>
        </r>
        <r>
          <rPr>
            <sz val="9"/>
            <color indexed="81"/>
            <rFont val="Tahoma"/>
            <family val="2"/>
          </rPr>
          <t xml:space="preserve">
Se aprobó prórroga mediante memorando n°3-2026-448 del 20/03/2026.</t>
        </r>
      </text>
    </comment>
    <comment ref="P10" authorId="3" shapeId="0">
      <text>
        <r>
          <rPr>
            <b/>
            <sz val="9"/>
            <color indexed="81"/>
            <rFont val="Tahoma"/>
            <family val="2"/>
          </rPr>
          <t>Manuela Hernandez:</t>
        </r>
        <r>
          <rPr>
            <sz val="9"/>
            <color indexed="81"/>
            <rFont val="Tahoma"/>
            <family val="2"/>
          </rPr>
          <t xml:space="preserve">
Se aprobó prórroga mediante memorando n°3-2026-448 del 20/03/2026.</t>
        </r>
      </text>
    </comment>
  </commentList>
</comments>
</file>

<file path=xl/comments7.xml><?xml version="1.0" encoding="utf-8"?>
<comments xmlns="http://schemas.openxmlformats.org/spreadsheetml/2006/main">
  <authors>
    <author>Manuela Hernandez</author>
    <author>tc={F091A400-1C5F-41C8-B9A8-CD1AB56D189A}</author>
    <author>tc={3984474A-5F6E-4F6D-A320-7A574AD92E0D}</author>
  </authors>
  <commentList>
    <comment ref="J4" authorId="0" shapeId="0">
      <text>
        <r>
          <rPr>
            <b/>
            <sz val="9"/>
            <color indexed="81"/>
            <rFont val="Tahoma"/>
            <family val="2"/>
          </rPr>
          <t>Manuela Hernandez:</t>
        </r>
        <r>
          <rPr>
            <sz val="9"/>
            <color indexed="81"/>
            <rFont val="Tahoma"/>
            <family val="2"/>
          </rPr>
          <t xml:space="preserve">
Se aprobó reformulación mediante memorando n°3-2026-447 del 20/03/2026.</t>
        </r>
      </text>
    </comment>
    <comment ref="P4" authorId="0" shapeId="0">
      <text>
        <r>
          <rPr>
            <b/>
            <sz val="9"/>
            <color indexed="81"/>
            <rFont val="Tahoma"/>
            <family val="2"/>
          </rPr>
          <t>Manuela Hernandez:</t>
        </r>
        <r>
          <rPr>
            <sz val="9"/>
            <color indexed="81"/>
            <rFont val="Tahoma"/>
            <family val="2"/>
          </rPr>
          <t xml:space="preserve">
Se aprobó segunda prórroga mediante memorando n°3-2026-447 del 20/03/2026.
Se aprobó prórroga mediante memorando n°3-2025-1638 del 15/10/2025.</t>
        </r>
      </text>
    </comment>
    <comment ref="P6" authorId="0" shapeId="0">
      <text>
        <r>
          <rPr>
            <sz val="11"/>
            <color theme="1"/>
            <rFont val="Calibri"/>
            <family val="2"/>
            <scheme val="minor"/>
          </rPr>
          <t xml:space="preserve">Manuela Hernandez:
Se aprobó tercera prórroga mediante memorando n°3-2026-447 del 20/03/2026.
Se aprobó segunda prórroga mediante memorando n°3-2025-1899
Se aprobó prórroga mediante memorando n°3-2025-1793 del 21/11/2025. </t>
        </r>
      </text>
    </comment>
    <comment ref="P9" authorId="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n°3-2026-447 del 20/03/2026.
Se aprobó prórroga mediante memorando n°3-2025-1899.
</t>
        </r>
      </text>
    </comment>
    <comment ref="J10"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n°3-2026-545 del 20/04/2026.</t>
        </r>
      </text>
    </comment>
  </commentList>
</comments>
</file>

<file path=xl/sharedStrings.xml><?xml version="1.0" encoding="utf-8"?>
<sst xmlns="http://schemas.openxmlformats.org/spreadsheetml/2006/main" count="2211" uniqueCount="725">
  <si>
    <t>SEGUIMIENTO PLANES DE MEJORAMIENTO LOTERÍA DE BOGOTÁ</t>
  </si>
  <si>
    <r>
      <t>CODIGO:</t>
    </r>
    <r>
      <rPr>
        <sz val="8"/>
        <color theme="1"/>
        <rFont val="Arial Narrow"/>
        <family val="2"/>
      </rPr>
      <t xml:space="preserve"> FRO102-561-3</t>
    </r>
  </si>
  <si>
    <r>
      <rPr>
        <b/>
        <sz val="8"/>
        <color rgb="FFFF0000"/>
        <rFont val="Arial Narrow"/>
        <family val="2"/>
      </rPr>
      <t>FECHA: 31</t>
    </r>
    <r>
      <rPr>
        <sz val="8"/>
        <color rgb="FFFF0000"/>
        <rFont val="Arial Narrow"/>
        <family val="2"/>
      </rPr>
      <t>/03/2025</t>
    </r>
  </si>
  <si>
    <t xml:space="preserve">Orientaciones Generales: </t>
  </si>
  <si>
    <t xml:space="preserve">El archivo contiene las siguiente hojas: </t>
  </si>
  <si>
    <t xml:space="preserve">Hoja "Seguimiento", la cual contiene la siguiente estructura: </t>
  </si>
  <si>
    <t>SECCIÓN 1. FUENTE DE INFORMACIÓN</t>
  </si>
  <si>
    <t>ITEM</t>
  </si>
  <si>
    <t>DESCRIPCIÓN</t>
  </si>
  <si>
    <t>Fuente de hallazgo</t>
  </si>
  <si>
    <t>Indica si es Auditoría Interna, Auditoría Externa, Revisión por la Dirección, Tratamiento del Producto y/o Servicio No Conforme,  Medición de Indicadores, Mapa de Riesgos, Autoevaluación del Proceso, Sistema de Gestión, Quejas y Reclamos, Normograma, OTRO: describa</t>
  </si>
  <si>
    <t>Detalle de la fuente</t>
  </si>
  <si>
    <t>Nombre completo del informe origen del hallazgo</t>
  </si>
  <si>
    <t>Proceso afectado</t>
  </si>
  <si>
    <t>Nombre del proceso auditado</t>
  </si>
  <si>
    <t>Número único del Hallazgo</t>
  </si>
  <si>
    <t>Numero consecutivo único dado por la Oficina de Control Interno</t>
  </si>
  <si>
    <t>Hallazgo y/o situación</t>
  </si>
  <si>
    <t>Descripción del hallazgo (/OPORTUNIDAD DE MEJORA/NO CONFORMIDAD/ OBSERVACIÓN) completo, contenido en el informe de auditoría.</t>
  </si>
  <si>
    <t>SECCIÓN 2. DETALLE PLAN DE MEJORAMIENTO</t>
  </si>
  <si>
    <t>Causa(s) del hallazgo u observación</t>
  </si>
  <si>
    <t>Indica la causa(s) raíz identificada por el proceso que dio origen al hallazgo, observación y/o debilidad de auditoría identificado, con el fin de establecer una actividad efectiva, que prevenga la reincidencia del hallazgo.</t>
  </si>
  <si>
    <t>Acción de mejora a implementar</t>
  </si>
  <si>
    <t xml:space="preserve">Indica el detalle todas las actividades que ejecutarán para eliminar la(s) causa(s) del hallazgo. </t>
  </si>
  <si>
    <t>Unidad de Medida</t>
  </si>
  <si>
    <t>Indica la acción o documento que presenta el cumplimiento de la acción determinada . (Ej.: informes, jornadas de capacitación, reuniones actas, etc.)</t>
  </si>
  <si>
    <t>Cantidad Unidad de Medida</t>
  </si>
  <si>
    <t>Indica la cantidad asociada a las actividades realizables y verificables de la acción que se espera alcanzar en el tiempo definido, teniendo en cuenta la realidad Institucional y recursos disponibles (Ej.: 5 informes, 10 jornadas de capacitación, 3 actas, etc.).</t>
  </si>
  <si>
    <t>Tipo de acción propuesta</t>
  </si>
  <si>
    <t>Indica la acción que subsana la causa que dio origen al hallazgo identificado, con el fin de solucionar las causas identificadas, para que no vuelvan a suceder.
(Acción de mejora, acción correctiva)</t>
  </si>
  <si>
    <t xml:space="preserve">Responsable de la acción a implementar </t>
  </si>
  <si>
    <t>Indica el responsable o líder del proceso o unidad auditada, a la cual le corresponde ejecutar la acción correctiva a implementar.</t>
  </si>
  <si>
    <t>% que se espera alcanzar de la meta</t>
  </si>
  <si>
    <t>Indica el porcentaje que el proceso o unidad auditada espera alcanzar con la acción de mejora formulada. (Por lo general es del 100%)</t>
  </si>
  <si>
    <t>Fecha de Inicio</t>
  </si>
  <si>
    <t>Indica la fecha en que comienza cada acción a implementar registrada. El formato debe ser (DD/MM/AAAA)</t>
  </si>
  <si>
    <t>Fecha de Terminación</t>
  </si>
  <si>
    <t xml:space="preserve">Indica la fecha en que finaliza cada acción implementada. El formato debe ser (DD/MM/AAAA). 
</t>
  </si>
  <si>
    <t>SECCIÓN 3. SEGUIMIENTO OCI</t>
  </si>
  <si>
    <t xml:space="preserve">Teniendo en cuenta que la periodicidad establecida por la OCI para realizar el seguimiento a los planes de mejoramiento es trimestral, el instrumento cuenta con 4 subsecciones para los 4 seguimientos trimestrales de cada vigencia. </t>
  </si>
  <si>
    <t>Fecha seguimiento</t>
  </si>
  <si>
    <t xml:space="preserve">Indica la fecha de corte en que se realiza el seguimiento. El formato debe ser (DD/MM/AAAA)
La OCI realiza seguimiento trimestral a los planes de mejoramiento de la entidad. </t>
  </si>
  <si>
    <t>Detalle del avance de la acción de mejora</t>
  </si>
  <si>
    <t xml:space="preserve">Indica la descripción de manera breve y cualitativa el avance de las actividades realizadas por el proceso a la fecha de corte de seguimiento, el cual debe estar directamente relacionado con la acción de mejora formulada.  </t>
  </si>
  <si>
    <t>Actividades realizadas  a la fecha</t>
  </si>
  <si>
    <t xml:space="preserve">Registra el avance de las actividades realizadas por el proceso a la fecha de corte de seguimiento en valor numérico, el cual va directamente relacionado con la cantidad de unidad de medida formulada. </t>
  </si>
  <si>
    <t>Alerta</t>
  </si>
  <si>
    <t>Identifica el 
EN TERMINO: La acción de mejora se encuentra 
ALERTA: La acción de mejora no presenta avances significativos durante el periodo de corte de seguimiento. 
OK: La acción de mejora alcanzo el 100% de la meta esperada</t>
  </si>
  <si>
    <t>Análisis - Seguimiento OCI</t>
  </si>
  <si>
    <t xml:space="preserve">Indica el detalle del análisis adelantado por el auditor que realizó el seguimiento, de conformidad con lo reportado por el proceso responsable; en este se indica el estado de la acción de mejora. </t>
  </si>
  <si>
    <t>Auditor que realizó el seguimiento</t>
  </si>
  <si>
    <t xml:space="preserve">Indica el nombre del auditor asignado que realizó el seguimiento al plan de mejoramiento. </t>
  </si>
  <si>
    <t>Estado de la acción</t>
  </si>
  <si>
    <r>
      <t xml:space="preserve">Indica el estado de la acción a la fecha de seguimiento. 
</t>
    </r>
    <r>
      <rPr>
        <b/>
        <sz val="11"/>
        <color theme="1"/>
        <rFont val="Arial Narrow"/>
        <family val="2"/>
      </rPr>
      <t>EN EJECUCIÓN:</t>
    </r>
    <r>
      <rPr>
        <sz val="11"/>
        <color theme="1"/>
        <rFont val="Arial Narrow"/>
        <family val="2"/>
      </rPr>
      <t xml:space="preserve"> Indica que la acción se está desarrollando en los plazos establecidos y se encuentra en términos.
</t>
    </r>
    <r>
      <rPr>
        <b/>
        <sz val="11"/>
        <color theme="1"/>
        <rFont val="Arial Narrow"/>
        <family val="2"/>
      </rPr>
      <t>ATENCIÓN:</t>
    </r>
    <r>
      <rPr>
        <sz val="11"/>
        <color theme="1"/>
        <rFont val="Arial Narrow"/>
        <family val="2"/>
      </rPr>
      <t xml:space="preserve"> Indica que la acción no presenta avances significativos y se encuentra próxima a su vencimiento. 
</t>
    </r>
    <r>
      <rPr>
        <b/>
        <sz val="11"/>
        <color theme="1"/>
        <rFont val="Arial Narrow"/>
        <family val="2"/>
      </rPr>
      <t>INCUMPLIDA:</t>
    </r>
    <r>
      <rPr>
        <sz val="11"/>
        <color theme="1"/>
        <rFont val="Arial Narrow"/>
        <family val="2"/>
      </rPr>
      <t xml:space="preserve"> Indica que la acción no se cumplió dentro de los plazos establecidos. 
</t>
    </r>
    <r>
      <rPr>
        <b/>
        <sz val="11"/>
        <color theme="1"/>
        <rFont val="Arial Narrow"/>
        <family val="2"/>
      </rPr>
      <t>CUMPLIDA</t>
    </r>
    <r>
      <rPr>
        <sz val="11"/>
        <color theme="1"/>
        <rFont val="Arial Narrow"/>
        <family val="2"/>
      </rPr>
      <t xml:space="preserve">: Indica que la acción se cumplió en un 100% en los plazos establecidos.
</t>
    </r>
  </si>
  <si>
    <t>SECCIÓN 4. JUSTIFICACIÓN DE LA EFECTIVIDAD DE LA ACCIÓN / HALLAZGO</t>
  </si>
  <si>
    <t>La verificación de la efectividad, solo aplica para los planes de mejoramiento de auditorías internas y planes derivados de las visitas del Archivo Distrital</t>
  </si>
  <si>
    <t xml:space="preserve">1. ¿El plan de Mejoramiento cumplió con la acción propuesta? </t>
  </si>
  <si>
    <t xml:space="preserve">Análisis adelantado por el auditor que realizó el seguimiento, de conformidad con lo reportado por el proceso responsable; en este se indica si se cumplió o no con la acción de mejora formulada. </t>
  </si>
  <si>
    <t>2. ¿Se ha materializado algún riesgo en relación con las acciones propuestas en el plan de mejora durante su ejecución?</t>
  </si>
  <si>
    <t xml:space="preserve">Análisis a partir de la información remitida por la Oficina Asesora de Planeación frente a las materializaciones de riesgos durante la ejecución de las acciones. </t>
  </si>
  <si>
    <t>3. Calificación de la acción</t>
  </si>
  <si>
    <r>
      <t xml:space="preserve">Indica la calificación de efectiva o infectiva, teniendo en cuenta las siguientes combinaciones:
Si las preguntas 1 y 2, se respondieron con "Si" y "No/No aplica", la acción es </t>
    </r>
    <r>
      <rPr>
        <b/>
        <sz val="11"/>
        <rFont val="Arial Narrow"/>
        <family val="2"/>
      </rPr>
      <t>"EFECTIVA".</t>
    </r>
    <r>
      <rPr>
        <sz val="11"/>
        <rFont val="Arial Narrow"/>
        <family val="2"/>
      </rPr>
      <t xml:space="preserve">
Cualquier otra combinación, la acción es </t>
    </r>
    <r>
      <rPr>
        <b/>
        <sz val="11"/>
        <rFont val="Arial Narrow"/>
        <family val="2"/>
      </rPr>
      <t>"INEFECTIVA</t>
    </r>
    <r>
      <rPr>
        <sz val="11"/>
        <rFont val="Arial Narrow"/>
        <family val="2"/>
      </rPr>
      <t xml:space="preserve">".  
</t>
    </r>
    <r>
      <rPr>
        <b/>
        <sz val="11"/>
        <rFont val="Arial Narrow"/>
        <family val="2"/>
      </rPr>
      <t xml:space="preserve">Nota 1: </t>
    </r>
    <r>
      <rPr>
        <sz val="11"/>
        <rFont val="Arial Narrow"/>
        <family val="2"/>
      </rPr>
      <t xml:space="preserve">si la acción se califica "EFECTIVA" la acción se CIERRA; en caso contrario, NO SE CIERRA. 
</t>
    </r>
    <r>
      <rPr>
        <b/>
        <sz val="11"/>
        <rFont val="Arial Narrow"/>
        <family val="2"/>
      </rPr>
      <t xml:space="preserve">Nota 2: </t>
    </r>
    <r>
      <rPr>
        <sz val="11"/>
        <rFont val="Arial Narrow"/>
        <family val="2"/>
      </rPr>
      <t xml:space="preserve">el "No aplica" hace referencia a las acciones formuladas que sus hallazgos no se relacionan con riesgos identificados en la entidad. 
</t>
    </r>
    <r>
      <rPr>
        <b/>
        <sz val="11"/>
        <rFont val="Arial Narrow"/>
        <family val="2"/>
      </rPr>
      <t>Nota 3:</t>
    </r>
    <r>
      <rPr>
        <sz val="11"/>
        <rFont val="Arial Narrow"/>
        <family val="2"/>
      </rPr>
      <t xml:space="preserve"> en relación con las acciones incumplidas, la efectividad se evaluará posterior al mes calendario fijado para su cumplimiento. </t>
    </r>
  </si>
  <si>
    <t>4. ¿Requiere reformulación de la acción?</t>
  </si>
  <si>
    <t xml:space="preserve">A partir de la calificación de la acción: 
Si la acción es efectiva, NO se debe reformular para mitigar la casusa que origino el hallazgo; en caso, contrario, el proceso responsable deberá realizar reformulación. </t>
  </si>
  <si>
    <t>5. Fuente Origen cierre hallazgo y/u observación</t>
  </si>
  <si>
    <t xml:space="preserve">Indica si el seguimiento fue realizado por la OCI, por el ente de control externo. </t>
  </si>
  <si>
    <t>6. Detalle de la fuente</t>
  </si>
  <si>
    <t xml:space="preserve">Indica el soporte que evidencia el cierre del hallazgo. 
Nombre completo del informe donde se registra el cierre del hallazgo en caso de que la fuente de origen sea externa. 
(Este campo solo aplica para los planes de mejoramiento externos)
</t>
  </si>
  <si>
    <t>Hoja "Resultados seguimiento", la cual refleja el estado de los planes de mejoramiento de la entidad en cada seguimiento trimestral.</t>
  </si>
  <si>
    <t>SECCIÓN 4. JUSTIFICACIÓN DE LA EFECTIVIDAD DE LA ACCIÓN</t>
  </si>
  <si>
    <t xml:space="preserve">Seguimiento I Trimestre </t>
  </si>
  <si>
    <t>Causa(s) del hallazgo</t>
  </si>
  <si>
    <t>Tipo de acción Propuesta</t>
  </si>
  <si>
    <t>Fecha de inicio
(DD-MM-AA)</t>
  </si>
  <si>
    <t>Fecha terminación
(DD-MM-AA)</t>
  </si>
  <si>
    <t>Modificación 
Fecha terminación
(DD-MM-AA)</t>
  </si>
  <si>
    <t>1. Fecha seguimiento</t>
  </si>
  <si>
    <t>1.Detalle del avance de la acción de mejora</t>
  </si>
  <si>
    <t>1.Actividades realizadas  a la fecha</t>
  </si>
  <si>
    <t>1.Resultado del indicador</t>
  </si>
  <si>
    <t>1. 25% avance en ejecución de la meta</t>
  </si>
  <si>
    <t>1.Alerta</t>
  </si>
  <si>
    <t>1.Analisis - Seguimiento OCI</t>
  </si>
  <si>
    <t>1.Auditor que realizó el seguimiento</t>
  </si>
  <si>
    <t>6. Detalle de la fuente
(Este campo solo aplica para los planes de mejoramiento externos)</t>
  </si>
  <si>
    <t>Origen Interno</t>
  </si>
  <si>
    <t>Auditoría al Proceso Gestión de Bienes y servicios 2025</t>
  </si>
  <si>
    <t>GESTIÓN DE BIENES Y SERVICIOS</t>
  </si>
  <si>
    <t>Producto de la revisión del contrato 03 de 2024 bajo la modalidad invitación directa, tanto en su expediente físico como en el digital publicado en la plataforma SECOP II,  No se evidenció en el expediente el Informe de Evaluación de Proveedor ni el formato FR0330-273-2, documentos relacionados con la actividad 17 del procedimiento de Invitación Directa (código PRO103-383-4), por consiguiente, es necesario aclarar en el procedimiento en qué casos debe aplicar el documento señalado, y Se identificó que el expediente contractual no ha sido cerrado en el SECOP, toda vez que, a la fecha, continúa con estado 'En ejecución', a pesar de que el contrato finalizó en agosto de 2024 y su fecha de finalización de la póliza de cumplimiento en diciembre de 2024.</t>
  </si>
  <si>
    <t xml:space="preserve">1. Falta de claridad con la actividad17 del procedimiento  PRO 103-382-4 y su aplicabilidad a los contratos de prestacion de servicios persona natural.                                                       </t>
  </si>
  <si>
    <t xml:space="preserve">1.Modificación del procedimiento PRO 103-382-4 Numeral 17 indicando que no aplica para contratos de prestación de servicios profesionales y de apoyo a la gestión.                                          </t>
  </si>
  <si>
    <t xml:space="preserve">1.Modificación del procedimiento  PRO 103-382-4 Numeral 17 indicando que no aplica para contratos de prestación de servicios profesionales y de apoyo a la gestión luego de presentado y aprobado en comité de Gestión .                   </t>
  </si>
  <si>
    <t>Acción de mejora</t>
  </si>
  <si>
    <t>Secretaría General</t>
  </si>
  <si>
    <t xml:space="preserve">Se ajusta el formato por parte de Planeación de acuerdo con los lineamiento que la oficna de Planeación consideró
-. Responsables de elaboración: Secretaria General
-. versión n°5 en el botón de transparencia .- Aprobado por el Comité de Gestion institucional. </t>
  </si>
  <si>
    <t>Manuela Hernández  J.</t>
  </si>
  <si>
    <t>NO</t>
  </si>
  <si>
    <t>Seguimiento OCI</t>
  </si>
  <si>
    <t xml:space="preserve">2. No se cuenta con Requerimiento de la  SG al supervisor del contrato exigiendo el cumplimiento de la normativa para el cierre del expediente contractual. </t>
  </si>
  <si>
    <t xml:space="preserve">2.Requerimiento mediante SIGA al supervisor exigiendo el cumplimiento de la normativa para el cierre del expediente contractual. </t>
  </si>
  <si>
    <t xml:space="preserve">Un Requerimiento mediante SIGA enviado   al supervisor exigiendo el cumplimiento de la normativa para el cierre del expediente contractual. </t>
  </si>
  <si>
    <t>Correctiva</t>
  </si>
  <si>
    <t>Proceso cerrado. Evidencias de cumplimiento enviada por Talento Humano (supervisión)</t>
  </si>
  <si>
    <t>Una vez revisado el seguimiento contractual realizado por los supervisores, se identificó como factor común en los cinco contratos analizados el cumplimiento parcial del literal b) del numeral 1, referente a identificar los riesgos del contrato y tomar medidas para mitigarlos. Lo anterior, debido a que, si bien se verificó la totalidad de las cuentas de cobro y los formatos de informe de seguimiento, control y reevaluación de proveedores y contratistas, en dichos documentos no se evidenció el seguimiento a los controles definidos en los estudios previos para prevenir la materialización de riesgos que pudieran afectar la adecuada prestación del servicio.</t>
  </si>
  <si>
    <t xml:space="preserve">analizados el cumplimiento parcial del literal b) del numeral 1, referente a identificar los riesgos del contrato y tomar medidas para mitigarlos. </t>
  </si>
  <si>
    <t xml:space="preserve">Directriz socializada a los supervisores y responsables de oficinas que requieren contratación sobre la necesidad de diligenciar en su totalidad el formato de informe de seguimiento control y reevaluación de proveedores y contratista a fin de evitar  la materialización de riesgos que pueden afectar la adecuada prestación de servicio </t>
  </si>
  <si>
    <t>1. Directriz socializada</t>
  </si>
  <si>
    <t xml:space="preserve">Se adjunta evidencia de requerimientos relacionados con la directriz </t>
  </si>
  <si>
    <t>Criterios efectividad</t>
  </si>
  <si>
    <t>2. ¿Se ha materializado algún riesgo en relación con las acciones propuestas en el Plan de Mejora?</t>
  </si>
  <si>
    <t>SI</t>
  </si>
  <si>
    <t>Auditoría a revisión criterios FURAG</t>
  </si>
  <si>
    <t>MIPG</t>
  </si>
  <si>
    <r>
      <rPr>
        <b/>
        <sz val="10"/>
        <rFont val="Arial Narrow"/>
        <family val="2"/>
      </rPr>
      <t xml:space="preserve">TEMA: DEBILIDADES EN LA EXISTENCIA Y COHERENCIA DE LAS EVIDENCIAS QUE SOPORTARON LAS RESPUESTAS DADAS EN EL MARCO DEL DILIGENCIAMIENTO DEL FORMULARIO FURAG
HALLAZGO No.2
</t>
    </r>
    <r>
      <rPr>
        <sz val="10"/>
        <rFont val="Arial Narrow"/>
        <family val="2"/>
      </rPr>
      <t xml:space="preserve">
En el marco de la verificación de las evidencias cargadas por la entidad para soportar las respuestas de las 177 de 437 preguntas objeto de verificación del Formulario FURAG vigencia 2024, seleccionadas previamente mediante muestreo aleatorio, se realizó revisión de la calidad de las respuestas que evidencian las actividades que dan cumplimiento a los aspectos y/o criterios evaluados; identificando que el 18% (33 de 177) presentó debilidades, por cuanto: 
•	Para el 12% (22 de 177) de las preguntas, la entidad no registró respuesta (ver celdas resaltadas en color rojo de la Tabla No. 12)
•	Para el 6% (11 de 177) de las preguntas verificadas, las respuestas registradas no reflejan en un 100% la realidad de la gestión institucional de la entidad durante la vigencia evaluada (ver celdas resaltadas en color amarillo de la Tabla No. 12)
Adicional, y en el marco de la verificación se identificó que del total de las preguntas (27, de la n°313 a 340) de la Política de Gestión Documental, la entidad únicamente respondió 2 (n°313 y 314)</t>
    </r>
  </si>
  <si>
    <t>No se ha creado la mesa técnica de relacionamiento con la ciudadanía al interior del CIGYD y por ende no se han documentado a través de dicha mesa técnica los seguimientos a las 4 políticas del modelo integral de relacionamiento con la ciudadanía (participación ciudadana y rendición de cuentas / transparencia y acceso a la información pública / racionalización de trámites / servicio al ciudadano) por cuanto no se cuenta con la evidencia que soportara dichas acciones (preguntas 209, 210, 214)</t>
  </si>
  <si>
    <t xml:space="preserve">2. Implementar la mesa técnica de relacionamiento con la ciudadanía en el marco del CIGYD la cual coordinará y hará seguimiento trimestral a la implementación de los lineamientos del Modelo Distrital de Relacionamiento Integral con la Ciudadanía </t>
  </si>
  <si>
    <t xml:space="preserve">Acta CIGYD donde se crea la mesa técnica de relacionamiento con la ciudadanía y Reglamento de la mesa técnica </t>
  </si>
  <si>
    <t xml:space="preserve"> Profesional III Atención al Cliente</t>
  </si>
  <si>
    <t>16/10/2025</t>
  </si>
  <si>
    <t>31/12/2025</t>
  </si>
  <si>
    <t>Parte de la acción de mejora propuesta está en término para ejecutar; toda vez que en la sesión del Comité Institucional de Gestión y Desempeño de fecha 19 de diciembre de 2025 se aprobó la creación de la Mesa Técnica de Relacionamiento con la Ciudadanía, por lo que está pendiente la expedición de la Resolución de creación de la Mesa Técnica de Relacionamiento con la Ciudadanía así como el reglamento de la misma.</t>
  </si>
  <si>
    <t>AUDITORÍA ESPECIAL NTC 6047- 2022</t>
  </si>
  <si>
    <t xml:space="preserve">En verificación in situ realizada el día 27 de septiembre de 2022 a las instalaciones de la Lotería de Bogotá, se evidencia que en el edificio de la Lotería no se cuenta con sistemas de alerta contra incendios, ni sistemas de advertencia luminosos y acústicos, lo cual incumple con lo establecido en los numerales 41.1, 41.2 y 41.3  de la norma NTC 6047. </t>
  </si>
  <si>
    <t xml:space="preserve">El edificio de la Lotería no se cuenta con sistemas de alerta contra incendios, ni sistemas de advertencia luminosos y acústicos, como lo establece los numerales 441.1, 41.2 y 41.3  de la norma NTC 6047. </t>
  </si>
  <si>
    <t xml:space="preserve">Llevar a cabo las obras físicas conducentes a instalar los sistemas de alerta con los mínimos definidos en la norma NTC 6047.   </t>
  </si>
  <si>
    <t xml:space="preserve">Sistemas de alerta contra incendios, advertencia luminosos y acústicos, de acuerdo con la norma NTC 6047. </t>
  </si>
  <si>
    <t xml:space="preserve">Acción Correctiva </t>
  </si>
  <si>
    <t xml:space="preserve">Jefe Unidad de Recursos Físicos </t>
  </si>
  <si>
    <t>Se solicito prorroga</t>
  </si>
  <si>
    <t>Auditoría Gestión Bienes y Servicios 2023</t>
  </si>
  <si>
    <t>Producto de la prueba de recorrido del 14 de junio de 2023 y evidencia recaudada, Se evidenciaron las siguientes debilidades del sistema de información Financiera SICOF, el cual presenta las siguientes observaciones:
•	Inconsistencias con respecto a los números seriales de identificación del activo y la descripción de estos, dado que no son coherentes ni corresponden;
•	Debido a que el Sistema SICOF no realiza el cálculo de depreciación automáticamente Se evidencia un menor valor depreciado por $486.634 en los valores contabilizados por concepto de depreciación de 4 bienes devolutivos, ocasionadas como consecuencia de errores operativos en la manipulación de fórmulas en Excel utilizadas para su determinación.
•	En lo corrido del año 2023 no se han realizado traslados y asignación de responsables de bienes devolutivos en el nuevo aplicativo SICOF, esta situación incrementa la posibilidad de riesgos por pérdida de activos de la Lotería, así como también en la disponibilidad y fiabilidad de la información, debido a que el control se lleva por medio de archivos en Excel;
•	De igual forma para los bienes de consumo durante el año 2023 no se ha registrado la asignación y salida del inventario en el sistema SICOF, y debido a ello el control que se tiene es realizado por medio de archivos de Excel.</t>
  </si>
  <si>
    <t>Fallas en la implantación del nuevo sistema de información financiera (SICOF), debido a errores de  parametrización del sistema</t>
  </si>
  <si>
    <t xml:space="preserve">Corregir los errores que se están presentado mediante un plan de acción frente a las debilidades de parametrización del aplicativo SICOF, con el fin de poner en marcha el 100% del sistema de información financiera y realizar seguimiento al mismo para solucionar con oportunidad los errores presentados. </t>
  </si>
  <si>
    <t xml:space="preserve">Ajustar el 100% del sistema
Certificado de revision y aprobación de la recepción de los módulos del ERP por parte de la Unidad de Recursos Fisicos
</t>
  </si>
  <si>
    <t>Unidad de Recursos Fisicos</t>
  </si>
  <si>
    <t>se han realizado dos reuniones con ADA, una en el mes de diciembre y la otra el 22 de enero donde se trabajo una rchivo para carga de la información</t>
  </si>
  <si>
    <t xml:space="preserve">La acción de mejora se encuentra en ejecución; mediante memorando n°3-2026-479 del 27/03/2026 el proceso solicitó ajuste en la fecha de terminación de la acción al 30 de junio del 2026; la cual fue aprobada por la OCI, mediante memorando n°3-2026-483 del 31/03/2026.
Por tanto, se recomienda al proceso cumplir con las actividades en la nueva fecha formulada para evitar retrasos y/o posibles incumplimientos. </t>
  </si>
  <si>
    <t>AUDITORÍA AL PROCESO DE CONTROL INTERNO DISCIPLINARIO</t>
  </si>
  <si>
    <t>CONTROL INTERNO DISCIPLINARIO</t>
  </si>
  <si>
    <t xml:space="preserve">La Oficina de Control Disciplinario Interno, en la actualidad no cuenta con tablas de retención documental TRD, para la organización archivística de los expedientes que de la actividad disciplinaria se generan, si se tiene en cuenta además que la Oficina de Control Disciplinario Interno, fue creada desde el mes de septiembre del año 2021 y en el mes de abril de 2022 se creó una nueva TRD para la entidad, donde no se contempla la Oficina antes mencionada.   </t>
  </si>
  <si>
    <t>La falta en la planta de personal de un responsable con conocimiento y formación academica en asuntos de gestión docuemntal, dado que las contrataciones que se han efectuado han sido intermitentes en el tiempo, lo que no ha permitido que se logre este objeto institucional</t>
  </si>
  <si>
    <t>Elaborar y lograr la convalidación de las tablas de retención documental del proceso de control disciplinario interno, previo a las convalidaciones que cronológicamente debe realizar la entidad, en concordancia con los cambios de estructura orgánica y de funciones que secuencialmente se han presentado en la Lotería de Bogotá, desde el año 2008</t>
  </si>
  <si>
    <t>Acta del Comité Institucional de Gestión y Desempeño en la cual se aprueban las Tablas de Retención Documental del proceso Control Disciplinario Interno y de la entidad.
Acto Administrativo del Archivo Distrital mediante el cual se aprueban dichas
Tablas de Retención Documental para la entidad.</t>
  </si>
  <si>
    <t>Unidad de Recursos Físicos</t>
  </si>
  <si>
    <t>PROCESOS DE GESTIÓN FINANCIERA Y CONTABLE Y GESTIÓN DE RECAUDO 2024</t>
  </si>
  <si>
    <t>GESTION DE RECAUDO</t>
  </si>
  <si>
    <t>Producto de la revisión sobre el archivo de Excel aportado por la Unidad de recursos físicos el cual contiene los activos administrados por la Lotería, su valor en libros, y su depreciación, se identificaron activos intangibles como licencias de software que se encuentran con saldo neto en libros de cero debido a que su valor se deterioró al 100 (ver anexo nro. 1). No obstante, no se evidenció la baja en cuenta de las licencias que caducaron. Incumpliendo así el Manual de Política Contable de la Lotería de Bogotá, CAPÍTULO I. ACTIVOS, numeral 12.3 MEDICIÓN POSTERIOR “29. La vida útil de los activos intangibles dependerá del periodo durante el cual la empresa espere recibir los beneficios económicos asociados al activo. Esta se determinará en función del tiempo durante el cual la empresa espere utilizar el activo”</t>
  </si>
  <si>
    <t>Falta de análisis y revisión de los Bienes intangibles totalmente depreciados.</t>
  </si>
  <si>
    <t>Revisar y actualizar entre la unidad de recursos físicos y Oficina Tic  el valor de los activos intangibles de acuerdo al valor razonable de su medición posterior y remitir reporte a la Unidad Financiera y Contable</t>
  </si>
  <si>
    <t>1 Acta de revisión de los activos intangibles</t>
  </si>
  <si>
    <t>Se realizó reunion con la oficina de tecnología y en al año 2026 se realizará una baja de equipos y licencias</t>
  </si>
  <si>
    <t>Actualizar el valor de los activos de acuerdo al valor razonable de su medición posterior.</t>
  </si>
  <si>
    <t>1 Memorando de Recursos Físicos con la aceptación de la actualización del valor de los activos  al valor razonable</t>
  </si>
  <si>
    <t>Unidad Financiera y Contable</t>
  </si>
  <si>
    <t>Auditoría especial a la Norma Técnica NTC 6047-vigencia 2024</t>
  </si>
  <si>
    <r>
      <rPr>
        <b/>
        <sz val="10"/>
        <color rgb="FF000000"/>
        <rFont val="Arial Narrow"/>
        <family val="2"/>
      </rPr>
      <t xml:space="preserve">TEMA: 
4. ESPACIOS FÍSICOS DESTINADOS AL SERVICIO DEL CIUDADANO
4.4	ZONA IV ADMINISTRATIVA
HALLAZGO N°1. 
</t>
    </r>
    <r>
      <rPr>
        <sz val="10"/>
        <color rgb="FF000000"/>
        <rFont val="Arial Narrow"/>
        <family val="2"/>
      </rPr>
      <t xml:space="preserve">
En verificación in situ realizada el día 14 de junio del 2024 a las instalaciones de la Lotería de Bogotá, se identifica incumplimiento de los criterios definidos en la Norma para disposición del punto de atención al cliente en la entidad, ya que: 
•	No cuenta con un espacio único asignado para la atención de los ciudadanos; este es compartido con la Unidad de Apuestas y Control de juegos. 
•	El área asignada para la atención al usuario no es un espacio cerrado que este aislado del ruido y de las áreas de circulación, ya que, se encuentra en el 1 piso cerca a la recepción de la entidad.
•	No cuenta con módulos de servicio que facilite la atención a la ciudadanía de manera cómoda (mobiliario, ventanilla y sillas); en especial a los usuarios en condición de discapacidad (sillas de ruedas)
•	Tanto la secretaria y profesional que integran el área de Atención al Cliente en la actualidad prestan el servicio a través de sus puestos de trabajo individuales sin el espacio que proporcione la atención idónea a la ciudadanía.
Responsable de liderar formulación de Plan de Mejoramiento: Unidad de Recursos Físicos. </t>
    </r>
  </si>
  <si>
    <t>Falta de análisis y verificacion de los espacios para darcumplimiento a la NTC 6047 y Circular 005 de 2018 de la Veeduría Distrital durante la distribución y reparto de
oficinas físicas una vez culminada la remodelación.</t>
  </si>
  <si>
    <t>Revisar los lineamientos de la Circular 005 de 2018 y elevar solicitud de concepto a la Veeduría Distrital, con el fin de verificar, si el diseño y espacion actual dispuesto para la atención al ciudadano cumple con lo dispuesto en la referida circular</t>
  </si>
  <si>
    <t>Solicitud de concepto.
Concepto emitido</t>
  </si>
  <si>
    <t>Se solicito prorroga, porque la veeduria no realizo la visita en la fecha solicitada</t>
  </si>
  <si>
    <t>AUDITORÍA AL PROCESO EJSA-APUESTAS 2024</t>
  </si>
  <si>
    <t>EJSA-APUESTAS</t>
  </si>
  <si>
    <t xml:space="preserve">TEMA: DIRECTIVA 008 DE 2021 – PÉRDIDA, O DETERIORO, O USO INDEBIDO DE BIENES Y/O ELEMENTOS.
HALLAZGO No.7
De la verificación en sitio del inventario del jefe de la Unidad de Apuestas y Control de juegos el día 24/10/2024 se evidenciaron las siguientes debilidades con el manejo de inventarios, así: 
• De los 18 bienes registrados en el inventario del jefe de Unidad: 
o 17% (3 de 18) de los bienes no tenían placa, aun cuando se identificaron en sitio (No. placas 100726, 100624 y 002788); ver celdas resaltadas en color amarillo de la Tabla No 24. Verificación inventario jefe de Unidad de Apuestas y Control de juegos.
o 17% (3 de los 18) de los bienes no se identificaron en sitio (No. placas 002757, 002762 y 002614); ver celdas resaltadas en color rojo de la Tabla No 24. Verificación inventario jefe de Unidad de Apuestas y Control de juegos.
• Se identificó que existen 8 bienes que no se encuentran en el inventario del jefe de Unidad, no obstante, se encuentran en custodia y uso de miembros de la Unidad (Ver Tabla No 25.  Bienes sin el registro en el reporte del aplicativo).
</t>
  </si>
  <si>
    <t xml:space="preserve">Realización de movimientos de bienes, sin la correspondiente autorización al Almacenista.
Falta de control  organización de los inventarios de la entidad y registro incorrecto de movimientos de los bienes </t>
  </si>
  <si>
    <t>Realizar la verificación de todos los bienes en uso dela entidad, con el fin de instalar las placas de identificación a aquellos bienes que no cuentan con las mismas</t>
  </si>
  <si>
    <t>Porcentaje de bienes muebles con placa de identificacion</t>
  </si>
  <si>
    <t>Se realizo toma fisica de inventarios y se verifico la inclusion de los bienes</t>
  </si>
  <si>
    <t>Informe de Evluación Indpendiente al Sistema de Control Interno-II semestre 2024</t>
  </si>
  <si>
    <t>DIMENSIONES MIPG</t>
  </si>
  <si>
    <r>
      <rPr>
        <b/>
        <sz val="10"/>
        <color rgb="FF000000"/>
        <rFont val="Arial Narrow"/>
        <family val="2"/>
      </rPr>
      <t>Lineamiento 12: 
12.2 El diseño de controles se evalúa frente a la gestión del riesgo.</t>
    </r>
    <r>
      <rPr>
        <sz val="10"/>
        <color rgb="FF000000"/>
        <rFont val="Arial Narrow"/>
        <family val="2"/>
      </rPr>
      <t xml:space="preserve">.
</t>
    </r>
    <r>
      <rPr>
        <b/>
        <sz val="10"/>
        <color rgb="FF000000"/>
        <rFont val="Arial Narrow"/>
        <family val="2"/>
      </rPr>
      <t xml:space="preserve">
</t>
    </r>
    <r>
      <rPr>
        <sz val="10"/>
        <color rgb="FF000000"/>
        <rFont val="Arial Narrow"/>
        <family val="2"/>
      </rPr>
      <t>-. En el informe de seguimiento del II cuatrimestre a los riesgos de corrupción, se identificó que para 8 controles (EJSA-Loterías: 2 controles del riesgo “RC-3” y Gestión de Bienes y Servicios/Inventarios: 6 controles del riesgo “RC-09”) no fue posible su verificación, por cuanto no se identificaron soportes relativos a la ejecución en el reporte realizado en el SharePoint de Planeación Estratégica realizado durante el periodo evaluado.</t>
    </r>
  </si>
  <si>
    <t>Se asumio que como estas acciones tienen seguimiento no se requeria la evidencia.</t>
  </si>
  <si>
    <t xml:space="preserve">Realizar el reporte trimestre de evidencias de los riesgos transversales por parte de la Unidad de Recursos Fisicos, identificando los aspectos cualitativos del  control </t>
  </si>
  <si>
    <t>Reporte trimestral de evidencias de riesgos transversales</t>
  </si>
  <si>
    <t>Se han realizado las reuniones de trabajo con las demas dependencias</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</si>
  <si>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Si bien, se ha identificado mejora en el reporte por parte de los procesos frente al seguimiento de sus matrices de riesgos, en cuanto a oportunidad; es importante que se mejore el diligenciamiento respecto a:
1. Correcto diligenciamiento del reporte de seguimiento (reporte ejecución de controles y actividades de acción con un reporte cualitativo completo)
2. Reporte de evidencias completas (asegurar que los enlaces de evidencias y/o soportes cargados estén completas, correspondan al control y actividades de acción)
3. Reporte de materialización del riesgo durante el periodo evaluado (si aplica); de conformidad con el procedimiento y formatos establecidos por la entidad. 
Lo anterior, teniendo en cuenta que en los seguimientos realizados por la 2da y 3ra línea.</t>
    </r>
  </si>
  <si>
    <t xml:space="preserve">Realizar el reporte trimestre de evidencias de los riesgos por parte de la Unidad de Recursos Fisicos, identificando los aspectos cualitativos del  control </t>
  </si>
  <si>
    <t xml:space="preserve">Reporte trimestral de evidencias de riesgos </t>
  </si>
  <si>
    <r>
      <t xml:space="preserve">Lineamiento 14: 
14.2 La entidad cuenta con políticas de operación relacionadas con la administración de la información (niveles de autoridad y responsabilidad)
</t>
    </r>
    <r>
      <rPr>
        <sz val="10"/>
        <rFont val="Arial Narrow"/>
        <family val="2"/>
      </rPr>
      <t>-. Si bien, Se cuenta con la política de Gestión documental esta no fue actualizada por la Unidad de Recursos Físicos durante el II semestre del 2024; incumpliendo con la acción de mejora para subsanar esta debilidad identificada en los resultados de las últimas 2 evaluaciones al Sistema de Control Interno. 
-. Durante el II semestre no se realizaron capacitaciones frente a Gestión Documental al interior de la entidad; si bien se tenía conocimiento de la programación de 4 capacitación relacionadas, al 31 de diciembre de 2024 solo se identificó la realización de una (31/05/2024)
-. Al II semestre del 2024 no se logró capacitar al personal sobre el Sistema Integrado de Gestión de Archivos-SIGA; para que entre otras cosas, se implementará la funcionalidad de archivar comunicaciones que posee el sistema; y así, a su vez implementar la Política de Cero papel.</t>
    </r>
  </si>
  <si>
    <t>No hay suficiencia de personal para atender el alto volumen de las actividades del área</t>
  </si>
  <si>
    <t xml:space="preserve">Actualizar la politica de Gestión Documental de manera que incluya  los lineamientos de la Politica  Cero Papel y otros aspectos relevantes.
Realizar capacitación de la politica de gstión documental especificamente de la politica CERO PAPEL
Realizar seguimiento a la politica CERO PAPEL utilizando la matriz de seguimiento implementada para tal fin.
 </t>
  </si>
  <si>
    <t>Politica actualizada
Soporte de capacitación
Seguimiento a la Politica Cero Papel</t>
  </si>
  <si>
    <r>
      <t xml:space="preserve">Lineamiento 17.  
17.7 Verificación del avance y cumplimiento de las acciones incluidas en los planes de mejoramiento producto de las autoevaluaciones. (2ª Línea).
17.8 Evaluación de la efectividad de las acciones incluidas en los Planes de mejoramiento producto de las auditorías internas y de entes externos. (3ª Línea)
</t>
    </r>
    <r>
      <rPr>
        <sz val="10"/>
        <rFont val="Arial Narrow"/>
        <family val="2"/>
      </rPr>
      <t xml:space="preserve">-. De conformidad con los seguimientos realizados por la OCI a los planes de mejoramiento de la entidad, se actualizó trimestralmente el indicador "IG-1001 Porcentaje de ejecución de los planes de mejoramiento". No obstante, al corte del III y IV se identificó que el indicador obtuvo un resultado por debajo de la meta esperada (37% y 55%; respectivamente) debido a las acciones incumplidas y/o prorrogadas por parte de los procesos. 
Por tanto, se recomienda a los líderes y/o responsables de procesos, en especial a los recurrentes (Unidad de Recursos Físicos, Unidad de Talento Humano Unidad de Apuestas y Control de juegos y Oficina Gestión TIC) implementar procesos de autoevaluación periódica para identificar cumplimiento oportuno de las acciones formuladas en cada uno de los planes a su cargo. </t>
    </r>
  </si>
  <si>
    <t xml:space="preserve">Realizar seguimiento periodico a los planes de mejoramiento a cargo de la Unidad de Recursos Fisicos para garantizar su cumplimiento 
</t>
  </si>
  <si>
    <t xml:space="preserve">Formato de seguimiento
</t>
  </si>
  <si>
    <t>Origen Externo</t>
  </si>
  <si>
    <t>Informe Alcaldía de Bogotá-Canales de Atención</t>
  </si>
  <si>
    <t>ATENCIÓN Y SERVICIO AL CLIENTE</t>
  </si>
  <si>
    <r>
      <rPr>
        <b/>
        <i/>
        <sz val="10"/>
        <color rgb="FF000000"/>
        <rFont val="Arial Narrow"/>
        <family val="2"/>
      </rPr>
      <t xml:space="preserve">¿El punto de atención o la Entidad cuenta con un mapa de ubicación o plano en alto relieve en sistema Braile y/o en sistema de audio y video?
</t>
    </r>
    <r>
      <rPr>
        <u/>
        <sz val="10"/>
        <color rgb="FF000000"/>
        <rFont val="Arial Narrow"/>
        <family val="2"/>
      </rPr>
      <t>Observación</t>
    </r>
    <r>
      <rPr>
        <sz val="10"/>
        <color rgb="FF000000"/>
        <rFont val="Arial Narrow"/>
        <family val="2"/>
      </rPr>
      <t>: No cuenta con un mapa de ubicación del punto en alto relieve</t>
    </r>
  </si>
  <si>
    <t xml:space="preserve">Instalar televisor en el primer piso de la entidad al frente de la sala de espera en el cual se difunda para los diferentes grupos poblacionales video de ubicación </t>
  </si>
  <si>
    <t>Video de ubicación difundido</t>
  </si>
  <si>
    <t>Martha Liliana Durán Cortés (Jefe Unidad de Recursos Físicos)</t>
  </si>
  <si>
    <t xml:space="preserve">La acción de mejora se cierra; mediante correo electrónico del 30/03/2026 el proceso remitió informe de Atención y servicio al cliente, donde se registra el mapa de ubicación del punto en alto relieve, el cual se encuentra ubicado en el primer piso cerca a la recepción. 
Si bien, el soporte no corresponde con la unidad formulada. Con la acción realizada se subsana el hallazgo identificado por el ente de control. </t>
  </si>
  <si>
    <t>Auditoría al Proceso de Gestión Documental 2025</t>
  </si>
  <si>
    <t>GESTIÓN DOCUMENTAL</t>
  </si>
  <si>
    <r>
      <rPr>
        <b/>
        <sz val="10"/>
        <rFont val="Arial Narrow"/>
        <family val="2"/>
      </rPr>
      <t xml:space="preserve">TEMA: DEBILIDADES EN LA EJECUCIÓN DE LAS ACTIVIDADES REGISTRADAS EN EL PROGRAMA DE GESTIÓN DOCUMENTAL DE LA ENTIDAD
HALLAZGO No.1
</t>
    </r>
    <r>
      <rPr>
        <sz val="10"/>
        <rFont val="Arial Narrow"/>
        <family val="2"/>
      </rPr>
      <t xml:space="preserve">
De la verificación realizada al Programa de Gestión Documental 2021-2024 no se logró identificar el nivel de cumplimiento de este al finalizar la vigencia 2024; por cuanto el proceso no aportó los soportes de cumplimiento de las 64 actividades registradas y asociadas a los siguientes planes estratégicos, procesos, programas complementarios y/o cronogramas (para mayor detalle ver tablas No 2 a 17):
•	Planeación Estratégica de Gestión Documental: 5 actividades.
•	7 procesos de la Gestión Documental: 20 actividades, distribuidas así: 
o	Planeación Documental: 1
o	Producción Documental: 3
o	Gestión y trámites: 4
o	Organización Documental: 5
o	Transferencias: 3
o	Preservación a largo plazo: 2
o	Valoración Documental: 2
•	7 programas complementarios: 31 actividades, distribuidas así: 
o	Normalización de formas y formularios electrónicos: 6
o	Documentos vitales o esenciales: 4
o	Gestión de documentos electrónicos: 5
o	Repografía: 4
o	Documentos especiales: 3
o	Plan Institucional de Capacitaciones: 4
o	Auditoría y Control: 5
•	Cronograma del Programa de Gestión Documental: 8 actividades.</t>
    </r>
  </si>
  <si>
    <t>Insuficiencia de personal, falta de seguimiento periódico y debilidades en la documentación.</t>
  </si>
  <si>
    <r>
      <t>Diseñar e implementar un plan de acción que contemple el diagnóstico del Programa de Gestión Documental 2021-2024, la consolidación de los soportes de cumplimiento existentes</t>
    </r>
    <r>
      <rPr>
        <sz val="10"/>
        <color rgb="FFFF0000"/>
        <rFont val="Arial Narrow"/>
        <family val="2"/>
      </rPr>
      <t>.</t>
    </r>
    <r>
      <rPr>
        <sz val="10"/>
        <rFont val="Arial Narrow"/>
        <family val="2"/>
      </rPr>
      <t xml:space="preserve"> Asimismo, se contemplará la actualización del Programa de Gestión Documental.</t>
    </r>
  </si>
  <si>
    <t>Informes trimestrales de seguimiento del plan de acción, acompañados de los soportes consolidados.</t>
  </si>
  <si>
    <t xml:space="preserve">Unidad de Recursos Fisicos. </t>
  </si>
  <si>
    <t>Se elabora el primer informe de seguimiento y anexan los soportes correspondientes</t>
  </si>
  <si>
    <r>
      <rPr>
        <b/>
        <sz val="10"/>
        <rFont val="Arial Narrow"/>
        <family val="2"/>
      </rPr>
      <t>TEMA: DEBILIDADES EN LA IMPLEMENTACIÓN DE LA POLÍTICA DE GESTIÓN DOCUMENTAL DE LA 5TA. DIMENSIÓN: INFORMACIÓN Y COMUNICACIÓN DEL MANUAL INTEGRADO DE PLANEACIÓN Y GESTIÓN-MIPG, VERSIÓN 6 DEL 2024
HALLAZGO No.2</t>
    </r>
    <r>
      <rPr>
        <sz val="10"/>
        <rFont val="Arial Narrow"/>
        <family val="2"/>
      </rPr>
      <t xml:space="preserve">
De la verificación efectuada a las actividades realizadas por el proceso para la implementación de la 5.3 Política Gestión Documental (Política de Archivos y Gestión Documental) de la 5ta. Dimensión: Información y Comunicación del del Manual del Modelo Integrado de Planeación y Gestión-MIPG versión 6 del 2024, se identificó que el  88% (48 de 54) de los criterios que permiten el desarrollo de los 5 componentes (Estratégico, Administración de archivos, Procesos de Gestión Documental, Tecnológico y Cultural) del Modelo de Gestión Documental y Administración de Archivos – MGDA se encuentra en un nivel de maduración entre “Inicial” e “Intermedio”; debido a: 
•	No remisión de información en el marco de la auditoría para verificar la ejecución de actividades para cada uno de los 5 componentes. 
•	Inefectividad de las acciones realizadas por el proceso en el marco del desarrollo de los 5 componentes; así:
Nota: para mayor detalle ver tablas No. 18 a 26 del presente informe. 
Componente Estratégico:
-. Política de Gestión Documental desactualizada (versión del 2021), y, por tanto, no se identificaron lineamientos asociados con los 5 componentes del Modelo de Gestión Documental y Administración de Archivos – MGDA, roles y responsabilidades, seguimiento en el marco de las líneas de defensa, periodicidad de evaluación y divulgación. 
-. Para las 64 actividades del Programa de Gestión Documental-PGD 2021-2024 no se remitieron soportes de cumplimiento, por ende, no se logró identificar el nivel de cumplimiento al finalizar la vigencia. 
-. Para las 71 actividades formuladas para los 8 planes complementarios del Plan Institucional de Archivos PINAR 2121-2024, no se logró identificar el nivel de cumplimiento al finalizar la vigencia; debido a la no remisión de soportes.  
-. 23 de las 37 actividades asociadas a Gestión Documental registradas en los diferentes Planes de acción formulados para la vigencia 2024, no fueron cumplidas dentro de los plazos establecidos y/o al finalizar la vigencia. 
-. Inconsistencias y/o desactualización de los procedimientos asociados al proceso, así: 
-. La actividad n°6 del Procedimiento PRO440-210-11 Administración de Comunicaciones Oficiales versión del 12/10/2023, no se identifica si está asociada a la actividad n°5 o a la n°7.
-. Paras las actividades n°1 y 3 del PRO332-212-9 Control de Documentos versión del 12/10/2023, no se registra el entregable resultante de ejecución de estas. 
-. Inconsistencias en la numeración de las actividades del PRO330-213-10 Gestión de Archivo versión del 12/10/2023, así: 
	De la actividad n°20 paso a la 23.
	La descripción de la actividad n°28 no corresponde al título de la misma.
	De la actividad n°32 paso a la 31.	
-. Desactualización del Procedimiento PRO330-528-1 Eliminación de documentos por Tablas de Retención Documental versión del 16/09/2022, el cual no ha sido revisado por el proceso desde la vigencia 2022. 
-. Baja ejecución del indicador “IG-1008 Ejecución del cronograma anual de transferencias primarias” debido al no cumplimiento del cronograma para realizar las trasferencias de cada proceso.
Componente Procesos de la Gestión Documental:
-. Para las 20 actividades formuladas para los 7 procesos de la Gestión Documental, registrados en el Programa de Gestión Documental 2021-2024, no se logró identificar el nivel de cumplimiento al finalizar la vigencia; debido a la no remisión de soportes.  
Componente Tecnológico:
-. Las Tablas de Control de Acceso (Formato FRO330-526) no se actualizan desde la vigencia 2022.
-. Durante la vigencia 2024, no se realizaron capacitaciones sobre el SIGA a los servidores de la entidad para actualizar y/o recordar sobre las funcionalidades.
-. Si bien, el SIGA cuenta con la función de archivar las comunicaciones recibidas de conformidad con las Tablas de Retención Documental-TRD la mayoría de los servidores no la conoce; debido a que desde el proceso no se realizó capacitación y/o sensibilización sobre el manejo adecuado para la gestión de archivos electrónicos.  
Componente Cultural:
-. No se remitió matriz de control y reducción consumo de papel formulada para el seguimiento a la implementación de la Política Cero Papel durante la vigencia 2024.
-. El Registro de Activos de Información no fue actualizado en la vigencia 2024; ya que, la versión publicada en el botón de transparencia corresponde a la vigencia 2020.
-. Durante la vigencia 2024 solo se realizó una capacitación en gestión documental al interior de la entidad. </t>
    </r>
  </si>
  <si>
    <t>Insuficiencia de personal,falta de seguimiento periódico, y desactualización de instrumentos archivísticos.</t>
  </si>
  <si>
    <t>Diseñar e implementar un plan de trabajo que fortalezca el seguimiento periódico, la documentación estructurada de actividades y la actualización de los instrumentos archivísticos asociados a la Política de Gestión Documental. Este plan se desarrollará de manera progresiva, teniendo en cuenta los manuales institucionales vigentes, y contempla la asignación clara de responsables, la evaluación de los recursos humanos disponibles, la revisión integral de los procedimientos institucionales (incluyendo la corrección de inconsistencias y la verificación de su vigencia normativa), así como el registro organizado de evidencias de cumplimiento en los repositorios digitales institucionales.</t>
  </si>
  <si>
    <r>
      <rPr>
        <b/>
        <sz val="10"/>
        <color rgb="FF000000"/>
        <rFont val="Arial Narrow"/>
        <family val="2"/>
      </rPr>
      <t xml:space="preserve">Plan de trabajo que incluye: </t>
    </r>
    <r>
      <rPr>
        <sz val="10"/>
        <color rgb="FF000000"/>
        <rFont val="Arial Narrow"/>
        <family val="2"/>
      </rPr>
      <t>documento del plan de acción, cronograma detallado, matriz de responsables, procedimientos actualizados y evidencias organizadas en una carpeta digital institucional. Esta evidencia se consolidará en tres informes trimestrales. En total, se entregarán cuatro productos: el plan de trabajo como primer entregable, seguido de tres informes trimestrales.</t>
    </r>
  </si>
  <si>
    <t>Se elaboró el plan de acción equivalente al plan de accion de gestion documental 2026 y se presentó a comitie en el 2025</t>
  </si>
  <si>
    <r>
      <rPr>
        <b/>
        <sz val="10"/>
        <rFont val="Arial Narrow"/>
        <family val="2"/>
      </rPr>
      <t xml:space="preserve">TEMA: FORMULACIÓN PLAN DE MEJORAMIENTO DERIVADO DE VISITAS DEL ARCHIVO DISTRITAL DE BOGOTÁ DURANTE LA VIGENCIA 2024
HALLAZGO No.3
</t>
    </r>
    <r>
      <rPr>
        <sz val="10"/>
        <rFont val="Arial Narrow"/>
        <family val="2"/>
      </rPr>
      <t xml:space="preserve">
De la verificación a la gestión realizada por el proceso frente al informe de Seguimiento Estratégico al Cumplimiento de la Normativa Archivística en las Entidades del Distrito Capital vigencia 2023 comunicado por el Archivo de Bogotá a la entidad en el mes de septiembre del 2024, se identificó que el proceso a la fecha de este informe, es decir, 6 meses siguientes a la radicación del informe, no remitió la formulación del plan de mejoramiento para revisión metodológica por parte de la OCI y por lo tanto, no se ha surtido la respetiva aprobación en el marco del Comité Institucional de Gestión y Desempeño; situación que evidencia la posibilidad de la no socialización, análisis del informe al interior del proceso y la respectiva mejora.
Responsable de liderar formulación de Plan de Mejoramiento:  Unidad de Recursos Físicos</t>
    </r>
  </si>
  <si>
    <t xml:space="preserve">Insuficiencia de personal causando la no  formulacion del plan de mejoramiento. </t>
  </si>
  <si>
    <t>Formular el plan de mejoramiento del informe de Seguimiento Estratégico al Cumplimiento de la Normativa Archivística en las Entidades del Distrito Capital vigencia 2024.</t>
  </si>
  <si>
    <t>Plan de mejoramiento aprobado</t>
  </si>
  <si>
    <t xml:space="preserve">15/07/2025
</t>
  </si>
  <si>
    <t>Plan de mejoramiento presentado y aprobado en diciembre del 2025</t>
  </si>
  <si>
    <r>
      <rPr>
        <b/>
        <sz val="10"/>
        <rFont val="Arial Narrow"/>
        <family val="2"/>
      </rPr>
      <t xml:space="preserve">TEMA: DEBILIDADES EN EL CUMPLIMIENTO DE LOS LINEAMIENTOS ASOCIADOS CON LA GESTIÓN DOCCUMENTAL DE LA DIRECTIVA 008 DEL 2021 “LINEAMIENTOS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
HALLAZGO No.4
</t>
    </r>
    <r>
      <rPr>
        <sz val="10"/>
        <rFont val="Arial Narrow"/>
        <family val="2"/>
      </rPr>
      <t xml:space="preserve">
De la verificación al cumplimiento por parte de la entidad en la vigencia 2024 de los lineamientos asociados a la Gestión Documental que señala la Directiva 008 del 2021, se identificó que de los 13 criterios distribuidos en 3 numerales, la entidad cumple parcialmente con 4 (ver celdas resaltadas en color verde clara de la Tabla No. 29 Cumplimiento Directiva 008 del 2021) y no cumple con 4 (ver celdas resaltadas en color rojo de la Tabla No. 29 Cumplimiento Directiva 008 del 2021); lo anterior, debido a debilidades en la ejecución de actividades para su implementación y la no documentación de la información que da cuenta de esa implementación.</t>
    </r>
  </si>
  <si>
    <t xml:space="preserve">Insuficiencia de persona para la implementación y documentacion. </t>
  </si>
  <si>
    <t>Diseñar e implementar un plan de acción que contemple: (i) la capacitación y socialización al personal responsable sobre los lineamientos establecidos en la Directiva 008 de 2021; (ii) la revisión y ajuste de los instrumentos y documentos archivísticos actualmente implementados para verificar su alineación con los criterios normativos; y (iii) la definición de una estrategia de seguimiento periódico que permita identificar y corregir oportunamente los aspectos que presenten incumplimiento parcial o total. Este plan debe garantizar la trazabilidad de las acciones y la documentación de las evidencias en los repositorios institucionales.</t>
  </si>
  <si>
    <t>Se entregará el diseño del plan de acción, junto con dos informes de seguimiento.</t>
  </si>
  <si>
    <t>Corresponde al mismo plan de gestion documental 2026</t>
  </si>
  <si>
    <t>Durante la vigencia 2024, se evidenció que el seguimiento trimestral al Plan Anual de Adquisiciones (PAA) fue socializado en tres oportunidades a través del Comité de Contratación y en una oportunidad mediante correo electrónico. Estos medios no corresponden a la instancia establecida en el procedimiento interno, que indica que la socialización debe realizarse ante el Comité Institucional de Gestión y Desempeño (CGYD). De igual forma En la vigencia 2025, no se encontró evidencia de seguimiento al PAA 2025 durante el primer trimestre en ninguna de las instancias mencionadas.</t>
  </si>
  <si>
    <t>Falta de aplicación estricta del procedimiento interno para la socialización del PAA y ausencia de controles de verificación que garanticen el cumplimiento de los seguimientos trimestrales ante el Comité Institucional de Gestión y Desempeño.</t>
  </si>
  <si>
    <t>Solicitar a la Oficina Asesora de Planeación incluir, a partir del mes de septiembre, en el orden del día del Comité Interno de Gestión y Desempeño (CIGYD) la verificación trimestral del cumplimiento del Plan Anual de Adquisiciones.
Como soporte de esta actividad, se elaborarán y archivarán las actas correspondientes a cada sesión en la cual se realice dicha verificación trimestral.</t>
  </si>
  <si>
    <t xml:space="preserve">
Actas del CIGYD
con seguimiento PAA</t>
  </si>
  <si>
    <t>Se revisó el cumplimiento de la Política de Operación No. 1 del procedimiento de Selección Simplificada PRO103-417-4 mediante el análisis de una muestra de contratos, verificando su inclusión y valor en el Plan Anual de Adquisiciones (PAA) y producto de ello se identificó que el contrato 15-2024, cuyo valor fue de $13.622.000 COP, se soportó en dos registros del PAA 2024 por valores de $10.949.000 y $5.461.000, dado que su propósito se enmarcaba en los objetivos de ambos registros. No obstante, se evidencio que el registro por $5.461.000 COP, con código UNSPSC 80111509, fue eliminado en la versión 20 del PAA 2024 con fecha de publicación del 25 de julio de 2024 y hasta su última versión 35 del 31 de diciembre de 2024. Esta situación implica que una parte del valor del contrato 15-2024 quedó sin respaldo en el PAA 2024. generando un incumplimiento de la Actividad 1, la cual establece que el área responsable debe planear las necesidades y verificar que esta esté incluida en el PAA aprobado para la vigencia. De no encontrarse en el PAA debe solicitarse su inclusión a la Unidad de Recursos Físicos.</t>
  </si>
  <si>
    <t>Falta de control en la verificación de la permanencia de los registros en el PAA y ausencia de coordinación entre las áreas responsables para garantizar que todas las necesidades se encuentren respaldadas en la última versión publicada.</t>
  </si>
  <si>
    <t>Socializar en el CIGYD del mes de diciembre el seguimiento al PAA del año 2025 para garantizar que los contratos realizados estén debidamente soportados en el PAA.</t>
  </si>
  <si>
    <t>Elaborar y Socializar una circular en conjunto con la Secretaría General, en la cual se de la instrucción para que cada contrato que se realice tenga una sola línea del PAA.</t>
  </si>
  <si>
    <t xml:space="preserve">Circular </t>
  </si>
  <si>
    <t>En revisión del cumplimiento de la Política Operativa No. 2 del procedimiento inventario PRO330-240-11, que establece la realización de una toma física de inventario con corte a 31 de diciembre, y la Política No. 3, que exige la conformación de un grupo de conteo en el marco del comité de inventarios, se solicitó el acta final del conteo y verificación de inventarios de la vigencia 2024.Se evidenció qué:
•	El acta fue elaborada por una profesional de presupuesto que no hacía parte del grupo de conteo ni del proceso de inventarios.
•	No se especifica número, ni valor de los bienes contados, ni se anexa soporte que respalde la información.
•	No existe evidencia formal de la creación del grupo de conteo por el Comité Institucional de Gestión y Desempeño (CIGYD), Aun cuando la Política operativa No. 3, del procedimiento de inventarios PRO330-240-11.
•	No existen documentos soporte del inventario de elementos de consumo que, según el acta de inventario fechada el 13 de febrero de 2025, fue realizado el 23 de enero de 2025. En consecuencia, no se logró verificar que se haya efectuado la confrontación de los elementos físicos existentes con la información registrada en el sistema de administración de elementos. 
•	Se identificó dispersión de inventarios de activos de consumo sin consolidación única. Esto debido a que se aportó evidencia de un inventario con activos devolutivos anteriores al 19 de mayo y otro inventario con activos recibidos posteriormente, aun cuando en ambos se comparten activos de consumo como resmas, cintas, marcadores entre otros.</t>
  </si>
  <si>
    <t>Debilidades en la aplicación del procedimiento de inventarios (PRO330-240-11), falta de conformación formal del grupo de conteo por parte del CIGYD y ausencia de mecanismos de control que garanticen la trazabilidad, consolidación y soporte documental del inventario anual.</t>
  </si>
  <si>
    <t>Designar el grupo de conteo en el CIGYD</t>
  </si>
  <si>
    <t xml:space="preserve">1. Acta de conformación del grupo de conteo por el CIGYD
</t>
  </si>
  <si>
    <t>suscribir el acta de conteo de la toma física de inventario, detallando el valor de los bienes discriminados por código auxiliar, grupo al que pertenece el bien, tipo de elemento, valor unitario y total por cada grupo contable.</t>
  </si>
  <si>
    <t>2. Acta de inventario elaboradas con soportes completos y validadas por el grupo de conteo.</t>
  </si>
  <si>
    <t>En la verificación el cumplimiento de las Políticas No. 4 y No. 6 del procedimiento de inventario PRO330-240-11, que establecen la obligación de llevar un registro sistemático de movimientos de bienes y realizar revisiones periódicas, se revisó la documentación referente a planillas de depreciación, inventarios individuales, registros de inventarios parciales, así como entrevista con los funcionarios encargados en donde se evidenció en el periodo enero 2024 – mayo 2025 qué:
o	La administración de activos se realiza de forma manual en tablas de Excel, sin cargarse en el módulo de activos del sistema SICOF, ocasionando perdida de trazabilidad de activos, y perdida de eficiencia y efectividad en la labor de verificación de inventarios.
o	La depreciación se realiza por medio de cálculos en hojas de Excel lo que representa un riesgo en su manipulación. 
o	No existe kardex ni registro de control de bienes de consumo que permita realizar el seguimiento de las entradas y salidas de dichos elementos para el periodo revisado.
o	No se evidenciaron soportes que acrediten la realización de revisiones periódicas a los bienes de consumo y devolutivos. Únicamente se evidenciaron registros aislados, sin cobertura total, tales como el memorando No. 3-2024-580 del 22 de marzo de 2024, mediante el cual la almacenista relaciona algunos bienes devolutivos en bodega antes de salir a vacaciones, y un correo electrónico del 19 de mayo de 2024 con el inventario de activos de consumo. Estos soportes permiten concluir que la práctica de efectuar revisiones periódicas no es constante, sino esporádica, y que en ninguno de los casos se ha llevado a cabo una verificación integral de la totalidad de los bienes.</t>
  </si>
  <si>
    <t xml:space="preserve">Falta de implementación y uso del módulo de activos del sistema institucional (SICOF), sumado a la ausencia de controles estandarizados para el registro, depreciación y seguimiento periódico de los bienes de consumo y devolutivos por parte del profesional encargado de almacén. </t>
  </si>
  <si>
    <t>Actualizar el procedimiento PRO330-240-11 con el fin de incorporar en la Política de Operación 6 "los encargados de realizar las revisiones periódicas de los bienes en bodega, y la forma en que se debe dejar la evidencia (acta, correo, SIGA).</t>
  </si>
  <si>
    <t>Procedimiento actualizado y aprobado en el CIGYD</t>
  </si>
  <si>
    <t xml:space="preserve">La acción de mejora se cierra; mediante correo electrónico del 30/03/2026 el proceso remitió acta de reunión de sesión del CIGD del 19/12/2026 donde se aprobó la versión 12 del procedimiento PRO330-240 Inventario; en el cual se ajustó la política n°6. 
Así mismo, la versión del procedimiento se encuentra actualizado en el botón de transparencia de la entidad. </t>
  </si>
  <si>
    <t>Acta de verificación de la política 6 "El encargado del almacén deberá realizar revisiones periódicas de los bienes a su cargo." del procedimiento PRO330-240-11</t>
  </si>
  <si>
    <t xml:space="preserve">Acta firmada, correo o SIGA </t>
  </si>
  <si>
    <t>Realizar la parametrización del aplicativo SICOF con el fin de poner en marcha el 100 % del sistema de información financiera y efectuar el seguimiento correspondiente.</t>
  </si>
  <si>
    <t>Migración de bienes  al sistema SICOF
Certificado de revisión y aprobación de la recepción de los módulos del ERP por parte de la Unidad de Recursos Físicos</t>
  </si>
  <si>
    <t>Con el fin de verificar el cumplimiento de las Políticas Operativas No. 3, 6 y 7 del procedimiento de administración de bienes y/o elementos devolutivos de consumo PRO330-238-10 y la Política Operativa No. 8 del procedimiento de inventario código: PRO330-240-11, se realizó un cruce entre el inventario físico y el registro contable. Como resultado, se identificó lo siguiente: 
•	51 activos devolutivos que superan los 2 SMMLV de 2025 (ver Anexo No. 1), por un valor total de $1.193.709.775, se encuentran bajo control físico, pero no están registrados contablemente.
•	4 equipos tecnológicos, bajo administración de la Oficina de Tecnología e Innovación, no figuran en el inventario general de activos devolutivos, y uno de estos no contiene placa de identificación.
En caso de que estos continúen en uso, correspondería mantener un valor neto contable dado que siguen generando beneficios para la Lotería; mientras que, si no se encuentran en uso por deterioro, correspondería adelantar la gestión de baja de activos.</t>
  </si>
  <si>
    <t>Deficiencia en la conciliación entre el inventario físico y el registro contable, falta de articulación entre las áreas responsables de administración de bienes y tecnología, y ausencia de controles para la actualización y marcación de activos.</t>
  </si>
  <si>
    <t xml:space="preserve">Realizar oficio a la Unidad Financiera y Contable para la inclusión de los cuatro (4) equipos tecnológicos en la contabilidad e identificar aquel que no tiene placa. </t>
  </si>
  <si>
    <t xml:space="preserve">
SIGA a la Unidad Financiera y Contable.  Y comprobante del registro contable</t>
  </si>
  <si>
    <t>realizar el análisis de los activos que superan los dos (2) SMMLV con el fin de determinar su estado.</t>
  </si>
  <si>
    <t>Acta de verificación con decisiones al respecto de los activos y documento de ejecución de las acciones (baja o activación)</t>
  </si>
  <si>
    <t>En la evaluación de la gestión de seis riesgos y trece controles (RC-10, RA-01, RF-11, RF-17, RG-01 y RG-18), con base en la Matriz de Riesgos – Versión 1 de 2025, se identificaron las siguientes debilidades:
•	Los riesgos fiscales RF-11 y RF-17: no cumplen con la estructura de riesgo fiscal definida en la Guía para la Administración del Riesgo y el Diseño de Controles en Entidades Públicas de la Dirección de Gestión y Desempeño Institucional, Versión 6, la cual debe contemplar Impacto + Circunstancia inmediata + Causa raíz.  se asigna esta debilidad bajo responsabilidad compartida entre la Unidad de Recursos Físicos y la Oficina Asesora
•	Para el control del Riesgo RF-17: El control definido carece del atributo de periodicidad, lo cual limita la definición de la frecuencia de aplicación y dificulta su seguimiento, evaluación y trazabilidad dentro del sistema de gestión de riesgos. se asigna esta debilidad bajo responsabilidad compartida entre la Unidad de Recursos Físicos y la Oficina Asesora
No se evidenció un control que atienda directamente la causa raíz número 5 del riesgo RA-01: “poca sensibilización en la cultura y manejo de los recursos”. se asigna a la Unidad de Recursos Físicos.</t>
  </si>
  <si>
    <t>Debilidades en la formulación de riesgos y controles en la matriz de riesgos</t>
  </si>
  <si>
    <t>Realizar el ajuste a la redacción de los riesgos RF-11 y RF-17 conforme a la estructura definida en la Guía de Administración del Riesgo de la Dirección de Gestión y Desempeño Institucional (Impacto + Circunstancia inmediata + Causa raíz). 
Para el riesgo RF-17 se incorporará la periodicidad al control definido, permitiendo su trazabilidad y seguimiento.</t>
  </si>
  <si>
    <t>Matriz de riesgos ajustada aprobada por CICCI</t>
  </si>
  <si>
    <t>La acción de mejora se cierra; revisada la versión n°3 de la matriz de riesgos de la entidad aprobada en el marco del CICCI del 09/12/2025 y publicada en el botón de tranparencia, se identificó ajuste en la  la redacción de los riesgos RF-11 y RF-17 conforme a la estructura definida en la Guía de Administración para los riesgos fiscales</t>
  </si>
  <si>
    <t>Se diseñará e implementará un control específico que atienda la causa raíz número 5 del riesgo RA-01, orientado a fortalecer la sensibilización en la cultura y el manejo adecuado de los recursos.</t>
  </si>
  <si>
    <t xml:space="preserve">La acción de mejora se cierra; mediante correo electrónico del 30/03/2026 el proceso remitió matriz de riesgos con el ajuste en la inclusión del control asociado a la causa n°5 del riesgo RA-01. Si bien no se incluyó un control especifíco, en los 2 controles existentes se registró la ejecución de capacitaciones y/o sensibilizaciones sobre el uso adecuado de los recursos. 
Así mismo, dichos ajustes fueron aprobados para la consolidación de la versión n°3 de la matriz de riesgos de la entidad en el marco del CICCI del 09/12/2025. </t>
  </si>
  <si>
    <t>Con el fin de verificar la ejecución del control de riesgo RG-01, referente a la verificación de los informes que el área debe remitir mediante la Matriz de Comunicaciones, se solicitaron los soportes que evidencian la realización de dicho control. No obstante, el proceso auditado no aportó documentación que demostrara la efectiva ejecución del control, ni copia de los correos electrónicos bimestrales que, según lo establecido, deben ser remitidos por el líder del proceso o por un miembro designado del equipo de trabajo al personal de la Oficina Asesora de Planeación, con el reporte de cumplimiento o incumplimiento de los informes contenidos en la Matriz de Comunicaciones.</t>
  </si>
  <si>
    <t>Ausencia de evidencia documental que soporte la ejecución del control de riesgo RG-01 y debilidades en el seguimiento al envío de los reportes bimestrales establecidos en la Matriz de Comunicaciones.</t>
  </si>
  <si>
    <t>Establecer un mecanismo de archivo y conservación de evidencias documentales (copias de correos electrónicos y reportes) que demuestren la ejecución del control RG-01. El líder del proceso designará un responsable para el envío trimestral de la información a la Oficina Asesora de Planeación, garantizando que los reportes de cumplimiento o incumplimiento de los informes contenidos en la Matriz de Comunicaciones queden soportados en medio físico y digital.</t>
  </si>
  <si>
    <t>Reporte de informe enviado a OAP</t>
  </si>
  <si>
    <r>
      <rPr>
        <b/>
        <sz val="10"/>
        <rFont val="Arial Narrow"/>
        <family val="2"/>
      </rPr>
      <t xml:space="preserve">TEMA: DEFICIENCIAS EN LA IMPLEMENTACIÓN DEL MODELO INTEGRADO DE PLANEACIÓN Y GESTIÓN-MIPG Y EL SISTEMA DE CONTROL INTERNO-MECI MEDIANTE LA IDENTIFICACIÓN DEL CUMPLIMIENTO DE LOS ASPECTOS Y/O CRITERIOS EVALUADOS A TRAVÉS DEL FORMULARIO FURAG
HALLAZGO No.1 
</t>
    </r>
    <r>
      <rPr>
        <sz val="10"/>
        <rFont val="Arial Narrow"/>
        <family val="2"/>
      </rPr>
      <t xml:space="preserve">
De la verificación a las actividades ejecutadas por la entidad durante la vigencia 2024 con alcance a julio del 2025 para las 177 de 437 preguntas seleccionadas mediante muestreo aleatorio, que dan cumplimiento a los aspectos y/o criterios evaluados en el marco del índice de Desempeño Institucional-IDI evaluados a través del FURAG; se identificó debilidades para el 32% (56 de 177), por cuanto:
• Para el 13% (23 de 177) de preguntas, se identificó cumplimiento parcial por parte de la entidad.
• Para el 14% (25 de 177) de preguntas, se identificó incumplimiento por parte de la entidad; debido a que: 1) no se realizaron actividades asociadas; 2) no se aportaron evidencias para verificar lo reportado por la entidad y; 3) no se registró respuesta por la entidad.
• Para el 5% (8 de 177) de preguntas, no se logró identificar su estado; ya que, no fueron aportadas las evidencias correspondientes por parte del proceso responsable y/o no se identificaron evidencias en los repositorios de información consultados (ver celdas resaltadas en color amarillo de la Tabla No.11 Detalle estado cumplimiento de criterios y/o aspectos evaluados en el marco del IDI)</t>
    </r>
  </si>
  <si>
    <t xml:space="preserve">Falta de personal </t>
  </si>
  <si>
    <t xml:space="preserve">Realizar mesa de trabajo para fortalecer las competencias del personal de la Unidad de Recursos Físicos  orientadas a la identificación, análisis y cumplimiento de los criterios evaluados a través del formulario FURAG, garantizando la disponibilidad de evidencias actualizadas, verificables y trazables por cada responsable del proceso.
</t>
  </si>
  <si>
    <t>Acta de reunion</t>
  </si>
  <si>
    <t xml:space="preserve">La acción de mejora se cierra; mediante correo electrónico del 30/03/2026 el proceso remitió acta de reunión del 10/12/2025 en la cual se revisó el formulario FURAG con el fin de que los integrantes de la Unidad conocieran los lineamientos que son evaluados. 
Así entonces, se recomienda al proceso diligenciar correctamente el formulario en la vigencia 2026, para evitar que situaciones como la que originó el hallazgo se vuelvan a presentar. </t>
  </si>
  <si>
    <t xml:space="preserve">Implementar un mecanismo interno para la gestión de evidencias en la Unidad de Recursos Físicos, consistente en una matriz de control y una carpeta en la red institucional estructurada por los criterios FURAG que le corresponden a la unidad, donde se registren las actividades realizadas, la evidencia correspondiente, la ubicación en el repositorio y el responsable asignado durante cada periodo contractual.
</t>
  </si>
  <si>
    <t>Matriz y pantallazo de la red</t>
  </si>
  <si>
    <r>
      <rPr>
        <b/>
        <sz val="10"/>
        <rFont val="Arial Narrow"/>
        <family val="2"/>
      </rPr>
      <t xml:space="preserve">TEMA: DEBILIDADES EN LA EXISTENCIA Y COHERENCIA DE LAS EVIDENCIAS QUE SOPORTARON LAS RESPUESTAS DADAS EN EL MARCO DEL DILIGENCIAMIENTO DEL FORMULARIO FURAG
HALLAZGO No.3
</t>
    </r>
    <r>
      <rPr>
        <sz val="10"/>
        <rFont val="Arial Narrow"/>
        <family val="2"/>
      </rPr>
      <t xml:space="preserve">
Realizada la verificación de la existencia y coherencia de las evidencias que soportaron las respuestas dadas para las 177 de 437 preguntas objeto de verificación del Formulario FURAG vigencia 2024, seleccionadas previamente mediante muestreo aleatorio; se identificó que el 59% (107 de 177) presentó debilidades; por cuanto: 
•	Para el 29% (52 de 177) de las preguntas verificadas, la entidad no aportó evidencias con las que se soporte el cumplimiento de los criterios y/o aspectos evaluados (ver celdas resaltadas en color rojo de la Tabla No. 13)
•	Para el 16% (29 de 177) de las preguntas verificadas, las evidencias aportadas por la entidad presentan deficiencias asociadas a: (ver celdas resaltadas en color amarillo de la Tabla No. 13)
o	Falta de precisión en relación con las respuestas seleccionadas. 
o	Documentos que no corresponden a ejecución de actividades de la vigencia evaluada (asociados a la vigencia 2022 y 2023)
o	Enlaces que no permiten acceso para verificar las evidencias cargadas. 
•	Para el 12% (22 de 177) de las preguntas verificadas, no se registró respuesta por parte de la entidad; y, por ende, no se cuenta con las evidencias de ejecución y cumplimiento de los aspectos y/o lineamientos evaluados (ver celdas resaltadas en color naranja de la Tabla No. 13)
•	Para el 2% (4 de 177) de las preguntas verificadas, no se aportó evidencias; teniendo en cuenta que la entidad reportó la no ejecución y cumplimiento de los aspectos y/o lineamientos evaluados (ver celdas resaltadas en color café de la Tabla No. 13)</t>
    </r>
  </si>
  <si>
    <t>Falta de seguimiento y control</t>
  </si>
  <si>
    <t>Realizar una mesa de trabajo con la Oficina Asesora de Planeación una vez se haya diligenciado el Formulario FURAG, con el fin de revisar, validar y retroalimentar las respuestas y evidencias correspondientes a la Unidad de Recursos Físicos.
Esta revisión conjunta permitirá identificar oportunamente inconsistencias, ajustar la información antes del envío oficial y fortalecer la coherencia entre la gestión ejecutada y lo reportado en el FURAG.</t>
  </si>
  <si>
    <t xml:space="preserve">AUDITORÍA AL PROCESO GESTIÓN DOCUMENTAL 2022 </t>
  </si>
  <si>
    <t xml:space="preserve">GESTION DOCUMENTAL </t>
  </si>
  <si>
    <t>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Secretaría General y jefe Unidad de Recursos Físicos contenidos en las Resoluciones internas 180 de 2021 y 129 de 2016;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"Evaluar" y "controlar" utilizados en el PROPOSITO de la Secretaría General corresponden al nivel Profesional.
•	Los verbos utilizados en la redacción de las funciones 1, 8, 17, 21, 23, 25 y 26 del cargo Secretaría General y en las funciones 11 y 12 del cargo Jefe Unidad de Recursos Físicos, corresponden a otros niveles como el de asesor, profesional y técnico; y, en el caso del verbo "VELAR" en una de las funciones de la Jefe Unidad de Recursos Físicos no está contemplado en la guía. 
•	En las funciones 2, 16, 23 y 25 del cargo Secretaría General no está presente la Condición 
•	En las funciones, 11 y 12 del cargo Jefe Unidad de Recursos Físicos, no son claros los requerimientos de calidad que se espera obtener en los resultados de la función laboral.
•	En las competencias comportamentales comunes para el cargo Jefe de la Unidad de Recursos Físicos, no se encuentran las siguientes: Aprendizaje continuo, orientación a resultados, orientación al usuario y al ciudadano y lo referente a la adaptación al cambio.
•	En cuanto a las competencias comportamentales por nivel jerárquico, en el cargo de Secretaría General, no contempla la resolución de conflictos y en el cargo de la Jefatura de Unidad de Recursos Físicos, no contempla ninguna de las competencias establecidas en el Decreto 815 de 2018, artículo 2.2.4.8. nivel profesional.</t>
  </si>
  <si>
    <t>1. Inadecuada utilización de los verbos regsitrados e el propósito y funciones establecidas en el manual de funciones.</t>
  </si>
  <si>
    <t>Realizar plan de trabajo para la vigencia 2025, el cual incluya entre otros aspectos, la contratación de un profesional que elabore los manuales de funciones de acuerdo con los lineamientos normativos y los requerimientos y necesidades la entidad, así como la aprobación y suscripción de los actos administrativos por medio de los cuales se adopten dichos manuales.</t>
  </si>
  <si>
    <t>Actos administrativos de
adopción de los manuales
de funciones</t>
  </si>
  <si>
    <t>Talento Humano</t>
  </si>
  <si>
    <t xml:space="preserve">En efecto, se suscribió el Contrato No. 028 de 2025. Como resultado de dicho contrato, se entregaron dos proyectos de resolución orientados a la modificación de los manuales de funciones de trabajadores oficiales y empleados públicos. Adicionalmente, la contratista elaboró el Estudio y Análisis de la Estructura Orgánica y de la Planta Global de Personal, documento que tiene carácter confidencial.
 </t>
  </si>
  <si>
    <t>Manuela Hernández J.</t>
  </si>
  <si>
    <t>AUDITORÍA EJSA- LOTERÍAS 2022</t>
  </si>
  <si>
    <t>De la verificación realizada a la estructura de redacción del propósito y funciones, así como de la relación de competencias comportamentales comunes y por nivel jerárquico registradas en los Manuales Específicos de Funciones y Competencias Laborales de los empleos relacionados con jefatura de  Unidad de Loterías, el cargo de 2 profesionales I y un auxiliar Administrativo,  contenido en la Resoluciones internas Nos.129 de 2016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t>
  </si>
  <si>
    <t>Auditoría Gestión Jurídica 2022</t>
  </si>
  <si>
    <t xml:space="preserve">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de Profesional II y Profesional III, contenidos en la Resolución No. 129 de 2016; respectivamente, se evidenció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utilizados en la redacción de las funciones del Profesional II de la Secretaría General, como son: "Liderar, aumentar y participar" corresponden al nivel Directivo y Técnico.
• Los verbos utilizados en la redacción de las funciones del Profesional III de la Secretaría General, como son: "Llevar e impulsar" no corresponden a ningún verbo de los mencionados y aceptados por la guía del DAFP, para el cargo de nivel profesional y el verbo “Participar” corresponde al nivel técnico. 
• En las funciones, 8, 12, 14 y 15 del Profesional II de la Secretaría General, no está presente la condición.
• En las funciones, 3, 12, 14, 16, 17, 18, 19, 20, 22, 23 y 24 del Profesional III de la Secretaría General, no está presente la condición.
• En las competencias comportamentales comunes para los cargos de Profesional II y Profesional III, de la Secretaría General, no se encuentran las siguientes: La Orientación a resultados, Orientación al usuario y al ciudadano, Trabajo en equipo y Adaptación al cambio.
• En cuanto a las competencias comportamentales por nivel jerárquico, en los cargos de Profesional II y Profesional III, no contempla ninguna de las competencias establecidas en el Decreto 815 de 2018, artículo 2.2.4.8. nivel profesional.
Responsable de liderar formulación de Plan de Mejoramiento: Secretaría General y Unidad de Talento Humano, ya que la entidad al momento de asignar funciones a algún servidor (a) público (a), deberá tenerse en cuenta que se trate de responsabilidades enmarcadas en el propósito, funciones, nivel jerárquico y requisitos asignados al empleo (Guía DAFP).
</t>
  </si>
  <si>
    <t>1. Inadecuada utilización de los verbos registrados en el propósito y en las funciones establecidas en el manual de funciones, así como la condición en algunas funciones.
2. Ineficiencia en la redacción de las competencias compertamentales comúnes en algunos cargos, incluidas en la guía de manual de fucniones y Decreto 815 de 2018.</t>
  </si>
  <si>
    <t>Auditoria Gestión Financiera y Contable 2022</t>
  </si>
  <si>
    <t>GESTIÓN FINANCIERA Y CONTABLE</t>
  </si>
  <si>
    <r>
      <rPr>
        <b/>
        <sz val="10"/>
        <rFont val="Arial Narrow"/>
        <family val="2"/>
      </rPr>
      <t>TEMA: DIRECTIVA 008 DE 2021 – Manual Especifico de Funciones y Competencias Laborales del Empleo – Redacción de funciones y competencias comportamentales comunes y por nivel jerárquico.</t>
    </r>
    <r>
      <rPr>
        <sz val="10"/>
        <rFont val="Arial Narrow"/>
        <family val="2"/>
      </rPr>
      <t xml:space="preserve">
De la verificación realizada a la estructura de redacción del propósito y funciones, así como de la relación de competencias comportamentales comunes y por nivel jerárquico registradas en los manual específicos de funciones y competencias laborales de los empleos relacionados con jefatura de  unidad de financiera y contable, y la  tesorería general de la entidad, establecidas en las Resoluciones Internas Nos.000214 de 2019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t>
    </r>
    <r>
      <rPr>
        <b/>
        <u/>
        <sz val="10"/>
        <rFont val="Arial Narrow"/>
        <family val="2"/>
      </rPr>
      <t>a) Cargo jefe Unidad Financiera y Contable.</t>
    </r>
    <r>
      <rPr>
        <b/>
        <sz val="10"/>
        <rFont val="Arial Narrow"/>
        <family val="2"/>
      </rPr>
      <t xml:space="preserve">
</t>
    </r>
    <r>
      <rPr>
        <sz val="10"/>
        <rFont val="Arial Narrow"/>
        <family val="2"/>
      </rPr>
      <t xml:space="preserve">
</t>
    </r>
    <r>
      <rPr>
        <b/>
        <sz val="10"/>
        <rFont val="Arial Narrow"/>
        <family val="2"/>
      </rPr>
      <t>Validación del propósito y las Funciones entre la 1 a la 8, 22 y 23:</t>
    </r>
    <r>
      <rPr>
        <sz val="10"/>
        <rFont val="Arial Narrow"/>
        <family val="2"/>
      </rPr>
      <t xml:space="preserve">
• Los verbos “CUMPLIR”,"DIRIGIR" y "PLANIFICAR" utilizados en el PROPOSITO de la Jefatura de Unidad Financiera y Contable, No corresponden y/o no se encuentran determinados en la guía que permite la elaboración de las funciones y propósitos principales por cada nivel de empleo de conformidad con la Directiva 008 de 2021; así, el verbo cumplir, corresponde a un cargo asistencial y el verbo planificar es asignado al nivel asesor.
• Al validar los verbos incluidos en las funciones del Cargo de profesional, correspondiente a la jefatura de la unidad financiera y contable de conformidad con la Resolución 085 de 2021; se observa: Los verbos utilizados en la redacción de las funciones 9 y 22 (Verbos PROPONER y PARTICIPAR) no corresponden al nivel de la jefatura de la Unidad Financiera y Contable.
• Las funciones 7, 8 y 22 carecen de Condición
</t>
    </r>
  </si>
  <si>
    <t xml:space="preserve">1. Inadecuada utilización de los verbos registrados en el propósito y en las funciones establecidas en el manual de funciones, así como la condición en algunas funciones.
</t>
  </si>
  <si>
    <t>Jefe Unidad de Talento Humano</t>
  </si>
  <si>
    <r>
      <rPr>
        <b/>
        <sz val="10"/>
        <rFont val="Arial Narrow"/>
        <family val="2"/>
      </rPr>
      <t xml:space="preserve">Validación de Conocimientos:
</t>
    </r>
    <r>
      <rPr>
        <sz val="10"/>
        <rFont val="Arial Narrow"/>
        <family val="2"/>
      </rPr>
      <t xml:space="preserve">
• En las competencias comportamentales comunes para el cargo jefe de la Unidad Financiera y Contable no se encuentran las siguientes: Aprendizaje continuo, orientación a resultados, orientación al usuario y al ciudadano y lo referente a la adaptación al cambio. Para el cargo de Profesionales 1 (2 cargos) del manual de funciones, no están contempladas: Aprendizaje continuo, Orientación a resultados y Adaptación al cambio. Con relación al cargo de auxiliar administrativo, las competencias comportamentales:  Aprendizaje continuo, Orientación a resultados, Trabajo en equipo y Adaptación al cambio, no se encuentran contempladas en el Manual de funciones.
Las competencias comportamentales por nivel jerárquico no se encuentran contempladas en el Manual de Funciones de la entidad.
• Al validar las funciones definidas en los numerales 9 al 21 de la Resolución 085 de 2021, para el cargo de jefe Unidad financiera y contable no se evidencian los requerimientos de calidad que se espera obtener en los resultados de la función laboral; observando que las funciones asignadas requieren de destrezas y/o conocimientos en el ámbito jurídico, lo cual no se encuentra soportado en la hoja de vida del funcionario.
</t>
    </r>
    <r>
      <rPr>
        <b/>
        <sz val="10"/>
        <rFont val="Arial Narrow"/>
        <family val="2"/>
      </rPr>
      <t xml:space="preserve">Competencias comportamentales comunes y por nivel jerárquico registradas en el manual de funciones frente al decreto 815 de 2018: </t>
    </r>
    <r>
      <rPr>
        <sz val="10"/>
        <rFont val="Arial Narrow"/>
        <family val="2"/>
      </rPr>
      <t xml:space="preserve">
• Competencias comportamentales comunes: En el manual de Trabajadores Oficiales de la entidad, estás competencias están establecidas como HABILIDADES y contempla para el presente cargo las siguientes: transparencia, compromiso con la organización, trabajo en equipo y colaboración; no obstante, frente al Decreto 815 de 2018, no se identifican competencias: adaptación al cambio, aprendizaje continuo, orientación a resultados y orientación al usuario y ciudadano.
• </t>
    </r>
    <r>
      <rPr>
        <b/>
        <sz val="10"/>
        <rFont val="Arial Narrow"/>
        <family val="2"/>
      </rPr>
      <t xml:space="preserve">Competencias por nivel jerárquico: El manual de trabajadores oficiales no contempla estas competencias.
</t>
    </r>
    <r>
      <rPr>
        <sz val="10"/>
        <rFont val="Arial Narrow"/>
        <family val="2"/>
      </rPr>
      <t xml:space="preserve">
</t>
    </r>
    <r>
      <rPr>
        <b/>
        <sz val="10"/>
        <rFont val="Arial Narrow"/>
        <family val="2"/>
      </rPr>
      <t>b) Tesorera General</t>
    </r>
    <r>
      <rPr>
        <sz val="10"/>
        <rFont val="Arial Narrow"/>
        <family val="2"/>
      </rPr>
      <t xml:space="preserve">
</t>
    </r>
    <r>
      <rPr>
        <b/>
        <sz val="10"/>
        <rFont val="Arial Narrow"/>
        <family val="2"/>
      </rPr>
      <t>Validación de funciones:</t>
    </r>
    <r>
      <rPr>
        <sz val="10"/>
        <rFont val="Arial Narrow"/>
        <family val="2"/>
      </rPr>
      <t>• Los verbos “MANEJAR y REALIZAR” utilizados en el PROPOSITO PRINCIPAL del cargo de Tesorero General, No corresponden y/o no se encuentran determinados en la guía que permite la elaboración de las funciones y propósitos principales por cada nivel de empleo de conformidad con la Directiva 008 de 2021; así, mismo los verbos PARTICIPAR, MANEJAR y LLEVAR utilizados en la descripción de las funciones asignadas al cargo de nivel profesional de la tesorera general. 
• Las funciones 2, 3, 4, 5, 6, 7, 8, 9,10,11, 12, 13, 14 y 16 carecen de Condición.</t>
    </r>
  </si>
  <si>
    <t>1. Ineficiencia en la redacción de las competencias compertamentales comúnes en algunos cargos, incluidas en la guía de manual de fucniones y Decreto 815 de 2018.
2. Inadecuada utilización de los verbos registrados en el propósito y en las funciones establecidas en el manual de funciones, así como la condición en algunas funciones.</t>
  </si>
  <si>
    <t>34/02/2023</t>
  </si>
  <si>
    <t>De la verificación realizada a la estructura de redacción del propósito y funciones de los empleos relacionados con los cargos de Almacenista y Secretaria establecidas en las Resoluciones Internas 129 de 2016. 
Cargo de Almacenista
• Al validar los verbos incluidos en las funciones del Cargo de profesional, correspondiente a la almacenista de conformidad con la Resolución 085 de 2021; se observa: Los verbos utilizados en la redacción de las funciones 1, 4, y 13 (Verbos CONTROLAR,  ATENDER y PARTICIPAR) no corresponden al nivel asistencial.
• En el caso de las funciones asignadas al cargo de almacenista, en las funciones 3, 5, 6, 11, 13 y 14 no está presente la condición como requerimientos de calidad.
• No se observan COMPETENCIAS COMPORTAMENTALES COMÚNES como : La Orientación a resultados, Orientación al usuario y al ciudadano, Trabajo en equipo y Adaptación al cambio.
• No se observan COMPETENCIAS POR NIVEL JERARQUICO.
Cargo de Secretaria.
Al validar los verbos incluidos en las funciones del Cargo de profesional, correspondiente a la almacenista de conformidad con la Resolución 085 de 2021; se observa: Los verbos utilizados en la redacción de las funciones 1, 4, y 13 (Verbos APLICAR, ATENDER y PARTICIPAR) no corresponden al nivel asistencial.
• En el caso de las funciones asignadas al cargo de almacenista, en las funciones 10 y 11 no está presente la condición como requerimientos de calidad.
• No se observan COMPETENCIAS COMPORTAMENTALES COMÚNES como : La Orientación a resultados, Orientación al usuario y al ciudadano, Trabajo en equipo y Adaptación al cambio.</t>
  </si>
  <si>
    <t>Desconocimiento de la normatividad legal y la Guía Técnica para la Elaboración o Modificación 
del Manual Específico de Funciones y de Competencias Laborales, como instrumento orientador 
para los funcionarios responsables de este proceso en las Entidades Distritales, de tal forma que 
al presentar el documento ante el - DASCD - para su refrendación o concepto técnico, cuente 
con todos los componentes allí explicados.</t>
  </si>
  <si>
    <t>Unidad de Talento Humano</t>
  </si>
  <si>
    <t>AUDITORÍA CONTROL, INSPECCIÓN Y FISCALIZACIÓN 2023</t>
  </si>
  <si>
    <t>CONTROL, INSPECCIÓN Y FISCALIZACIÓN</t>
  </si>
  <si>
    <t>De la verificación realizada a la estructura de redacción del propósito y funciones, así como de la relación de competencias comportamentales comunes y por nivel jerárquico registradas en el manual específicos de funciones y competencias laborales de los empleos relacionados con los cargos Subgerente General, jefe de unidad y profesional I, establecidas en las Resoluciones Internas 228 de 2022, 50 de 2022 y 129 de 2016,  se evidenciaron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t>
  </si>
  <si>
    <t>Inadecuada redacción del propósito, funciones, competencias comportamentales y competencias laborales de los empleos relacionados con los cargos Subgerente General, jefe de unidad y profesional I, establecido en el manual de funciones.</t>
  </si>
  <si>
    <t xml:space="preserve">De la verificación realizada a la estructura de redacción sobre el propósito principal, descripción de las funciones esenciales del empleo y conocimientos básicos o esenciales, frente al Manual Especifico de Funciones y Competencias Laborales para los Empleados Públicos de la Lotería de Bogotá, se evidenciaron debilidades en: 1) En cuanto al propósito principal, 2) En relación con las funciones.
• Proposito principal: Revisado el Manual Especifico de Funciones y Competencias Laborales para el Jefe de la Oficina de Control Disciplinario Interno, cumple parcialmente, ya que el verbo “implementar” no es del nivel Directivo.
• Funciones: Se evidenció que los verbos utilizados en la redacción de las funciones atribuídas al cargo de Jefe de la Oficina de Control Disciplinario Interno, en su gran mayoría no corresponden al nivel Directivo. Las funciones 2, 3, 4, 5, 6, 9, 10, 11 y 12 corresponden a otros niveles y no al directivo; la función 7 se cumple parcialmente dado que el verbo “Capacitar” está relacionado con un cargo de nivel Técnico; y la función 8 No cumple por cuanto el verbo “Surtir”, no se encuentra contemplado en la Guía, y al consultar los sinonimos PROVEER, SUMINISTRAR, FACILITAR, estos no corresponden al nivel directivo.
</t>
  </si>
  <si>
    <t>Jefe Unidad de Talento Humano.
Profesional de Talento Humano</t>
  </si>
  <si>
    <t>Auditoría al proceso de Planeacion y Direccionamiento Estrategico 2023</t>
  </si>
  <si>
    <t>PLANEACIÓN Y DIRECCIONAMIENTO ESTRATÉGICO</t>
  </si>
  <si>
    <t>De la verificación realizada a la estructura de redacción del propósito y funciones, así como de la relación de competencias comportamentales comunes y por nivel jerárquico registradas en el manual específicos de funciones y competencias laborales del empleado relacionado con el cargo de Jefe de la Oficina Asesora de planeación establecidas en la resolución Interna 228 de 2022. se evidenció debilidades en: 1) la utilización inadecuada de verbos registrados en el propósito y funciones; y, 2) inexistencia de la condición en la redacción de algunas funciones (requerimientos de calidad que se espera obtener en los resultados de la función laboral).</t>
  </si>
  <si>
    <t>1. Inadecuada utilización de los verbos registrados e el propósito y funciones establecidas en el manual de funciones.</t>
  </si>
  <si>
    <t>31/06/2024</t>
  </si>
  <si>
    <t>Auditoría al Proceso de Atención y Servicio al Cliente  2024</t>
  </si>
  <si>
    <t xml:space="preserve">De la verificación realizada al Manual de Funciones del cargo de Secretaría General,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del soporte que demuestre la entrega del Manual de funciones a la funcionaria que funge como Secretaría General en la Lotería de Bogotá
• En cuanto al propósito principal: los verbos utilizados en algunas de las funciones como son: el verbo "evaluar" es del nivel asesor y profesional y el verbo "controlar" es del nivel profesional y el verbo "Planear" es del nivel asesor, es decir, pertenecen a otros niveles. 
• En cuanto a las funciones:  los verbos utilizados en la redacción de las funciones atribuidas al cargo de Secretaría General, en las funciones 1, 2, 4, 13, 14, 15, 16 y 17 corresponden a otros niveles y no al directivo. En las funciones 10 y 11, el verbo “Trazar” No existe en la matriz de verbos de la guía.  
</t>
  </si>
  <si>
    <t>Falta de actualización de los manuales de funciones, de acuerdo con la normativa aplicable a la entidad</t>
  </si>
  <si>
    <t>Unidad de Talento Humano - Secretaría General - Gerencia General</t>
  </si>
  <si>
    <t xml:space="preserve">De la verificación realizada al Manual de Funciones del cargo profesional III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en el propósito principal, ya que los verbos utilizados en algunas de las funciones como son: el verbo "Planear" es del nivel asesor y el verbo "Verificar" es del nivel Asesor, Técnico y Asistencial, es decir, pertenecen a otros niveles.
• En cuanto a las funciones:  
o Los verbos utilizados en la redacción de las funciones atribuidas al cargo de Profesional III, en las funciones 1, 2, 3, 4, 6, 7, 9 y 14 corresponden a otros niveles y no al Profesional. En la función 8, el verbo “Adoptar” No existe en la matriz de verbos de la guía.
o No se identificó la condición para las funciones nro. 8 y 14
• En cuanto a competencias comportamentales comunes y por nivel jerárquico: el manual de trabajadores oficiales (Resolución No. 129 de 2016) no contempla estas competencias.
</t>
  </si>
  <si>
    <t>Falta de actualización de los manuales, de acuerdo con la normativa aplicable.</t>
  </si>
  <si>
    <t xml:space="preserve">De la verificación realizada al Manual de Funciones del cargo Secretaria (nivel asistencial)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 las funciones:  
o los verbos utilizados en la redacción de las funciones atribuidas al cargo de Secretaria, en las funciones 2, 5, 6 y 10 corresponden a otros niveles y no al Asistencial.  
o No se identificó la condición para las funciones nro. 10 y 11
• En cuanto a competencias comportamentales comunes y por nivel jerárquico: el manual de trabajadores oficiales (Resolución No. 129 de 2016) no contempla estas competencias.
</t>
  </si>
  <si>
    <t>De la verificación realizada al Manual de Funciones del cargo de Jefe de la Unidad Financiera y Contable, respecto de la entrega del manual incluido en la Resolución No. 85 de 2021,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Los verbos utilizados en algunas de las funciones, como "proponer", "liquidar", "rendir", "promover" y "decretar", no se encuentran dentro de la guía del Departamento Administrativo del Servicio Civil Distrital. Además, los verbos "custodiar" y "participar" están relacionados con un cargo de nivel asistencial, es decir, pertenecen a otros niveles.
• Requerimiento de Calidad: Las funciones 1, 3, 4, 7, 8, 10, 12, 13, 14, 15, 16, 17, 18, 19 y 20 no contienen condición o requerimiento de calidad.
• Evidencia de Realización de Funciones: No se logró obtener evidencia de la realización de las funciones 11, 12, 13, 14, 15, 16, 17 y 19.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</si>
  <si>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 xml:space="preserve">No se encontró evidencia que demuestre la entrega del Manual de Funciones al funcionario que funge como Jefe de la Unidad Financiera en la Lotería de Bogotá, a pesar de estar incluido en los procedimientos de inducción y reinducción y en el de Vinculación, no se encuentra evidencia de su entrega.  
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
</t>
  </si>
  <si>
    <t>Jefe Unidad de Talento humano</t>
  </si>
  <si>
    <t>De la verificación realizada al Manual de Funciones del cargo Profesional IV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Funciones:
• En las funciones No. 7 y 11, los verbos “presentar” y “participar” respectivamente están relacionados con un cargo de nivel asistencial.
• Las funciones 1, 3, 5, 6, 8, 10, 11 y 12 no contienen condición o requerimiento de calidad.
• No se logró obtener evidencia de la realización de la función 19 Competencias Comportamentales Comunes y por Nivel Jerárquico.
• El manual de funciones no contiene las competencias básicas de Aprendizaje Continuo, Orientación a Resultados, Orientación al Usuario y Ciudadano, y Adaptación al Cambio.
• El manual de funciones no contiene las competencias comportamentales por nivel jerárquico.</t>
  </si>
  <si>
    <t>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t>
  </si>
  <si>
    <t>De la verificación realizada al Manual de Funciones del cargo de Tesorera,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o En las funciones No. 1, 8, 11, 13 y 19 los verbos “Cumplir”, “Ingresar”, “Custodiar “, “Presentar” y “Asistir” respectivamente están relacionados con un cargo de nivel asistencial.
o Los verbos “Manejar”, “Llevar”, “Expedir” y “Absolver” de las funciones números 4, 10, 15 y 18 respectivamente no se encuentran relacionados en la guía del Departamento Administrativo del Servicio Civil Distrital
o La función 19 no contiene requerimiento de calidad.</t>
  </si>
  <si>
    <t>Auditoría Proceso Gestión TIC 2024</t>
  </si>
  <si>
    <t>GESTIÓN DE LAS TECNOLOGÍAS Y LA INFORMACIÓN</t>
  </si>
  <si>
    <t>HALLAZGO No. 7
De la verificación realizada al Manual de Funciones del cargo de Jefe de Oficina Gestión Tecnológica y de Innovación,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fueron cuatro (4) de los cuales: “Impulsar y Proponer” no están en la guía, y “Coordinar” es de nivel profesional. Es decir, el único verbo que corresponde al nivel directivo es “Gestionar”. 
•	En cuanto a las funciones:  los verbos utilizados en la redacción de las funciones atribuidas al cargo Jefe de Oficina Gestión Tecnológica y de Innovación, de las 21 funciones, 16 incluyen verbos que no cumplen con el nivel directivo, estas funciones son las No. 1, 3, 4, 5, 7, 8, 10, 12, 14, 15, 16, 17, 18, 19, 20 y 21. 
Este hallazgo fue socializado el día 21/08/2024 por medio de correo electrónico a los profesionales del área de Tecnologías de la Información y a la Jefe de la Unidad de Talento Humano. Con corte al  al 28 de agosto no se recibió respuesta para objetar o desvirtuar el mismo</t>
  </si>
  <si>
    <t xml:space="preserve">Falta de actualización de los manuales de funciones, de acuerdo con la normativa aplicable en la entidad. </t>
  </si>
  <si>
    <t>Actualización y aprobación del manual de funciones del cargo de Jefe de Oficina Gestión Tecnológica y de Innovación.</t>
  </si>
  <si>
    <t>Manual de funciones actualizado y aprobado.</t>
  </si>
  <si>
    <t>Unidad de Talento humano</t>
  </si>
  <si>
    <t>AUDITORIA AL PROCESO DE GESTION JURIDICA 2024</t>
  </si>
  <si>
    <t>GESTIÓN JURÍDICA</t>
  </si>
  <si>
    <t xml:space="preserve">De la verificación realizada al Manual de Funciones del cargo Jefe de la Oficina Jurídica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 la guía y al decreto 815 de 2018, estudios registrados en el manual de funciones y experiencia, se evidenciaron las siguientes debilidades: 
• En cuanto a las funciones: Los verbos utilizados en la redacción de las funciones atribuidas al cargo de jefe de la Oficina Jurídica, en las funciones 1, 2, 8, 9, 10, 12, 13, 15 y 16, corresponden a otros niveles y no al Directivo, solo cuatro (4) verbos (Fijar, Dirigir, Representar y administrar), están contemplados en la matriz para las funciones asignadas al jefe de Oficina Jurídica y existe un (1) verbo (constituir) que no está contemplado en la matriz de verbos 
• En cuanto a competencias comportamentales por nivel jerárquico: Incumple, teniendo en cuenta que las competencias comportamentales por nivel jerárquico diseñadas por el Decreto 815 de 2018, no son homogéneas con las asignadas en el Manual de funciones para el nivel Directivo en el cargo de jefe de la Oficina Jurídica 
</t>
  </si>
  <si>
    <t>Falta de claridad sobre los aspectos que deben incluirse en los manuales de funciones de la entidad.</t>
  </si>
  <si>
    <t>Actos administrativos de adopción de los manuales de funciones</t>
  </si>
  <si>
    <t>28/11/2024</t>
  </si>
  <si>
    <t>PROCESOS DE EXPLOTACIÓN DE JUEGOS DE SUERTE Y AZAR-LOTERÍAS 2024</t>
  </si>
  <si>
    <t>EJSA-LOTERIAS</t>
  </si>
  <si>
    <t>De la verificación realizada al Manual de Funciones del cargo de directora de Operación Producto y Comercialización, respecto de la entrega del manual incluido en la Resolución No. 228 de 2022,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Funciones: Los verbos utilizados en algunas de las funciones, como “Diseñar”, “Desarrollar”, “Coordinar “, “analizar”, “Generar”, “Controlar”, “Asistir”, y “Adelantar” no se encuentran asociados al nivel jerárquico directivo dentro de la guía del Departamento Administrativo del Servicio Civil Distrital. 
•	Requerimiento de Calidad: Las funciones 2, 3, 7, 12, 13, 14, 22 y 24 no contienen condición o requerimiento de calidad.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</si>
  <si>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AUDITORIA AL PROCESO DE GESTION DE COMUNICACIONES 2024</t>
  </si>
  <si>
    <t>GESTIÓN DE COMUNICACIONES</t>
  </si>
  <si>
    <t>De la verificación realizada al Manual de Funciones al cargo de Profesional IV del área de Comunicaciones y Mercadeo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 la guía y al decreto 815 de 2018, estudios registrados en el manual de funciones y experiencia, se evidenciaron las siguientes debilidades: 
• En cuanto a las funciones: Los verbos utilizados en la redacción de las funciones atribuidas al cargo de profesional IV del área de Comunicaciones y Mercadeo, en las funciones 5, 6 y 9 corresponden a otros niveles y no al Profesional, y existe un (1) verbo (proponer) que no está contemplado en la matriz de verbos de la Guía. 
• En cuanto a competencias comportamentales por nivel jerárquico contempladas en el Decreto 815 de 2018, éstas no se encuentran contempladas en el manual de funciones de la entidad para el cargo de Profesional IV. 
• Las funciones 9 y 10 no cuentan con condición.</t>
  </si>
  <si>
    <t>Actos administrativos de adopción del manual de funciones de trabajadores oficiales</t>
  </si>
  <si>
    <t>Actos administrativos de adopción del manuales de funciones de empleados públicos</t>
  </si>
  <si>
    <r>
      <rPr>
        <b/>
        <sz val="10"/>
        <rFont val="Arial Narrow"/>
        <family val="2"/>
      </rPr>
      <t xml:space="preserve">TEMA: DIRECTIVA 008 DE 2021 – MANUAL ESPECIFICO DE FUNCIONES Y COMPETENCIAS LABORALES DEL EMPLEO – REDACCIÓN DE FUNCIONES Y COMPETENCIAS COMPORTAMENTALES COMUNES Y POR NIVEL JERÁRQUICO.  </t>
    </r>
    <r>
      <rPr>
        <sz val="10"/>
        <rFont val="Arial Narrow"/>
        <family val="2"/>
      </rPr>
      <t xml:space="preserve">
HALLAZGO No.6
De la verificación realizada al Manual de Funciones del cargo de Jefe de Unidad de Apuestas y Control de juegos (Resolución interna nro. 50 de 2022 ), se identificó que el nivel del cargo es profesional y no directivo; situación que difiere inicialmente en los nombres del cargo y de nivel; es decir, se cita como jefe cuando en manual registra que es de nivel profesional. Por ello, las funciones enmarcadas en el manual podrían ser diferentes a la realidad de las actividades que se desarrollan desde dicho cargo. 
De otra parte, respecto de la estructura de redacción sobre el propósito, descripción de las funciones esenciales del empleo, competencias comportamentales comunes y por nivel jerárquico registradas en el manual de funciones frente al Decreto 815 de 2018, experiencia registrada en el manual de funciones y ejecución de las funciones, se evidenciaron las siguientes debilidades: 
• Frente al propósito principal: 
-. El verbo rector “Dirigir” es para el nivel Directivo y Asesor, no para nivel Profesional
-. No se identificó requerimiento de calidad en el propósito principal, ya que, la redacción “de acuerdo con los requerimientos institucionales” no cumple a cabalidad con lo señalado en la guía técnica; es decir, el mismo debe ir asociado al cumplimiento de alguna regulación por ejemplo "cumpliendo con la normatividad vigente"
• Para las 22 funciones asociadas al cargo: 
Ordenamiento gramatical
-. El 18% (4 de 22) funciones siguen parcialmente lo establecido en la guía técnica (funciones n°4, 7, 8 y 9); ya que, la condición contiene debilidades en su redacción.
-. 41% (9 de 22) funciones no siguen lo establecido en la guía (funciones n°5, 10, 12, 15, 16, 18, 19, 21 y 22); ya que, no cuentan con la condición en su redacción. 
Verbos rectores
-. 36% (8 de 22) de las funciones asignadas al jefe de Unidad cuentan con verbos en su redacción que no cumplen con el nivel profesional (funciones n°1, 2, 5, 8, 14, 19, 20 y 21)
-. 14% (3 de 22) de las funciones asignadas al jefe de Unidad cuentan con verbos en su redacción que no se encuentran definidos en la guía técnica (funciones n°15, 16 y 18)
• Frente a las competencias del cargo: 
-. El manual de funciones no contiene las competencias básicas de Aprendizaje continuo, Orientación a resultados, Orientación al usuario y ciudadano, y Adaptación al cambio. 
-. El manual de funciones no contiene las competencias comportamentales por nivel jerárquico. 
• Frente al requisito de experiencia, no se registra requerimientos asociados a experiencia como jefe de área y/o dependencia. 
• Frente a la ejecución y cumplimiento de las funciones asignadas por el jefe de Unidad, el 9% (2 de 22) funciones no son ejecutadas tal y como se redactaron; lo anterior, debido a debilidades en redacción de actividades que: 1) no corresponden totalmente a la Unidad y; 2) no corresponden a la realidad actual de la Unidad (funciones n°11, 12 y 17)
</t>
    </r>
  </si>
  <si>
    <t>Acto administrativo de adopción del manual de funciones</t>
  </si>
  <si>
    <r>
      <t xml:space="preserve">Lineamiento 4:
4.5 Evaluación de las actividades relacionadas con el retiro del personal.
</t>
    </r>
    <r>
      <rPr>
        <sz val="10"/>
        <rFont val="Arial Narrow"/>
        <family val="2"/>
      </rPr>
      <t>-. Consultado el SharePoint de Planeación Estratégica en los relacionado con el diligenciamiento y reporte del Formato FRO332-356 Banco de Lecciones Aprendidas durante el II semestre, se identifica información relacionada únicamente de la OCI (agosto y octubre)
Si bien, el formato está diseñado para registrar los aspectos positivos y negativos identificados en el desarrollo de las actividades de cada proceso, que pueden evidenciarse o no en cada bimestre; la mayoría de procesos no diligenció el formato ni una sola vez (a excepción de la Gerencia General, Oficina Oficial de Cumplimiento, Área de Comunicaciones y mercadeo), incumpliendo con el objetivo para el cual fue creado el formato de conformidad con el procedimiento PRO320-374 Gestión del Conocimiento-Lecciones aprendidas versión de octubre del 2023.
-. Frente a las 10 personas retiradas durante el II semestre del 2024, no se identificó diligenciamiento del formato FRO332-356 Banco de Lecciones Aprendidas; en el entendido de documentar las buenas prácticas y/o debilidades identificadas por cada servidor en el desarrollo de sus actividades, con el fin de establecer la memoria institucional, retención del conocimiento y tomar los cursos de acción correspondientes para la mejora continua.</t>
    </r>
  </si>
  <si>
    <t>Se cuenta con los procedimientos pero  el diligenciamiento del formato Lecciones aprendidas no es de carácter obligatorio para los servidores públicos</t>
  </si>
  <si>
    <t>Actualizar y socializar los procedimientos;  Desvinculación del Personal y Gestión del Conocimiento Lecciones Aprendidas para garantizar que el conocimiento adquirido por el servidor permanezca en la entidad.</t>
  </si>
  <si>
    <t>Procedimiento Actualizado y socializado</t>
  </si>
  <si>
    <t xml:space="preserve">Los procedimientos fueron debidamente actualizados conforme a lo definido en el plan de mejoramiento, presentados para su revisión y posteriormente aprobados por el Comité Institucional de Gestión y Desempeño en sesión del 31 de octubre de 2025. Así mismo, dichos documentos se encuentran publicados en la página web de la entidad, asegurando su publicidad, transparencia y consulta permanente, y actualmente se está dando cumplimiento a lo allí dispuesto.
</t>
  </si>
  <si>
    <r>
      <t>La acción de mejora se cierra; revisado el botón de transparencia el 24/03/2026 se identificó:
-. Procedimiento  PRO320-225-11 Desvinculación de personal versión del 07/10/2025 y PRO320-374-2 Gestión del Conocimiento-Lecciones aprendidas versión del 06/10/2025 aprobados en el CIGD; donde se incluyó la Política n°4 "</t>
    </r>
    <r>
      <rPr>
        <i/>
        <sz val="10"/>
        <color rgb="FF000000"/>
        <rFont val="Arial Narrow"/>
        <family val="2"/>
      </rPr>
      <t>Con el fin de garantizar la permanencia y transferencia del conocimiento como un factor estratégico para el cumplimiento de los objetivos institucionales, en los casos de retiro de servidores ( Empleados públicos de libre nombramiento y remoción – Trabajadores Oficiales) , el jefe inmediato deberá exigir con carácter obligatorio, como parte del proceso de entrega del cargo, la elaboración del formato FRO332-356 Banco de Lecciones Aprendidas, como mínimo, tres (3) lecciones aprendidas y la identificación de buenas prácticas desarrolladas durante el ejercicio de sus funciones."</t>
    </r>
  </si>
  <si>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Verificados los informes de seguimiento bimestral realizados por la Oficina Asesora de Planeación en el II semestre (2 informes, corte a junio y agosto del 2024) se verificó la ejecución de los controles de cada proceso, donde se identificó que, si bien la mayoría de los controles son ejecutados correctamente lo que ha evitado materializaciones de riesgos, los siguientes procesos no reportaron soportes de ejecución de controles:
•	Unidad de Talento Humano (2 controles de 2 riesgos transversales)
•	Unidad Financiera y Contable (1 control)</t>
    </r>
  </si>
  <si>
    <t xml:space="preserve">Realizar el reporte trimestre de evidencias de los riesgos transversales por parte de la Unidad de Talento Humano, identificando los aspectos cualitativos del  control </t>
  </si>
  <si>
    <t>Cumplida en terminos</t>
  </si>
  <si>
    <r>
      <t xml:space="preserve">La acción de mejora se cierra; mediante memorando n°3-2026-408 del 11/03/2026 el proceso remitió soporte de seguimiento y reporte trimestral a la matriz de riesgos (corrupción, gestión y transversales) para el IV trimestre 2025. 
Inofrmación que fue corroborada revisando en el repositorio compartido por la Oficina Asesora de Planeación. 
La acción de mejora se encuentra en ejecución; revisado el SharePoint de planes de mejoramiento el 14/10/2025 no se identificaron soportes para verificar lo reportado por el proceso. No obstante, se consultó el OneDrive cmpartido por la OAP para el reporte y cargue de evidencias del seguimiento a la matriz de riesgos identificando el reporte y las evidencias para los controles formulados de los riesgos transversales con corte al II trimestre del 2025 (RG-01, RG-18 y RG-14)
</t>
    </r>
    <r>
      <rPr>
        <b/>
        <sz val="10"/>
        <color rgb="FF000000"/>
        <rFont val="Arial Narrow"/>
        <family val="2"/>
      </rPr>
      <t>No obstante con lo anterior, se recomienda al proceso: 
1. Fortalecer el reporte de conformidad con los criterios dados por la OAP (1. Materialización o no del riesgo; 2. Reporte controles del riesgo y; 3. reporte actividades plan de acción de cada riesgo)
2. Fortalecer el reporte de ejecución de controles, en el sentido de evidenciar su correcta ejecución tal y como ha sido diseñado</t>
    </r>
    <r>
      <rPr>
        <sz val="10"/>
        <color rgb="FF000000"/>
        <rFont val="Arial Narrow"/>
        <family val="2"/>
      </rPr>
      <t xml:space="preserve">. </t>
    </r>
  </si>
  <si>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En el informe de seguimiento del II cuatrimestre a los riesgos de corrupción, se identificó que para 8 controles (EJSA-Loterías: 2 controles del riesgo “RC-3” y Gestión de Bienes y Servicios/Inventarios: 6 controles del riesgo “RC-09”) no fue posible su verificación, por cuanto no se identificaron soportes relativos a la ejecución en el reporte realizado en el SharePoint de Planeación Estratégica realizado durante el periodo evaluado.</t>
    </r>
  </si>
  <si>
    <t xml:space="preserve">Realizar el reporte trimestre de evidencias de los riesgos de corrupción  por parte de la Unidad de Talento Humano, identificando los aspectos cualitativos del  control </t>
  </si>
  <si>
    <t xml:space="preserve">Realizar el reporte trimestre de evidencias de los riesgos por parte de la Unidad de Talento Humano, identificando los aspectos cualitativos del  control </t>
  </si>
  <si>
    <t xml:space="preserve">No se ejecutaron las actividades por los cambios de personal de OPS  en el área de SST  y ausencia de personal para la actualización de perfiles  y manuales de funciones de acuerdo con la estructura y normativa </t>
  </si>
  <si>
    <t>Realizar seguimiento periodico a los planes de mejoramiento a cargo de la Unidad de Talento Humano para garantizar su cumplimiento 
Realizar la contratación de un profesional que dentro de sus obligaciones contemple exclusivamente  la actualización de perfiles y manuales de funciones, el cual deberá elaborar un plan de trabajo detallado para su seguimiento mensual.</t>
  </si>
  <si>
    <t>Formato de seguimiento
Seguimiento al Plan de Trabajo</t>
  </si>
  <si>
    <t xml:space="preserve">La acción de mejora se cierra; mediante memorando n°3-2026-408 del 11/03/2026 el proceso remitió lo siguiente:
-. La acción de mejora se encuentra en ejecución; revisado lo reportado por el proceso responsable se identificó: 
Acción 1. "Realizar seguimiento periodico a los planes de mejoramiento a cargo de la Unidad de Talento Humano para garantizar su cumplimiento; se identificó reporte por parte del proceso con corte al III trimestre del 2025 mediante correo del 07/10/2025. 
Adicional, se adjuntan actas de fecha 09/10/2025 y 12/11/2025.
Acción 2. "Realizar la contratación de un profesional que dentro de sus obligaciones contemple exclusivamente  la actualización de perfiles y manuales de funciones, el cual deberá elaborar un plan de trabajo detallado para su seguimiento mensual", se remitió documento "ESTUDIO Y ANÁLISIS ESTRUCTURA ORGANICA, PLANTA  GLOBAL DE PERSONAL" en el cual se detallan las actividades desarrolladas para dos proyectos de resolución orientados a la modificación de los manuales de funciones de trabajadores oficiales y empleados públicos. </t>
  </si>
  <si>
    <t>Informe de Evluación Indpendiente al Sistema de Control Interno-I semestre 2025</t>
  </si>
  <si>
    <t>TODOS LOS PROCESOS</t>
  </si>
  <si>
    <r>
      <t>Lineamiento 4
4.5 Evaluación de las actividades relacionadas con el retiro del personal.
-.</t>
    </r>
    <r>
      <rPr>
        <sz val="10"/>
        <rFont val="Arial Narrow"/>
        <family val="2"/>
      </rPr>
      <t xml:space="preserve"> Frente a las 6 personas retiradas durante el I semestre del 2025, no se identificó diligenciamiento del formato FRO332-356 Banco de Lecciones Aprendidas; en el entendido de documentar las buenas prácticas y/o debilidades identificadas por cada servidor en el desarrollo de sus actividades, con el fin de establecer la memoria institucional y tomar los cursos de acción correspondientes para la mejora continua. </t>
    </r>
  </si>
  <si>
    <t>*Los procedimientos PRO320-374-1 GESTION DEL CONOCIMIENTO- LECCIONES APRENDIDAS y PRO320-225-10 DESVINCULACIÓN DE PERSONAL, no incluyen la obligatoriedad del diligenciamiento del formato Lecciones aprendidas a los servidores públicos que se desvinculan de la entidad.
* La normatividad no obliga el diligenciamiento de estos formatos.</t>
  </si>
  <si>
    <t>Actualizar y socializar los procedimientos PRO320-374-1 GESTION DEL CONOCIMIENTO- LECCIONES APRENDIDAS y PRO320-225-10 DESVINCULACIÓN DE PERSONAL, incorporando la obligatoriedad del diligenciamiento del formato Lecciones aprendidas a los servidores públicos que se desvinculen de la entidad.
Incluir en el formato de retiro de funcionarios y contratistas (FRO320-65); el diligenciamiento del formato lecciones aprendidas como requisito para la entrega del cargo.</t>
  </si>
  <si>
    <t>Procedimientos  y formato actualizados y socializados</t>
  </si>
  <si>
    <r>
      <t>La acción de mejora se cierra; revisado el botón de transparencia el 24/03/2026 se identificó:
-. Procedimiento  PRO320-225-11 Desvinculación de personal versión del 07/10/2025 y PRO320-374-2 Gestión del Conocimiento-Lecciones aprendidas versión del 06/10/2025 aprobados en el CIGD; donde se incluyó la Política n°4 "</t>
    </r>
    <r>
      <rPr>
        <i/>
        <sz val="10"/>
        <rFont val="Arial Narrow"/>
        <family val="2"/>
      </rPr>
      <t>Con el fin de garantizar la permanencia y transferencia del conocimiento como un factor estratégico para el cumplimiento de los objetivos institucionales, en los casos de retiro de servidores ( Empleados públicos de libre nombramiento y remoción – Trabajadores Oficiales) , el jefe inmediato deberá exigir con carácter obligatorio, como parte del proceso de entrega del cargo, la elaboración del formato FRO332-356 Banco de Lecciones Aprendidas, como mínimo, tres (3) lecciones aprendidas y la identificación de buenas prácticas desarrolladas durante el ejercicio de sus funciones."
-.</t>
    </r>
    <r>
      <rPr>
        <sz val="10"/>
        <rFont val="Arial Narrow"/>
        <family val="2"/>
      </rPr>
      <t>Se remite formato de carta con la cual se le solicita a los funcionarios a desvincularse de la entidad, el diligenciamiento obligatorio del formato de lecciones aprendidas (memorando n°3-2025-891 del 16/05/2025)</t>
    </r>
  </si>
  <si>
    <r>
      <t xml:space="preserve">Lineamiento 9
9.5 La entidad analiza el impacto sobre el control interno por cambios en los diferentes niveles organizacionales.
</t>
    </r>
    <r>
      <rPr>
        <sz val="10"/>
        <rFont val="Arial Narrow"/>
        <family val="2"/>
      </rPr>
      <t>- La OCI en el marco del Informe Ley 951 del 2005 identificó y reportó en junio debilidades relacionados con:
•	Entrega de actas de gestión
•	Recepción y verificación de entrega de actas de gestión
•	Procedimiento Desvinculación de personal y formato acta informe de gestión.
No obstante, estas debilidades ya se habían reportado en el informe con corte a noviembre del 2024; y a la fecha de corte de este seguimiento, no se identificaron las acciones correctivas que promuevan un adecuado y oportuno empalme entre los empleados públicos entrantes y salientes para minimizar el impacto de los cambios organizacionales.</t>
    </r>
  </si>
  <si>
    <t xml:space="preserve">
No hay seguimiento a la revisión de las actas de entrega por parte de los servidores públicos que se vinculan a la entidad.
No hay acciones correctivas frente a los informes emitidos por la OCI  relacionados con el cumplimiento de la Ley.</t>
  </si>
  <si>
    <t>Actualizar y socializar el procedimiento PRO320-218-12 “Convocatoria, Selección y Vinculación del Personal”, incorporando la disposición que establece la obligatoriedad para los servidores públicos de revisar, verificar y suscribir las actas de entrega, así como constatar el estado de los cargos que les sean asignados o recibidos, emitiendo las observaciones a lugar en los términos establecidos por la normatividad.
Incorporar en el procedimiento PRO320 -218-12 las acciones de mejora encaminadas a subsanar el 100% de las  debilidades identificadas en los 2 informes remitidos por la OCI.</t>
  </si>
  <si>
    <t>Procedimiento actualizado y socializado</t>
  </si>
  <si>
    <t xml:space="preserve">La acción de mejora se cierra; revisado el botón de transparencia el 24/03/2026 se identificó procedimiento PRO320-218-13 CONVOCATORIA, SELECCIÓN Y VINCULACION DE PERSONAL del 07/10/2025 en el cual se incorporó normativa, la política n°14 que señala el cumplimiento de la Ley 951 de 2005 frente al acta de entrega y su revisión por parte de los funcionarios públicos responsables, y actividad 41 relacionada con la revisión del acta de entrega por el servidor vinculado.
El procedimiento fue socializado y aprobado en el marco de la sesión del CICCI del 07/10/2025 y se encuentra publicado para consulta de lo servidores y partes interesadas de la entidad; por tanto, es importante que desde la Unidad se realice cumplimiento a la implementación de los lineamientos al interior de la entidad. </t>
  </si>
  <si>
    <r>
      <t xml:space="preserve">Lineamiento 17.  
17.7 Verificación del avance y cumplimiento de las acciones incluidas en los planes de mejoramiento producto de las autoevaluaciones. (2ª Línea).
17.8 Evaluación de la efectividad de las acciones incluidas en los Planes de mejoramiento producto de las auditorías internas y de entes externos. (3ª Línea)
</t>
    </r>
    <r>
      <rPr>
        <sz val="10"/>
        <rFont val="Arial Narrow"/>
        <family val="2"/>
      </rPr>
      <t>-. En el marco de los seguimientos realizados durante el I semestre se identificó baja ejecución del Indicador "IG-1001 Porcentaje de ejecución de los planes de mejoramiento", ya que, se identificó ejecución del 55% y 66% en el IIV trimestre 2024 y I trimestre 2025; respectivamente, debido a los incumplimientos por parte de los procesos recurrentes.
-. Si bien, para las 4 acciones identificadas como cumplidas inefectivas no se requirió formular un plan de acción complementario, se alerta a los líderes y/o responsables de procesos fortalecer su cumplimiento efectivo para evitar el riesgo de recurrencia de los hallazgos.</t>
    </r>
  </si>
  <si>
    <t>No hay suficiente seguimiento a las acciones que se deben ejecutar para dar cumplimiento a los planes de mejoramiento</t>
  </si>
  <si>
    <t>Realizar una reunión bimestral por parte del jefe de Oficina de la Unidad de Talento Humano para revisión de la ejecución de las acciones del plan de mejoramiento a cargo de la Unidad de Talento Humano.</t>
  </si>
  <si>
    <t>Actas de reuniones de seguimiento</t>
  </si>
  <si>
    <t xml:space="preserve">La acción de mejora se cierra; mediante memorando n°3-2026-408 del 11/03/2026 el proceso remitió actas de fecha 09/10/2025 y 12/11/2025; donde se registra el seguimiento a las acciones vigentes del proceso para identificar su estado.
Se recomienda al proceso continuar con el monitoreo periódico de los planes de mejoramiento a cargo, con el fin de evitar retrasos y/o posibles incumplimientos que afecten la gestión. </t>
  </si>
  <si>
    <t>Producto de la revisión del contrato 03 de 2024 bajo la modalidad invitación directa, tanto en su expediente físico como en el digital publicado en la plataforma SECOP II, se identificaron las siguientes debilidades:
Etapa contractual
	La cobertura de la Administradora de Riesgos Laborales (ARL) se contrató únicamente hasta el 14 de agosto de 2024, mientras que el contrato de prestación de servicios finalizaba el 15 de agosto de 2024, dejando un día sin protección en riesgos laborales.
	No se encontró soporte del pago de seguridad social correspondiente a los meses de febrero y agosto de 2024. Asimismo, se evidenció un menor valor cotizado que no corresponde con los pagos mensuales establecidos en el contrato.
	Se evidenció que el pago del contrato referente al mes de agosto de 2024 se realizó hasta el mes de noviembre de 2024, lo que representa inoportunidad en la radicación de la cuenta de cobro.
	Se identificó que el expediente contractual no ha sido cerrado en el SECOP, toda vez que, a la fecha, continúa con estado 'En ejecución', a pesar de que el contrato finalizó en agosto de 2024 y su fecha de finalización de la póliza de cumplimiento en diciembre de 2024.</t>
  </si>
  <si>
    <t xml:space="preserve">
*No se realizó seguimiento a los pagos de Seguridad Social en Salud conforme con lo establecido en el manual de Supervisión.
</t>
  </si>
  <si>
    <t>•	Se entregarán y publicaran en SECOP II, los soportes del pago de seguridad social correspondiente a los meses de febrero y agosto de 2024</t>
  </si>
  <si>
    <t>Soporte de pago de seguridad social de febrero y agosto de 2024 publicados en SECOP II</t>
  </si>
  <si>
    <t xml:space="preserve">La acción de mejora se cierra; mediante correo electrónico del 26/03/2026 indicó que los soportes del pago de seguridad social de febrero y agosto del 2024 fueron publicados en el SECOP II; para lo cual se revisa la plataforma el 30/03/2026 identifcicando los soportes del pago de seguridad social con ajustes para los meses de febrero a agosto del 2024. </t>
  </si>
  <si>
    <t>•	Se realizará solicitud al contratista para que realice el pago de la diferencia dejada de pagar, en caso de no hacerlo se oficiará a la UGPP denunciando aportes de evasión a seguridad social</t>
  </si>
  <si>
    <t>Pagos de seguridad social del  contratista y/o oficio de denuncia ante la UGPP</t>
  </si>
  <si>
    <t xml:space="preserve">La acción de mejora se cierra; mediante memorando n°3-2026-408 del 11/03/2026 el proceso remitió:
-. Memorando n°2-2025-1051 del 26/0872025 con el cual el proceso realizó solicitud a la contratista. 
-. Memorando n°3-2025-1263 del 15/10/2025 con la cual reitero la solicitud a la contratista para remitir los soportes de los pagos de la seguridad social ajustados. 
-. Correo del 25/11/2025 con la cual la contratista dio respuesta adjuntado un soporte ajustado; no obstante, no se identifica cuál planilla remitió. 
-. Planillas febrero a agosto del 2024, con el pago del saldo pendiente por seguridad social. </t>
  </si>
  <si>
    <t>*El trámite de ingreso a la ARL no se solicito desde el proceso de Contratación conforme  a los términos contractuales</t>
  </si>
  <si>
    <t>Crear y mantener actualizada y compartida, una base de datos como un sistema de seguimiento donde se registren las fechas de inicio y fin de los contratos, así como las fechas de vigencia de las pólizas de ARL de cada contratista, la cual debe ser consultada por los supervisores de los contratos mensualmente, dejando evidencia en los respectivos informes de seguimiento, sobre la vigencia de la afiliación a la ARL</t>
  </si>
  <si>
    <t xml:space="preserve">lista de chequeo Estandarizada con % de contratos revisado  </t>
  </si>
  <si>
    <t>Se construyo la matriz en conjunto con el área de contratación para validación</t>
  </si>
  <si>
    <t xml:space="preserve">*No se realizó seguimiento a los pagos de Seguridad Social en Salud conforme con lo establecido en el manual de Supervisión.
</t>
  </si>
  <si>
    <t>Se validarán los pagos realizados por concepto de aportes de Seguridad Social en Salud de los contratistas, con una matriz formulada por el supervisor, con el fin de garantizar el pago exacto del aporte, siguiendo los lineamientos establecidos en el Manual de Supervisión.</t>
  </si>
  <si>
    <t xml:space="preserve">Matriz de validación y  soporte de las planillas pagadas </t>
  </si>
  <si>
    <t>Se  realizó la validación  de afiliciones encontrando que todas se ajustan a los terminos contractuales</t>
  </si>
  <si>
    <t xml:space="preserve">*El contratista no realizó el tramite de la cuenta de cobro con oportunidad, ni atendió las solicitudes de la supervisión
</t>
  </si>
  <si>
    <t>•	Se exigirá a los contratistas la presentación de la cuenta de cobro dentro de un plazo máximo de treinta (30) días. En caso de incumplimiento, se remitirá comunicación formal al contratista instándolo a dar cumplimiento a sus obligaciones, indicando la cláusula de cumplimiento correspondiente y advirtiendo sobre la eventual ejecución de la póliza</t>
  </si>
  <si>
    <t xml:space="preserve">Oficio socializado de solicitud trámite de pagos oportunos </t>
  </si>
  <si>
    <t xml:space="preserve">La acción fue ejecutada dentro de los términos establecidos, en este contexto, se enviaron dos comunicaciones Rad. 2-2025-1051 y 2-2025-1263 en donde se solicita a la contratista dar cumplimiento con lo dispuesto en la cláusula séptima – Obligaciones del Contratista, numeral 2.
El 20 de noviembre de 2025 la contratista envía respuesta adjuntando copia de los pagos realizados correspondientes a los faltantes de seguridad social.
La publicación de los pagos se realizó en SECOP II
Se verifican documentos en carpeta física de contratación, ejecución en Secop II, soportes de pago de diferencias presentadas en los aportes al Sistema General de Seguridad Social en Salud, remitidos por la contratista.  Mediante radicado 3-2026-271 se realiza solicitud de cierre al Contrato 03 – 2024
</t>
  </si>
  <si>
    <t>La Secretaria General  no ha realizado trámite de cierre del contrato en SECOP , por que el supervisor no ha informado.</t>
  </si>
  <si>
    <t xml:space="preserve">Una vez finalizados los contratos, se solicitará a la Secretaria General  realizar el respectivo cierre en el SECOP II, con el fin de garantizar la adecuada culminación del proceso contractual del contrato 03 de 2024 </t>
  </si>
  <si>
    <t xml:space="preserve">Memorando de solicitud cierre contratos a la Secretaria General </t>
  </si>
  <si>
    <t>La acción fue ejecutada, se verifican documentos en carpeta física de contratación, ejecución en Secop II, soportes de pago de diferencias presentadas en los aportes al Sistema General de Seguridad Social en Salud, remitidos por la contratista.  Mediante radicado 3-2026-271 se realiza solicitud de cierre al Contrato 03 – 2024</t>
  </si>
  <si>
    <t>En la revisión de los expedientes contractuales de los contratos 15 y 51 de 2024, se identificaron debilidades en el proceso de publicación de los documentos contractuales en la plataforma SECOP II, en relación con:
•	Contrato 15 de 2024 Una vez revisados los documentos de seguimiento presentados por parte del supervisor, se identificó la ausencia en el SECOP II del Informe de Seguimiento, Control y Reevaluación de Proveedores y Contratistas correspondiente a la cuenta de cobro No. 3, relacionada con el pago del período comprendido entre el 01 de octubre de 2024 y el 19 de diciembre de 2024, que incluye las facturas SO10296 y SO10346.</t>
  </si>
  <si>
    <t>Se omitió el cargue del informe de actividades de los pagos realizados por omisión del supervisor y contratista.</t>
  </si>
  <si>
    <t>Se revisará  la ejecución contractual y se cargaran todos los Informes de Seguimiento, Control y Reevaluación de Proveedores y Contratistas del contrato 15 de 2024.</t>
  </si>
  <si>
    <t>Captura de cargue de documentos (Informes de Seguimiento, Control y Reevaluación de Proveedores y Contratistas ) en Secop II</t>
  </si>
  <si>
    <t xml:space="preserve">La acción de mejora se cierra; mediante memorando n°3-2026-408 del 11/03/2026 el proceso indicó el cargue dle informe de seguimiento asociado al pago n°3; por consiguiente revisada la plataforma el 24/03/2026 se identiicó la publicación del documento el 10/03/2026 por parte de la jefe de Unidad. </t>
  </si>
  <si>
    <t>La metodologia utilizada por la Oficina Asesora de Planeación  presenta inconsistencias para  controlar las respuestas enviadas por las áreas  involucradas</t>
  </si>
  <si>
    <t>La Unidad de Talento Humano consolidará el 100% de las preguntas y las evidencias que soportan cada una de las respuestas de las preguntas de las políticas asociadas al proceso, de acuerdo con lo establecido en la Metodología que disponga la Unidad Asesora de Planeación para el diligenciamiento de la información con oportunidad y eficiencia, y como soporte de dicho diligenciamiento se enviará copia en formato Excel por correo electrónico a la Oficina Asesora de Planeación.</t>
  </si>
  <si>
    <t>Correo electrónico con copia de información enviada</t>
  </si>
  <si>
    <t>Preventiva</t>
  </si>
  <si>
    <t>La Unidad de Talento Humano participo en las jornadas de capacitaciones realizadas por el Departamento Administrativo de la Función Pública, relacionadas con FURAG, adicional se han atendido todas las observaciones realizadas por la Oficina asesora de Planeación y se cuenta con el Backup en Excel</t>
  </si>
  <si>
    <t xml:space="preserve">Se solicitará a la Oficina Asesora de Planeación permiso para la revisión de la información a publicar antes de su envío
</t>
  </si>
  <si>
    <t>Lista de chequeo revisión de la información antes de su solicitud</t>
  </si>
  <si>
    <t>Se realizó el diligenciamiento  del FURAG conforme a los lineamisnetos establecidos por la Oficina Asesora de Planeación y una vez se encuentre el 100% diligenciado se solicitará permiso para validación</t>
  </si>
  <si>
    <t>La Unidad de Talento Humano consolidará el 100% de las preguntas y soportará  cada respuesta con las evidencias a que haya lugar guardando coherencia las respuestas a cada preguntas de las políticas asociadas al proceso, de acuerdo con lo establecido en la Metodología que disponga la Unidad Asesora de Planeación para el diligenciamiento de la información con oportunidad y eficiencia.</t>
  </si>
  <si>
    <t>Se realizó el diligenciamiento  del FURAG conforme a los lineamisnetos establecidos por la Oficina Asesora de Planeación, el envio del correo se realizará una vez la Oficina Asesora realice el cargue del 100% de las preguntas</t>
  </si>
  <si>
    <r>
      <rPr>
        <b/>
        <sz val="10"/>
        <rFont val="Arial Narrow"/>
        <family val="2"/>
      </rPr>
      <t xml:space="preserve">TEMA: INCUMPLIMIENTOS EN LA PRESENTACIÓN DE LA DECLARACIÓN DE CONFLICTOS DE INTERÉS EN EL SISTEMA DE INFORMACIÓN Y GESTIÓN DEL EMPLEO PÚBLICO (SIGEP), ASÍ COMO EN EL SISTEMA DE INFORMACIÓN DISTRITAL DEL EMPLEO Y LA ADMINISTRACIÓN PÚBLICA (SIDEAP) POR PARTE DEL PERSONAL DE LA ENTIDAD
HALLAZGO No. 4
</t>
    </r>
    <r>
      <rPr>
        <sz val="10"/>
        <rFont val="Arial Narrow"/>
        <family val="2"/>
      </rPr>
      <t xml:space="preserve">
Verificada la publicación de la declaración de conflictos de interés por parte de los trabajadores Oficiales, Directivos y/o Empelados públicos de libre nombramiento y remoción, y contratistas de la entidad objeto de verificación, en las plataformas SIDEAP y SIGEP durante la vigencia 2024 y a corte julio del 2025 al momento de: 1) posesión en un cargo o suscripción de contrato de prestación de servicios; 2) una vez al año o durante la ejecución del contrato; 3) retiro del servicio o terminación del objeto contractual con la entidad u organismo Distrital y; 4) cuando la o el servidor público o la o el colaborador del Distrito en cualquier momento considera que podría encontrarse incurso en una situación de Conflicto de Interés; se identificó incumplimiento, por cuanto:  
Verificación SIGEP: 
•	El 25% (4) de los trabajadores oficiales y/o Directivos verificados no presentó la declaración periódica en el SIGEP, por tanto, no cuenta con el soporte anexo a la hoja de vida (ver celdas resaltadas en color rojo de la Tabla No.15 Verificación presentación declaraciones de conflictos de interés vigencias 2024 y 2025)
•	De los 11 (69%) trabajadores oficiales, Directivos y/o empelados de libre nombramiento y remoción verificados que presentaron la declaración en SIGEP, solo 8 cuentan con el soporte anexo a la hoja de vida (ver celdas resaltadas en color verde de la Tabla No.15 Verificación presentación declaraciones de conflictos de interés vigencias 2024 y 2025)
•	El 91% (21) de los contratistas verificados no presentó declaración periódica en el SIGEP, por tanto, no cuenta con el soporte anexo al expediente físico del contrato. (ver celdas resaltadas en color rojo de la Tabla No.17 Verificación presentación declaraciones de conflictos de interés vigencias 2025)
•	El 4% (1) de los contratistas realizó declaración extemporánea al plazo establecido por el distrito (31/07/2025); (ver texto en rojo de la fila n°4 de la Tabla No.17 Verificación presentación declaraciones de conflictos de interés vigencias 2025)
•	El 13% (3) de los contratistas verificados finalizaron el plazo del contrato, no obstante, no realizaron declaración asociada (terminación del contrato); (ver celdas resaltadas en color naranja de la Tabla No.17 Verificación presentación declaraciones de conflictos de interés vigencias 2025)
Verificación SIDEAP: 
•	Vigencia 2024:
o	El 6% (1) de los trabajadores oficiales, Directivos y/o empelados de libre nombramiento y remoción verificados presentó declaración de fecha 25/07/2022 con la declaración de bienes y rentas para el 2024 (ver texto en rojo de la fila n°16 de la Tabla No.15 Verificación presentación declaraciones de conflictos de interés vigencias 2024 y 2025) 
o	El 6% (1) de los trabajadores oficiales, Directivos y/o empelados de libre nombramiento y remoción verificados presentó declaración de ingreso bajo el tipo “Para suscribir contrato de prestación de servicios” para la Personería de Bogotá; la cual fue aceptada por la entidad y anexada a la hoja de vida de la servidora (Ver celdas resaltadas en color naranja de la Tabla No.15 Verificación presentación declaraciones de conflictos de interés vigencias 2024 y 2025)
o	El 100% de los contratistas verificados no presentó declaración una vez se finalizó el plazo del contrato y, por ende, no cuenta con el soporte anexo al expediente físico del contrato. (ver celdas resaltadas en color rojo de la Tabla No.16 Verificación presentación declaraciones de conflictos de interés vigencias 2024)
•	Vigencia 2025:
o	El 13% (2) de los trabajadores oficiales, Directivos y/o empelados de libre nombramiento y remoción verificados presentó declaración posterior al plazo establecido por la Función pública (Ver texto resaltado en color rojo de la Tabla No.15 Verificación presentación declaraciones de conflictos de interés vigencias 2024 y 2025)
o	El 61% (14) de contratistas verificados no realizó declaración periódica, por tanto, no cuenta con el soporte anexo al expediente físico del contrato. (ver celdas resaltadas en color marron de la Tabla No.17 Verificación presentación declaraciones de conflictos de interés vigencia 2025)
o	El 4% (1) de contratistas verificados realizó declaración periódica extemporánea al plazo establecido por el distrito (31/07/2025); (ver texto en rojo de la fila n°12 de la Tabla No.17 Verificación presentación declaraciones de conflictos de interés vigencias 2025)
o	El 4% (1) de contratistas verificados realizó declaración para “Actualizar durante la ejecución del cargo” cuando debió ser “Para actualizar durante la ejecución del contrato” (ver texto en rojo de la fila n°15 de la Tabla No.17 Verificación presentación declaraciones de conflictos de interés vigencias 2025)
o	El 13% (3) de los contratistas verificados finalizaron el plazo del contrato, no obstante, no realizaron declaración asociada (terminación del contrato) (ver celdas resaltadas en color naranja de la Tabla No.17 Verificación presentación declaraciones de conflictos de interés vigencias 2025)
Responsable de liderar formulación de Plan de Mejoramiento:  Secretaría General y Unidad de Talento Humano</t>
    </r>
  </si>
  <si>
    <t>Los servidores públicos no tienen la responsabilidad y compromiso para el diligenciamiento de la información  en la plataforma dispuesta Aplicativo por la integridad Pública SIGEP.
De igual manera , los servidores presentan inconveniente con el ingreso de los usuarios a la plataforma</t>
  </si>
  <si>
    <t>Se enviará un oficio al Departamento Administrativo de la Función Pública solicitando soporte técnico presencial, para solucionar el problema con los usuarios y se realizará seguimiento del proceso hasta garantizar respuesta del ente de control.</t>
  </si>
  <si>
    <t xml:space="preserve">Oficio de solicitud al Departamento Administrativo Función Pública y respuesta.
</t>
  </si>
  <si>
    <t xml:space="preserve">Se dio cumplmiento en terminos </t>
  </si>
  <si>
    <r>
      <t xml:space="preserve">Se establecerá un término para la entrega de soportes de diligenciamiento de la Declaración de Conflictos de Interés en la Plataforma SIGEP y SIDEAP conforme con lo establecido en el procedimiento PRO320-606-2 </t>
    </r>
    <r>
      <rPr>
        <i/>
        <sz val="10"/>
        <color theme="1"/>
        <rFont val="Arial Narrow"/>
        <family val="2"/>
      </rPr>
      <t>“Gestión de Conflictos de Intereses</t>
    </r>
    <r>
      <rPr>
        <sz val="10"/>
        <color theme="1"/>
        <rFont val="Arial Narrow"/>
        <family val="2"/>
      </rPr>
      <t>”, a los servidores que incumplan estos términos se les enviará memorando de incumplimiento de la norma y se realizará el debido proceso.</t>
    </r>
  </si>
  <si>
    <t xml:space="preserve">
Memorando enviado a los Servidores públicos estableciendo tiempos perentorios</t>
  </si>
  <si>
    <t xml:space="preserve">La acción de mejora se cierra; mediante memorando n°3-2026-408 del 11/03/2026 el proceso adjuntó memorando n°3-2026-277 del 13/02/2026 con el cual: 
-. Recordo a los servidores la importancia del reporte de la declaración en la plataforma SIGEP.
-. Solicitó presentar la declaración a más tardar el 28/02/2026 a los servidores que no lo hicieron, para las vigencias 2023 y 2024. </t>
  </si>
  <si>
    <t>Auditoría al Sistema de Gestión de Seguridad y Salud en el Trabajo-SG-SST 2023</t>
  </si>
  <si>
    <t>GS-SST</t>
  </si>
  <si>
    <t>No se evidencia programa de auditoria anual.</t>
  </si>
  <si>
    <t>No se tiene programa debido a que no se habia realizado auditorías previasy no se contaba con este requerimiento.</t>
  </si>
  <si>
    <t>Realizar programa de auditoría,llevarlo a comité de gestión y desempeño para su aprobación.
Realizar la socialización y publicación.</t>
  </si>
  <si>
    <t xml:space="preserve">Programa aprobado
Soporte de socialización y publicación. </t>
  </si>
  <si>
    <t>Profesional SST</t>
  </si>
  <si>
    <t>Se realiza la contratación de la auditoria al SST CONTRATO 52 – 2026,  se ejecutó el contrato realizando la revisión de las actividades en torno al Sistema y la verificación de los Estándares Mínimos del Sistema de Gestión de Seguridad y salud en el trabajo, de acuerdo con lo dispuesto en el decreto 1072 de 2015 y en la Resolución 0312 de 2019. Se adjuntan documentos producto de esta auditoria</t>
  </si>
  <si>
    <r>
      <rPr>
        <b/>
        <sz val="10"/>
        <color rgb="FF000000"/>
        <rFont val="Arial Narrow"/>
        <family val="2"/>
      </rPr>
      <t xml:space="preserve">TEMA: DEFICIENCIAS ESTRUCTURALES – CARACTERIZACIÓN DE LOS PROCEDIMIENTOS ASOCIADOS AL PROCESO DE EJSA-APUESTAS
</t>
    </r>
    <r>
      <rPr>
        <sz val="10"/>
        <color rgb="FF000000"/>
        <rFont val="Arial Narrow"/>
        <family val="2"/>
      </rPr>
      <t xml:space="preserve">
HALLAZGO No.1
De la verificación realizada a la caracterización y estructuración de los 3 procedimientos asociados al Proceso de Explotación de Juegos de Suerte y Azar en su modalidad de apuestas permanentes consultados en el botón de transparencia de la entidad el 10/10/2024, se identificaron las siguientes debilidades: 
• Frente a la estructura: para el 100% (3) de los procedimientos, se identificaron deficiencias relacionadas con: 
o Errores de redacción en las actividades (actividades n°5 y 12 del procedimiento PRO420-193-13 Facturación y Despacho de Formularios del Juego de Apuestas Permanentes o Chance y actividad n°3 del PRO420-541 Identificación para trabajadores oficiales, contratistas, colocadores y demás personal que requiera la entidad)
o Lo registrado en el procedimiento, no da cuenta de cómo se realizan las actividades actualmente por parte de los responsables (actividades n°2, 16 y 17 del procedimiento PRO420-193-13 Facturación y Despacho de Formularios del Juego de Apuestas Permanentes o Chance)
o Versión preliminar del procedimiento, por ende, se identifican ajustes sin realizar (actividades n°5 y 12 del procedimiento PRO420-193-13 Facturación y Despacho de Formularios del Juego de Apuestas Permanentes o Chance)
o Inadecuada identificación de responsables para ejecutar las actividades del procedimiento (procedimiento PRO420-541 Identificación para trabajadores oficiales, contratistas, colocadores y demás personal que requiera la entidad) 
</t>
    </r>
  </si>
  <si>
    <t>- Desconocimiento por parte de la Unidad de Apuestas y Control de Juegos sobre las novedades en los procedimientos.
- Modernización constante en los procesos y procedimientos.</t>
  </si>
  <si>
    <t>Actualizar el procedimiento PRO420-193 correspondiente a la Unidad de Apuestas y Control de Juegos.</t>
  </si>
  <si>
    <t>Procedimiento actualizado y aprobado</t>
  </si>
  <si>
    <t>Equipo Unidad de Apuestas y Control de Juegos</t>
  </si>
  <si>
    <t>El 11 de noviembre de 2025 se solicitó incluir en el orden del día del Comite de Gestión y Desempeño la modificación del formato PRO420-193.
El Comité de Gestión y Desempeño se efectuó el 28 de noviembre. Como resultado se realizaron observaciones por parte del área jurídica y el área de recursos físicos sobre el procedimiento, por lo cual no se autorizó.
Se solicitó prorrogra para el mes de marzo de 2026 con el objetivo de dar cumplimiento de la acción de mejora, esta solicitud se realizó el 12 de diciembre de 2025 Radicado Núm. 3-2025-1859.
En el Comité de Gestión y Desempeño efectuado en el mes de febrero, se aprobó la eliminación del procedimiento FRO420-193-13 (El nombre de este no coincidia con las activudades que se realizaban en la Unidad de Apuestas y Control de Juegos) y la creación del procedimiento PRO420 GENERACION DE PEDIDO Y DESPACHO DE FORMULARIOS el cual ya se encuentra codificado y publicado en la página web.</t>
  </si>
  <si>
    <t>ESTABLECIMIENTO ACCIONES DE MEJORA</t>
  </si>
  <si>
    <t>PRIMER SEGUIMIENTO  DE 2022</t>
  </si>
  <si>
    <t xml:space="preserve"> SEGUNDO SEGUIMIENTO DE 2022</t>
  </si>
  <si>
    <t xml:space="preserve"> TERCER SEGUIMIENTO DE 2022</t>
  </si>
  <si>
    <t xml:space="preserve"> CUARTO SEGUIMIENTO DE 2022</t>
  </si>
  <si>
    <t>CIERRES ACCION / HALLAZGO</t>
  </si>
  <si>
    <t>fecha de solicitud</t>
  </si>
  <si>
    <t>Fecha del hallazgo</t>
  </si>
  <si>
    <t>Código o capítulo</t>
  </si>
  <si>
    <t>ACCIÓN</t>
  </si>
  <si>
    <t>Área responsable de ejecución</t>
  </si>
  <si>
    <t>Líder área responsable de ejecución</t>
  </si>
  <si>
    <t>Fórmula del indicador</t>
  </si>
  <si>
    <t>Fecha de inicio</t>
  </si>
  <si>
    <t>Fecha terminación</t>
  </si>
  <si>
    <t>2. Fecha seguimiento</t>
  </si>
  <si>
    <t>2.Evidencias o soportes ejecución acción de mejora</t>
  </si>
  <si>
    <t>2.Actividades realizadas  a la fecha</t>
  </si>
  <si>
    <t>2.Resultado del indicador</t>
  </si>
  <si>
    <t>2. 25% avance en ejecución de la meta</t>
  </si>
  <si>
    <t>2.Alerta</t>
  </si>
  <si>
    <t>2.Analisis - Seguimiento OCI4</t>
  </si>
  <si>
    <t>2.Auditor que realizó el seguimiento</t>
  </si>
  <si>
    <t>3.Fecha seguimiento</t>
  </si>
  <si>
    <t>3.Evidencias o soportes ejecución acción de mejora</t>
  </si>
  <si>
    <t>3.Actividades realizadas  a la fecha</t>
  </si>
  <si>
    <t>3.Resultado del indicador</t>
  </si>
  <si>
    <t>3. 50% avance en ejecución de la meta</t>
  </si>
  <si>
    <t>3.Alerta</t>
  </si>
  <si>
    <t>3.Analisis - Seguimiento OCI4</t>
  </si>
  <si>
    <t>3.Auditor que realizó el seguimiento</t>
  </si>
  <si>
    <t>4.Fecha seguimiento</t>
  </si>
  <si>
    <t>4.Evidencias o soportes ejecución acción de mejora</t>
  </si>
  <si>
    <t>4.Actividades realizadas  a la fecha</t>
  </si>
  <si>
    <t>4.Resultado del indicador</t>
  </si>
  <si>
    <t>4. 75% avance en ejecución de la meta</t>
  </si>
  <si>
    <t>4.Alerta</t>
  </si>
  <si>
    <t>4.Analisis - Seguimiento OCI4</t>
  </si>
  <si>
    <t>4.Auditor que realizó el seguimiento</t>
  </si>
  <si>
    <t>4. 100% avance en ejecución de la meta</t>
  </si>
  <si>
    <t>Reporte de seguimiento a 14 de diciembre</t>
  </si>
  <si>
    <t>Auditor que valida cumplimiento a la acción</t>
  </si>
  <si>
    <t>Cierre Hallazgo</t>
  </si>
  <si>
    <t>Auditor que cierra el hallazgo</t>
  </si>
  <si>
    <t>Soporte que evidencia que el ente externo cerró el hallazgo</t>
  </si>
  <si>
    <t>Detalle de actividades para ejecutar la acción</t>
  </si>
  <si>
    <t>Modificación Fecha de Terminanción</t>
  </si>
  <si>
    <t>Reporte a 30 de septiembre</t>
  </si>
  <si>
    <t>(DD-MM-AA)</t>
  </si>
  <si>
    <t>(Seleccione de la lista desplegable)</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</si>
  <si>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</si>
  <si>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</si>
  <si>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</si>
  <si>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</si>
  <si>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</si>
  <si>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</si>
  <si>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</si>
  <si>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</si>
  <si>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</si>
  <si>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</si>
  <si>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</si>
  <si>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</si>
  <si>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</si>
  <si>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t>AUDITORIA AL PROCESO DE GESTIÓN DE COMUNICACIONES 2022</t>
  </si>
  <si>
    <t>PLANEACIÓN ESTRATÉGICA Y DE NEGOCIOS</t>
  </si>
  <si>
    <r>
      <rPr>
        <b/>
        <sz val="9"/>
        <color rgb="FF000000"/>
        <rFont val="Arial"/>
        <family val="2"/>
      </rPr>
      <t>Observación 1.</t>
    </r>
    <r>
      <rPr>
        <sz val="9"/>
        <color rgb="FF000000"/>
        <rFont val="Arial"/>
        <family val="2"/>
      </rPr>
      <t xml:space="preserve"> Caracterización Partes Interesadas </t>
    </r>
  </si>
  <si>
    <r>
      <t xml:space="preserve">Hallazgo 1: </t>
    </r>
    <r>
      <rPr>
        <sz val="9"/>
        <color theme="1"/>
        <rFont val="Arial"/>
        <family val="2"/>
      </rPr>
      <t>De la validación realizada al cumplimiento de los términos del PRO332-341-2 Rendición de Cuentas para actualizar la caracterización de partes interesadas se evidencia Incumplimiento, dado que la última actualización se realizó hace cuatro (4) años y el Procedimiento PRO332-341-2 Rendición de Cuentas define en la política de operación que la actualización debe ser anualmente.</t>
    </r>
  </si>
  <si>
    <t>Indisponibilidad de información para adelantar la caracterización de partes interesadas</t>
  </si>
  <si>
    <t>Actualizar la caracterización de partes interesadas</t>
  </si>
  <si>
    <t>Número de caracterizaciones adelantadas</t>
  </si>
  <si>
    <t>Luz Mary Cardenas Herrera</t>
  </si>
  <si>
    <t>Oficina de Planeación Estratégica y de Negocios</t>
  </si>
  <si>
    <r>
      <rPr>
        <b/>
        <sz val="9"/>
        <color theme="1"/>
        <rFont val="Arial"/>
        <family val="2"/>
      </rPr>
      <t xml:space="preserve">Hallazgo 2: </t>
    </r>
    <r>
      <rPr>
        <sz val="9"/>
        <color theme="1"/>
        <rFont val="Arial"/>
        <family val="2"/>
      </rPr>
      <t xml:space="preserve">De la validación realizada sobre la consistencia de los términos para actualizar la caracterización de partes interesadas del PRO332-341-2 Rendición de Cuentas y los términos definidos en el control asociado al riesgo RG-02 relacionados con  la misma actividad, se evidencia Inconsistencia en los lineamientos definidos y aprobados por la entidad, dado que la periodicidad para la actualización de la caracterización de las partes interesadas en el procedimiento define que es anual y en el control del riesgo RG-02 define que es cada dos (2) años. </t>
    </r>
  </si>
  <si>
    <t>Error al diligenciar la matriz de riesgos en la frecuencia del control del riesgo en mención</t>
  </si>
  <si>
    <t>Actualizar la frecuencia del riesgo en mención</t>
  </si>
  <si>
    <t>Número de actualizaciones al riesgo "Posibilidad de afectación reputacional por incumplimiento de la estrategia de rendición de cuentas debido a falta de divulgación, apropiación y liderazgo por parte de los Jefes de Unidad sobre la estrategia"</t>
  </si>
  <si>
    <r>
      <rPr>
        <b/>
        <sz val="9"/>
        <color rgb="FF000000"/>
        <rFont val="Arial"/>
        <family val="2"/>
      </rPr>
      <t>Observación 2.</t>
    </r>
    <r>
      <rPr>
        <sz val="9"/>
        <color rgb="FF000000"/>
        <rFont val="Arial"/>
        <family val="2"/>
      </rPr>
      <t xml:space="preserve"> Actualización y Publicación de la Estrategia de Rendición de Cuentas</t>
    </r>
  </si>
  <si>
    <r>
      <rPr>
        <b/>
        <sz val="9"/>
        <color theme="1"/>
        <rFont val="Arial"/>
        <family val="2"/>
      </rPr>
      <t xml:space="preserve">Hallazgo 3: </t>
    </r>
    <r>
      <rPr>
        <sz val="9"/>
        <color theme="1"/>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</si>
  <si>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t>Procedimiento desactualizado</t>
  </si>
  <si>
    <t>Actualizar la política de operación del procedimiento, aclarando que la Estrategia de Rendición de Cuentas tiene una periodicidad anual de formulación</t>
  </si>
  <si>
    <t>Número de actualizaciones al procedimiento "Rendición de Cuentas"</t>
  </si>
  <si>
    <r>
      <rPr>
        <b/>
        <sz val="9"/>
        <color theme="1"/>
        <rFont val="Arial"/>
        <family val="2"/>
      </rPr>
      <t xml:space="preserve">Observación 3. </t>
    </r>
    <r>
      <rPr>
        <sz val="9"/>
        <color theme="1"/>
        <rFont val="Arial"/>
        <family val="2"/>
      </rPr>
      <t>Cumplimiento de la Estrategia de Rendición de Cuentas</t>
    </r>
  </si>
  <si>
    <r>
      <rPr>
        <b/>
        <sz val="9"/>
        <color theme="1"/>
        <rFont val="Arial"/>
        <family val="2"/>
      </rPr>
      <t xml:space="preserve">Hallazgo 4: </t>
    </r>
    <r>
      <rPr>
        <sz val="9"/>
        <color theme="1"/>
        <rFont val="Arial"/>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</si>
  <si>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t>No se solicitaron soportes de ejecución a todas las actividades que conforman la Estrategia de Rendición de Cuentas 2021.</t>
  </si>
  <si>
    <t>Solicitar soportes para todas las actividades que conforman la Estrategia de Rendición de Cuentas 2022</t>
  </si>
  <si>
    <t>Número de informes de seguimiento a la Estrategia de Rendición de Cuentas 2022, sustentados en soportes de ejecucion de las actividades</t>
  </si>
  <si>
    <r>
      <rPr>
        <b/>
        <sz val="9"/>
        <color theme="1"/>
        <rFont val="Arial"/>
        <family val="2"/>
      </rPr>
      <t xml:space="preserve">Hallazgo 5: </t>
    </r>
    <r>
      <rPr>
        <sz val="9"/>
        <color theme="1"/>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</si>
  <si>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t>No se encuentra un lineamiento establecido sobre los soportes de ejecución de actividades de la Estrategia de Rendición de Cuentas</t>
  </si>
  <si>
    <t>Actualizar el Procedimiento de Rendición de Cuentas, aclarando la obligatoriedad de generar soportes de la ejecución de actividades de la Estrategia de Rendición de Cuentas</t>
  </si>
  <si>
    <r>
      <rPr>
        <b/>
        <sz val="9"/>
        <color theme="1"/>
        <rFont val="Arial"/>
        <family val="2"/>
      </rPr>
      <t>Hallazgo 6:</t>
    </r>
    <r>
      <rPr>
        <sz val="9"/>
        <color theme="1"/>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</si>
  <si>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t>No existe un instrumento que permita realizar el seguimiento a los compromisos adquiridos resultados de los espacios de participación ciudadana.</t>
  </si>
  <si>
    <t>Desarrollar el instrumento
Aprobar el formato en el CIDGyD
Socializar el formato con la entidad.</t>
  </si>
  <si>
    <t>Formato aprobado y socializado</t>
  </si>
  <si>
    <r>
      <rPr>
        <b/>
        <sz val="9"/>
        <color theme="1"/>
        <rFont val="Arial"/>
        <family val="2"/>
      </rPr>
      <t xml:space="preserve">Hallazgo 7: </t>
    </r>
    <r>
      <rPr>
        <sz val="9"/>
        <color theme="1"/>
        <rFont val="Arial"/>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</si>
  <si>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realizó seguimiento a roles y responsabilidades de la Estrategia de Rendición de Cuentas 2021</t>
  </si>
  <si>
    <t>Realizar seguimiento a los roles y responsabilidades definidos en la Estrategia de Rendición de Cuentas 2022</t>
  </si>
  <si>
    <t>Número de informes de seguimiento a la Estrategia de Rendición de Cuentas 2022, con seguimiento a roles y responsabilidades</t>
  </si>
  <si>
    <t>No se encuentra un lineamiento establecido sobre cumplimiento de roles y responsabilidades de la Estrategia de Rendición de Cuentas, en el procedimiento de Rendición de Cuentas</t>
  </si>
  <si>
    <t>Actualizar el Procedimiento de Rendición de Cuentas, aclarando la obligatoriedad de cumplir los roles y responsabilidades de la Estrategia de Rendición de Cuentas, así como el seguimiento a su cumplimiento</t>
  </si>
  <si>
    <r>
      <rPr>
        <b/>
        <sz val="9"/>
        <color theme="1"/>
        <rFont val="Arial"/>
        <family val="2"/>
      </rPr>
      <t xml:space="preserve">Observación 4. </t>
    </r>
    <r>
      <rPr>
        <sz val="9"/>
        <color theme="1"/>
        <rFont val="Arial"/>
        <family val="2"/>
      </rPr>
      <t>Evaluación de la rendición de cuentas</t>
    </r>
  </si>
  <si>
    <r>
      <rPr>
        <b/>
        <sz val="9"/>
        <color theme="1"/>
        <rFont val="Arial"/>
        <family val="2"/>
      </rPr>
      <t xml:space="preserve">Hallazgo 8: </t>
    </r>
    <r>
      <rPr>
        <sz val="9"/>
        <color theme="1"/>
        <rFont val="Arial"/>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</si>
  <si>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No se evaluaron los elementos descritos en el hallazgo, en el instrumento de evaluación de la Estrategia de Rendición de Cuentas 2021</t>
  </si>
  <si>
    <t>Incluir en el instrumento de evaluación de la Estrategia de Rendición de Cuentas 2022 la evaluación de los roles y responsabilidades definidios en la Estrategia.</t>
  </si>
  <si>
    <t>Número de instrumentos de evaluación de la Estrategia de Rendición de Cuentas 2022 diligenciados</t>
  </si>
  <si>
    <t>El formato no está estandarizado y codificado por calidad</t>
  </si>
  <si>
    <t>Crear el formato en calidad y presentarlo para aprobación en el CIGYD</t>
  </si>
  <si>
    <t>Número de formatos creados</t>
  </si>
  <si>
    <r>
      <rPr>
        <b/>
        <sz val="9"/>
        <color theme="1"/>
        <rFont val="Arial"/>
        <family val="2"/>
      </rPr>
      <t>Observación 5</t>
    </r>
    <r>
      <rPr>
        <sz val="9"/>
        <color theme="1"/>
        <rFont val="Arial"/>
        <family val="2"/>
      </rPr>
      <t xml:space="preserve">. Seguimiento al PAAC 2021 – Componente Rendición de Cuentas  </t>
    </r>
  </si>
  <si>
    <r>
      <rPr>
        <b/>
        <sz val="9"/>
        <color theme="1"/>
        <rFont val="Arial"/>
        <family val="2"/>
      </rPr>
      <t xml:space="preserve">Hallazgo 9: </t>
    </r>
    <r>
      <rPr>
        <sz val="9"/>
        <color theme="1"/>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</si>
  <si>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solicitaron soportes de ejecución a todas las actividades que conforman el PAAC 2021.</t>
  </si>
  <si>
    <t>Realizar seguimiento al PAAC 2022 sustentado en soportes de ejecución de las actividades, así como verificar el cumplimiento de los indicadores y metas del plan</t>
  </si>
  <si>
    <t>Número de seguimientos realizados al PAAC</t>
  </si>
  <si>
    <t>No se cuenta con lineamiento sobre seguimiento a planes institucionales soportado en soportes de ejecución de actividades</t>
  </si>
  <si>
    <t>Formular un procedimiento de seguimiento a planes institucionales, donde se soporte el seguimiento en las evidencias aportadas por las áreas</t>
  </si>
  <si>
    <t>Número de procedimientos formulados</t>
  </si>
  <si>
    <t>3.Detalle del avance de la acción de mejora</t>
  </si>
  <si>
    <t>(No. actividades realizadas de las indicadas en la columna L).</t>
  </si>
  <si>
    <t xml:space="preserve">AUDITORIA ESPECIAL DE SEGUIMIENTO A PRESENTACIÓN DE INFORMES A ENTES DE CONTROL EXTERNO </t>
  </si>
  <si>
    <t xml:space="preserve">Observación 2. Inconsistencias en la información contenida en la Matriz de Comunicaciones de la entidad frente a las respuestas obtenidas por 17 de los 24 entes externos, como parte de la circularización realizada por la OCI.  </t>
  </si>
  <si>
    <r>
      <t xml:space="preserve">Desactualización de la matriz de comunicaciones de la entidad: </t>
    </r>
    <r>
      <rPr>
        <sz val="9"/>
        <color theme="1"/>
        <rFont val="Arial"/>
        <family val="2"/>
      </rPr>
      <t>de la respuesta recibida por la Dirección Distrital de Asuntos Disciplinarios de la Secretaría Jurídica Distrital se identificó un informe no incluido en la matriz de comunicaciones que la entidad tiene obligación de rendir por normatividad vigente aplicable.</t>
    </r>
  </si>
  <si>
    <t xml:space="preserve">A pesar de haberse remitido la información a la Direccion Distrital de Asuntos Disciplinarios no se tenia en la matriz de comunicaciones </t>
  </si>
  <si>
    <t>Remitir a la Oficina de Comunicaciones de la Loteria de Bogotá para la publicacion y socializacion de la matriz de comunicaciones ajustada</t>
  </si>
  <si>
    <t>Correo electronico</t>
  </si>
  <si>
    <t>Jefe</t>
  </si>
  <si>
    <t>Oficina de Control Disciplinario Interno</t>
  </si>
  <si>
    <t>Se dio cumplimiento a traves de correo electronico de fecha 4 de mayo de 2022, dirigido a la Oficina de Comunicaciones y Mercadeo de la Loteria de Bogotá, remitiendo las Directivas 001 y 008 de 2021, para su publicacion y socializacion.</t>
  </si>
  <si>
    <t>La acción se cierra; del reporte recibido por el área reponsable el 11 de julio del 2022, se remite soporte de correo envíado al área de comunicaciones el 04 de mayo del 2022 con la matriz de comunicaciones ajustada con la inclusión del informe Directiva Distrital No. 008 de 2021 y el informe Directiva Distrital No. 001 de 2021 a rendir ante la Dirección Distrital de Asuntos Disciplinarios de la Secretaria Jurídica Distrital</t>
  </si>
  <si>
    <t>Manuela Hernández J</t>
  </si>
  <si>
    <t xml:space="preserve">Actualizacion de la matriz de comunicaciones teniendo en cuenta la normatividad vigente aplicabel a la Oficina de Control Disciplinario Interno de la Loteria de Bogotá </t>
  </si>
  <si>
    <t xml:space="preserve">Matriz de Comunicaciones </t>
  </si>
  <si>
    <t>Mediante correo electronico de fecha 30 de junio de 2022, la Oficina de Comunicaciones y Mercadeo de la Loteria de Bogotá informó que se realizó la actualizacion de la matriz de Comunicaciones de acuerdo al requerimiento elevado por este Despacho.</t>
  </si>
  <si>
    <t xml:space="preserve">La acción se cierra; teniendo en cuenta la actualización realizada a la matriz, el área de comunicaciones mediante correo del 30 de junio socializó los ajsutes y la publicación en la intranet de la entidad. </t>
  </si>
  <si>
    <t>EVALUACIÓN INDEPENDIENTE Y CONTROL A LA GESTIÓN</t>
  </si>
  <si>
    <r>
      <t xml:space="preserve">• Desactualización de la matriz de comunicaciones de la entidad: </t>
    </r>
    <r>
      <rPr>
        <sz val="8"/>
        <color rgb="FF000000"/>
        <rFont val="Arial"/>
        <family val="2"/>
      </rPr>
      <t xml:space="preserve">de la respuesta recibida la Contraloría de Bogotá, se identificaron 2 informes no incluidos en la matriz de comunicaciones que la entidad tiene obligación de rendir por normatividad vigente aplicable. 
</t>
    </r>
  </si>
  <si>
    <t xml:space="preserve">Ausencia de revisión periódica de la matriz de comunicaciones que de cuenta de la información que genera la OCI en la actualidad, en cumplimiento con la normatividad aplicable. </t>
  </si>
  <si>
    <t>Actualizar la matriz de comunicaciones, incluyendo los informes que hacen falta y ajustar la periodicidad en los casos que aplique</t>
  </si>
  <si>
    <t>Matriz de Comunicciones actualIzada</t>
  </si>
  <si>
    <t>Equipo OCI</t>
  </si>
  <si>
    <t>Oficina de Control Interno</t>
  </si>
  <si>
    <t xml:space="preserve">El 05/05/2022 se realizó una primera actualización de la matriz de comunicaciones la cual fue revisada en conjunto con el jefe de la OCI el 18/05/2022 ajustando información relativa al medio en que se comunica la información, quién lo comunica, la periodicidad, a quién se comunica y el documento evidencia. </t>
  </si>
  <si>
    <t>Solicitud de actualización de la matriz de comunicaciones de acuerdo con la normatividad aplicable, a la Oficina de Comunicaciones</t>
  </si>
  <si>
    <t>Solicitud mediante correo electrónico</t>
  </si>
  <si>
    <t xml:space="preserve">Mediante correo electrónico del 18/05/2022 se remitió solicitud de actualización de la matriz de comunciaciones relacionada con la información reporte de la OCI de conformidad con lo solicitado por el área de comunicaciones en correo del 20/04/2022. 
Teniendo en cuenta los ajustes realizados y socializados por el área de comunicaciones el 07/06/2022 se realizó revisión; se remitió correo solicitando ajustes el 18/05/2022 junto con la matriz de comunicaciones resaltando los cambios requeridos.  
Finalmente el 30/06/2022 el área de comunciaciones socializó la matriz de comunicaciones actualizada para el 2022 donde se evidenció los ajustes requeridos por parte de la OCI. </t>
  </si>
  <si>
    <t>ABIERTO</t>
  </si>
  <si>
    <t xml:space="preserve">TEMA: PROCEDIMIENTO COBRO COACTIVO PRO-103-229-8
HALLAZGO No. 4
Revisadas las carpetas de los procesos que se ventilan bajo el procedimiento de Jurisdicción Coactiva en la entidad, como son: PCC003-2019, PCC001-2019, PPC005-2021, PPC07-202, procesos que datan de los años 2014, 2015 y 2021, se evidenció, que:
• Presentan falencias por cuanto las notificaciones de los actos administrativos, no se efectuaron dentro de los términos establecidos en el Código de Procedimiento Administrativo y de lo Contencioso Administrativo.
• Asimismo, si bien en estos procesos coactivos ya se profirieron los actos administrativos de MANDAMIENTO DE PAGO, a la fecha no se han ordenado los embargos y secuestros de bienes y aún se encuentran solicitando información sobre bienes existentes cuya titularidad ostenten los deudores. 
No obstante, desde la Oficina Jurídica se informó como parte de la socialización de esta debilidad, que existen avances en 3 de los 6 casos expuestos en la tabla anterior; así:
o En relación con el proceso PCC-001-2019 solo hasta 2024 se obtuvo respuesta positiva de una entidad bancaria que nos permitirá embargar.
o En relación con el proceso PCC-008-2022 existían dudas sobre la propiedad de los vehículos, de forma tal que se realizó nuevamente el estudio para verificar la propiedad y proceder al embargo, sin incurrir en el riesgo de causar perjuicio a terceros de buena fe.
o En relación con el proceso de Representaciones Nancy Ltda. Es importante poner de manifiesto que el título ejecutivo se constituye con pagaré, el cual debe ser reclamado mediante acción ejecutiva, no coactiva. Adicionalmente, para evitar gastos y costas procesales en contra de la Lotería, para iniciar la acción ejecutiva debemos tener certeza de la existencia de bienes embargable que sean fuente de pago y, lastimosamente, no hemos recibido respuestas positivas en la investigación de bienes.
Sin embargo, de acuerdo con la debilidad identificada y lo informado por la Oficina Jurídica, la OCI considera que es evidente que estos procesos no han tenido el impulso procesal que se requiere para la recuperación de los dineros que se reclaman, por el tiempo que ha transcurrido desde el momento en que se profirió el mandamiento de pago.
Adicionalmente, en los procesos coactivos PCC008-2022 y REPRESENTACIONES NANCY LTDA (sin número), aún no se han proferido los mandamientos de pago.
Responsable de liderar formulación de Plan de Mejoramiento: Oficina Jurídica.
</t>
  </si>
  <si>
    <t>Falta de planificación y seguimiento para el desarrollo de los procedimientos internos y cumplimiento 
de la normatividad que rige esta materia. 
- Cambios permanentes en el personal asignado para la realización de dichas tareas. 
- Falta de monitoreo por parte de la jefatura. 
- Ausencia de impulso procesal que se requiere de acuerdo con la normatividad vigente y aplicable 
a estos procesos</t>
  </si>
  <si>
    <r>
      <rPr>
        <sz val="10"/>
        <color rgb="FF000000"/>
        <rFont val="Arial Narrow"/>
        <family val="2"/>
      </rPr>
      <t>Modifficación al proceso de Gestión Judicial (</t>
    </r>
    <r>
      <rPr>
        <sz val="10"/>
        <color rgb="FFFF0000"/>
        <rFont val="Arial Narrow"/>
        <family val="2"/>
      </rPr>
      <t>PRO103</t>
    </r>
    <r>
      <rPr>
        <sz val="10"/>
        <color rgb="FF000000"/>
        <rFont val="Arial Narrow"/>
        <family val="2"/>
      </rPr>
      <t>-103-229-8) a efectos de indicar los lineamientos para dar inicio a los procesos de cobro coactivo, toda vez que la investigación de bienes debe realizarse con anterioridad a la decisión de iniciar el proceso (incluir en la etapa de procedibilidad) Determinar la unidad de la Lotería que estaría a cargo de este nuevo paso (Jurídica o Financiera)</t>
    </r>
  </si>
  <si>
    <t xml:space="preserve">Procedimiento aprobado y socializado </t>
  </si>
  <si>
    <t xml:space="preserve">Jefe oficina juridica.- abogado externo de rep judicial </t>
  </si>
  <si>
    <t>30/05/2025</t>
  </si>
  <si>
    <t xml:space="preserve">TEMA: PROCEDIMIENTO PRIMERA ETAPA JUZGAMIENTO JUICIO ORDINARIO PRO108-581-1 Y PRIMERA ETAPA JUZGAMIENTO JUICIO VERBAL PRO108-582-1
HALLAZGO No. 6 
Efectuado el análisis y seguimiento por parte de la OCI, se identificó que de los tres (3) expedientes suministrados por la Oficina Jurídica, en un proceso se incumple el procedimiento PRIMERA ETAPA JUZGAMIENTO JUICIO ORDINARIO PRO108-581, Ley 1952 de 2019, Ley 2094 de 2021, así:  
- Proceso con RAD 2022-014, la entidad, mediante auto de fecha 26 de junio de 2024, en etapa de juzgamiento y atendiendo lo dispuesto en el artículo 225 A. Fijación del juzgamiento a seguir, resolvió tramitar la investigación mediante el juicio ordinario previsto en los artículos 225B AL 225G de la ley 1952 de 2019.
Analizadas las piezas procesales, contenidas en el expediente se encontró que dicho auto no fue puesto en conocimiento del sujeto disciplinable, tan solo existe un proyecto de la citación para notificación personal, incumpliendo así lo dispuesto en el artículo 129 de la ley 1952 de 2019, modificado por el artículo 24 de la Ley 2094 de 2021, el cual quedará así: “Las decisiones de sustanciación que no tengan una forma especial de notificación prevista en este código se comunicarán a los sujetos procesales por el medio más eficaz, de lo cual el secretario dejará constancia en el expediente. (…)”. E Incumple igualmente el No. 5 del Procedimiento PRIMERA ETAPA JUZGAMIENTO JUICIO ORDINARIO PRO108-581-1. “Elaborar y remitir los oficios de notificaciones y comunicaciones según lo ordenado en el auto de solicitud de pruebas y descargos”.
</t>
  </si>
  <si>
    <t>Falta de controles en el seguimiento a las notificaciones y comunicaciones que se libran dentro del 
desarrollo de los procesos disciplinarios</t>
  </si>
  <si>
    <t>La notificación del inicio de la etapa de juzgamiento, así como la notificación de la escogencia del tipo de proceso que se aplicará, deberá realizarse al menos un (1) año antes de que prescriba la acción disciplinaria. Una vez realizadas las notificaciones anteriores, las personas implicadas tendrán todas las garantías para interponer los recursos a los que haya lugar, dando estricto. En consecuencia se especificará dentro del procesos respectivos cumplimiento debido proceso.</t>
  </si>
  <si>
    <t>Procedimiento modificado, aprobado y socializado</t>
  </si>
  <si>
    <t>Jefe de la Oficina Jurídica</t>
  </si>
  <si>
    <t>Carencia de personal de apoyo para la realización de las actividades de monitoreo y cumplimiento de los planes de mejoramiento</t>
  </si>
  <si>
    <t>Realizar una revisión mensual del avance los planes de mejoramiento en curso, teniendo como insumo la información que debe ser solicitado a la OCI. Analizar de manera detallada los términos de ejecución de las acciones de mejora propuestas, a efectos de preveer posibles inconvenientes que se deriben tanto del accionar de la oficina jurídica, como de terceros.</t>
  </si>
  <si>
    <t>2 cuadros de seguimiento</t>
  </si>
  <si>
    <t>Oficina Jurídica</t>
  </si>
  <si>
    <t>AUDITORÍA AL PROCESO DE PROTECCIÓN DE DATOS PERSONALES</t>
  </si>
  <si>
    <t>PROTECCIÓN DE DATOS PERSONALES</t>
  </si>
  <si>
    <t xml:space="preserve">
Tema: Procedimiento PRO106-558-3 REGISTRO NACIONAL DE BASES DE DATOS (RNBD)
Según la información recibida el día 12/05/2025 por parte de la oficial de protección de datos personales, se evidencia que no se realizó el requerimiento de solicitud de bases de datos por medio de correo electrónico Institucional o Sistema integrado de Gestión Documental SIGA, ni el diligenciamiento del formato FRO-105-510, incumpliendo la actividad No. 1 definida en el procedimiento PRO106-558-3 REGISTRO NACIONAL DE BASES DE DATOS (RNBD). Asimismo, el reporte se realizó por fuera de los tiempos definidos como máximos según el mismo procedimiento que es 01 de marzo de cada vigencia, para este caso, el 01/03/2025.</t>
  </si>
  <si>
    <t>Desactualización del  procedimiento actual dado que la versión actual parte del entendimiento de cada jefe de área define las bases de datos personales que utilizará, lo cual es un error que incentiva mala praxis en el manejo de datos personales, toda vez que debe ser la entidad quien debe definir las bases con datos personales que utilizarán, dependiendo de las necesidades de su objeto social en un momento específico. Adicional a ello quedó en el documento la fecha de reporte 01/03/2025 que no es correcta según los plazos de ley.</t>
  </si>
  <si>
    <t>1. Modificar la Política para el Tratamiento de los Datos Personales
2. Modificar el formato FRO-105-510
3. Modificacar el procedimiento PRO106-558-3  
4. Presentar para aprobación ante el Comité de Gestión y Desempeño</t>
  </si>
  <si>
    <t>Tres (3) documentos ajustados 
un (1) acta de aprobación de los 3 documentos</t>
  </si>
  <si>
    <t>Oficial de Protección de Datos Personales</t>
  </si>
  <si>
    <t>TEMA: CAMBIOS EN BASES DE DATOS 
Según la información recibida el día 12/05/2025 por parte de la Oficial de Protección de Datos Personales se evidencia que se realizó el retiro de 16 bases de datos en el reporte de RNBD pero no se realizó en el tiempo establecido en la normativa vigente que es los primeros diez (10) días hábiles del mes siguiente; por lo tanto, se incumple el Procedimiento PRO106-558-3 REGISTRO NACIONAL DE BASES DE DATOS (RNBD) Actividad 1 parte 3.</t>
  </si>
  <si>
    <t xml:space="preserve">Desactualización del  procedimiento actual y del inventario de bases de datos actualmente en uso, toda vez que no se incluyeron bases de datos antiguas que seguian habilitadas en la SIC. Adicionalmente, el procedimiento no claro en establecer el plazo dentro del cual debe procecederse a la inhabilitación de una base de datos previamente reportada . </t>
  </si>
  <si>
    <t xml:space="preserve"> 1. Ajustar el procedimiento PRO106-558-3 definiendo tiempos de reporte de bases no utilizadas
2. Presentar para aprobación ante el Comité de Gestión y Desempeño el procedimiento PRO106-558-3  </t>
  </si>
  <si>
    <t xml:space="preserve">Un (1) documentos ajustados 
un (1) acta de aprobación </t>
  </si>
  <si>
    <t>TEMA: CONSISTENCIA DE LA INFORMACIÓN 
Teniendo en cuenta la información recibida el día 12/05/2025 por parte de la Oficial de Datos Personales, quien permitió acceso a la información y soportes tanto de los reportes realizados como de las bases inhabilitadas en el primer trimestre de la vigencia 2025, se evidencia que cruzando dicha información frente a los registros incluidos en la tabla de la POLÍTICA PARA EL TRATAMIENTO DE DATOS PERSONALES POL105-622-4 capítulo Tratamiento y Finalidad, la información presenta diferencias en el 61.5% de los registros o bien porque la base registrada y cargada no está en la Política (1 caso resaltado en naranja de la tabla nro. 4); tiene otro nombre (2 casos resaltados en verde de la tabla nro. 4) o está, pero no se realizó el reporte en el Registro Nacional Único de Bases de Datos (13 casos resaltados en azul de la tabla nro 4). 
Lo anterior, ocasiona incumplimiento en el capítulo Tratamiento y Finalidades de la POLÍTICA PARA EL TRATAMIENTO DE DATOS PERSONALES POL105-622-4 que define en la tabla los datos que deben ser reportados.</t>
  </si>
  <si>
    <t>Error en la redacción de la Política para el Tratamiento de Datos Personales toda vez que es una falta de técnica incluir un listado de bases de datos personales. Lo anterior porque el uso o no de una bases de datos personales depende de las necesidades de la entidad en un momento específico. Adicional a ello al momento de incluir el listado en la política no se realizó verificación de las bases de datos activas en la SIC, algunas de las cuales fueron reportadas a dicha entidad hace 5 años o más</t>
  </si>
  <si>
    <t>1. Modificar de la Política para el Tratamiento de los Datos Personales
2. Presentar para aprobación ante el Comité de Gestión y Desempeño</t>
  </si>
  <si>
    <t xml:space="preserve">Un (1) documento ajustado 
un (1) acta de aprobación </t>
  </si>
  <si>
    <t xml:space="preserve">TEMA: CUSTODIA DE LA INFORMACIÓN
El día 05/06/2025 se requirió información a la Oficina de Tecnologías de la Información, Unidad de Recursos Físicos y Unidad de Talento Humano con el fin de aclarar los procedimientos para la custodia de los datos recolectados tanto físico como digital; el mismo día la jefe de la Unidad de Recursos Físicos manifiesta que el ingreso a la entidad no se firma en físico y que el registro que hace firmar la compañía de seguros, es de ellos y ellos lo custodian; no obstante, al revisar los reportes realizados a la SIC se evidencia que el día 27/03/2025 se reportó la base de datos identificada con el nombre Visitantes y Control de Entrada y Salida de Equipos Electrónicos y cuyo responsable de la información personal es la Lotería de Bogotá, lo anterior permite evidenciar incumplimiento en las medidas de seguridad establecidas en la POLÍTICA PARA EL TRATAMIENTO DE DATOS PERSONALES POL105-622-4 dado que no hay claridad en la responsabilidad de la custodia, utilización y reporte de la información. </t>
  </si>
  <si>
    <t>Falta de claridad en el contrato celebrado con la empresa de vigilancia sobre  el contrato de trasmisión de datos personales que debe hacer parte integral de la relación contractual con la precitada empresa</t>
  </si>
  <si>
    <t xml:space="preserve">Modificación al contrato No. 51 de 2025 suscrito con Seguridad Superior Ltda., a efectos de incluir de manera expresa el contrato de trasmisión de datos personales
</t>
  </si>
  <si>
    <t xml:space="preserve">un (1) contrato modificado </t>
  </si>
  <si>
    <t>AUDITORÍA AL PROCESO DE GESTIÓN DE LAS TECNOLOGÍAS Y LA INFORMACIÓN – ACCESIBILIDAD WEB 2024</t>
  </si>
  <si>
    <t>Tema: Documento y página organizado por secciones
El día 16/09/2024 se consulta la página web de la entidad y se evidencia que en los elementos relacionados en la Tabla No. 4, se presenta títulos y regiones que no llevan nombres claros o no son acordes con el contenido o propósito de la sección, asimismo se evidencia que el Título de Contáctanos y Contáctenos genera confusión, por lo anterior se incumple lo establecido en el Anexo 1 de la Resolución MinTIC 1519 del 2020 - Directrices de Accesibilidad Web, literal CC8. Todo documento y página organizado en secciones y CC23. Utilice textos adecuados en títulos, páginas y secciones.</t>
  </si>
  <si>
    <t>Desatención y falta de control para implementar los lineamientos de Accesibilidad Web</t>
  </si>
  <si>
    <t xml:space="preserve">La Oficina Asesora de Planeación junto con  la Oficina de Comunicaciones y Mercadeo realizarán mesas de trabajo para revisar la estructura de la pagina web y definir claramente las secciones y sus respectivos titulos.
En estas mesas de trabajo se revisarán cada una de las secciones y los documentos que contienen en la página web de la entidad con el fin de establecer cuales de estos elementos o documentos requieren realizar ajustes de acuerdo con lo dispuesto en la Resolución del MinTic 1519 de 2020, para proceder a informarles a cada uno de los procesos para que apliquen los ajustes a que haya lugar
</t>
  </si>
  <si>
    <t>Actas de las mesas de trabajo donde se realice la identificación de los elementos que no cumplen con los requerimientos técnicos de la Resolución 1519 de 2020</t>
  </si>
  <si>
    <t xml:space="preserve">Oficina Asesora de Planeación. </t>
  </si>
  <si>
    <t>El día 06 de abril se realizó mesa de trabajo entre la Oficina Asesora de Planeación y la Oficina de Mercadeo y Comunicaciones en donde se validó la página web de la Lotería de Bogotá</t>
  </si>
  <si>
    <t>AUDITORÍA PLANEACIÓN Y DIRECCIONAMIENTO ESTRATÉGICO 2025</t>
  </si>
  <si>
    <t xml:space="preserve">PLANEACIÓN Y DIRECCIONAMIENTO ESTRATÉGICO </t>
  </si>
  <si>
    <t>Tema: Gestión de Indicadores Estratégicos
Analizada la información de indicadores con corte a diciembre de 2024 y marzo de 2025, la cual fue compartida por la Oficina Asesora de Planeación el día 25/06/2025 y revisadas las actas del Comité Institucional de Gestión y Desempeño, se evidencia que en estas últimas no se registra el reporte de incumplimiento de la meta de los siguientes diez (10) indicadores, ni que se hayan formulado alertas oportunas para la toma de decisiones estratégicas que propendan por el cumplimiento de los objetivos estratégicos:
1.	Con corte a diciembre de 2024 se incumplió la meta de cuatro (4) indicadores de la muestra detallada en la tabla No. 8 (filas 3,11,12 y 14)
2.	Con corte a marzo de 2025 se incumplió la meta de seis (6) indicadores de la muestra detallada en la tabla No. 9 (filas 1, 2, 4, 11, 12 y 14)
Lo anterior ocasiona el incumplimiento de lo definido en el PLAN ESTRATÉGICO 2022- 2026 ESTE JUEGO LO GANAMOS TRABAJANDO JUNTOS capítulo SEGUIMIENTO Y EVALUACIÓN DEL PLAN, que establece que el seguimiento se realizará trimestralmente, y será presentado ante el Comité Institucional de Gestión y Desempeño, con miras a generar las alertas oportunas para la toma de decisiones estratégicas que propendan por el cumplimiento de los objetivos estratégicos. Negrita fuera de texto.</t>
  </si>
  <si>
    <t>Poca concientización de la importancia de tomar acciones frente al comportamiento de los indicadores medidos trimestralmente.
Debilidad en la definición de temas a presentar en el Comité Institucional de Gestión y Desempeño.</t>
  </si>
  <si>
    <t>Realizar una presentación trimestral al Comité Institucional de Gestión y Desempeño sobre el estado de los indicadores estratégicos, destacando los incumplimientos detectados, generando alertas y proponiendo acciones para la toma de decisiones oportunas.</t>
  </si>
  <si>
    <t>Acta de comité  con alertas documentadas Y Presentaciones realizadas al Comité</t>
  </si>
  <si>
    <t>OFICINA ASERORA DE PLANEACIÓN</t>
  </si>
  <si>
    <t>Se presentará ante el CIGYD el mes de abril de 2026, el estado de los indicadores estratégicos con corte al 31 de marzo de 2026.</t>
  </si>
  <si>
    <t>Tema: Contexto Institucional
Producto de la consulta realizada el 25/06/2025 a la página web de la entidad en la cual está publicado en el link https://loteriadebogota.com/contexto-institucional/ el documento denominado Contexto Institucional 2024 del 14/11/2024, analizada la muestra de los procesos de los cuales se relacionan las debilidades y amenazas que fueron calificadas con criticidad 3 o mayor; y comparando si para estos casos se definió una estrategia, se  evidenció que el 61% de las debilidades y amenazas (ver Tabla No. 10 con registros en “No”) no tienen estrategia asociada, adicional a ellos no hay registro de que en siete meses (7) después de la aprobación se hubiese realizado el seguimiento a las estrategias que si fueron formuladas.
Lo anterior, incumple los lineamientos internos definidos en la herramienta de Contexto Institucional 2024 el cual indica que para los factores con calificación de criticidad igual o mayor a 3 se debe generar una estrategia.</t>
  </si>
  <si>
    <t>Desconocimiento de la metodología por parte de los procesos
Debilidad en la revisión de la información por parte de la Oficina Asesora de Planeación</t>
  </si>
  <si>
    <t xml:space="preserve">Definir la metdología para actualizar el documento de Contexto Institucional, asegurando que todas las debilidades y amenazas con criticidad igual o mayor a 3 cuenten con estrategias asociadas. Adicionalmente, presentar un informe de seguimiento a las estrategias existentes Comité Institucional de Gestión y Desempeño y dejar registro formal del cumplimiento.
</t>
  </si>
  <si>
    <t>Documento actualizado e informe de seguimiento entregado</t>
  </si>
  <si>
    <t>El documento de Contexto Institucional del año 2025 fue aprobado en el CIGYD del mes de marzo de 2026. El informe se encuentra en desarrollo.</t>
  </si>
  <si>
    <t>Tema: Rendición de Cuentas
Verificada la información recibida por la Oficina Asesora de Planeación el 10/07/2025, consultada el 11/07/2025 la página web de la entidad y analizado el video publicado en la red social YouTube de la transmisión de la rendición de cuentas realizada el día 23/04/2025, se evidencia que dicha oficina no cuenta con los soportes que permitan validar los aspectos detallados en la Tabla No. 12 filas 2, 3, 4, 6, 7 , 8 y cumple parcialmente el aspecto de la fila 10, por lo tanto se incumple lo establecido en la Circular 4 de 2024 expedida por la Veeduría Distrital.</t>
  </si>
  <si>
    <t>Falta de conocimiento de los parámetros establecidos en la Circular 4 de 2024
Inadecuados procesos de transferencia de conocimiento y almacenamiento de la información generada en la Oficina Asesora de Planeación.</t>
  </si>
  <si>
    <t>Diseñar un formato o lista de chequeo que asegure el cumplimiento y archivo de los requisitos establecidos en futuras audiencias conforme a la Circular 004 de 2024.</t>
  </si>
  <si>
    <t>Lista de chequeo</t>
  </si>
  <si>
    <t>ACCIÓN CUMPLIDA</t>
  </si>
  <si>
    <r>
      <t xml:space="preserve">La acción de mejora se cierra; mediante memorando n°3-2026-411 del 12/03/2026 el proceso remitio formato PRO103-664-1 LISTA DE CHEQUEO RENDICIÓN DE CUENTAS el cual fue aprobado el 19/12/2025 por el CIGD; en el cual se listan los requiitos y/o doucmentos que la entidad debe cumplir para documentar efectivamente el ejercicio de rendición de cuentas. 
</t>
    </r>
    <r>
      <rPr>
        <b/>
        <sz val="10"/>
        <color rgb="FF000000"/>
        <rFont val="Arial Narrow"/>
        <family val="2"/>
      </rPr>
      <t xml:space="preserve">Así entonces, se recomienda al proceso implmentar el citado documento en el próximo ejercicio de rendición de cuentas. </t>
    </r>
  </si>
  <si>
    <t>Tema: Procedimiento de participación ciudadana y rendición de cuentas
Analizada la información recibida el día 10/07/2025 y consultada la información publicada en la página web, se evidencia que evidencian los siguientes aspectos: 
1.	La política de operación No. 3 hace mención a la caracterización de las partes interesadas; la actividad ejecutada corresponde solo a una parte interesada que son los loteros 
2.	No se incluyen en el plan talleres periódicos en los que se brinde a los ciudadanos información y formación sobre cómo identificar posibles casos de soborno, así como los canales adecuados para denunciarlos de manera segura y confidencial, tal y como lo define la actividad No. 4 
3.	En cumplimiento de la actividad 6 se realiza seguimiento al Plan de Participación Ciudadana y Rendición de Cuentas, no obstante, al validar el seguimiento con corte a marzo se evidencian debilidades, las cuales se registran en la tabla No. 14 del presente informe 
4.	No se recibió el soporte del instrumento de evaluación aplicado, así como tampoco el informe define acciones de mejora tal y como lo define la actividad 7 del procedimiento
5.	El INFORME RENDICIÓN DE CUENTAS Y PARTICIPACIÓN CIUDADANA enviado por la Oficina Asesora de Planeación el 10/07/2025 no incorpora propuestas de mejora como lo establece la actividad No. 8 del procedimiento 
6.	No se evidencia la publicación del seguimiento realizado a dicho plan y enviado por medio de correo electrónico por parte de la Oficina Asesora de Planeación el día 10/07/2025 como lo establece la actividad 9 del procedimiento 
Lo anterior evidencia incumplimiento de la política de operación No.3 y las actividades 4,6,7,8 y 9 del PRO332-341-5 PROCEDIMIENTO PARTICIPACIÓN CIUDADANA Y RENDICIÓN DE CUENTAS</t>
  </si>
  <si>
    <t>Falta de conocimiento de los parámetros establecidos en el procedimiento</t>
  </si>
  <si>
    <t>1) Ampliar la caracterización de partes interesadas incorporando otros grupos ciudadanos. 
2) Incluir en el plan talleres periódicos sobre prevención del soborno y canales de denuncia.
 3) Aplicar el instrumento de evaluación y consolidar informe con acciones de mejora.
4) Incluir propuestas de mejora en el informe de rendición de cuentas. 
5) Publicar en la web institucional el seguimiento al plan.                                                            6) Presentar para aprobación ante el CIGYD el procedimiento ajustado.</t>
  </si>
  <si>
    <t>Actividades del procedimiento corregidas y evidenciadas y Acta de aprobación.</t>
  </si>
  <si>
    <t>Tema: Gestión de documentos
Se realizó el día 16/07/2025 consulta en la página web de los documentos publicados en el link https://loteriadebogota.com/procedimientos-2/ y se verifican los lineamientos establecidos en el MANUAL DEL SISTEMA DE GESTIÓN INTEGRADO, evidenciando inconsistencias en los siguientes aspectos: 
1.	El objetivo y alcance del manual no permiten establecer qué sistemas abarca el Sistema Integrado e Gestión 
2.	No hay claridad en las responsabilidades frente al Sistema Integrado de Gestión, dado que solo se hace referencia al Sistema de Gestión de Calidad y se refiere al Manual de Calidad que no está disponible para consulta. 
3.	La codificación de los documentos no es acorde con los parámetros definidos en el manual tal y como se observa en la tabla No. 15 
4.	La Oficina Asesora de Planeación no tiene el control de los documentos aprobados en el Comité Institucional de Gestión y Desempeño asociados al Sistema Integrado de Gestión, ya que la información entregada es inconsistente con lo publicado
5.	El manual hace referencia al Sistema de Calidad, el cual ya no aplica según lo definido en el artículo 1 del Decreto 1499 de 2017 
Lo anterior evidencia incumplimiento de los lineamientos definidos en el MANUAL DEL SISTEMA DE GESTIÓN INTEGRADO - SISTEMA DE GESTIÓN DE CALIDAD Código MA103-101-13</t>
  </si>
  <si>
    <t>Falta de lineamientos claros para el control y responsabilidades en el ciclo de vida de los documentos aprobados por la entidad</t>
  </si>
  <si>
    <t>1) Actualizar el Manual del Sistema de Gestión Integrado para que refleje adecuadamente los sistemas que lo componen, en concordancia con el Decreto 1499 de 2017.
 2) Incluir en el manual la descripción clara de responsabilidades institucionales. 
3) Corregir la codificación de los documentos según los lineamientos definidos.
 4) Consolidar y controlar los documentos aprobados por el Comité Institucional de Gestión y Desempeño, garantizando su publicación y trazabilidad.                                     5) Incluir en el Manual del Sistema de Gestión Integrado los lineamientos y la ubicación de los mismos, y en donde se puede consultar el listado de documentos vigente y aprobado                                                                                  6) Presentar para aprobación ante el CIGYD el Manual del Sistema de Gestión Integrado ajustado.</t>
  </si>
  <si>
    <t>Manual actualizado, documentos codificados,acta de aprobación CIGYD</t>
  </si>
  <si>
    <t>El día 06 de abril de 2025 bajo memorando número 3-2026-496 se solicitó a las unidades, direcciones y oficinas que se remitiran todos los documentos para verificación y codificación. Así mismo, como parte del insumno para actualización del Manual del Sistema Integrado de Gestión</t>
  </si>
  <si>
    <t xml:space="preserve"> Incumplimiento o cumplimiento parcial de criterios evaluados en el FURAG por falta de actividades, evidencias o respuestas.</t>
  </si>
  <si>
    <t>Realizar mesas de trabajo con líderes de proceso para revisar criterios críticos del FURAG y definir acciones de mejora por componente, verificacion de los responsables de diligenciar cada pregunta.</t>
  </si>
  <si>
    <t>Actas de Mesas realizadas</t>
  </si>
  <si>
    <t>Oficina Asesora de Planeación</t>
  </si>
  <si>
    <t xml:space="preserve">El 9  de marzo se llevaron a cabo mesas de trabajo con cada una de las oficinas de la entidad, explicando los lineamientos a tener en cuenta para el reporte FURAG vigencia 2025, se despejaron algunas dudas y se acogieron recomendaciones. </t>
  </si>
  <si>
    <t>Hallazgo 2: Debilidades en la calidad de las respuestas y falta de registro por parte de procesos.</t>
  </si>
  <si>
    <t>Realizar mesas de trabajo con cada uno de los líderes de proceso con el fin de socializar los lineamientos para el diligenciamiento de las respuestas y definir para que preguntas se hace necesario las evidencias, en esta mesa de trabajo socializar documentos instructivos para el diligenciamiento del furag con ejemplos de respuestas y tipos de evidencias.</t>
  </si>
  <si>
    <t>Compartir el formulario de preguntas del año anteriormente evaluado / Guias de Diligenciamiento de el FURAG expedidas por la funcion publica - Acta de mesa de realizadas</t>
  </si>
  <si>
    <t>El sábado 07 de marzo se enviaron correos a los jefes de área y sus colaboradores las matrices y las carpetas para el diligenciamiento del FURAG con corte al 2025</t>
  </si>
  <si>
    <t>Hallazgo 3: Evidencias inexistentes, incoherentes o no accesibles para verificar cumplimiento.</t>
  </si>
  <si>
    <t>Implementar en formulario excel  de la vigencia a evaluar con carpetas de soprtes el formulario por cada una de las preguntas del FURAG, por proceso, para verificación 20 dias antes del reporte para validar acceso y coherencia.</t>
  </si>
  <si>
    <t>Matriz implementada y carpeta con las evidencias</t>
  </si>
  <si>
    <t>El sábado 07 de marzo se enviaron correos a los jefes de área y sus colaboradores las matrices y las carpetas para el diligenciamiento del FURAG con corte al 2025https://loteriadbogota-my.sharepoint.com/:f:/g/personal/neyla_sanabria_loteriadebogota_com/IgDocO_rW3wCT57HfyxMHAsTATHkEBKFInkOhMd6p1Pqrfs?e=bUNZjY</t>
  </si>
  <si>
    <t>TABLA RESUMEN ESTADO PLANES DE MEJORAMIENTO</t>
  </si>
  <si>
    <t>ÁREA AFECTADA</t>
  </si>
  <si>
    <t>ORIGEN</t>
  </si>
  <si>
    <t>N° OBSERVACIONES</t>
  </si>
  <si>
    <t>N° OBSERVACIONES CERRADAS</t>
  </si>
  <si>
    <t>N° ACCIONES</t>
  </si>
  <si>
    <t>ACCIONES CERRADAS IV TRIMESTRE 2025</t>
  </si>
  <si>
    <t>ACCIONES CERRADAS I TRIMESTRE 2026</t>
  </si>
  <si>
    <t>ACCIONES INCUMPLIDAS</t>
  </si>
  <si>
    <t xml:space="preserve"> EN EJECUCIÓN</t>
  </si>
  <si>
    <t>SECRETARÍA GENERAL</t>
  </si>
  <si>
    <t>ÁREA ATENCIÓN Y SERVICIO AL CLIENTE</t>
  </si>
  <si>
    <t>UNIDAD DE BIENES Y SERVICIOS</t>
  </si>
  <si>
    <t>AUDITORÍA GESTIÓN DE BIENES Y SERVICIOS 2023</t>
  </si>
  <si>
    <t>Informe de Evaluación Indpendiente al Sistema de Control Interno-II semestre 2024</t>
  </si>
  <si>
    <t>UNIDAD DE TALENTO HUMANO</t>
  </si>
  <si>
    <t>AUDITORÍA GESTIÓN JURÍDICA 2022</t>
  </si>
  <si>
    <t>AUDITORÍA GESTIÓ FINANCIERA Y CONTABLE 2022</t>
  </si>
  <si>
    <t>AUDITORÍAS AL PROCESO DE ATENCIÓN Y SERVICIO AL CLIENTE 2024</t>
  </si>
  <si>
    <t>AUDITORÍA AL SISTEMA DE GESTIÓN DE SEGURIDAD Y SALUD EN EL TRABAJO SG-SST 2023</t>
  </si>
  <si>
    <t>Informe de Evaluación Independiente al Sistema de Control Interno-I semestre 2025</t>
  </si>
  <si>
    <t>UNIDAD DE APUESTAS Y CONTROL DE JUEGOS</t>
  </si>
  <si>
    <t>OFICINA JURÍDICA</t>
  </si>
  <si>
    <t xml:space="preserve">OFICINA ASESORA DE PLANEACIÓN </t>
  </si>
  <si>
    <t>TOTAL</t>
  </si>
  <si>
    <r>
      <t>La acción de mejora se cierra; revisado el SharePoint de planes de mejoramiento el 20/04/2026 se identificó correo electrónico del 03/02/2026 con el cual la Oficina Asesora de Planeación solicitó la actualización del procedimiento PRO103-383-5 Invitación Directa.
Por consiguiente revisado el botón de gtransparencia, se identificó versión final del documento con el ajuste en:</t>
    </r>
    <r>
      <rPr>
        <b/>
        <sz val="10"/>
        <color rgb="FF000000"/>
        <rFont val="Arial Narrow"/>
        <family val="2"/>
      </rPr>
      <t xml:space="preserve">
</t>
    </r>
    <r>
      <rPr>
        <sz val="10"/>
        <color rgb="FF000000"/>
        <rFont val="Arial Narrow"/>
        <family val="2"/>
      </rPr>
      <t xml:space="preserve">-. Formato del procedimiento en el control de cambios (fecha de aprobación en el comité)
-. Se ajuste el nombre de los responsables que elaboraron y revisaron el procedimiento (funcionarios actuales)
</t>
    </r>
  </si>
  <si>
    <t xml:space="preserve">La acción de mejora se cierra; revisado el SharePoint de planes de mejoramiento el 20/04/2026 se identificaron los siguientes soportes: 
-. Traza solicitud de ajuste planillas de seguridad social al contratista (memorando n°2-2025-1051 del 28/08/2025, n°2-2025-1263 del 15/10/2025 y cprreo del 21/11/2025 con la cual la contratista remite soportes de planillas. 
-. Planillas de seguridad social ajustadas en su valor de pago con el restante de acuerdo al 40% sobre los honorarios, de febrero a agosto del 2024.
-. Memorando n°3-2026-395 del 09/03/2026 con el cual la Unidad de Talento Humano solicitó el cierre del congtrato, de conformidad con los requisitos internos exigidos. 
-. Pantallazo del estado del contrato 03 del 2024, el cual registra "Cerrado".
</t>
  </si>
  <si>
    <t xml:space="preserve">La acción de mejora se cierra; teniendo en cuenta que al corte de diciembre del 2025 se identificó:
-. Circuar 11 del 29 de diciembre del 2025, la cual registra la Obligatoriedad de diligenciar en su totalidad, el formato de informe de seguimiento, control y reevaluación de proveedores dispuesto por la lotería de Bogotá.
-. Memorando n°3-2026-21 del 06/01/2026 con la cual el proceso socializó al interior de la entidad la circular. 
Se revisaron los informes de seguimiento de los siguientes contratos (formato FRO330-183-5):
-. 57 del 2026, donde en el campo de seguimiento a los riesgos se registra la no materialización para el mes de febrero.
-. 48 del 2026, donde se realiza seguimiento a riesgos y controles para los meses de febrero y marzo.
-. 41 del 2026, donde si bien se registra la no materialización de riesgos ni observaciones no se especifica el detalle del seguimiento realizado de riesgos y controles; para los meses de febrero y marzo.
-. 22 del 2026, donde en el campo de seguimiento a los riesgos se registra la no materialización para los meses de febrero y marzo. 
Así entonces, se identifica seguimiento por parte de los supervisores del contrato. No obstante, se recomienda fortalecer mediante banners o sensibilizaciones la importancia de ser más especificos en el seguimiento a los riesgos y controles; para todos los supervisores y en especifico a los que presentan debilidades. </t>
  </si>
  <si>
    <t xml:space="preserve">La acción se encuentra en ejecución; revisado el SharePoint de planes de mejoramiento el 20/04/2026 no se identificó reporte por parte del proceso responsable que evidencia avance y/o cumplimiento de la acción formulada. 
Se recomienda al proceso atender con los reportes de seguimiento solicitados por la OCI en el plazo establecido; teniendo en cuenta que al no reportar no se identifica la gestión realizada por el proceso para subsanar las debilidades identificadas. Situación que ha sido recurrente en los seguimientos trimestrales de vigencias anteriores. 
Así mismo, adelantar las actividades correspondientes oportunamente para evitar retrasos y/o posibles incumplimientos. </t>
  </si>
  <si>
    <t xml:space="preserve">La acción se encuentra INCUMPLIDA; revisado el SharePoint de planes de mejoramiento el 20/04/2026 no se identificó reporte por parte del proceso responsable que evidenciará cumplimiento de la acción formulada. 
Se recomienda al proceso atender con los reportes de seguimiento solicitados por la OCI en el plazo establecido; teniendo en cuenta que al no reportar no se identifica la gestión realizada por el proceso para subsanar las debilidades identificadas. Situación que ha sido recurrente en los seguimientos trimestrales de vigencias anteriores. 
Así mismo, adelantar las actividades correspondientes oportunamente para evitar retrasos y/o posibles incumplimientos. </t>
  </si>
  <si>
    <t xml:space="preserve">La acción de mejora se encuentra en ejecución; revisado el SharePoint de planes de mejoramiento el 20/04/2026 se identificó acta de la sesión del CIGD del 19/12/2025 donde en el punto n°27 se solicitó la creación de la mesa técnica.
Así entonces, la acción no se cierra hasta que no se identifique la resolución suscrita que formalice la creación de la mesa citada. </t>
  </si>
  <si>
    <t xml:space="preserve">La acción de mejora se cierra; revisado el SharePoint de planes de mejoramiento el 20/04/2026 se identificó: 
-. Procedimiento PRO420-666-1 GENERACIÓN DE PEDIDO Y DESPACHO DE FORMULARIOS DEL JUEGO DE APUESTAS PERMANENTES O CHANCE el cual reemplazo el PRO420-193, debido a que, las actividade registradas en el procedimiento anterior no correspondian con las que se realizan actualmente por el proceso. 
-. Solicitud de codificación y publicción del procedimiento en la página web de la entidad, de fecha 18/03/2025. 
Así entonces revisada la página, la versión final del documento se encuentra ya publicada.
</t>
  </si>
  <si>
    <r>
      <t xml:space="preserve">La acción de mejora se cierra; revisado el SharePoint de planes de mejoramiento el 20/04/2026 se identificó:
-. Acta de fecha del 06/04/2026, en la cual el proceso se reunión con el Área de Comunicaciones y mercadeo para revisar los resultados del informe de seguimiento al botón de transparencia del II semestre del 2025, e identificar si se debe o no actualizar la estructura de conformidad con la resolución 1519 del 2020.
-. Informe de seguimiento al botón de transparencia del II semestre del 2025.
</t>
    </r>
    <r>
      <rPr>
        <b/>
        <sz val="10"/>
        <color rgb="FF000000"/>
        <rFont val="Arial Narrow"/>
        <family val="2"/>
      </rPr>
      <t xml:space="preserve">Teniendo en cuenta que los procesos determinaron la no pertinencia de actualizar la estructura de la página web, se recominda a la Oficina realizar seguimiento periódico a las solicitudes realizados a los jefes de área que presentan debilidades y/u deficiencias en su información publicada; con el fin de cumplir con la normatividad y brindar a sus partes interesas la información actualizada de su gestión institucional.
</t>
    </r>
    <r>
      <rPr>
        <sz val="10"/>
        <color rgb="FF000000"/>
        <rFont val="Arial Narrow"/>
        <family val="2"/>
      </rPr>
      <t xml:space="preserve">
Previamente, mediante memorando n°3-2026-411 del 12/03/2026 el proceso solicitó las siguientes modificaciones:
-. Ajuste de la cantidad de unidad de medida de 4 a 1; teniendo en cuenta que la revisión de la página web depende de los lineamientos registrados en el anexo 1 de la Resolución 1519 del 2020.
-. Ajuste en la fecha de terminación de la acción al 30 de junio del 2026. 
Solicitudes que fueron aprobadas por la OCI, mediante memorando n°3-2026-447 del 20/03/2026.
Por tanto, se recomienda al proceso cumplir con la revisión efectiva de la página web de conformidad con la Resolución, y garantizar que los ajuste correspondientes se realicen previo a la finalización de la nuva fehca formulada. </t>
    </r>
  </si>
  <si>
    <t xml:space="preserve">La acción de mejora se encuentra en ejecución; revisado el SharePoint de  planes de mejoramiento el 20/04/2026 se identificó correo de la jefe de Oficina del 06/04/2025 con el cual solicitó a su equipo de trabajo incluir un punto en la agenda de la sesión de abril del CIGD que cubra la acción formulada. 
Así entonces, se recomienda ejecutar las actividades encaminadas al cumplimiento oportuno de la acción para evitar retrasos y/o posibles incumplimientos. </t>
  </si>
  <si>
    <t xml:space="preserve">La acción de mejora se en ejecución; revisado el SharePoint de planes de mejoramiento el 20/04/2026 se identificó:
-. Documento Contexto Institucional 2025 de fecha 27/03/2026.
-. Acta sesión del CIGD del 27/03/2026 donde en el punto n°10 se socializa el documento que será publicado en si nueva versión en el botón de transparencia. 
-. Documento que registra la metodología aplicada para la actualización del contexto de la vigencia 2025.
Así entonces, se encuentra pendiente la presentación presentar del informe de seguimiento a las estrategias existentes Comité Institucional de Gestión y Desempeño y dejar registro formal del cumplimiento.
Por tanto, se recomienda al proceso adelantar las actividades correspondientes antes del plazo para evitar retrasos y/o posibles incumplimientos. 
</t>
  </si>
  <si>
    <t>La acción de mejora se cierra; mediante memorando n°3-2026-411 del 12/03/2026 el proceso remitió versión del procedimiento PRO332-341-5 Participación ciudadana y rendición de cuentas con los ajustes realizados y el cual fue aprobado mediante sesión del CIGD del 19/12/2025.
Así mismo, se encuentra publicado en el botón de transparencia. 
Los ajustes fueron:
1) Ampliar la caracterización de partes interesadas incorporando otros grupos ciudadanos (política n°3 y actividad °1)  
2) Incluir en el plan talleres periódicos sobre prevención del soborno y canales de denuncia (actividad 4)
 3) Aplicar el instrumento de evaluación y consolidar informe con acciones de mejora (actividad 7)
4) Incluir propuestas de mejora en el informe de rendición de cuentas (actividad 8)
5) Publicar en la web institucional el seguimiento al plan (actividad 9)</t>
  </si>
  <si>
    <t xml:space="preserve">La acción de mejora se encuentra en ejecución; revisado el SharePoint de planes de mejoramiento el 20/04/2026 se identificó memorando n°3-2026-496 del 06/04/2026 con el cual el proceso realizó solicitud a los demás para registro de los documentos de gestión actuales para revisión y posterior incio de la actualización del Manual del Sistema de Gestión Integrado de la entidad. 
Así entonces, se recomienda al proceso formular un plan de trabajo que le permita identificar las actividades pertinentes para el cumplimiento de la acción de mejora en la nueva fecha formulada. 
</t>
  </si>
  <si>
    <t xml:space="preserve">La acción de mejora se cierra; revisado el SharePoint de planes de mejoramiento el 20/04/2026 se identificó: 
-. Correo del 11/02/2026 con el cual el proceso socializó la información relevante a tener en cuenta para el inicio del diligenciamiento del formulario.  
-. 11 correos electrónicos de fecha 07/03/2026 con los cuales se socializó a cada líder y/o responsable del proceso los lineamientos a tener en cuenta para el diligenciamiento del formulario. 
-. Acta del 09/03/2026 en la cual se registra la reunión llevada acabo con cada uno de los procesos de la entidad para verificación de los lineamientos para el diligenciamiento del formulario FURAG 2025. Así mismo, se registra la metodología empleada para el diligenciamiento y cargue de evidencias, qué hacer en los casos en que se considere que una pregunta no corresponde al proceso y las mesas de reuniones disponibles de acompañamiento por parte de la OAP. 
-. Correo del 07/04/2026 con el cual el proceso socializó a cada líder y/o responsable del proceso lineamientos y el formulario del 2024, como guía para reportar. </t>
  </si>
  <si>
    <t xml:space="preserve">La acción de mejora se cierra; revisado el SharePoint de planes de mejoramiento el 20/04/2026 se identificó: 
-. Soporte del repositorio de las carpetas para el cargue de las evidencias que soportaron cada pregunta del formulario. 
-. Simulador con el registro y revisión de las evidencias reportadas por cada proceso. 
Así mismo, en los casos en que se identificó ausencia de soportes se remitieron correos electrónicos a los jefes de área para remisión de estos; eje: correos enviados al jefe OCI de fecha 01/04/2026.  </t>
  </si>
  <si>
    <r>
      <t xml:space="preserve">La acción de mejora se encuentra </t>
    </r>
    <r>
      <rPr>
        <b/>
        <sz val="10"/>
        <color rgb="FF000000"/>
        <rFont val="Arial Narrow"/>
        <family val="2"/>
      </rPr>
      <t>cumplida inefectiva</t>
    </r>
    <r>
      <rPr>
        <sz val="10"/>
        <color rgb="FF000000"/>
        <rFont val="Arial Narrow"/>
        <family val="2"/>
      </rPr>
      <t xml:space="preserve">; mediante correo electrónico del 09/04/2026 el proceso responsable remitió:
-. Acta de Inicio del 12/02/2026, con el cua se aperturó la auditoría. 
-. Actas de fechas 12, 19 y 24 de febrero, 02 y 05 de marzo; de reuniones presenciales en la cual se registra el desarrollo del programa de auditoría.
-. Formato FR320-359-1 "LISTA DE CHEQUEO AUDITORIA INTERNA EN SEGURIDAD Y SALUD EN EL TRABAJO LOTERÍA DE BOGOTÁ el cual registra o criterios a evaluar en el marco de la auditoría.
-. Informe de auditoría con los resultados de la verificación 
-. Documento "Estadares Minimos Lotería de Bogotá" con los resultados de la verificación. 
Si bien se presenta la lista de chequeo, el acta de apertura donde se registra los temas a auditar y el informe de auditoría; no se identifica el programa como tal de auditoría formulado por el proceso que fuera aprobado en el marco del CIGD. 
No obstante, la auditoría se llevo a cabo y se emitió el informe de auditoría con los respectivos resultados. Por tanto, se recomienda al proceso formular el formato de programa de auditoría con el fin de cumplir con la normatividad vigentes y documentar todas las fases de la auditoría a realizar. 
     </t>
    </r>
  </si>
  <si>
    <t xml:space="preserve">La acción de mejora se encuentra en ejecución; revisado el SharePoint de planes de mejoramiento el 20/04/2026 se identificaron los siguientes soportes: 
-. Informe ESTUDIO Y ANÁLISIS ESTRUCTURA ORGANICA, PLANTA GLOBAL DE PERSONAL a noviembre del 2025, en el cual se registra el estado de avance de la actualización de los manuales los cuales cuentan con su versión preliminar. 
-. Cronograna con las actividades pendientes de realizar, y cuyo tiempo estimado se extiende hasta julio del 2026. 
Así entonces, se recomienda al proceso ejecutar las actividades oportunamente con el fin de evitar retrasos y/o posibles incumplimientos. </t>
  </si>
  <si>
    <r>
      <t xml:space="preserve">La acción de mejora se encuentra en INCUMPLIDA; revisado el SharePoint de planes de mejoramiento el 20/04/2026 no se identificó evidencia que soportaran lo reportado por el proceso responsable. 
Se tiene conocimieno de la matriz excel de seguimiento, la cual fue remitida por la Secretaria General mediante correo del 12/11/2025 en cumplimiento de la acción formulada para el hallazgo n°3.2.10 de la Auditoría COD 76 realizada por la Contraloría de Bogotá con fecha de actualización a noviembre del 2025. 
</t>
    </r>
    <r>
      <rPr>
        <b/>
        <sz val="10"/>
        <color theme="1"/>
        <rFont val="Arial Narrow"/>
        <family val="2"/>
      </rPr>
      <t>Por tanto, se requiere de la Unidad el formato actualizado a marzo del 2026, con la revisión de los contratos y sus coberturas correspondientes para el cierre efectivo de la acción.</t>
    </r>
    <r>
      <rPr>
        <sz val="10"/>
        <color theme="1"/>
        <rFont val="Arial Narrow"/>
        <family val="2"/>
      </rPr>
      <t xml:space="preserve"> </t>
    </r>
  </si>
  <si>
    <r>
      <t xml:space="preserve">La acción de mejora se encuentra en INCUMPLIDA; revisado el SharePoint de planes de mejoramiento el 20/04/2026 se identificaron planillas de febrero a agosto del 2024, con el pago del saldo pendiente por seguridad social. 
</t>
    </r>
    <r>
      <rPr>
        <b/>
        <sz val="10"/>
        <color theme="1"/>
        <rFont val="Arial Narrow"/>
        <family val="2"/>
      </rPr>
      <t xml:space="preserve">No obstante, para el cierre de la acción es necesario que la Unidad remita la matriz de verificación empleada para corroborar que los pagos fueron correctos, de conformidad con la acción de mejora formulada. </t>
    </r>
  </si>
  <si>
    <r>
      <t xml:space="preserve">La acción de mejora se encuentra en INCUMPLIDA; revisado el SharePoint de planes de mejoramiento el 20/04/2026 </t>
    </r>
    <r>
      <rPr>
        <b/>
        <sz val="10"/>
        <color theme="1"/>
        <rFont val="Arial Narrow"/>
        <family val="2"/>
      </rPr>
      <t xml:space="preserve">no se identificó el memorando de de solicitud trámite de pagos oportunos; el cual difiere del memorando remitido a la contratista del contrato 03 del 2024, por cuanto, la acción se encaminó a solicitarle a los contratistas de la Unidad radicar oprtunamente dentro del mes siguiente al periodo facturado la radicación de la cuenta de cobro. 
Con los soportes aportados, no se subsana de fondo el hallazgo. </t>
    </r>
  </si>
  <si>
    <t>La acción de mejora se cierra; revisado el SharePoint de planes de mejoramiento el 20/04/2026 se identificaron memorando n°3-2026-271 del 13/02/2026 y n°3-2026-395 del 09/03/2026 con el cual la Unidad solicitó el cierre del expediente en la plataforma SECOP II. 
Así entonces, como parte del cumplimiento de la acción asociada al hallazgo la Secretaría General remitió pantallazo del estado del contrato 03 del 2024, el cual registra "Cerrado".</t>
  </si>
  <si>
    <t xml:space="preserve">La acción de mejora se cierra; revisado el SharePoint de planes de mejoramiento el 20/04/2026 se identificó pantallazo del repositorio de evidencias, el cual consta de carpetas para cada una de las preguntas del formulario asociadas a la Unidad en cumplimiento de los lineamientos socializados por la OAP mediante correo del 07/03/2026. 
Así mismo, se identificó traza de correo para cargue de evidencias pendientes del 30 y 31 de marzo. </t>
  </si>
  <si>
    <t>La acción de mejora se cierra; revisado el SharePoint de planes de mejoramiento el 20/04/2026 se identificó simulador de FURAG 2025 con las respuestas dadas por la Unidad; se encuentra pendiente el soporte de la validación realizada previo al envío definitivo a la OAP para el reporte.</t>
  </si>
  <si>
    <t xml:space="preserve">La acción de mejora se cierra; revisado el SharePoint de planes de mejoramiento el 20/04/2026 se identificó simulador de FURAG 2025 con las respuestas dadas por la Unidad, la carpeta de evidencias remitidas a la OAP y traza de ajuste en las evidencias (correos del 30 y 31 de marzo); se encuentra pendiente el soporte de comunicación del diligenciamiento de la Unidad a la OAP. </t>
  </si>
  <si>
    <t xml:space="preserve">La acción de mejora se cierra; revisado el SharePoint de planes de mejoramiento el 20/04/2026 se identificó acta del 09/03/2026 en la cual se registra la reunión llevada acabo con cada uno de los procesos de la entidad para verificación de los lineamientos para el diligenciamiento del formulario FURAG 2025. 
Así mismo, se registra la metodología empleada para el diligenciamiento y cargue de evidencias, qué hacer en los casos en que se considere que una pregunta no corresponde al proceso y las mesas de reuniones disponibles de acompañamiento por parte de la OAP. 
Por tanto, se recomienda al proceso continuar implementando estas mesas de trabajo en los futuros reportes del formulario, así como en los seguimientos internos que se emiten trimestralmente. 
Previamente mediante memorando n°3-2026-495 del 06/04/2026 se solicitó reformular la Unidad de medida de 11 a 1, teniendo en cuenta que se realizó una reunión con otodos los procesos. 
La cual fue aprobada por la OCI mediante memorando n°3-2025-545 del 20/04/2026. </t>
  </si>
  <si>
    <t xml:space="preserve">La acción de mejora se encuentra cierra; mediante memorando n°3-2026-408 del 11/03/2026 el proceso adjuntó correo electrónico del 11/11/2025 con el cual el proceso solicitó al DASCD apoyo para subsanar las debilidades identificadas con las credenciales de algunos servidores de la entidad que aun no pueden acceder al sistema y presentar la declaración correspondiente y correo del mismo día con el cual el ente de control dió respuesta a la entidad. </t>
  </si>
  <si>
    <t xml:space="preserve">La acción de mejora se encuentra INCUMPLIDA; revisado el SahrePoint de planes de mejoramiento el 20/04/2026 no se ientificó soporte para validar lo reportado por el proceso responsable. 
Así mismo, y teniendo en cuenta que la acción de mejora lleva 4 vigencias sin cumplimiento, se recomienda al proceso validar alternativas de cumplimiento de la normatividad vigente aplicable. 
Lo anterior, dado que no es eficiente para el proceso continuar con una acción formulada que no lográ un cumplimiento efectivo. </t>
  </si>
  <si>
    <t xml:space="preserve">La acción de mejora se cierra; mediante correo del 01/04/2026 el proceso remitió acta del 11/12/2025 de Sesión Ordinaria - Acta revisión Estudio Técnico modificación vida útil elementos depreciados No. 2 – 2025 donde se informa que no es necesario realizar medición posterior para el 2026 teniendo en cuenta que las licencias identificadas como obsoletas se llevaran al proceso de baja de bienes. 
Lo anterior, dado que con la compra de nuevos equipos se adquieren nuevas licencias. 
</t>
  </si>
  <si>
    <r>
      <t xml:space="preserve">La acción de mejora se encuentra </t>
    </r>
    <r>
      <rPr>
        <b/>
        <sz val="10"/>
        <color rgb="FF000000"/>
        <rFont val="Arial Narrow"/>
        <family val="2"/>
      </rPr>
      <t>cumplida inefectiva</t>
    </r>
    <r>
      <rPr>
        <sz val="10"/>
        <color rgb="FF000000"/>
        <rFont val="Arial Narrow"/>
        <family val="2"/>
      </rPr>
      <t xml:space="preserve">; mediante correo electrónico del 09/04/2026 el proceso responsable remitió correo del 2101/2026 con el cual el proceso informó al área de contabilidad los el valor de los bienes de computo que se encontraban totalmente depreciados por valor de $14.171.092 (que incluyen las lincencias) que fueron seleccionados para dar de baja. 
     </t>
    </r>
  </si>
  <si>
    <t xml:space="preserve">La acción de mejora se cierra; revisó el OneDrive compartido por la OAPparas cargar evidencias  el 0/04/2026, se identificó el reporte por parte del proceso responsables con corte al IV trimestre del 2025.
Así entonces, se recomienda al proceso continuar con el reporte de conformidad con los lineamientos establecidos por la OAP. </t>
  </si>
  <si>
    <t>La acción de mejora se cierra; mediante correo electrónico del 01/04/2026 y 08/04/2026 el proceso responsable remitió los siguientes soportes:
-. Capacitación sobre la política de Cero Papel realizada al interior de la entidad el 28/10/2025. 
-. Política Gestión Documental versión n°03 del 2025, donde en el numeral 4. marco Normativo se incorporaron los lineamientos de la Política Cero Papel de la entidad.
-. Matriz de seguimientos trimetrales a la Política de Cero papel durante la vigencia 2025 (4 seguimientos)</t>
  </si>
  <si>
    <t xml:space="preserve">La acción de mejora se cierra; mediante correo del 09/04/2026 el proceso remitio 29 soportes entre actas de reunión y correos electrónicos donde se identifica el seguimiento realizado por el equipo a los planes de mejoramiento y actividades a su cargo; previo al reporte de la diferentes actividades para la OCI y la OAP. </t>
  </si>
  <si>
    <t>07/04/20026</t>
  </si>
  <si>
    <t>La acción de mejora se cierra; mediante memorando n°3-2025-1868 del 16/12/2025 se aprobó por la OCI el plan de mejoramiento formulado por el proceso para las debilidades identificadas en el marco del informe de Visita Distrital de Archivo 2024.</t>
  </si>
  <si>
    <r>
      <t xml:space="preserve">La acción de mejora se cierra; mediante correo del 01/04/2026 y 08/04/2026 el proceso remitió los siguientes soportes: 
-. PLAN DE ACCIÓN  DE GESTION DOCUMENTAL enfocado en acciones de cumplimiento de los criterios que exige la Directiva 008 durante el último trimestre del 2025 y la vigencia 2026.
-. Soporte de Cpacitación en gestión documental realizada el 28 de octubre al interior de la entidad.
-. Informes de seguimiento con corte a octubre y diciembre del 2025 de seguimiento al plan de gestión documental; donde se identifica el avance y/o cumplimiento de las acciones formuladas.
</t>
    </r>
    <r>
      <rPr>
        <b/>
        <sz val="10"/>
        <color theme="1"/>
        <rFont val="Arial Narrow"/>
        <family val="2"/>
      </rPr>
      <t xml:space="preserve">Se recomienda programar la ejecución de las actividades formuladas para la vigencia 2026 con oportunidad. </t>
    </r>
  </si>
  <si>
    <t xml:space="preserve">La acción de mejora se encuentra INCUMPLIDA; revisado el SharePoint de planes de mejoramiento el 20/04/2026 se identifica informe de seguimiento al Programa de Gestión Documental del 2026 con corte a marzo, autodignóstico del MGDA y solicitud de codificación de formatos del proceso de fecha 24/02/2026. 
No obstante, no se identifica el audodignóstico realizadó para identificar el cumplimiento del Programa perido 2021-2024. Se tiene conocimiento de 2 informes de seguimiento realizados a los 7 planes que componen dicho plan con corte a octubre y diciembre del 2025; donde se relacionan las actividades que no fueron cumplidas en cada plan y las implicaciones negativas que podrían darse para la entidad.
Adicional, no se identifcica el Plan de Gestión Documental formulado y aprobado para la vigencia 2026 en el cual se registre el autodignóstico realizado.  </t>
  </si>
  <si>
    <t xml:space="preserve">La acción de mejora se encuentra INCUMPLIDA; revisado el SharePoint de planes de mejoramiento el 20/04/2026 se identifica Plan de Gestión Documental 2026. 
No obstante, la acción de mejora formulada esta encaminada a elaborar un plan de acción que permita la implementación de los 5 componentes del del Modelo de Gestión Documental y Administración de Archivos – MGDA para una correcta implementación de la Política de Gestión Documental en la entidad. 
Por tanto, se requiere a la Unidad analizar cada uno de los criterios exigidos en los 5 componentes del MGDA para identificar cuáles se cumplen efectivamente y cuáles no, para posterior formular dicho plan de trabajo que permita una implementación efectivo de los criterios pendientes. </t>
  </si>
  <si>
    <t xml:space="preserve">La acción de mejora se encuentra INCUMPLIDA; revisado el SharePoint de planes de mejoramiento el 20/04/2026 no se identificó reporte ni evidencias que evidenciaran el cumplimiento de la actividad. </t>
  </si>
  <si>
    <t xml:space="preserve">La acción de mejora se encuentra en ejecución; mediante memorando n°3-2026-479 del 27/03/2026 el proceso solicitó ajuste en la fecha de terminación de la acción al 30 de junio del 2026; la cual fue aprobada por la OCI, mediante memorando n°3-2026-483 del 31/03/2026.
De igual forma, revisado el SharePoint de planes de mejoramiento el 20/04/2026 no se identificaron soportes que evidenciaran lo reportado por el proceso. 
Por tanto, se recomienda al proceso cumplir con las actividades en la nueva fecha formulada para evitar retrasos y/o posibles incumplimientos. 
</t>
  </si>
  <si>
    <t xml:space="preserve">La acción de mejora se encuentra en ejecución; revisado el SharePoint de planes de mejoramiento el 20/04/2026 no se identificó reporte por parte del proceso ni cargue de evidencias que soportaran el avance y/o cumplimiento de la acción formulada. 
Por tanto, se recomienda al proceso ejecutar las actividades oportunamente con el fin de evitar retrasos y/o posibles incumplimientos. </t>
  </si>
  <si>
    <t xml:space="preserve">La acción de mejora se encuentra en ejecución; mediante memorando n°3-2026-479 del 27/03/2026 el proceso solicitó ajuste en la fecha de terminación de la acción al 30 de junio del 2026; la cual fue aprobada por la OCI, mediante memorando n°3-2026-483 del 31/03/2026.
De igual forma, revisado el SharePoint de planes de mejoramiento el 20/04/2026 no se identificaron soportes que evidenciaran lo reportado por el proceso. 
Por tanto, se recomienda al proceso cumplir con las actividades en la nueva fecha formulada para evitar retrasos y/o posibles incumplimientos.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</si>
</sst>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d/mm/yyyy;@"/>
    <numFmt numFmtId="166" formatCode="dd/mm/yyyy;@"/>
  </numFmts>
  <fonts count="66"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b/>
      <sz val="9"/>
      <color indexed="8"/>
      <name val="Calibri"/>
      <family val="2"/>
      <scheme val="minor"/>
    </font>
    <font>
      <sz val="10"/>
      <color rgb="FF000000"/>
      <name val="Arial"/>
      <family val="2"/>
    </font>
    <font>
      <sz val="9"/>
      <color rgb="FF000000"/>
      <name val="Arial"/>
      <family val="2"/>
    </font>
    <font>
      <sz val="10"/>
      <color theme="1"/>
      <name val="Calibri"/>
      <family val="2"/>
      <scheme val="minor"/>
    </font>
    <font>
      <sz val="9"/>
      <color rgb="FFFF0000"/>
      <name val="Arial"/>
      <family val="2"/>
    </font>
    <font>
      <sz val="8"/>
      <color theme="1"/>
      <name val="Arial"/>
      <family val="2"/>
    </font>
    <font>
      <b/>
      <sz val="8"/>
      <color theme="1"/>
      <name val="Arial"/>
      <family val="2"/>
    </font>
    <font>
      <sz val="8"/>
      <name val="Arial"/>
      <family val="2"/>
    </font>
    <font>
      <sz val="8"/>
      <color rgb="FF000000"/>
      <name val="Arial"/>
      <family val="2"/>
    </font>
    <font>
      <b/>
      <sz val="8"/>
      <color rgb="FF000000"/>
      <name val="Arial"/>
      <family val="2"/>
    </font>
    <font>
      <b/>
      <sz val="9"/>
      <color indexed="8"/>
      <name val="Arial"/>
      <family val="2"/>
    </font>
    <font>
      <b/>
      <sz val="9"/>
      <color rgb="FF000000"/>
      <name val="Arial"/>
      <family val="2"/>
    </font>
    <font>
      <b/>
      <sz val="9"/>
      <name val="Arial"/>
      <family val="2"/>
    </font>
    <font>
      <u/>
      <sz val="11"/>
      <color theme="10"/>
      <name val="Calibri"/>
      <family val="2"/>
      <scheme val="minor"/>
    </font>
    <font>
      <b/>
      <sz val="10"/>
      <color theme="1"/>
      <name val="Arial Narrow"/>
      <family val="2"/>
    </font>
    <font>
      <sz val="10"/>
      <color theme="1"/>
      <name val="Arial Narrow"/>
      <family val="2"/>
    </font>
    <font>
      <sz val="12"/>
      <color theme="1"/>
      <name val="Arial Narrow"/>
      <family val="2"/>
    </font>
    <font>
      <b/>
      <sz val="12"/>
      <color theme="1"/>
      <name val="Arial Narrow"/>
      <family val="2"/>
    </font>
    <font>
      <b/>
      <sz val="6"/>
      <name val="Arial"/>
      <family val="2"/>
    </font>
    <font>
      <sz val="6"/>
      <name val="Arial"/>
      <family val="2"/>
    </font>
    <font>
      <sz val="11"/>
      <color theme="1"/>
      <name val="Arial Narrow"/>
      <family val="2"/>
    </font>
    <font>
      <b/>
      <sz val="11"/>
      <color theme="1"/>
      <name val="Arial Narrow"/>
      <family val="2"/>
    </font>
    <font>
      <b/>
      <sz val="8"/>
      <color theme="1"/>
      <name val="Arial Narrow"/>
      <family val="2"/>
    </font>
    <font>
      <sz val="8"/>
      <color theme="1"/>
      <name val="Arial Narrow"/>
      <family val="2"/>
    </font>
    <font>
      <b/>
      <sz val="11"/>
      <color rgb="FFFF0000"/>
      <name val="Arial Narrow"/>
      <family val="2"/>
    </font>
    <font>
      <b/>
      <sz val="11"/>
      <name val="Arial Narrow"/>
      <family val="2"/>
    </font>
    <font>
      <sz val="11"/>
      <name val="Arial Narrow"/>
      <family val="2"/>
    </font>
    <font>
      <b/>
      <sz val="10"/>
      <name val="Arial Narrow"/>
      <family val="2"/>
    </font>
    <font>
      <sz val="10"/>
      <name val="Arial Narrow"/>
      <family val="2"/>
    </font>
    <font>
      <sz val="10"/>
      <color theme="0"/>
      <name val="Arial Narrow"/>
      <family val="2"/>
    </font>
    <font>
      <b/>
      <sz val="10"/>
      <color rgb="FF000000"/>
      <name val="Arial Narrow"/>
      <family val="2"/>
    </font>
    <font>
      <sz val="10"/>
      <color rgb="FF000000"/>
      <name val="Arial Narrow"/>
      <family val="2"/>
    </font>
    <font>
      <sz val="10"/>
      <color rgb="FFFF0000"/>
      <name val="Arial Narrow"/>
      <family val="2"/>
    </font>
    <font>
      <b/>
      <sz val="9"/>
      <color indexed="81"/>
      <name val="Tahoma"/>
      <family val="2"/>
    </font>
    <font>
      <sz val="9"/>
      <color indexed="81"/>
      <name val="Tahoma"/>
      <family val="2"/>
    </font>
    <font>
      <sz val="10"/>
      <color indexed="8"/>
      <name val="Arial Narrow"/>
      <family val="2"/>
    </font>
    <font>
      <b/>
      <u/>
      <sz val="10"/>
      <name val="Arial Narrow"/>
      <family val="2"/>
    </font>
    <font>
      <sz val="8"/>
      <color rgb="FFFF0000"/>
      <name val="Arial"/>
      <family val="2"/>
    </font>
    <font>
      <b/>
      <sz val="8"/>
      <color rgb="FF323232"/>
      <name val="Arial"/>
      <family val="2"/>
    </font>
    <font>
      <b/>
      <sz val="9"/>
      <color theme="0"/>
      <name val="Arial"/>
      <family val="2"/>
    </font>
    <font>
      <b/>
      <sz val="11"/>
      <color theme="0"/>
      <name val="Arial"/>
      <family val="2"/>
    </font>
    <font>
      <sz val="11"/>
      <color theme="0"/>
      <name val="Arial"/>
      <family val="2"/>
    </font>
    <font>
      <sz val="11"/>
      <color theme="1"/>
      <name val="Arial"/>
      <family val="2"/>
    </font>
    <font>
      <b/>
      <sz val="11"/>
      <color theme="1"/>
      <name val="Arial"/>
      <family val="2"/>
    </font>
    <font>
      <b/>
      <sz val="8"/>
      <color rgb="FFFF0000"/>
      <name val="Arial Narrow"/>
      <family val="2"/>
    </font>
    <font>
      <sz val="8"/>
      <color rgb="FFFF0000"/>
      <name val="Arial Narrow"/>
      <family val="2"/>
    </font>
    <font>
      <b/>
      <i/>
      <sz val="10"/>
      <color rgb="FF000000"/>
      <name val="Arial Narrow"/>
      <family val="2"/>
    </font>
    <font>
      <u/>
      <sz val="10"/>
      <color rgb="FF000000"/>
      <name val="Arial Narrow"/>
      <family val="2"/>
    </font>
    <font>
      <i/>
      <sz val="10"/>
      <color rgb="FF000000"/>
      <name val="Arial Narrow"/>
      <family val="2"/>
    </font>
    <font>
      <i/>
      <sz val="10"/>
      <color theme="1"/>
      <name val="Arial Narrow"/>
      <family val="2"/>
    </font>
    <font>
      <u/>
      <sz val="7.35"/>
      <color theme="10"/>
      <name val="Calibri"/>
      <family val="2"/>
    </font>
    <font>
      <i/>
      <sz val="10"/>
      <name val="Arial Narrow"/>
      <family val="2"/>
    </font>
    <font>
      <sz val="10"/>
      <color rgb="FF000000"/>
      <name val="Arial Narrow"/>
      <family val="2"/>
    </font>
  </fonts>
  <fills count="27">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rgb="FF000000"/>
      </patternFill>
    </fill>
    <fill>
      <patternFill patternType="solid">
        <fgColor theme="4"/>
        <bgColor indexed="64"/>
      </patternFill>
    </fill>
    <fill>
      <patternFill patternType="solid">
        <fgColor theme="9" tint="0.39997558519241921"/>
        <bgColor indexed="64"/>
      </patternFill>
    </fill>
    <fill>
      <patternFill patternType="solid">
        <fgColor rgb="FF5B9BD5"/>
        <bgColor indexed="64"/>
      </patternFill>
    </fill>
    <fill>
      <patternFill patternType="solid">
        <fgColor rgb="FF54823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bgColor indexed="64"/>
      </patternFill>
    </fill>
    <fill>
      <patternFill patternType="solid">
        <fgColor theme="0"/>
        <bgColor rgb="FF000000"/>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top style="thin">
        <color rgb="FF000000"/>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rgb="FF000000"/>
      </bottom>
      <diagonal/>
    </border>
  </borders>
  <cellStyleXfs count="59">
    <xf numFmtId="0" fontId="0" fillId="0" borderId="0"/>
    <xf numFmtId="9" fontId="1" fillId="0" borderId="0" applyFont="0" applyFill="0" applyBorder="0" applyAlignment="0" applyProtection="0"/>
    <xf numFmtId="0" fontId="2" fillId="0" borderId="0"/>
    <xf numFmtId="0" fontId="3" fillId="0" borderId="0"/>
    <xf numFmtId="0" fontId="10"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6"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3" fillId="0" borderId="0" applyNumberFormat="0" applyFill="0" applyBorder="0" applyAlignment="0" applyProtection="0">
      <alignment vertical="top"/>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514">
    <xf numFmtId="0" fontId="0" fillId="0" borderId="0" xfId="0"/>
    <xf numFmtId="0" fontId="8" fillId="11" borderId="0" xfId="0" applyFont="1" applyFill="1" applyAlignment="1" applyProtection="1">
      <alignment horizontal="center" vertical="center" wrapText="1"/>
      <protection locked="0"/>
    </xf>
    <xf numFmtId="0" fontId="8" fillId="12" borderId="0" xfId="0" applyFont="1" applyFill="1" applyAlignment="1" applyProtection="1">
      <alignment horizontal="center" vertical="center" wrapText="1"/>
      <protection locked="0"/>
    </xf>
    <xf numFmtId="0" fontId="5" fillId="0" borderId="0" xfId="0" applyFont="1" applyAlignment="1">
      <alignment vertical="top" wrapText="1"/>
    </xf>
    <xf numFmtId="2" fontId="5" fillId="0" borderId="0" xfId="0" applyNumberFormat="1" applyFont="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14" fontId="5" fillId="0" borderId="0" xfId="0" applyNumberFormat="1"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protection locked="0"/>
    </xf>
    <xf numFmtId="0" fontId="8" fillId="0" borderId="0" xfId="0" applyFont="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8"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2" fontId="5" fillId="0" borderId="0" xfId="0" applyNumberFormat="1" applyFont="1" applyAlignment="1" applyProtection="1">
      <alignment horizontal="center" vertical="center"/>
      <protection locked="0"/>
    </xf>
    <xf numFmtId="9" fontId="5" fillId="0" borderId="0" xfId="1" applyFont="1" applyBorder="1" applyAlignment="1" applyProtection="1">
      <alignment horizontal="center" vertical="center"/>
      <protection locked="0"/>
    </xf>
    <xf numFmtId="0" fontId="5" fillId="1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4" fontId="8"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0" fontId="5" fillId="0" borderId="0" xfId="0" applyFont="1" applyAlignment="1">
      <alignment vertical="center" wrapText="1"/>
    </xf>
    <xf numFmtId="0" fontId="4"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5" fillId="0" borderId="0" xfId="0" applyFont="1" applyAlignment="1" applyProtection="1">
      <alignment horizontal="justify" vertical="justify"/>
      <protection locked="0"/>
    </xf>
    <xf numFmtId="0" fontId="5" fillId="0" borderId="0" xfId="0" applyFont="1" applyAlignment="1" applyProtection="1">
      <alignment horizontal="center" vertical="justify"/>
      <protection locked="0"/>
    </xf>
    <xf numFmtId="0" fontId="5" fillId="4" borderId="0" xfId="0" applyFont="1" applyFill="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0" xfId="0"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7" borderId="0" xfId="0" applyFont="1" applyFill="1" applyAlignment="1" applyProtection="1">
      <alignment vertical="center"/>
      <protection locked="0"/>
    </xf>
    <xf numFmtId="9" fontId="8" fillId="14" borderId="1" xfId="1" applyFont="1" applyFill="1" applyBorder="1" applyAlignment="1" applyProtection="1">
      <alignment horizontal="center" vertical="center" wrapText="1"/>
      <protection locked="0"/>
    </xf>
    <xf numFmtId="0" fontId="8" fillId="0" borderId="1" xfId="0" applyFont="1" applyBorder="1" applyAlignment="1">
      <alignment vertical="top" wrapText="1"/>
    </xf>
    <xf numFmtId="0" fontId="8" fillId="0" borderId="1" xfId="0" applyFont="1" applyBorder="1" applyAlignment="1">
      <alignment vertical="center" wrapText="1"/>
    </xf>
    <xf numFmtId="0" fontId="7" fillId="3" borderId="0" xfId="0" applyFont="1" applyFill="1" applyAlignment="1" applyProtection="1">
      <alignment horizontal="center" vertical="top" wrapText="1"/>
      <protection locked="0"/>
    </xf>
    <xf numFmtId="0" fontId="8" fillId="12" borderId="0" xfId="0" applyFont="1" applyFill="1" applyAlignment="1" applyProtection="1">
      <alignment horizontal="center" vertical="top" wrapText="1"/>
      <protection locked="0"/>
    </xf>
    <xf numFmtId="0" fontId="8" fillId="0" borderId="0" xfId="0" applyFont="1" applyAlignment="1" applyProtection="1">
      <alignment horizontal="center" vertical="top" wrapText="1"/>
      <protection locked="0"/>
    </xf>
    <xf numFmtId="0" fontId="8" fillId="0" borderId="1" xfId="0" applyFont="1" applyBorder="1" applyAlignment="1">
      <alignment horizontal="center" vertical="center"/>
    </xf>
    <xf numFmtId="14" fontId="5" fillId="0" borderId="0" xfId="0" applyNumberFormat="1" applyFont="1" applyAlignment="1" applyProtection="1">
      <alignment horizontal="justify" vertical="top" wrapText="1"/>
      <protection locked="0"/>
    </xf>
    <xf numFmtId="0" fontId="5" fillId="0" borderId="0" xfId="0" applyFont="1" applyAlignment="1">
      <alignment horizontal="justify" vertical="top" wrapText="1"/>
    </xf>
    <xf numFmtId="0" fontId="5"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0" fillId="0" borderId="1" xfId="0" applyBorder="1"/>
    <xf numFmtId="0" fontId="6" fillId="9" borderId="0" xfId="0" applyFont="1" applyFill="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7" fillId="3" borderId="0" xfId="0" applyFont="1" applyFill="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8" fillId="14" borderId="1" xfId="0" applyFont="1" applyFill="1" applyBorder="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8" fillId="0" borderId="0" xfId="0" applyFont="1" applyAlignment="1">
      <alignment horizontal="center" vertical="center" wrapText="1"/>
    </xf>
    <xf numFmtId="14" fontId="8" fillId="0" borderId="0" xfId="0" applyNumberFormat="1" applyFont="1" applyAlignment="1" applyProtection="1">
      <alignment horizontal="center" vertical="center" wrapText="1"/>
      <protection locked="0"/>
    </xf>
    <xf numFmtId="0" fontId="8" fillId="14"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pplyProtection="1">
      <alignment horizontal="center" vertical="center"/>
      <protection locked="0"/>
    </xf>
    <xf numFmtId="14" fontId="8" fillId="14" borderId="0" xfId="0" applyNumberFormat="1" applyFont="1" applyFill="1" applyAlignment="1" applyProtection="1">
      <alignment horizontal="center" vertical="center"/>
      <protection locked="0"/>
    </xf>
    <xf numFmtId="14" fontId="8" fillId="14" borderId="0" xfId="0" applyNumberFormat="1" applyFont="1" applyFill="1" applyAlignment="1" applyProtection="1">
      <alignment horizontal="center" vertical="center" wrapText="1"/>
      <protection locked="0"/>
    </xf>
    <xf numFmtId="0" fontId="14" fillId="0" borderId="0" xfId="0" applyFont="1" applyAlignment="1">
      <alignment horizontal="center" vertical="center"/>
    </xf>
    <xf numFmtId="0" fontId="13" fillId="0" borderId="0" xfId="0" applyFont="1" applyAlignment="1">
      <alignment horizontal="center" vertical="center" wrapText="1"/>
    </xf>
    <xf numFmtId="0" fontId="8" fillId="0" borderId="0" xfId="0" applyFont="1" applyAlignment="1">
      <alignment horizontal="center" vertical="top" wrapText="1"/>
    </xf>
    <xf numFmtId="9" fontId="8" fillId="0" borderId="0" xfId="1" applyFont="1" applyFill="1" applyBorder="1" applyAlignment="1" applyProtection="1">
      <alignment horizontal="center" vertical="center"/>
      <protection locked="0"/>
    </xf>
    <xf numFmtId="14" fontId="8" fillId="0" borderId="0" xfId="0" applyNumberFormat="1" applyFont="1" applyAlignment="1">
      <alignment horizontal="center" vertical="center"/>
    </xf>
    <xf numFmtId="14" fontId="12" fillId="0" borderId="0" xfId="0" applyNumberFormat="1" applyFont="1" applyAlignment="1">
      <alignment horizontal="center" vertical="center" wrapText="1"/>
    </xf>
    <xf numFmtId="14" fontId="8" fillId="0" borderId="0" xfId="0" applyNumberFormat="1" applyFont="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top" wrapText="1"/>
    </xf>
    <xf numFmtId="0" fontId="9" fillId="0" borderId="0" xfId="2" applyFont="1" applyAlignment="1">
      <alignment horizontal="center" vertical="center" wrapText="1"/>
    </xf>
    <xf numFmtId="14" fontId="9" fillId="0" borderId="0" xfId="2" applyNumberFormat="1" applyFont="1" applyAlignment="1">
      <alignment horizontal="center" vertical="center" wrapText="1"/>
    </xf>
    <xf numFmtId="14" fontId="9" fillId="0" borderId="0" xfId="0" applyNumberFormat="1" applyFont="1" applyAlignment="1">
      <alignment horizontal="center" vertical="center"/>
    </xf>
    <xf numFmtId="0" fontId="15" fillId="0" borderId="0" xfId="0" applyFont="1" applyAlignment="1">
      <alignment horizontal="center" vertical="center" wrapText="1"/>
    </xf>
    <xf numFmtId="0" fontId="9" fillId="0" borderId="0" xfId="2" applyFont="1" applyAlignment="1">
      <alignment horizontal="center" vertical="top" wrapText="1"/>
    </xf>
    <xf numFmtId="14" fontId="9"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top" wrapText="1"/>
    </xf>
    <xf numFmtId="0" fontId="5" fillId="0" borderId="0" xfId="0" applyFont="1" applyAlignment="1">
      <alignment horizontal="center" vertical="center"/>
    </xf>
    <xf numFmtId="0" fontId="9" fillId="0" borderId="0" xfId="9" applyFont="1" applyFill="1" applyBorder="1" applyAlignment="1" applyProtection="1">
      <alignment horizontal="center" vertical="center" wrapText="1"/>
    </xf>
    <xf numFmtId="0" fontId="11" fillId="0" borderId="0" xfId="0" applyFont="1" applyAlignment="1">
      <alignment horizontal="center" vertical="center"/>
    </xf>
    <xf numFmtId="14" fontId="16" fillId="0" borderId="0" xfId="0" applyNumberFormat="1" applyFont="1" applyAlignment="1">
      <alignment horizontal="center" vertical="center"/>
    </xf>
    <xf numFmtId="0" fontId="16" fillId="0" borderId="0" xfId="0" applyFont="1" applyAlignment="1">
      <alignment horizontal="center" vertical="center"/>
    </xf>
    <xf numFmtId="9" fontId="8" fillId="0" borderId="0" xfId="0" applyNumberFormat="1" applyFont="1" applyAlignment="1">
      <alignment horizontal="center" vertical="center" wrapText="1"/>
    </xf>
    <xf numFmtId="0" fontId="12" fillId="0" borderId="0" xfId="0" applyFont="1" applyAlignment="1">
      <alignment horizontal="center" vertical="center" wrapText="1"/>
    </xf>
    <xf numFmtId="0" fontId="9" fillId="0" borderId="0" xfId="0" applyFont="1" applyAlignment="1" applyProtection="1">
      <alignment horizontal="center" vertical="top" wrapText="1"/>
      <protection locked="0"/>
    </xf>
    <xf numFmtId="9" fontId="8" fillId="0" borderId="0" xfId="1" applyFont="1" applyFill="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14" fontId="9" fillId="0" borderId="0" xfId="0" applyNumberFormat="1" applyFont="1" applyAlignment="1" applyProtection="1">
      <alignment horizontal="center" vertical="center" wrapText="1"/>
      <protection locked="0"/>
    </xf>
    <xf numFmtId="9" fontId="8" fillId="0" borderId="0" xfId="0" applyNumberFormat="1" applyFont="1" applyAlignment="1" applyProtection="1">
      <alignment horizontal="center" vertical="center" wrapText="1"/>
      <protection locked="0"/>
    </xf>
    <xf numFmtId="14" fontId="12" fillId="0" borderId="0" xfId="0" applyNumberFormat="1" applyFont="1" applyAlignment="1" applyProtection="1">
      <alignment horizontal="center" vertical="center" wrapText="1"/>
      <protection locked="0"/>
    </xf>
    <xf numFmtId="0" fontId="9" fillId="0" borderId="0" xfId="0" applyFont="1" applyAlignment="1" applyProtection="1">
      <alignment horizontal="left" vertical="top" wrapText="1"/>
      <protection locked="0"/>
    </xf>
    <xf numFmtId="0" fontId="8" fillId="0" borderId="0" xfId="4" applyFont="1" applyAlignment="1">
      <alignment horizontal="center" vertical="center" wrapText="1"/>
    </xf>
    <xf numFmtId="0" fontId="8" fillId="0" borderId="0" xfId="0" applyFont="1" applyAlignment="1" applyProtection="1">
      <alignment horizontal="center" vertical="top" wrapText="1" shrinkToFit="1"/>
      <protection locked="0"/>
    </xf>
    <xf numFmtId="14" fontId="9" fillId="0" borderId="0" xfId="0" applyNumberFormat="1" applyFont="1" applyAlignment="1" applyProtection="1">
      <alignment horizontal="center" vertical="center"/>
      <protection locked="0"/>
    </xf>
    <xf numFmtId="0" fontId="7" fillId="0" borderId="0" xfId="0" applyFont="1" applyAlignment="1" applyProtection="1">
      <alignment horizontal="left" vertical="center" wrapText="1"/>
      <protection locked="0"/>
    </xf>
    <xf numFmtId="0" fontId="9" fillId="0" borderId="0" xfId="0" applyFont="1" applyAlignment="1">
      <alignment horizontal="center" vertical="top" wrapText="1"/>
    </xf>
    <xf numFmtId="0" fontId="16" fillId="0" borderId="0" xfId="0" applyFont="1" applyAlignment="1">
      <alignment horizontal="center" vertical="top" wrapText="1"/>
    </xf>
    <xf numFmtId="0" fontId="8" fillId="0" borderId="0" xfId="0" applyFont="1" applyAlignment="1">
      <alignment vertical="center"/>
    </xf>
    <xf numFmtId="2" fontId="5" fillId="0" borderId="1" xfId="0" applyNumberFormat="1" applyFont="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0" borderId="1" xfId="0" applyFont="1" applyBorder="1" applyAlignment="1">
      <alignment horizontal="center" vertical="center" wrapText="1"/>
    </xf>
    <xf numFmtId="0" fontId="4" fillId="4" borderId="1" xfId="0" applyFont="1" applyFill="1" applyBorder="1" applyAlignment="1" applyProtection="1">
      <alignment horizontal="center" vertical="center"/>
      <protection locked="0"/>
    </xf>
    <xf numFmtId="0" fontId="5" fillId="0" borderId="1" xfId="0" applyFont="1" applyBorder="1" applyAlignment="1">
      <alignment horizontal="center" vertical="top" wrapText="1"/>
    </xf>
    <xf numFmtId="0" fontId="7" fillId="0" borderId="0" xfId="0" applyFont="1" applyAlignment="1">
      <alignment vertical="center" wrapText="1"/>
    </xf>
    <xf numFmtId="0" fontId="18" fillId="0" borderId="1" xfId="0" applyFont="1" applyBorder="1" applyAlignment="1" applyProtection="1">
      <alignment horizontal="center" vertical="center" wrapText="1"/>
      <protection locked="0"/>
    </xf>
    <xf numFmtId="14" fontId="12" fillId="0" borderId="5" xfId="0" applyNumberFormat="1"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5" fillId="0" borderId="1" xfId="0" applyFont="1" applyBorder="1" applyAlignment="1">
      <alignment wrapText="1"/>
    </xf>
    <xf numFmtId="9" fontId="5" fillId="0" borderId="1" xfId="1" applyFont="1" applyFill="1" applyBorder="1" applyAlignment="1" applyProtection="1">
      <alignment horizontal="center" vertical="center"/>
      <protection locked="0"/>
    </xf>
    <xf numFmtId="0" fontId="5" fillId="0" borderId="1" xfId="0" applyFont="1" applyBorder="1" applyAlignment="1">
      <alignment vertical="center" wrapText="1"/>
    </xf>
    <xf numFmtId="0" fontId="4" fillId="0" borderId="1" xfId="0" applyFont="1" applyBorder="1" applyAlignment="1" applyProtection="1">
      <alignment horizontal="center" vertical="center"/>
      <protection locked="0"/>
    </xf>
    <xf numFmtId="14" fontId="5" fillId="0" borderId="1" xfId="0" applyNumberFormat="1" applyFont="1" applyBorder="1" applyAlignment="1">
      <alignment horizontal="center" vertical="center"/>
    </xf>
    <xf numFmtId="0" fontId="5" fillId="0" borderId="1" xfId="0" applyFont="1" applyBorder="1" applyAlignment="1">
      <alignment vertical="top" wrapText="1"/>
    </xf>
    <xf numFmtId="0" fontId="5" fillId="0" borderId="1" xfId="0" applyFont="1" applyBorder="1" applyAlignment="1" applyProtection="1">
      <alignment vertical="top" wrapText="1"/>
      <protection locked="0"/>
    </xf>
    <xf numFmtId="0" fontId="8" fillId="0" borderId="1" xfId="0" applyFont="1" applyBorder="1" applyAlignment="1">
      <alignment wrapText="1"/>
    </xf>
    <xf numFmtId="9" fontId="5" fillId="0" borderId="1" xfId="1" applyFont="1" applyBorder="1" applyAlignment="1" applyProtection="1">
      <alignment horizontal="center" vertical="center"/>
      <protection locked="0"/>
    </xf>
    <xf numFmtId="0" fontId="8" fillId="0" borderId="0" xfId="0" applyFont="1"/>
    <xf numFmtId="0" fontId="18" fillId="0" borderId="1"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18" fillId="0" borderId="1" xfId="0" applyFont="1" applyBorder="1" applyAlignment="1" applyProtection="1">
      <alignment horizontal="center" vertical="top" wrapText="1"/>
      <protection locked="0"/>
    </xf>
    <xf numFmtId="14" fontId="12" fillId="0" borderId="6" xfId="0" applyNumberFormat="1" applyFont="1" applyBorder="1" applyAlignment="1">
      <alignment horizontal="center" vertical="center" wrapText="1"/>
    </xf>
    <xf numFmtId="14" fontId="5" fillId="0" borderId="1" xfId="0" applyNumberFormat="1" applyFont="1" applyBorder="1" applyAlignment="1" applyProtection="1">
      <alignment vertical="top"/>
      <protection locked="0"/>
    </xf>
    <xf numFmtId="0" fontId="6" fillId="0" borderId="1" xfId="0" applyFont="1" applyBorder="1" applyAlignment="1">
      <alignment horizontal="justify" vertical="top"/>
    </xf>
    <xf numFmtId="0" fontId="5" fillId="0" borderId="1" xfId="0" applyFont="1" applyBorder="1" applyAlignment="1">
      <alignment horizontal="justify" vertical="top"/>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7"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5" fillId="0" borderId="0" xfId="0" applyFont="1" applyAlignment="1">
      <alignment horizontal="left" vertical="top" wrapText="1"/>
    </xf>
    <xf numFmtId="0" fontId="17" fillId="0" borderId="0" xfId="0" applyFont="1" applyAlignment="1">
      <alignment horizontal="justify" vertical="top" wrapText="1"/>
    </xf>
    <xf numFmtId="14" fontId="5" fillId="0" borderId="0" xfId="0" applyNumberFormat="1" applyFont="1" applyAlignment="1">
      <alignment horizontal="center" vertical="center" wrapText="1"/>
    </xf>
    <xf numFmtId="0" fontId="23" fillId="0" borderId="0" xfId="0" applyFont="1" applyAlignment="1">
      <alignment horizontal="justify" vertical="top" wrapText="1"/>
    </xf>
    <xf numFmtId="0" fontId="25" fillId="0" borderId="0" xfId="0" applyFont="1" applyAlignment="1">
      <alignment horizontal="left" vertical="top" wrapText="1"/>
    </xf>
    <xf numFmtId="0" fontId="4" fillId="0" borderId="0" xfId="0" applyFont="1" applyAlignment="1">
      <alignment vertical="top" wrapText="1"/>
    </xf>
    <xf numFmtId="0" fontId="6" fillId="0" borderId="0" xfId="0" applyFont="1" applyAlignment="1">
      <alignment horizontal="justify" vertical="top" wrapText="1"/>
    </xf>
    <xf numFmtId="14" fontId="4"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protection locked="0"/>
    </xf>
    <xf numFmtId="14" fontId="5" fillId="15" borderId="1" xfId="0" applyNumberFormat="1"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0" xfId="0" applyFont="1"/>
    <xf numFmtId="0" fontId="28" fillId="0" borderId="0" xfId="0" applyFont="1" applyAlignment="1" applyProtection="1">
      <alignment horizontal="center" vertical="top" wrapText="1"/>
      <protection locked="0"/>
    </xf>
    <xf numFmtId="0" fontId="29" fillId="0" borderId="0" xfId="0" applyFont="1"/>
    <xf numFmtId="0" fontId="31" fillId="0" borderId="0" xfId="0" applyFont="1" applyAlignment="1">
      <alignment vertical="top" wrapText="1"/>
    </xf>
    <xf numFmtId="0" fontId="27" fillId="2" borderId="1"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protection locked="0"/>
    </xf>
    <xf numFmtId="0" fontId="27" fillId="3" borderId="1" xfId="0" applyFont="1" applyFill="1" applyBorder="1" applyAlignment="1" applyProtection="1">
      <alignment vertical="center" wrapText="1"/>
      <protection locked="0"/>
    </xf>
    <xf numFmtId="0" fontId="27" fillId="17" borderId="1"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protection locked="0"/>
    </xf>
    <xf numFmtId="0" fontId="28" fillId="0" borderId="1" xfId="0" applyFont="1" applyBorder="1"/>
    <xf numFmtId="0" fontId="29" fillId="0" borderId="8" xfId="0" applyFont="1" applyBorder="1"/>
    <xf numFmtId="0" fontId="29" fillId="0" borderId="14" xfId="0" applyFont="1" applyBorder="1"/>
    <xf numFmtId="0" fontId="29" fillId="0" borderId="7" xfId="0" applyFont="1" applyBorder="1"/>
    <xf numFmtId="0" fontId="29" fillId="0" borderId="9" xfId="0" applyFont="1" applyBorder="1"/>
    <xf numFmtId="0" fontId="29" fillId="0" borderId="15" xfId="0" applyFont="1" applyBorder="1"/>
    <xf numFmtId="0" fontId="29" fillId="0" borderId="8" xfId="0" applyFont="1" applyBorder="1" applyAlignment="1">
      <alignment horizontal="center"/>
    </xf>
    <xf numFmtId="0" fontId="29" fillId="0" borderId="0" xfId="0" applyFont="1" applyAlignment="1">
      <alignment horizontal="center"/>
    </xf>
    <xf numFmtId="0" fontId="29" fillId="0" borderId="14" xfId="0" applyFont="1" applyBorder="1" applyAlignment="1">
      <alignment horizontal="center"/>
    </xf>
    <xf numFmtId="0" fontId="33" fillId="0" borderId="8" xfId="0" applyFont="1" applyBorder="1"/>
    <xf numFmtId="0" fontId="34" fillId="0" borderId="8" xfId="0" applyFont="1" applyBorder="1"/>
    <xf numFmtId="0" fontId="33" fillId="0" borderId="0" xfId="0" applyFont="1"/>
    <xf numFmtId="0" fontId="34" fillId="6" borderId="1" xfId="0" applyFont="1" applyFill="1" applyBorder="1" applyAlignment="1">
      <alignment horizontal="center"/>
    </xf>
    <xf numFmtId="0" fontId="34" fillId="0" borderId="1" xfId="0" applyFont="1" applyBorder="1" applyAlignment="1" applyProtection="1">
      <alignment vertical="center" wrapText="1"/>
      <protection locked="0"/>
    </xf>
    <xf numFmtId="0" fontId="33" fillId="0" borderId="1" xfId="0" applyFont="1" applyBorder="1" applyAlignment="1" applyProtection="1">
      <alignment vertical="top" wrapText="1"/>
      <protection locked="0"/>
    </xf>
    <xf numFmtId="0" fontId="34" fillId="0" borderId="0" xfId="0" applyFont="1" applyAlignment="1" applyProtection="1">
      <alignment vertical="center" wrapText="1"/>
      <protection locked="0"/>
    </xf>
    <xf numFmtId="0" fontId="33" fillId="0" borderId="0" xfId="0" applyFont="1" applyAlignment="1" applyProtection="1">
      <alignment vertical="center" wrapText="1"/>
      <protection locked="0"/>
    </xf>
    <xf numFmtId="0" fontId="34" fillId="0" borderId="0" xfId="0" applyFont="1"/>
    <xf numFmtId="0" fontId="30" fillId="0" borderId="18" xfId="0" applyFont="1" applyBorder="1" applyAlignment="1">
      <alignment vertical="center"/>
    </xf>
    <xf numFmtId="0" fontId="30" fillId="0" borderId="19" xfId="0" applyFont="1" applyBorder="1" applyAlignment="1">
      <alignment vertical="center"/>
    </xf>
    <xf numFmtId="0" fontId="35" fillId="0" borderId="17" xfId="0" applyFont="1" applyBorder="1" applyAlignment="1">
      <alignment horizontal="center" vertical="center"/>
    </xf>
    <xf numFmtId="0" fontId="37" fillId="0" borderId="0" xfId="0" applyFont="1" applyAlignment="1">
      <alignment horizontal="center"/>
    </xf>
    <xf numFmtId="0" fontId="33" fillId="0" borderId="0" xfId="0" applyFont="1" applyAlignment="1">
      <alignment horizontal="center"/>
    </xf>
    <xf numFmtId="0" fontId="33" fillId="0" borderId="0" xfId="0" applyFont="1" applyAlignment="1">
      <alignment horizontal="center" vertical="center"/>
    </xf>
    <xf numFmtId="9" fontId="33" fillId="0" borderId="0" xfId="1" applyFont="1" applyFill="1"/>
    <xf numFmtId="0" fontId="28" fillId="0" borderId="2" xfId="0" applyFont="1" applyBorder="1" applyAlignment="1" applyProtection="1">
      <alignment horizontal="center" vertical="center"/>
      <protection locked="0"/>
    </xf>
    <xf numFmtId="0" fontId="33" fillId="0" borderId="12" xfId="0" applyFont="1" applyBorder="1" applyAlignment="1">
      <alignment horizontal="left" vertical="center" wrapText="1"/>
    </xf>
    <xf numFmtId="0" fontId="33" fillId="0" borderId="1" xfId="0" applyFont="1" applyBorder="1" applyAlignment="1" applyProtection="1">
      <alignment horizontal="justify" vertical="center" wrapText="1"/>
      <protection locked="0"/>
    </xf>
    <xf numFmtId="0" fontId="38" fillId="0" borderId="1" xfId="0" applyFont="1" applyBorder="1" applyAlignment="1" applyProtection="1">
      <alignment horizontal="justify" vertical="center" wrapText="1"/>
      <protection locked="0"/>
    </xf>
    <xf numFmtId="0" fontId="39" fillId="0" borderId="1" xfId="0" applyFont="1" applyBorder="1" applyAlignment="1" applyProtection="1">
      <alignment horizontal="justify"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horizontal="justify" vertical="top" wrapText="1"/>
      <protection locked="0"/>
    </xf>
    <xf numFmtId="0" fontId="40" fillId="17" borderId="2" xfId="0" applyFont="1" applyFill="1" applyBorder="1" applyAlignment="1" applyProtection="1">
      <alignment horizontal="center" vertical="center" wrapText="1"/>
      <protection locked="0"/>
    </xf>
    <xf numFmtId="0" fontId="40" fillId="17" borderId="1" xfId="0" applyFont="1" applyFill="1" applyBorder="1" applyAlignment="1" applyProtection="1">
      <alignment horizontal="center" vertical="center" wrapText="1"/>
      <protection locked="0"/>
    </xf>
    <xf numFmtId="0" fontId="41" fillId="0" borderId="1" xfId="0" applyFont="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28" fillId="14" borderId="2"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28" fillId="16" borderId="1" xfId="0" applyFont="1" applyFill="1" applyBorder="1" applyAlignment="1" applyProtection="1">
      <alignment horizontal="center" vertical="center" wrapText="1"/>
      <protection locked="0"/>
    </xf>
    <xf numFmtId="0" fontId="28" fillId="0" borderId="2" xfId="0" applyFont="1" applyBorder="1" applyAlignment="1" applyProtection="1">
      <alignment horizontal="center" vertical="center" wrapText="1"/>
      <protection locked="0"/>
    </xf>
    <xf numFmtId="9" fontId="28" fillId="14" borderId="2" xfId="0" applyNumberFormat="1" applyFont="1" applyFill="1" applyBorder="1" applyAlignment="1" applyProtection="1">
      <alignment horizontal="center" vertical="center" wrapText="1"/>
      <protection locked="0"/>
    </xf>
    <xf numFmtId="14" fontId="41" fillId="14" borderId="1" xfId="2" applyNumberFormat="1" applyFont="1" applyFill="1" applyBorder="1" applyAlignment="1" applyProtection="1">
      <alignment horizontal="center" vertical="center" wrapText="1"/>
      <protection locked="0"/>
    </xf>
    <xf numFmtId="0" fontId="40" fillId="0" borderId="1" xfId="0" applyFont="1" applyBorder="1" applyAlignment="1">
      <alignment horizontal="left" vertical="center" wrapText="1"/>
    </xf>
    <xf numFmtId="0" fontId="28" fillId="14" borderId="1" xfId="0" applyFont="1" applyFill="1" applyBorder="1" applyAlignment="1" applyProtection="1">
      <alignment horizontal="center" vertical="center" wrapText="1"/>
      <protection locked="0"/>
    </xf>
    <xf numFmtId="0" fontId="28" fillId="16" borderId="2" xfId="0" applyFont="1" applyFill="1" applyBorder="1" applyAlignment="1" applyProtection="1">
      <alignment horizontal="center" vertical="center" wrapText="1"/>
      <protection locked="0"/>
    </xf>
    <xf numFmtId="0" fontId="41" fillId="0" borderId="1" xfId="0" applyFont="1" applyBorder="1" applyAlignment="1">
      <alignment horizontal="left" vertical="top" wrapText="1"/>
    </xf>
    <xf numFmtId="0" fontId="27" fillId="0" borderId="2"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28" fillId="0" borderId="1" xfId="0" applyFont="1" applyBorder="1" applyAlignment="1">
      <alignment horizontal="center" vertical="center"/>
    </xf>
    <xf numFmtId="2" fontId="28" fillId="0" borderId="2" xfId="0" applyNumberFormat="1" applyFont="1" applyBorder="1" applyAlignment="1" applyProtection="1">
      <alignment horizontal="center" vertical="center"/>
      <protection locked="0"/>
    </xf>
    <xf numFmtId="9" fontId="28" fillId="0" borderId="2" xfId="0" applyNumberFormat="1" applyFont="1" applyBorder="1" applyAlignment="1" applyProtection="1">
      <alignment horizontal="center" vertical="center"/>
      <protection locked="0"/>
    </xf>
    <xf numFmtId="0" fontId="28" fillId="14" borderId="22" xfId="0" applyFont="1" applyFill="1" applyBorder="1" applyAlignment="1" applyProtection="1">
      <alignment horizontal="center" vertical="center"/>
      <protection locked="0"/>
    </xf>
    <xf numFmtId="2" fontId="28" fillId="0" borderId="1" xfId="0" applyNumberFormat="1" applyFont="1" applyBorder="1" applyAlignment="1" applyProtection="1">
      <alignment horizontal="center" vertical="center"/>
      <protection locked="0"/>
    </xf>
    <xf numFmtId="9" fontId="28" fillId="0" borderId="1" xfId="0" applyNumberFormat="1" applyFont="1" applyBorder="1" applyAlignment="1" applyProtection="1">
      <alignment horizontal="center" vertical="center"/>
      <protection locked="0"/>
    </xf>
    <xf numFmtId="0" fontId="28" fillId="14" borderId="1" xfId="0" applyFont="1" applyFill="1" applyBorder="1" applyAlignment="1" applyProtection="1">
      <alignment horizontal="center" vertical="center"/>
      <protection locked="0"/>
    </xf>
    <xf numFmtId="0" fontId="41" fillId="0" borderId="23" xfId="0" applyFont="1" applyBorder="1" applyAlignment="1">
      <alignment horizontal="justify" vertical="top" wrapText="1"/>
    </xf>
    <xf numFmtId="0" fontId="41" fillId="0" borderId="3" xfId="0" applyFont="1" applyBorder="1" applyAlignment="1">
      <alignment horizontal="center" vertical="center" wrapText="1"/>
    </xf>
    <xf numFmtId="9" fontId="28" fillId="14" borderId="1" xfId="0" applyNumberFormat="1" applyFont="1" applyFill="1" applyBorder="1" applyAlignment="1" applyProtection="1">
      <alignment horizontal="center" vertical="center" wrapText="1"/>
      <protection locked="0"/>
    </xf>
    <xf numFmtId="165" fontId="41" fillId="0" borderId="1" xfId="0" applyNumberFormat="1" applyFont="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41" fillId="0" borderId="1" xfId="9" applyFont="1" applyFill="1" applyBorder="1" applyAlignment="1" applyProtection="1">
      <alignment horizontal="center" vertical="center" wrapText="1"/>
    </xf>
    <xf numFmtId="0" fontId="28" fillId="16" borderId="1" xfId="0" applyFont="1" applyFill="1" applyBorder="1" applyAlignment="1">
      <alignment horizontal="center" vertical="center" wrapText="1"/>
    </xf>
    <xf numFmtId="0" fontId="41" fillId="0" borderId="1" xfId="0" applyFont="1" applyBorder="1" applyAlignment="1">
      <alignment horizontal="justify" vertical="top" wrapText="1"/>
    </xf>
    <xf numFmtId="0" fontId="41" fillId="0" borderId="1" xfId="0" applyFont="1" applyBorder="1" applyAlignment="1">
      <alignment horizontal="center" vertical="center" wrapText="1"/>
    </xf>
    <xf numFmtId="0" fontId="28" fillId="0" borderId="1" xfId="0" applyFont="1" applyBorder="1" applyAlignment="1">
      <alignment horizontal="center" vertical="center" wrapText="1"/>
    </xf>
    <xf numFmtId="14" fontId="41" fillId="14" borderId="1" xfId="2" applyNumberFormat="1" applyFont="1" applyFill="1" applyBorder="1" applyAlignment="1">
      <alignment horizontal="center" vertical="center" wrapText="1"/>
    </xf>
    <xf numFmtId="14" fontId="44" fillId="14" borderId="1" xfId="2" applyNumberFormat="1" applyFont="1" applyFill="1" applyBorder="1" applyAlignment="1">
      <alignment horizontal="center" vertical="center" wrapText="1"/>
    </xf>
    <xf numFmtId="0" fontId="41" fillId="0" borderId="1" xfId="0" applyFont="1" applyBorder="1" applyAlignment="1">
      <alignment horizontal="left" vertical="center" wrapText="1"/>
    </xf>
    <xf numFmtId="165" fontId="28" fillId="0" borderId="1" xfId="0" applyNumberFormat="1" applyFont="1" applyBorder="1" applyAlignment="1" applyProtection="1">
      <alignment horizontal="center" vertical="center"/>
      <protection locked="0"/>
    </xf>
    <xf numFmtId="0" fontId="28" fillId="0" borderId="5" xfId="0" applyFont="1" applyBorder="1" applyAlignment="1" applyProtection="1">
      <alignment horizontal="center" vertical="center" wrapText="1"/>
      <protection locked="0"/>
    </xf>
    <xf numFmtId="0" fontId="28" fillId="16" borderId="1" xfId="0" applyFont="1" applyFill="1" applyBorder="1" applyAlignment="1" applyProtection="1">
      <alignment horizontal="center" vertical="center"/>
      <protection locked="0"/>
    </xf>
    <xf numFmtId="0" fontId="28" fillId="0" borderId="1" xfId="0" applyFont="1" applyBorder="1" applyAlignment="1" applyProtection="1">
      <alignment horizontal="left" vertical="center" wrapText="1"/>
      <protection locked="0"/>
    </xf>
    <xf numFmtId="0" fontId="28" fillId="0" borderId="1" xfId="0" applyFont="1" applyBorder="1" applyAlignment="1" applyProtection="1">
      <alignment horizontal="left" vertical="top" wrapText="1"/>
      <protection locked="0"/>
    </xf>
    <xf numFmtId="0" fontId="28" fillId="16" borderId="2" xfId="0" applyFont="1" applyFill="1" applyBorder="1" applyAlignment="1" applyProtection="1">
      <alignment horizontal="center" vertical="center"/>
      <protection locked="0"/>
    </xf>
    <xf numFmtId="0" fontId="28" fillId="0" borderId="2" xfId="0" applyFont="1" applyBorder="1" applyAlignment="1" applyProtection="1">
      <alignment horizontal="left" vertical="center" wrapText="1"/>
      <protection locked="0"/>
    </xf>
    <xf numFmtId="0" fontId="41" fillId="0" borderId="2" xfId="0" applyFont="1" applyBorder="1" applyAlignment="1">
      <alignment horizontal="center" vertical="center" wrapText="1"/>
    </xf>
    <xf numFmtId="14" fontId="41" fillId="0" borderId="1" xfId="0" applyNumberFormat="1" applyFont="1" applyBorder="1" applyAlignment="1">
      <alignment horizontal="center" vertical="center" wrapText="1"/>
    </xf>
    <xf numFmtId="0" fontId="28" fillId="14" borderId="1" xfId="0" applyFont="1" applyFill="1" applyBorder="1" applyAlignment="1">
      <alignment horizontal="center" vertical="center" wrapText="1"/>
    </xf>
    <xf numFmtId="0" fontId="41" fillId="16" borderId="1" xfId="9" applyFont="1" applyFill="1" applyBorder="1" applyAlignment="1" applyProtection="1">
      <alignment horizontal="center" vertical="center" wrapText="1"/>
    </xf>
    <xf numFmtId="0" fontId="41" fillId="0" borderId="1" xfId="2" applyFont="1" applyBorder="1" applyAlignment="1">
      <alignment vertical="top" wrapText="1"/>
    </xf>
    <xf numFmtId="0" fontId="41" fillId="0" borderId="1" xfId="2" applyFont="1" applyBorder="1" applyAlignment="1">
      <alignment vertical="center" wrapText="1"/>
    </xf>
    <xf numFmtId="0" fontId="48" fillId="0" borderId="1" xfId="0" applyFont="1" applyBorder="1" applyAlignment="1">
      <alignment horizontal="center" vertical="center"/>
    </xf>
    <xf numFmtId="0" fontId="41" fillId="0" borderId="1" xfId="2" applyFont="1" applyBorder="1" applyAlignment="1">
      <alignment horizontal="center" vertical="center" wrapText="1"/>
    </xf>
    <xf numFmtId="9" fontId="28" fillId="14" borderId="1" xfId="1" applyFont="1" applyFill="1" applyBorder="1" applyAlignment="1" applyProtection="1">
      <alignment horizontal="center" vertical="center"/>
      <protection locked="0"/>
    </xf>
    <xf numFmtId="14" fontId="41" fillId="0" borderId="1" xfId="2" applyNumberFormat="1" applyFont="1" applyBorder="1" applyAlignment="1">
      <alignment horizontal="center" vertical="center" wrapText="1"/>
    </xf>
    <xf numFmtId="0" fontId="28" fillId="14" borderId="5" xfId="0" applyFont="1" applyFill="1" applyBorder="1" applyAlignment="1" applyProtection="1">
      <alignment horizontal="center" vertical="center" wrapText="1"/>
      <protection locked="0"/>
    </xf>
    <xf numFmtId="0" fontId="41" fillId="14" borderId="24" xfId="9" applyFont="1" applyFill="1" applyBorder="1" applyAlignment="1" applyProtection="1">
      <alignment horizontal="center" vertical="center" wrapText="1"/>
    </xf>
    <xf numFmtId="0" fontId="28" fillId="14" borderId="22" xfId="0" applyFont="1" applyFill="1" applyBorder="1" applyAlignment="1" applyProtection="1">
      <alignment horizontal="center" vertical="center" wrapText="1"/>
      <protection locked="0"/>
    </xf>
    <xf numFmtId="0" fontId="41" fillId="14" borderId="25" xfId="9" applyFont="1" applyFill="1" applyBorder="1" applyAlignment="1" applyProtection="1">
      <alignment horizontal="center" vertical="center" wrapText="1"/>
    </xf>
    <xf numFmtId="0" fontId="41" fillId="0" borderId="2" xfId="2" applyFont="1" applyBorder="1" applyAlignment="1">
      <alignment vertical="top" wrapText="1"/>
    </xf>
    <xf numFmtId="9" fontId="28" fillId="14" borderId="2" xfId="1" applyFont="1" applyFill="1" applyBorder="1" applyAlignment="1" applyProtection="1">
      <alignment horizontal="center" vertical="center"/>
      <protection locked="0"/>
    </xf>
    <xf numFmtId="14" fontId="41" fillId="14" borderId="2" xfId="2" applyNumberFormat="1" applyFont="1" applyFill="1" applyBorder="1" applyAlignment="1">
      <alignment horizontal="center" vertical="center" wrapText="1"/>
    </xf>
    <xf numFmtId="0" fontId="28" fillId="0" borderId="24" xfId="0" applyFont="1" applyBorder="1" applyAlignment="1" applyProtection="1">
      <alignment horizontal="center" vertical="center" wrapText="1"/>
      <protection locked="0"/>
    </xf>
    <xf numFmtId="0" fontId="41" fillId="0" borderId="2" xfId="0" applyFont="1" applyBorder="1" applyAlignment="1">
      <alignment horizontal="left" vertical="center" wrapText="1"/>
    </xf>
    <xf numFmtId="14" fontId="41" fillId="0" borderId="2" xfId="0" applyNumberFormat="1" applyFont="1" applyBorder="1" applyAlignment="1">
      <alignment horizontal="center" vertical="center" wrapText="1"/>
    </xf>
    <xf numFmtId="9" fontId="28" fillId="14" borderId="21" xfId="0" applyNumberFormat="1" applyFont="1" applyFill="1" applyBorder="1" applyAlignment="1" applyProtection="1">
      <alignment horizontal="center" vertical="center" wrapText="1"/>
      <protection locked="0"/>
    </xf>
    <xf numFmtId="0" fontId="41" fillId="0" borderId="3" xfId="0" applyFont="1" applyBorder="1" applyAlignment="1">
      <alignment horizontal="left" vertical="center" wrapText="1"/>
    </xf>
    <xf numFmtId="0" fontId="40" fillId="0" borderId="1" xfId="0" applyFont="1" applyBorder="1" applyAlignment="1">
      <alignment horizontal="center" vertical="center" wrapText="1"/>
    </xf>
    <xf numFmtId="166" fontId="41" fillId="0" borderId="1" xfId="2" applyNumberFormat="1" applyFont="1" applyBorder="1" applyAlignment="1">
      <alignment horizontal="center" vertical="center" wrapText="1"/>
    </xf>
    <xf numFmtId="14" fontId="28" fillId="0" borderId="1" xfId="0" applyNumberFormat="1" applyFont="1" applyBorder="1" applyAlignment="1" applyProtection="1">
      <alignment horizontal="center" vertical="center"/>
      <protection locked="0"/>
    </xf>
    <xf numFmtId="0" fontId="51" fillId="19" borderId="2" xfId="0" applyFont="1" applyFill="1" applyBorder="1" applyAlignment="1">
      <alignment horizontal="center" vertical="center" wrapText="1" readingOrder="1"/>
    </xf>
    <xf numFmtId="0" fontId="51" fillId="19" borderId="1" xfId="0" applyFont="1" applyFill="1" applyBorder="1" applyAlignment="1">
      <alignment horizontal="center" vertical="center" wrapText="1" readingOrder="1"/>
    </xf>
    <xf numFmtId="0" fontId="19" fillId="19" borderId="1" xfId="0" applyFont="1" applyFill="1" applyBorder="1" applyAlignment="1">
      <alignment horizontal="center" vertical="center" wrapText="1"/>
    </xf>
    <xf numFmtId="0" fontId="19" fillId="20" borderId="1" xfId="0" applyFont="1" applyFill="1" applyBorder="1" applyAlignment="1">
      <alignment horizontal="center" vertical="center" wrapText="1"/>
    </xf>
    <xf numFmtId="0" fontId="51" fillId="22" borderId="1" xfId="0" applyFont="1" applyFill="1" applyBorder="1" applyAlignment="1">
      <alignment horizontal="center" vertical="center" wrapText="1" readingOrder="1"/>
    </xf>
    <xf numFmtId="0" fontId="51" fillId="15" borderId="1" xfId="0" applyFont="1" applyFill="1" applyBorder="1" applyAlignment="1">
      <alignment horizontal="center" vertical="center" wrapText="1" readingOrder="1"/>
    </xf>
    <xf numFmtId="0" fontId="51" fillId="16" borderId="1" xfId="0" applyFont="1" applyFill="1" applyBorder="1" applyAlignment="1">
      <alignment horizontal="center" vertical="center" wrapText="1" readingOrder="1"/>
    </xf>
    <xf numFmtId="0" fontId="18" fillId="23" borderId="24" xfId="0" applyFont="1" applyFill="1" applyBorder="1" applyAlignment="1">
      <alignment horizontal="center" vertical="center" wrapText="1" readingOrder="1"/>
    </xf>
    <xf numFmtId="0" fontId="20" fillId="24" borderId="5" xfId="0" applyFont="1" applyFill="1" applyBorder="1" applyAlignment="1">
      <alignment horizontal="center" vertical="center"/>
    </xf>
    <xf numFmtId="0" fontId="20" fillId="24" borderId="1" xfId="0" applyFont="1" applyFill="1" applyBorder="1" applyAlignment="1">
      <alignment horizontal="center" vertical="center"/>
    </xf>
    <xf numFmtId="0" fontId="20" fillId="24" borderId="24" xfId="0" applyFont="1" applyFill="1" applyBorder="1" applyAlignment="1">
      <alignment horizontal="center" vertical="center" wrapText="1" readingOrder="1"/>
    </xf>
    <xf numFmtId="0" fontId="20" fillId="24" borderId="1" xfId="0" applyFont="1" applyFill="1" applyBorder="1" applyAlignment="1">
      <alignment horizontal="center" vertical="center" wrapText="1" readingOrder="1"/>
    </xf>
    <xf numFmtId="0" fontId="50" fillId="24" borderId="1" xfId="0" applyFont="1" applyFill="1" applyBorder="1" applyAlignment="1">
      <alignment horizontal="center" vertical="center" wrapText="1" readingOrder="1"/>
    </xf>
    <xf numFmtId="0" fontId="20" fillId="24" borderId="1" xfId="0" applyFont="1" applyFill="1" applyBorder="1" applyAlignment="1">
      <alignment horizontal="center" vertical="center" wrapText="1"/>
    </xf>
    <xf numFmtId="0" fontId="18" fillId="23" borderId="1" xfId="0" applyFont="1" applyFill="1" applyBorder="1" applyAlignment="1">
      <alignment horizontal="center" vertical="center" wrapText="1" readingOrder="1"/>
    </xf>
    <xf numFmtId="0" fontId="21" fillId="23" borderId="1" xfId="0" applyFont="1" applyFill="1" applyBorder="1" applyAlignment="1">
      <alignment horizontal="center" vertical="center" wrapText="1" readingOrder="1"/>
    </xf>
    <xf numFmtId="0" fontId="50" fillId="24" borderId="1" xfId="0" applyFont="1" applyFill="1" applyBorder="1" applyAlignment="1">
      <alignment horizontal="center" vertical="center" wrapText="1"/>
    </xf>
    <xf numFmtId="0" fontId="53" fillId="25" borderId="27" xfId="0" applyFont="1" applyFill="1" applyBorder="1" applyAlignment="1">
      <alignment horizontal="center" vertical="center"/>
    </xf>
    <xf numFmtId="0" fontId="54" fillId="25" borderId="6" xfId="0" applyFont="1" applyFill="1" applyBorder="1" applyAlignment="1">
      <alignment horizontal="center" vertical="center"/>
    </xf>
    <xf numFmtId="0" fontId="54" fillId="25" borderId="28" xfId="0" applyFont="1" applyFill="1" applyBorder="1" applyAlignment="1">
      <alignment horizontal="center" vertical="center"/>
    </xf>
    <xf numFmtId="0" fontId="54" fillId="25" borderId="27" xfId="0" applyFont="1" applyFill="1" applyBorder="1" applyAlignment="1">
      <alignment horizontal="center" vertical="center"/>
    </xf>
    <xf numFmtId="0" fontId="5" fillId="0" borderId="0" xfId="0" applyFont="1" applyAlignment="1">
      <alignment horizontal="center"/>
    </xf>
    <xf numFmtId="0" fontId="55" fillId="0" borderId="0" xfId="0" applyFont="1" applyAlignment="1">
      <alignment horizontal="center" vertical="center"/>
    </xf>
    <xf numFmtId="10" fontId="56" fillId="0" borderId="1" xfId="1" applyNumberFormat="1" applyFont="1" applyBorder="1" applyAlignment="1">
      <alignment horizontal="center" vertical="center"/>
    </xf>
    <xf numFmtId="14" fontId="41" fillId="0" borderId="23" xfId="0" applyNumberFormat="1" applyFont="1" applyBorder="1" applyAlignment="1">
      <alignment horizontal="center" vertical="center" wrapText="1"/>
    </xf>
    <xf numFmtId="0" fontId="28" fillId="0" borderId="29" xfId="0" applyFont="1" applyBorder="1" applyAlignment="1" applyProtection="1">
      <alignment horizontal="center" vertical="center"/>
      <protection locked="0"/>
    </xf>
    <xf numFmtId="166" fontId="41" fillId="0" borderId="1" xfId="0" applyNumberFormat="1" applyFont="1" applyBorder="1" applyAlignment="1">
      <alignment horizontal="center" vertical="center" wrapText="1"/>
    </xf>
    <xf numFmtId="166" fontId="28" fillId="0" borderId="1" xfId="0" applyNumberFormat="1" applyFont="1" applyBorder="1" applyAlignment="1" applyProtection="1">
      <alignment horizontal="center" vertical="center"/>
      <protection locked="0"/>
    </xf>
    <xf numFmtId="0" fontId="41" fillId="0" borderId="3" xfId="2" applyFont="1" applyBorder="1" applyAlignment="1">
      <alignment horizontal="justify" vertical="center" wrapText="1"/>
    </xf>
    <xf numFmtId="0" fontId="41" fillId="0" borderId="3" xfId="2" applyFont="1" applyBorder="1" applyAlignment="1">
      <alignment horizontal="center" vertical="center" wrapText="1"/>
    </xf>
    <xf numFmtId="0" fontId="41" fillId="0" borderId="2" xfId="2" applyFont="1" applyBorder="1" applyAlignment="1">
      <alignment vertical="center" wrapText="1"/>
    </xf>
    <xf numFmtId="0" fontId="41" fillId="0" borderId="1" xfId="2" applyFont="1" applyBorder="1" applyAlignment="1">
      <alignment horizontal="justify" vertical="center" wrapText="1"/>
    </xf>
    <xf numFmtId="0" fontId="28" fillId="0" borderId="2" xfId="0" applyFont="1" applyBorder="1" applyAlignment="1">
      <alignment horizontal="center" vertical="center"/>
    </xf>
    <xf numFmtId="0" fontId="40" fillId="0" borderId="3" xfId="0" applyFont="1" applyBorder="1" applyAlignment="1">
      <alignment horizontal="left" vertical="center" wrapText="1"/>
    </xf>
    <xf numFmtId="0" fontId="28" fillId="16" borderId="5" xfId="0" applyFont="1" applyFill="1" applyBorder="1" applyAlignment="1" applyProtection="1">
      <alignment horizontal="center" vertical="center"/>
      <protection locked="0"/>
    </xf>
    <xf numFmtId="14" fontId="28" fillId="0" borderId="2" xfId="0" applyNumberFormat="1" applyFont="1" applyBorder="1" applyAlignment="1">
      <alignment horizontal="center" vertical="center"/>
    </xf>
    <xf numFmtId="0" fontId="41" fillId="4" borderId="1" xfId="0" applyFont="1" applyFill="1" applyBorder="1" applyAlignment="1" applyProtection="1">
      <alignment horizontal="center" vertical="center"/>
      <protection locked="0"/>
    </xf>
    <xf numFmtId="14" fontId="28" fillId="0" borderId="1" xfId="0" applyNumberFormat="1" applyFont="1" applyBorder="1" applyAlignment="1">
      <alignment horizontal="center" vertical="center"/>
    </xf>
    <xf numFmtId="0" fontId="41" fillId="0" borderId="2" xfId="2" applyFont="1" applyBorder="1" applyAlignment="1">
      <alignment horizontal="justify" vertical="center" wrapText="1"/>
    </xf>
    <xf numFmtId="0" fontId="41" fillId="0" borderId="2" xfId="2" applyFont="1" applyBorder="1" applyAlignment="1">
      <alignment horizontal="center" vertical="center" wrapText="1"/>
    </xf>
    <xf numFmtId="0" fontId="41" fillId="4" borderId="2" xfId="0" applyFont="1" applyFill="1" applyBorder="1" applyAlignment="1" applyProtection="1">
      <alignment horizontal="center" vertical="center"/>
      <protection locked="0"/>
    </xf>
    <xf numFmtId="0" fontId="41" fillId="0" borderId="1" xfId="2" applyFont="1" applyBorder="1" applyAlignment="1">
      <alignment horizontal="center" vertical="top" wrapText="1"/>
    </xf>
    <xf numFmtId="0" fontId="28" fillId="0" borderId="1" xfId="0" applyFont="1" applyBorder="1" applyAlignment="1">
      <alignment vertical="center" wrapText="1"/>
    </xf>
    <xf numFmtId="0" fontId="28" fillId="0" borderId="1" xfId="0" applyFont="1" applyBorder="1" applyAlignment="1">
      <alignment wrapText="1"/>
    </xf>
    <xf numFmtId="0" fontId="28" fillId="0" borderId="1" xfId="0" applyFont="1" applyBorder="1" applyAlignment="1">
      <alignment horizontal="left" vertical="center" wrapText="1"/>
    </xf>
    <xf numFmtId="0" fontId="28" fillId="14" borderId="31" xfId="0" applyFont="1" applyFill="1" applyBorder="1" applyAlignment="1" applyProtection="1">
      <alignment horizontal="center" vertical="center"/>
      <protection locked="0"/>
    </xf>
    <xf numFmtId="2" fontId="28" fillId="0" borderId="21" xfId="0" applyNumberFormat="1" applyFont="1" applyBorder="1" applyAlignment="1" applyProtection="1">
      <alignment horizontal="center" vertical="center"/>
      <protection locked="0"/>
    </xf>
    <xf numFmtId="0" fontId="28" fillId="0" borderId="21" xfId="0" applyFont="1" applyBorder="1" applyAlignment="1">
      <alignment horizontal="center" vertical="center" wrapText="1"/>
    </xf>
    <xf numFmtId="165" fontId="41" fillId="0" borderId="21" xfId="0" applyNumberFormat="1" applyFont="1" applyBorder="1" applyAlignment="1">
      <alignment horizontal="center" vertical="center" wrapText="1"/>
    </xf>
    <xf numFmtId="0" fontId="41" fillId="0" borderId="11" xfId="0" applyFont="1" applyBorder="1" applyAlignment="1">
      <alignment horizontal="center" vertical="center" wrapText="1"/>
    </xf>
    <xf numFmtId="9" fontId="28" fillId="0" borderId="32" xfId="0" applyNumberFormat="1" applyFont="1" applyBorder="1" applyAlignment="1" applyProtection="1">
      <alignment horizontal="center" vertical="center"/>
      <protection locked="0"/>
    </xf>
    <xf numFmtId="9" fontId="28" fillId="14" borderId="22" xfId="0" applyNumberFormat="1" applyFont="1" applyFill="1" applyBorder="1" applyAlignment="1" applyProtection="1">
      <alignment horizontal="center" vertical="center" wrapText="1"/>
      <protection locked="0"/>
    </xf>
    <xf numFmtId="0" fontId="44" fillId="18" borderId="1" xfId="0" applyFont="1" applyFill="1" applyBorder="1" applyAlignment="1">
      <alignment horizontal="center" vertical="center" wrapText="1"/>
    </xf>
    <xf numFmtId="166" fontId="28" fillId="0" borderId="2" xfId="0" applyNumberFormat="1" applyFont="1" applyBorder="1" applyAlignment="1" applyProtection="1">
      <alignment horizontal="center" vertical="center"/>
      <protection locked="0"/>
    </xf>
    <xf numFmtId="0" fontId="44" fillId="0" borderId="1" xfId="0" applyFont="1" applyBorder="1" applyAlignment="1">
      <alignment horizontal="center" vertical="center" wrapText="1"/>
    </xf>
    <xf numFmtId="0" fontId="28" fillId="14" borderId="1" xfId="0" applyFont="1" applyFill="1" applyBorder="1" applyAlignment="1">
      <alignment horizontal="center" vertical="center"/>
    </xf>
    <xf numFmtId="0" fontId="51" fillId="21" borderId="1" xfId="0" applyFont="1" applyFill="1" applyBorder="1" applyAlignment="1">
      <alignment horizontal="center" vertical="center" wrapText="1" readingOrder="1"/>
    </xf>
    <xf numFmtId="0" fontId="27" fillId="0" borderId="2" xfId="0" applyFont="1" applyBorder="1" applyAlignment="1">
      <alignment horizontal="center" vertical="center" wrapText="1"/>
    </xf>
    <xf numFmtId="0" fontId="44" fillId="0" borderId="1" xfId="0" applyFont="1" applyBorder="1" applyAlignment="1">
      <alignment vertical="center" wrapText="1"/>
    </xf>
    <xf numFmtId="9" fontId="28" fillId="0" borderId="29" xfId="0" applyNumberFormat="1" applyFont="1" applyBorder="1" applyAlignment="1" applyProtection="1">
      <alignment horizontal="center" vertical="center"/>
      <protection locked="0"/>
    </xf>
    <xf numFmtId="0" fontId="28" fillId="14" borderId="29" xfId="0" applyFont="1" applyFill="1" applyBorder="1" applyAlignment="1" applyProtection="1">
      <alignment horizontal="center" vertical="center"/>
      <protection locked="0"/>
    </xf>
    <xf numFmtId="0" fontId="28" fillId="0" borderId="29" xfId="0" applyFont="1" applyBorder="1" applyAlignment="1">
      <alignment horizontal="center" vertical="center" wrapText="1"/>
    </xf>
    <xf numFmtId="0" fontId="41" fillId="0" borderId="4" xfId="2" applyFont="1" applyBorder="1" applyAlignment="1">
      <alignment horizontal="justify" vertical="center" wrapText="1"/>
    </xf>
    <xf numFmtId="0" fontId="41" fillId="0" borderId="4" xfId="2" applyFont="1" applyBorder="1" applyAlignment="1">
      <alignment horizontal="center" vertical="center" wrapText="1"/>
    </xf>
    <xf numFmtId="166" fontId="28" fillId="0" borderId="29" xfId="0" applyNumberFormat="1" applyFont="1" applyBorder="1" applyAlignment="1" applyProtection="1">
      <alignment horizontal="center" vertical="center"/>
      <protection locked="0"/>
    </xf>
    <xf numFmtId="14" fontId="41" fillId="15" borderId="1" xfId="2" applyNumberFormat="1" applyFont="1" applyFill="1" applyBorder="1" applyAlignment="1" applyProtection="1">
      <alignment horizontal="center" vertical="center" wrapText="1"/>
      <protection locked="0"/>
    </xf>
    <xf numFmtId="0" fontId="27" fillId="0" borderId="21" xfId="0" applyFont="1" applyBorder="1" applyAlignment="1" applyProtection="1">
      <alignment horizontal="center" vertical="center" wrapText="1"/>
      <protection locked="0"/>
    </xf>
    <xf numFmtId="0" fontId="27" fillId="14" borderId="2" xfId="0" applyFont="1" applyFill="1" applyBorder="1" applyAlignment="1">
      <alignment horizontal="center" vertical="center" wrapText="1"/>
    </xf>
    <xf numFmtId="0" fontId="41" fillId="14" borderId="2" xfId="9" applyFont="1" applyFill="1" applyBorder="1" applyAlignment="1" applyProtection="1">
      <alignment horizontal="center" vertical="center" wrapText="1"/>
    </xf>
    <xf numFmtId="0" fontId="41" fillId="0" borderId="1" xfId="0" applyFont="1" applyBorder="1" applyAlignment="1">
      <alignment horizontal="center" vertical="center"/>
    </xf>
    <xf numFmtId="0" fontId="28" fillId="0" borderId="0" xfId="0" applyFont="1" applyAlignment="1">
      <alignment vertical="center"/>
    </xf>
    <xf numFmtId="0" fontId="44" fillId="0" borderId="3" xfId="0" applyFont="1" applyBorder="1" applyAlignment="1">
      <alignment horizontal="center" vertical="center" wrapText="1"/>
    </xf>
    <xf numFmtId="0" fontId="28" fillId="0" borderId="0" xfId="0" applyFont="1" applyAlignment="1">
      <alignment horizontal="center" vertical="center"/>
    </xf>
    <xf numFmtId="0" fontId="41" fillId="0" borderId="2" xfId="0" applyFont="1" applyBorder="1" applyAlignment="1">
      <alignment horizontal="justify" vertical="top" wrapText="1"/>
    </xf>
    <xf numFmtId="0" fontId="41" fillId="4" borderId="29" xfId="0" applyFont="1" applyFill="1" applyBorder="1" applyAlignment="1" applyProtection="1">
      <alignment horizontal="center" vertical="center"/>
      <protection locked="0"/>
    </xf>
    <xf numFmtId="9" fontId="28" fillId="0" borderId="1" xfId="1" applyFont="1" applyFill="1" applyBorder="1" applyAlignment="1">
      <alignment horizontal="center" vertical="center"/>
    </xf>
    <xf numFmtId="9" fontId="41" fillId="0" borderId="3" xfId="0" applyNumberFormat="1" applyFont="1" applyBorder="1" applyAlignment="1">
      <alignment horizontal="center" vertical="center" wrapText="1"/>
    </xf>
    <xf numFmtId="14" fontId="14" fillId="0" borderId="1" xfId="0" applyNumberFormat="1" applyFont="1" applyBorder="1" applyAlignment="1">
      <alignment horizontal="center" vertical="center" wrapText="1"/>
    </xf>
    <xf numFmtId="14" fontId="57" fillId="0" borderId="16" xfId="0" applyNumberFormat="1" applyFont="1" applyBorder="1" applyAlignment="1">
      <alignment horizontal="center" vertical="center"/>
    </xf>
    <xf numFmtId="0" fontId="28" fillId="0" borderId="25" xfId="0" applyFont="1" applyBorder="1" applyAlignment="1" applyProtection="1">
      <alignment horizontal="center" vertical="center" wrapText="1"/>
      <protection locked="0"/>
    </xf>
    <xf numFmtId="9" fontId="28" fillId="14" borderId="2" xfId="0" applyNumberFormat="1" applyFont="1" applyFill="1" applyBorder="1" applyAlignment="1" applyProtection="1">
      <alignment horizontal="center" vertical="center"/>
      <protection locked="0"/>
    </xf>
    <xf numFmtId="0" fontId="44" fillId="0" borderId="1" xfId="0" applyFont="1" applyBorder="1" applyAlignment="1">
      <alignment horizontal="left" vertical="center" wrapText="1"/>
    </xf>
    <xf numFmtId="0" fontId="28" fillId="0" borderId="2" xfId="0" applyFont="1" applyBorder="1" applyAlignment="1">
      <alignment vertical="center" wrapText="1"/>
    </xf>
    <xf numFmtId="0" fontId="41" fillId="0" borderId="2" xfId="0" applyFont="1" applyBorder="1" applyAlignment="1" applyProtection="1">
      <alignment horizontal="center" vertical="center"/>
      <protection locked="0"/>
    </xf>
    <xf numFmtId="14" fontId="14" fillId="0" borderId="2" xfId="0" applyNumberFormat="1" applyFont="1" applyBorder="1" applyAlignment="1">
      <alignment horizontal="center" vertical="center" wrapText="1"/>
    </xf>
    <xf numFmtId="9" fontId="28" fillId="0" borderId="2" xfId="1" applyFont="1" applyFill="1" applyBorder="1" applyAlignment="1">
      <alignment horizontal="center" vertical="center"/>
    </xf>
    <xf numFmtId="14" fontId="28" fillId="15" borderId="1" xfId="0" applyNumberFormat="1" applyFont="1" applyFill="1" applyBorder="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41" fillId="4" borderId="1" xfId="0" applyFont="1" applyFill="1" applyBorder="1" applyAlignment="1" applyProtection="1">
      <alignment horizontal="center" vertical="center" wrapText="1"/>
      <protection locked="0"/>
    </xf>
    <xf numFmtId="2" fontId="28" fillId="0" borderId="24" xfId="0" applyNumberFormat="1" applyFont="1" applyBorder="1" applyAlignment="1" applyProtection="1">
      <alignment horizontal="center" vertical="center"/>
      <protection locked="0"/>
    </xf>
    <xf numFmtId="0" fontId="41" fillId="4" borderId="25" xfId="0" applyFont="1" applyFill="1" applyBorder="1" applyAlignment="1" applyProtection="1">
      <alignment horizontal="center" vertical="center"/>
      <protection locked="0"/>
    </xf>
    <xf numFmtId="0" fontId="44" fillId="14" borderId="1" xfId="0" applyFont="1" applyFill="1" applyBorder="1" applyAlignment="1">
      <alignment vertical="center" wrapText="1"/>
    </xf>
    <xf numFmtId="0" fontId="44" fillId="14" borderId="1" xfId="0" applyFont="1" applyFill="1" applyBorder="1" applyAlignment="1">
      <alignment horizontal="center" vertical="center"/>
    </xf>
    <xf numFmtId="0" fontId="44" fillId="0" borderId="1" xfId="2" applyFont="1" applyBorder="1" applyAlignment="1">
      <alignment vertical="top" wrapText="1"/>
    </xf>
    <xf numFmtId="0" fontId="43" fillId="0" borderId="3" xfId="0" applyFont="1" applyBorder="1" applyAlignment="1">
      <alignment horizontal="left" vertical="center" wrapText="1"/>
    </xf>
    <xf numFmtId="0" fontId="22" fillId="21" borderId="2" xfId="0" applyFont="1" applyFill="1" applyBorder="1" applyAlignment="1">
      <alignment horizontal="center" vertical="center" wrapText="1" readingOrder="1"/>
    </xf>
    <xf numFmtId="0" fontId="44" fillId="14" borderId="2" xfId="0" applyFont="1" applyFill="1" applyBorder="1" applyAlignment="1">
      <alignment horizontal="center" vertical="center"/>
    </xf>
    <xf numFmtId="9" fontId="28" fillId="0" borderId="22" xfId="0" applyNumberFormat="1" applyFont="1" applyBorder="1" applyAlignment="1" applyProtection="1">
      <alignment horizontal="center" vertical="center"/>
      <protection locked="0"/>
    </xf>
    <xf numFmtId="0" fontId="40" fillId="0" borderId="3" xfId="2" applyFont="1" applyBorder="1" applyAlignment="1">
      <alignment horizontal="left" vertical="center" wrapText="1"/>
    </xf>
    <xf numFmtId="14" fontId="41" fillId="14" borderId="1" xfId="13" applyNumberFormat="1" applyFont="1" applyFill="1" applyBorder="1" applyAlignment="1" applyProtection="1">
      <alignment horizontal="center" vertical="center" wrapText="1"/>
      <protection locked="0"/>
    </xf>
    <xf numFmtId="14" fontId="28" fillId="15" borderId="1" xfId="2" applyNumberFormat="1" applyFont="1" applyFill="1" applyBorder="1" applyAlignment="1">
      <alignment horizontal="center" vertical="center" wrapText="1"/>
    </xf>
    <xf numFmtId="14" fontId="41" fillId="0" borderId="1" xfId="2" applyNumberFormat="1" applyFont="1" applyBorder="1" applyAlignment="1" applyProtection="1">
      <alignment horizontal="center" vertical="center" wrapText="1"/>
      <protection locked="0"/>
    </xf>
    <xf numFmtId="0" fontId="28" fillId="0" borderId="1" xfId="0" applyFont="1" applyBorder="1" applyAlignment="1">
      <alignment vertical="center"/>
    </xf>
    <xf numFmtId="0" fontId="44" fillId="0" borderId="1" xfId="0" applyFont="1" applyBorder="1" applyAlignment="1">
      <alignment horizontal="justify" vertical="center" wrapText="1"/>
    </xf>
    <xf numFmtId="0" fontId="28" fillId="14" borderId="5" xfId="0" applyFont="1" applyFill="1" applyBorder="1" applyAlignment="1" applyProtection="1">
      <alignment horizontal="center" vertical="center"/>
      <protection locked="0"/>
    </xf>
    <xf numFmtId="0" fontId="41" fillId="0" borderId="24" xfId="0" applyFont="1" applyBorder="1" applyAlignment="1">
      <alignment horizontal="center" vertical="center" wrapText="1"/>
    </xf>
    <xf numFmtId="0" fontId="28" fillId="0" borderId="0" xfId="0" applyFont="1" applyAlignment="1">
      <alignment horizontal="left" vertical="center" wrapText="1"/>
    </xf>
    <xf numFmtId="0" fontId="28" fillId="14" borderId="33" xfId="0" applyFont="1" applyFill="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14" fontId="44" fillId="0" borderId="1" xfId="0" applyNumberFormat="1" applyFont="1" applyBorder="1" applyAlignment="1">
      <alignment horizontal="center" vertical="center" wrapText="1"/>
    </xf>
    <xf numFmtId="14" fontId="28" fillId="14" borderId="1" xfId="0" applyNumberFormat="1" applyFont="1" applyFill="1" applyBorder="1" applyAlignment="1" applyProtection="1">
      <alignment horizontal="center" vertical="center"/>
      <protection locked="0"/>
    </xf>
    <xf numFmtId="0" fontId="44" fillId="14" borderId="1" xfId="0" applyFont="1" applyFill="1" applyBorder="1" applyAlignment="1">
      <alignment horizontal="center" vertical="center" wrapText="1"/>
    </xf>
    <xf numFmtId="9" fontId="44" fillId="26" borderId="1" xfId="0" applyNumberFormat="1" applyFont="1" applyFill="1" applyBorder="1" applyAlignment="1">
      <alignment horizontal="center" vertical="center" wrapText="1"/>
    </xf>
    <xf numFmtId="0" fontId="40" fillId="0" borderId="2" xfId="2" applyFont="1" applyBorder="1" applyAlignment="1">
      <alignment horizontal="center" vertical="center" wrapText="1"/>
    </xf>
    <xf numFmtId="0" fontId="44" fillId="18" borderId="2" xfId="0" applyFont="1" applyFill="1" applyBorder="1" applyAlignment="1">
      <alignment horizontal="center" vertical="center" wrapText="1"/>
    </xf>
    <xf numFmtId="0" fontId="44" fillId="0" borderId="2" xfId="0" applyFont="1" applyBorder="1" applyAlignment="1">
      <alignment horizontal="center" vertical="center" wrapText="1"/>
    </xf>
    <xf numFmtId="166" fontId="41" fillId="0" borderId="2" xfId="0" applyNumberFormat="1" applyFont="1" applyBorder="1" applyAlignment="1">
      <alignment horizontal="center" vertical="center" wrapText="1"/>
    </xf>
    <xf numFmtId="0" fontId="28" fillId="0" borderId="2" xfId="0" applyFont="1" applyBorder="1" applyAlignment="1">
      <alignment horizontal="center" vertical="center" wrapText="1"/>
    </xf>
    <xf numFmtId="14" fontId="41" fillId="15" borderId="1" xfId="13" applyNumberFormat="1" applyFont="1" applyFill="1" applyBorder="1" applyAlignment="1" applyProtection="1">
      <alignment horizontal="center" vertical="center" wrapText="1"/>
      <protection locked="0"/>
    </xf>
    <xf numFmtId="14" fontId="41" fillId="15" borderId="1" xfId="0" applyNumberFormat="1" applyFont="1" applyFill="1" applyBorder="1" applyAlignment="1">
      <alignment horizontal="center" vertical="center" wrapText="1"/>
    </xf>
    <xf numFmtId="0" fontId="41" fillId="0" borderId="3" xfId="2" applyFont="1" applyBorder="1" applyAlignment="1">
      <alignment horizontal="left" vertical="center" wrapText="1"/>
    </xf>
    <xf numFmtId="0" fontId="41" fillId="0" borderId="1" xfId="2" applyFont="1" applyBorder="1" applyAlignment="1">
      <alignment horizontal="left" vertical="center" wrapText="1"/>
    </xf>
    <xf numFmtId="49" fontId="41" fillId="0" borderId="1" xfId="2" applyNumberFormat="1" applyFont="1" applyBorder="1" applyAlignment="1">
      <alignment horizontal="center" vertical="center" wrapText="1"/>
    </xf>
    <xf numFmtId="0" fontId="41" fillId="0" borderId="34" xfId="2" applyFont="1" applyBorder="1" applyAlignment="1">
      <alignment vertical="center" wrapText="1"/>
    </xf>
    <xf numFmtId="0" fontId="41" fillId="0" borderId="1" xfId="4" applyFont="1" applyBorder="1" applyAlignment="1">
      <alignment horizontal="justify" vertical="center"/>
    </xf>
    <xf numFmtId="0" fontId="28" fillId="0" borderId="1" xfId="4" applyFont="1" applyBorder="1" applyAlignment="1">
      <alignment horizontal="justify" vertical="center"/>
    </xf>
    <xf numFmtId="14" fontId="28" fillId="0" borderId="1" xfId="2" applyNumberFormat="1" applyFont="1" applyBorder="1" applyAlignment="1">
      <alignment horizontal="center" vertical="center" wrapText="1"/>
    </xf>
    <xf numFmtId="0" fontId="27" fillId="0" borderId="1" xfId="0" applyFont="1" applyBorder="1" applyAlignment="1">
      <alignment horizontal="center" vertical="center" wrapText="1"/>
    </xf>
    <xf numFmtId="0" fontId="0" fillId="0" borderId="1" xfId="0" applyBorder="1" applyAlignment="1">
      <alignment vertical="center" wrapText="1"/>
    </xf>
    <xf numFmtId="9" fontId="28" fillId="14" borderId="1" xfId="0" applyNumberFormat="1" applyFont="1" applyFill="1" applyBorder="1" applyAlignment="1" applyProtection="1">
      <alignment horizontal="center" vertical="center"/>
      <protection locked="0"/>
    </xf>
    <xf numFmtId="166" fontId="41" fillId="15" borderId="1" xfId="0" applyNumberFormat="1" applyFont="1" applyFill="1" applyBorder="1" applyAlignment="1">
      <alignment horizontal="center" vertical="center" wrapText="1"/>
    </xf>
    <xf numFmtId="14" fontId="41" fillId="0" borderId="5" xfId="0" applyNumberFormat="1" applyFont="1" applyBorder="1" applyAlignment="1">
      <alignment horizontal="center" vertical="center" wrapText="1"/>
    </xf>
    <xf numFmtId="14" fontId="28" fillId="0" borderId="2" xfId="0" applyNumberFormat="1" applyFont="1" applyBorder="1" applyAlignment="1" applyProtection="1">
      <alignment horizontal="center" vertical="center"/>
      <protection locked="0"/>
    </xf>
    <xf numFmtId="2" fontId="28" fillId="0" borderId="25" xfId="0" applyNumberFormat="1" applyFont="1" applyBorder="1" applyAlignment="1" applyProtection="1">
      <alignment horizontal="center" vertical="center"/>
      <protection locked="0"/>
    </xf>
    <xf numFmtId="2" fontId="28" fillId="0" borderId="30" xfId="0" applyNumberFormat="1" applyFont="1" applyBorder="1" applyAlignment="1" applyProtection="1">
      <alignment horizontal="center" vertical="center"/>
      <protection locked="0"/>
    </xf>
    <xf numFmtId="0" fontId="44" fillId="0" borderId="1" xfId="0" applyFont="1" applyBorder="1" applyAlignment="1">
      <alignment horizontal="center" vertical="center"/>
    </xf>
    <xf numFmtId="0" fontId="51" fillId="21" borderId="2" xfId="0" applyFont="1" applyFill="1" applyBorder="1" applyAlignment="1">
      <alignment horizontal="center" vertical="center" wrapText="1" readingOrder="1"/>
    </xf>
    <xf numFmtId="14" fontId="41" fillId="0" borderId="1" xfId="13" applyNumberFormat="1" applyFont="1" applyBorder="1" applyAlignment="1" applyProtection="1">
      <alignment horizontal="center" vertical="center" wrapText="1"/>
      <protection locked="0"/>
    </xf>
    <xf numFmtId="0" fontId="41" fillId="0" borderId="1" xfId="0" applyFont="1" applyBorder="1" applyAlignment="1">
      <alignment vertical="center" wrapText="1"/>
    </xf>
    <xf numFmtId="0" fontId="27" fillId="8" borderId="1" xfId="0" applyFont="1" applyFill="1" applyBorder="1" applyAlignment="1" applyProtection="1">
      <alignment horizontal="center" vertical="center" wrapText="1"/>
      <protection locked="0"/>
    </xf>
    <xf numFmtId="0" fontId="41" fillId="0" borderId="1" xfId="2" applyFont="1" applyBorder="1" applyAlignment="1">
      <alignment horizontal="left" vertical="top" wrapText="1"/>
    </xf>
    <xf numFmtId="0" fontId="44" fillId="0" borderId="0" xfId="0" applyFont="1" applyAlignment="1">
      <alignment horizontal="center" vertical="center" wrapText="1"/>
    </xf>
    <xf numFmtId="0" fontId="28" fillId="0" borderId="35" xfId="0" applyFont="1" applyBorder="1" applyAlignment="1" applyProtection="1">
      <alignment horizontal="center" vertical="center" wrapText="1"/>
      <protection locked="0"/>
    </xf>
    <xf numFmtId="0" fontId="41" fillId="24" borderId="1" xfId="0" applyFont="1" applyFill="1" applyBorder="1" applyAlignment="1">
      <alignment horizontal="center" vertical="center" wrapText="1"/>
    </xf>
    <xf numFmtId="0" fontId="41" fillId="0" borderId="1" xfId="0" applyFont="1" applyBorder="1" applyAlignment="1">
      <alignment wrapText="1"/>
    </xf>
    <xf numFmtId="0" fontId="65" fillId="0" borderId="1" xfId="0" applyFont="1" applyBorder="1" applyAlignment="1">
      <alignment horizontal="center" vertical="center" wrapText="1"/>
    </xf>
    <xf numFmtId="166" fontId="41" fillId="0" borderId="1" xfId="0" applyNumberFormat="1" applyFont="1" applyFill="1" applyBorder="1" applyAlignment="1">
      <alignment horizontal="center" vertical="center" wrapText="1"/>
    </xf>
    <xf numFmtId="165" fontId="28" fillId="0" borderId="5" xfId="0" applyNumberFormat="1" applyFont="1" applyFill="1" applyBorder="1" applyAlignment="1" applyProtection="1">
      <alignment horizontal="center" vertical="center" wrapText="1"/>
      <protection locked="0"/>
    </xf>
    <xf numFmtId="166" fontId="41" fillId="0" borderId="2" xfId="0" applyNumberFormat="1" applyFont="1" applyFill="1" applyBorder="1" applyAlignment="1">
      <alignment horizontal="center" vertical="center" wrapText="1"/>
    </xf>
    <xf numFmtId="14" fontId="28" fillId="0" borderId="1" xfId="2" applyNumberFormat="1" applyFont="1" applyFill="1" applyBorder="1" applyAlignment="1">
      <alignment horizontal="center" vertical="center" wrapText="1"/>
    </xf>
    <xf numFmtId="14" fontId="41" fillId="0" borderId="1" xfId="2" applyNumberFormat="1" applyFont="1" applyFill="1" applyBorder="1" applyAlignment="1" applyProtection="1">
      <alignment horizontal="center" vertical="center" wrapText="1"/>
      <protection locked="0"/>
    </xf>
    <xf numFmtId="14" fontId="28" fillId="0" borderId="1" xfId="0" applyNumberFormat="1" applyFont="1" applyFill="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0" borderId="1" xfId="0" applyFont="1" applyBorder="1"/>
    <xf numFmtId="0" fontId="41" fillId="0" borderId="1" xfId="0" applyFont="1"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1" xfId="0" applyFont="1" applyBorder="1" applyAlignment="1">
      <alignment horizontal="center" vertical="center"/>
    </xf>
    <xf numFmtId="2" fontId="28" fillId="0" borderId="1" xfId="0" applyNumberFormat="1" applyFont="1" applyBorder="1" applyAlignment="1" applyProtection="1">
      <alignment horizontal="center" vertical="center"/>
      <protection locked="0"/>
    </xf>
    <xf numFmtId="9" fontId="28" fillId="0" borderId="1" xfId="0" applyNumberFormat="1" applyFont="1" applyBorder="1" applyAlignment="1" applyProtection="1">
      <alignment horizontal="center" vertical="center"/>
      <protection locked="0"/>
    </xf>
    <xf numFmtId="0" fontId="28" fillId="14" borderId="1" xfId="0" applyFont="1" applyFill="1" applyBorder="1" applyAlignment="1" applyProtection="1">
      <alignment horizontal="center" vertical="center"/>
      <protection locked="0"/>
    </xf>
    <xf numFmtId="9" fontId="28" fillId="14" borderId="1" xfId="0" applyNumberFormat="1" applyFont="1" applyFill="1" applyBorder="1" applyAlignment="1" applyProtection="1">
      <alignment horizontal="center" vertical="center" wrapText="1"/>
      <protection locked="0"/>
    </xf>
    <xf numFmtId="0" fontId="41" fillId="0" borderId="1" xfId="0" applyFont="1" applyBorder="1" applyAlignment="1">
      <alignment horizontal="center" vertical="center" wrapText="1"/>
    </xf>
    <xf numFmtId="0" fontId="28" fillId="0" borderId="1" xfId="0" applyFont="1" applyBorder="1" applyAlignment="1">
      <alignment horizontal="center" vertical="center" wrapText="1"/>
    </xf>
    <xf numFmtId="0" fontId="28" fillId="16" borderId="1" xfId="0" applyFont="1" applyFill="1" applyBorder="1" applyAlignment="1" applyProtection="1">
      <alignment horizontal="center" vertical="center"/>
      <protection locked="0"/>
    </xf>
    <xf numFmtId="0" fontId="28" fillId="0" borderId="1" xfId="0" applyFont="1" applyBorder="1" applyAlignment="1" applyProtection="1">
      <alignment horizontal="left" vertical="center" wrapText="1"/>
      <protection locked="0"/>
    </xf>
    <xf numFmtId="0" fontId="41" fillId="0" borderId="1" xfId="2" applyFont="1" applyBorder="1" applyAlignment="1">
      <alignment horizontal="center" vertical="center" wrapText="1"/>
    </xf>
    <xf numFmtId="166" fontId="41" fillId="0" borderId="1" xfId="0" applyNumberFormat="1" applyFont="1" applyBorder="1" applyAlignment="1">
      <alignment horizontal="center" vertical="center" wrapText="1"/>
    </xf>
    <xf numFmtId="0" fontId="41" fillId="4" borderId="1" xfId="0" applyFont="1" applyFill="1" applyBorder="1" applyAlignment="1" applyProtection="1">
      <alignment horizontal="center" vertical="center"/>
      <protection locked="0"/>
    </xf>
    <xf numFmtId="14" fontId="28" fillId="0" borderId="1" xfId="0" applyNumberFormat="1" applyFont="1" applyBorder="1" applyAlignment="1">
      <alignment horizontal="center" vertical="center"/>
    </xf>
    <xf numFmtId="0" fontId="41" fillId="4" borderId="2" xfId="0" applyFont="1" applyFill="1" applyBorder="1" applyAlignment="1" applyProtection="1">
      <alignment horizontal="center" vertical="center"/>
      <protection locked="0"/>
    </xf>
    <xf numFmtId="0" fontId="28" fillId="0" borderId="1" xfId="0" applyFont="1" applyBorder="1" applyAlignment="1">
      <alignment vertical="center" wrapText="1"/>
    </xf>
    <xf numFmtId="0" fontId="44" fillId="18" borderId="1" xfId="0" applyFont="1" applyFill="1" applyBorder="1" applyAlignment="1">
      <alignment horizontal="center" vertical="center" wrapText="1"/>
    </xf>
    <xf numFmtId="0" fontId="44" fillId="0" borderId="1" xfId="0" applyFont="1" applyBorder="1" applyAlignment="1">
      <alignment vertical="center" wrapText="1"/>
    </xf>
    <xf numFmtId="9" fontId="28" fillId="0" borderId="1" xfId="1" applyFont="1" applyFill="1" applyBorder="1" applyAlignment="1">
      <alignment horizontal="center" vertical="center"/>
    </xf>
    <xf numFmtId="14" fontId="14" fillId="0" borderId="1" xfId="0" applyNumberFormat="1" applyFont="1" applyBorder="1" applyAlignment="1">
      <alignment horizontal="center" vertical="center" wrapText="1"/>
    </xf>
    <xf numFmtId="0" fontId="28" fillId="0" borderId="1" xfId="0" applyFont="1" applyBorder="1" applyAlignment="1">
      <alignment vertical="center"/>
    </xf>
    <xf numFmtId="0" fontId="41" fillId="0" borderId="1" xfId="2" applyFont="1" applyBorder="1" applyAlignment="1">
      <alignment horizontal="left" vertical="center" wrapText="1"/>
    </xf>
    <xf numFmtId="166" fontId="41" fillId="15" borderId="1" xfId="0" applyNumberFormat="1" applyFont="1" applyFill="1" applyBorder="1" applyAlignment="1">
      <alignment horizontal="center" vertical="center" wrapText="1"/>
    </xf>
    <xf numFmtId="0" fontId="44" fillId="0" borderId="1" xfId="0" applyFont="1" applyBorder="1" applyAlignment="1">
      <alignment horizontal="center" vertical="center"/>
    </xf>
    <xf numFmtId="0" fontId="33" fillId="0" borderId="0" xfId="0" applyFont="1" applyAlignment="1">
      <alignment horizontal="left" vertical="center" wrapText="1"/>
    </xf>
    <xf numFmtId="0" fontId="33" fillId="0" borderId="20" xfId="0" applyFont="1" applyBorder="1" applyAlignment="1" applyProtection="1">
      <alignment horizontal="left" vertical="center" wrapText="1"/>
      <protection locked="0"/>
    </xf>
    <xf numFmtId="0" fontId="32" fillId="0" borderId="0" xfId="0" applyFont="1" applyAlignment="1">
      <alignment horizontal="left" vertical="top" wrapText="1"/>
    </xf>
    <xf numFmtId="0" fontId="34" fillId="0" borderId="0" xfId="0" applyFont="1" applyAlignment="1">
      <alignment horizontal="center"/>
    </xf>
    <xf numFmtId="0" fontId="33" fillId="0" borderId="0" xfId="0" applyFont="1" applyAlignment="1">
      <alignment horizontal="justify" wrapText="1"/>
    </xf>
    <xf numFmtId="0" fontId="38" fillId="0" borderId="0" xfId="0" applyFont="1" applyAlignment="1">
      <alignment horizontal="center"/>
    </xf>
    <xf numFmtId="0" fontId="31" fillId="0" borderId="0" xfId="0" applyFont="1" applyAlignment="1">
      <alignment horizontal="left" vertical="top" wrapText="1"/>
    </xf>
    <xf numFmtId="0" fontId="30" fillId="0" borderId="13" xfId="0" applyFont="1" applyBorder="1" applyAlignment="1">
      <alignment horizontal="center" vertical="center"/>
    </xf>
    <xf numFmtId="0" fontId="30" fillId="0" borderId="9" xfId="0" applyFont="1" applyBorder="1" applyAlignment="1">
      <alignment horizontal="center" vertical="center"/>
    </xf>
    <xf numFmtId="0" fontId="43" fillId="0" borderId="1" xfId="0" applyFont="1" applyBorder="1" applyAlignment="1">
      <alignment horizontal="center" vertical="center" wrapText="1"/>
    </xf>
    <xf numFmtId="0" fontId="40" fillId="7" borderId="10" xfId="0" applyFont="1" applyFill="1" applyBorder="1" applyAlignment="1" applyProtection="1">
      <alignment horizontal="center" vertical="center"/>
      <protection locked="0"/>
    </xf>
    <xf numFmtId="0" fontId="40" fillId="7" borderId="0" xfId="0" applyFont="1" applyFill="1" applyAlignment="1" applyProtection="1">
      <alignment horizontal="center" vertical="center"/>
      <protection locked="0"/>
    </xf>
    <xf numFmtId="0" fontId="40" fillId="7" borderId="11" xfId="0" applyFont="1" applyFill="1" applyBorder="1" applyAlignment="1" applyProtection="1">
      <alignment horizontal="center" vertical="center"/>
      <protection locked="0"/>
    </xf>
    <xf numFmtId="0" fontId="40" fillId="7" borderId="12" xfId="0" applyFont="1" applyFill="1" applyBorder="1" applyAlignment="1" applyProtection="1">
      <alignment horizontal="center" vertical="center"/>
      <protection locked="0"/>
    </xf>
    <xf numFmtId="0" fontId="27" fillId="4"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protection locked="0"/>
    </xf>
    <xf numFmtId="0" fontId="27" fillId="3" borderId="1" xfId="0" applyFont="1" applyFill="1" applyBorder="1" applyAlignment="1" applyProtection="1">
      <alignment horizontal="center" vertical="center"/>
      <protection locked="0"/>
    </xf>
    <xf numFmtId="0" fontId="27" fillId="0" borderId="1" xfId="0" applyFont="1" applyBorder="1" applyAlignment="1" applyProtection="1">
      <alignment horizontal="center" vertical="center" wrapText="1"/>
      <protection locked="0"/>
    </xf>
    <xf numFmtId="0" fontId="43" fillId="0" borderId="2" xfId="0" applyFont="1" applyBorder="1" applyAlignment="1">
      <alignment horizontal="center" vertical="center" wrapText="1"/>
    </xf>
    <xf numFmtId="0" fontId="27" fillId="0" borderId="2"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27" fillId="0" borderId="21" xfId="0" applyFont="1" applyBorder="1" applyAlignment="1" applyProtection="1">
      <alignment horizontal="center" vertical="center" wrapText="1"/>
      <protection locked="0"/>
    </xf>
    <xf numFmtId="0" fontId="27" fillId="2" borderId="1" xfId="0" applyFont="1" applyFill="1" applyBorder="1" applyAlignment="1" applyProtection="1">
      <alignment vertical="center"/>
      <protection locked="0"/>
    </xf>
    <xf numFmtId="0" fontId="6" fillId="11" borderId="0" xfId="0" applyFont="1" applyFill="1" applyAlignment="1" applyProtection="1">
      <alignment horizontal="center" vertical="center"/>
      <protection locked="0"/>
    </xf>
    <xf numFmtId="0" fontId="7" fillId="3" borderId="0" xfId="0" applyFont="1" applyFill="1" applyAlignment="1" applyProtection="1">
      <alignment horizontal="center" vertical="center" wrapText="1"/>
      <protection locked="0"/>
    </xf>
    <xf numFmtId="0" fontId="6" fillId="7" borderId="0" xfId="0" applyFont="1" applyFill="1" applyAlignment="1" applyProtection="1">
      <alignment horizontal="center" vertical="center"/>
      <protection locked="0"/>
    </xf>
    <xf numFmtId="0" fontId="7" fillId="2" borderId="0" xfId="0" applyFont="1" applyFill="1" applyAlignment="1" applyProtection="1">
      <alignment horizontal="center" vertical="center" wrapText="1"/>
      <protection locked="0"/>
    </xf>
    <xf numFmtId="0" fontId="7" fillId="3" borderId="0" xfId="0"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9"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7" fillId="0" borderId="0" xfId="0" applyFont="1" applyAlignment="1" applyProtection="1">
      <alignment horizontal="center" vertical="center" wrapText="1"/>
      <protection locked="0"/>
    </xf>
    <xf numFmtId="0" fontId="6" fillId="0" borderId="1" xfId="0" applyFont="1" applyBorder="1" applyAlignment="1">
      <alignment horizontal="center" vertical="top" wrapText="1"/>
    </xf>
    <xf numFmtId="0" fontId="8" fillId="0" borderId="0" xfId="0" applyFont="1" applyAlignment="1" applyProtection="1">
      <alignment horizontal="center" vertical="top" wrapText="1"/>
      <protection locked="0"/>
    </xf>
    <xf numFmtId="14" fontId="8" fillId="14" borderId="0" xfId="0" applyNumberFormat="1" applyFont="1" applyFill="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7"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14" fontId="9" fillId="0" borderId="0" xfId="0" applyNumberFormat="1" applyFont="1" applyAlignment="1">
      <alignment horizontal="center" vertical="center" wrapText="1"/>
    </xf>
    <xf numFmtId="0" fontId="11" fillId="0" borderId="0" xfId="0" applyFont="1" applyAlignment="1">
      <alignment horizontal="center" vertical="center" wrapText="1"/>
    </xf>
    <xf numFmtId="0" fontId="6" fillId="0" borderId="1" xfId="0"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6" borderId="2"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19" fillId="0" borderId="1" xfId="0" applyFont="1" applyBorder="1" applyAlignment="1">
      <alignment horizontal="center" vertical="center" wrapText="1"/>
    </xf>
    <xf numFmtId="14" fontId="18" fillId="0" borderId="1" xfId="0" applyNumberFormat="1" applyFont="1" applyBorder="1" applyAlignment="1" applyProtection="1">
      <alignment horizontal="center" vertical="center"/>
      <protection locked="0"/>
    </xf>
    <xf numFmtId="0" fontId="18" fillId="16" borderId="2" xfId="0" applyFont="1" applyFill="1" applyBorder="1" applyAlignment="1">
      <alignment horizontal="center" vertical="center" wrapText="1"/>
    </xf>
    <xf numFmtId="0" fontId="18" fillId="16" borderId="3" xfId="0" applyFont="1" applyFill="1" applyBorder="1" applyAlignment="1">
      <alignment horizontal="center" vertical="center" wrapText="1"/>
    </xf>
    <xf numFmtId="0" fontId="18"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0" fillId="0" borderId="1" xfId="0" applyFont="1" applyBorder="1" applyAlignment="1" applyProtection="1">
      <alignment horizontal="center" vertical="center" wrapText="1"/>
      <protection locked="0"/>
    </xf>
    <xf numFmtId="0" fontId="27" fillId="3" borderId="22" xfId="0" applyFont="1" applyFill="1" applyBorder="1" applyAlignment="1" applyProtection="1">
      <alignment horizontal="center" vertical="center"/>
      <protection locked="0"/>
    </xf>
    <xf numFmtId="0" fontId="27" fillId="3" borderId="20" xfId="0" applyFont="1" applyFill="1" applyBorder="1" applyAlignment="1" applyProtection="1">
      <alignment horizontal="center" vertical="center"/>
      <protection locked="0"/>
    </xf>
    <xf numFmtId="0" fontId="27" fillId="3" borderId="25" xfId="0" applyFont="1" applyFill="1" applyBorder="1" applyAlignment="1" applyProtection="1">
      <alignment horizontal="center" vertical="center"/>
      <protection locked="0"/>
    </xf>
    <xf numFmtId="0" fontId="27" fillId="3" borderId="11" xfId="0" applyFont="1" applyFill="1" applyBorder="1" applyAlignment="1" applyProtection="1">
      <alignment horizontal="center" vertical="center"/>
      <protection locked="0"/>
    </xf>
    <xf numFmtId="0" fontId="27" fillId="3" borderId="12" xfId="0" applyFont="1" applyFill="1" applyBorder="1" applyAlignment="1" applyProtection="1">
      <alignment horizontal="center" vertical="center"/>
      <protection locked="0"/>
    </xf>
    <xf numFmtId="0" fontId="27" fillId="3" borderId="23" xfId="0" applyFont="1" applyFill="1" applyBorder="1" applyAlignment="1" applyProtection="1">
      <alignment horizontal="center" vertical="center"/>
      <protection locked="0"/>
    </xf>
    <xf numFmtId="0" fontId="52" fillId="25" borderId="5" xfId="0" applyFont="1" applyFill="1" applyBorder="1" applyAlignment="1">
      <alignment horizontal="center" vertical="center"/>
    </xf>
    <xf numFmtId="0" fontId="52" fillId="25" borderId="26" xfId="0" applyFont="1" applyFill="1" applyBorder="1" applyAlignment="1">
      <alignment horizontal="center" vertical="center"/>
    </xf>
    <xf numFmtId="0" fontId="34" fillId="0" borderId="0" xfId="0" applyFont="1" applyAlignment="1">
      <alignment horizontal="center" vertical="center"/>
    </xf>
    <xf numFmtId="0" fontId="51" fillId="21" borderId="2" xfId="0" applyFont="1" applyFill="1" applyBorder="1" applyAlignment="1">
      <alignment horizontal="center" vertical="center" wrapText="1" readingOrder="1"/>
    </xf>
    <xf numFmtId="0" fontId="51" fillId="21" borderId="4" xfId="0" applyFont="1" applyFill="1" applyBorder="1" applyAlignment="1">
      <alignment horizontal="center" vertical="center" wrapText="1" readingOrder="1"/>
    </xf>
    <xf numFmtId="0" fontId="51" fillId="21" borderId="3" xfId="0" applyFont="1" applyFill="1" applyBorder="1" applyAlignment="1">
      <alignment horizontal="center" vertical="center" wrapText="1" readingOrder="1"/>
    </xf>
    <xf numFmtId="0" fontId="22" fillId="21" borderId="2" xfId="0" applyFont="1" applyFill="1" applyBorder="1" applyAlignment="1">
      <alignment horizontal="center" vertical="center" wrapText="1" readingOrder="1"/>
    </xf>
    <xf numFmtId="0" fontId="22" fillId="21" borderId="4" xfId="0" applyFont="1" applyFill="1" applyBorder="1" applyAlignment="1">
      <alignment horizontal="center" vertical="center" wrapText="1" readingOrder="1"/>
    </xf>
    <xf numFmtId="0" fontId="22" fillId="21" borderId="3" xfId="0" applyFont="1" applyFill="1" applyBorder="1" applyAlignment="1">
      <alignment horizontal="center" vertical="center" wrapText="1" readingOrder="1"/>
    </xf>
  </cellXfs>
  <cellStyles count="59">
    <cellStyle name="Hipervínculo" xfId="9" builtinId="8"/>
    <cellStyle name="Hipervínculo 2" xfId="34"/>
    <cellStyle name="Hipervínculo 3" xfId="23"/>
    <cellStyle name="Hyperlink" xfId="27"/>
    <cellStyle name="Millares 2" xfId="5"/>
    <cellStyle name="Millares 2 2" xfId="6"/>
    <cellStyle name="Millares 2 2 2" xfId="7"/>
    <cellStyle name="Millares 2 2 2 2" xfId="11"/>
    <cellStyle name="Millares 2 2 2 2 2" xfId="18"/>
    <cellStyle name="Millares 2 2 2 2 2 2" xfId="45"/>
    <cellStyle name="Millares 2 2 2 2 3" xfId="29"/>
    <cellStyle name="Millares 2 2 2 2 3 2" xfId="54"/>
    <cellStyle name="Millares 2 2 2 2 4" xfId="39"/>
    <cellStyle name="Millares 2 2 2 3" xfId="21"/>
    <cellStyle name="Millares 2 2 2 3 2" xfId="32"/>
    <cellStyle name="Millares 2 2 2 3 2 2" xfId="57"/>
    <cellStyle name="Millares 2 2 2 3 3" xfId="48"/>
    <cellStyle name="Millares 2 2 2 4" xfId="15"/>
    <cellStyle name="Millares 2 2 2 4 2" xfId="42"/>
    <cellStyle name="Millares 2 2 2 5" xfId="25"/>
    <cellStyle name="Millares 2 2 2 5 2" xfId="51"/>
    <cellStyle name="Millares 2 2 2 6" xfId="36"/>
    <cellStyle name="Millares 2 2 3" xfId="8"/>
    <cellStyle name="Millares 2 2 3 2" xfId="12"/>
    <cellStyle name="Millares 2 2 3 2 2" xfId="19"/>
    <cellStyle name="Millares 2 2 3 2 2 2" xfId="46"/>
    <cellStyle name="Millares 2 2 3 2 3" xfId="30"/>
    <cellStyle name="Millares 2 2 3 2 3 2" xfId="55"/>
    <cellStyle name="Millares 2 2 3 2 4" xfId="40"/>
    <cellStyle name="Millares 2 2 3 3" xfId="22"/>
    <cellStyle name="Millares 2 2 3 3 2" xfId="33"/>
    <cellStyle name="Millares 2 2 3 3 2 2" xfId="58"/>
    <cellStyle name="Millares 2 2 3 3 3" xfId="49"/>
    <cellStyle name="Millares 2 2 3 4" xfId="16"/>
    <cellStyle name="Millares 2 2 3 4 2" xfId="43"/>
    <cellStyle name="Millares 2 2 3 5" xfId="26"/>
    <cellStyle name="Millares 2 2 3 5 2" xfId="52"/>
    <cellStyle name="Millares 2 2 3 6" xfId="37"/>
    <cellStyle name="Millares 2 2 4" xfId="10"/>
    <cellStyle name="Millares 2 2 4 2" xfId="17"/>
    <cellStyle name="Millares 2 2 4 2 2" xfId="44"/>
    <cellStyle name="Millares 2 2 4 3" xfId="28"/>
    <cellStyle name="Millares 2 2 4 3 2" xfId="53"/>
    <cellStyle name="Millares 2 2 4 4" xfId="38"/>
    <cellStyle name="Millares 2 2 5" xfId="20"/>
    <cellStyle name="Millares 2 2 5 2" xfId="31"/>
    <cellStyle name="Millares 2 2 5 2 2" xfId="56"/>
    <cellStyle name="Millares 2 2 5 3" xfId="47"/>
    <cellStyle name="Millares 2 2 6" xfId="14"/>
    <cellStyle name="Millares 2 2 6 2" xfId="41"/>
    <cellStyle name="Millares 2 2 7" xfId="24"/>
    <cellStyle name="Millares 2 2 7 2" xfId="50"/>
    <cellStyle name="Millares 2 2 8" xfId="35"/>
    <cellStyle name="Normal" xfId="0" builtinId="0"/>
    <cellStyle name="Normal 2" xfId="2"/>
    <cellStyle name="Normal 2 2" xfId="13"/>
    <cellStyle name="Normal 3" xfId="4"/>
    <cellStyle name="Normal 4" xfId="3"/>
    <cellStyle name="Porcentaje" xfId="1" builtinId="5"/>
  </cellStyles>
  <dxfs count="224">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7C8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7C8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7C8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theme="7" tint="0.79998168889431442"/>
        </patternFill>
      </fill>
    </dxf>
    <dxf>
      <fill>
        <patternFill>
          <bgColor theme="7" tint="0.79998168889431442"/>
        </patternFill>
      </fill>
    </dxf>
    <dxf>
      <fill>
        <patternFill>
          <bgColor rgb="FFFF33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7" tint="0.79998168889431442"/>
        </patternFill>
      </fill>
    </dxf>
    <dxf>
      <fill>
        <patternFill>
          <bgColor rgb="FFFF3300"/>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FF7C80"/>
      <color rgb="FF1D16F0"/>
      <color rgb="FFC92C0D"/>
      <color rgb="FFFF6600"/>
      <color rgb="FFEE56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3638550</xdr:colOff>
      <xdr:row>42</xdr:row>
      <xdr:rowOff>666750</xdr:rowOff>
    </xdr:from>
    <xdr:to>
      <xdr:col>3</xdr:col>
      <xdr:colOff>3971925</xdr:colOff>
      <xdr:row>42</xdr:row>
      <xdr:rowOff>809625</xdr:rowOff>
    </xdr:to>
    <xdr:sp macro="" textlink="">
      <xdr:nvSpPr>
        <xdr:cNvPr id="2" name="CuadroTexto 1">
          <a:extLst>
            <a:ext uri="{FF2B5EF4-FFF2-40B4-BE49-F238E27FC236}">
              <a16:creationId xmlns:a16="http://schemas.microsoft.com/office/drawing/2014/main" id="{A94E7D8A-8AC7-4DFA-8F25-82A1E8E1DAC2}"/>
            </a:ext>
          </a:extLst>
        </xdr:cNvPr>
        <xdr:cNvSpPr txBox="1"/>
      </xdr:nvSpPr>
      <xdr:spPr>
        <a:xfrm>
          <a:off x="7419975" y="17802225"/>
          <a:ext cx="333375" cy="142875"/>
        </a:xfrm>
        <a:prstGeom prst="rect">
          <a:avLst/>
        </a:prstGeom>
        <a:solidFill>
          <a:srgbClr val="FF99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2266950</xdr:colOff>
      <xdr:row>42</xdr:row>
      <xdr:rowOff>1076325</xdr:rowOff>
    </xdr:from>
    <xdr:to>
      <xdr:col>3</xdr:col>
      <xdr:colOff>2600325</xdr:colOff>
      <xdr:row>42</xdr:row>
      <xdr:rowOff>1219200</xdr:rowOff>
    </xdr:to>
    <xdr:sp macro="" textlink="">
      <xdr:nvSpPr>
        <xdr:cNvPr id="3" name="CuadroTexto 2">
          <a:extLst>
            <a:ext uri="{FF2B5EF4-FFF2-40B4-BE49-F238E27FC236}">
              <a16:creationId xmlns:a16="http://schemas.microsoft.com/office/drawing/2014/main" id="{4F7A26E8-7103-4A22-9B79-C3780202CC7D}"/>
            </a:ext>
          </a:extLst>
        </xdr:cNvPr>
        <xdr:cNvSpPr txBox="1"/>
      </xdr:nvSpPr>
      <xdr:spPr>
        <a:xfrm>
          <a:off x="6048375" y="18211800"/>
          <a:ext cx="333375" cy="14287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2295525</xdr:colOff>
      <xdr:row>42</xdr:row>
      <xdr:rowOff>1495425</xdr:rowOff>
    </xdr:from>
    <xdr:to>
      <xdr:col>3</xdr:col>
      <xdr:colOff>2628900</xdr:colOff>
      <xdr:row>42</xdr:row>
      <xdr:rowOff>1638300</xdr:rowOff>
    </xdr:to>
    <xdr:sp macro="" textlink="">
      <xdr:nvSpPr>
        <xdr:cNvPr id="4" name="CuadroTexto 3">
          <a:extLst>
            <a:ext uri="{FF2B5EF4-FFF2-40B4-BE49-F238E27FC236}">
              <a16:creationId xmlns:a16="http://schemas.microsoft.com/office/drawing/2014/main" id="{171EC216-D8B2-457B-A53F-7E82409CCA13}"/>
            </a:ext>
          </a:extLst>
        </xdr:cNvPr>
        <xdr:cNvSpPr txBox="1"/>
      </xdr:nvSpPr>
      <xdr:spPr>
        <a:xfrm>
          <a:off x="6076950" y="18630900"/>
          <a:ext cx="333375" cy="142875"/>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2286000</xdr:colOff>
      <xdr:row>42</xdr:row>
      <xdr:rowOff>1895475</xdr:rowOff>
    </xdr:from>
    <xdr:to>
      <xdr:col>3</xdr:col>
      <xdr:colOff>2619375</xdr:colOff>
      <xdr:row>42</xdr:row>
      <xdr:rowOff>2038350</xdr:rowOff>
    </xdr:to>
    <xdr:sp macro="" textlink="">
      <xdr:nvSpPr>
        <xdr:cNvPr id="5" name="CuadroTexto 4">
          <a:extLst>
            <a:ext uri="{FF2B5EF4-FFF2-40B4-BE49-F238E27FC236}">
              <a16:creationId xmlns:a16="http://schemas.microsoft.com/office/drawing/2014/main" id="{AE75FD99-18FE-46E7-9518-27F797554E2A}"/>
            </a:ext>
          </a:extLst>
        </xdr:cNvPr>
        <xdr:cNvSpPr txBox="1"/>
      </xdr:nvSpPr>
      <xdr:spPr>
        <a:xfrm>
          <a:off x="6067425" y="19030950"/>
          <a:ext cx="333375" cy="142875"/>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xdr:col>
      <xdr:colOff>95250</xdr:colOff>
      <xdr:row>1</xdr:row>
      <xdr:rowOff>33555</xdr:rowOff>
    </xdr:from>
    <xdr:to>
      <xdr:col>1</xdr:col>
      <xdr:colOff>676274</xdr:colOff>
      <xdr:row>2</xdr:row>
      <xdr:rowOff>277320</xdr:rowOff>
    </xdr:to>
    <xdr:pic>
      <xdr:nvPicPr>
        <xdr:cNvPr id="6" name="Imagen 5">
          <a:extLst>
            <a:ext uri="{FF2B5EF4-FFF2-40B4-BE49-F238E27FC236}">
              <a16:creationId xmlns:a16="http://schemas.microsoft.com/office/drawing/2014/main" id="{2878F575-D20F-4542-AE0F-1C30C41B94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243105"/>
          <a:ext cx="581024" cy="54856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uela Hernández Jaramillo" id="{2B6D8FE3-D9D9-4CB6-929D-A4FCD34EE2D3}" userId="54f0ec2798f8af97" providerId="Windows Live"/>
  <person displayName="Manuela Hernandez Jaramillo" id="{7FD7DA69-BDCA-4CEF-B28C-C5A9F3E296DA}" userId="S::manuela.hernandez@loteriadebogota.com::8eae5f68-7fe8-4f5c-ad72-087e3696003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4" dT="2026-01-02T15:20:45.62" personId="{7FD7DA69-BDCA-4CEF-B28C-C5A9F3E296DA}" id="{522DB805-4364-4D5A-9154-B649ADC7886C}">
    <text>Se aprobó prórroga mediante memorando n°3-2025-1900 del 19/12/2025.</text>
  </threadedComment>
</ThreadedComments>
</file>

<file path=xl/threadedComments/threadedComment2.xml><?xml version="1.0" encoding="utf-8"?>
<ThreadedComments xmlns="http://schemas.microsoft.com/office/spreadsheetml/2018/threadedcomments" xmlns:x="http://schemas.openxmlformats.org/spreadsheetml/2006/main">
  <threadedComment ref="I6" dT="2025-11-05T21:55:11.94" personId="{2B6D8FE3-D9D9-4CB6-929D-A4FCD34EE2D3}" id="{69CFE9CA-A16C-437B-9E91-2417D2C79B97}">
    <text>Se aprobó reformulación mediante memorando n°3-2025-1695 del 31/10/2025</text>
  </threadedComment>
  <threadedComment ref="J6" dT="2025-11-05T21:55:15.99" personId="{2B6D8FE3-D9D9-4CB6-929D-A4FCD34EE2D3}" id="{BB4E3E46-E61F-4411-8D78-8649075F56B1}">
    <text>Se aprobó reformulación mediante memorando n°3-2025-1695 del 31/10/2025</text>
  </threadedComment>
  <threadedComment ref="P10" dT="2025-09-16T04:54:49.40" personId="{2B6D8FE3-D9D9-4CB6-929D-A4FCD34EE2D3}" id="{EC382A19-8700-427A-964B-5D81D073035B}">
    <text>Se aprobó prórroga mediante memorando n°3-2025-1435 del 03/09/2025
Se aprobó segunda prórroga mediante memorando n°3-2025-1695 del 31/10/2025
Se aprobó tercera prórroga mediante memorando n°3-2026-483 del 31/03/2026.</text>
  </threadedComment>
  <threadedComment ref="P15" dT="2025-11-05T21:58:53.59" personId="{2B6D8FE3-D9D9-4CB6-929D-A4FCD34EE2D3}" id="{B05B384C-684C-4D55-B430-35724CC0A4BF}">
    <text>Se aprobó prórroga mediante memorando n°3-2025-1695 del 31/10/2025</text>
  </threadedComment>
  <threadedComment ref="H18" dT="2025-11-05T22:00:54.09" personId="{2B6D8FE3-D9D9-4CB6-929D-A4FCD34EE2D3}" id="{1DAEC7A9-C914-45E4-9150-8023AA89FDA9}">
    <text>Se aprobó reformulación mediante memorando n°3-2025-1695 del 31/10/2025.</text>
  </threadedComment>
</ThreadedComments>
</file>

<file path=xl/threadedComments/threadedComment3.xml><?xml version="1.0" encoding="utf-8"?>
<ThreadedComments xmlns="http://schemas.microsoft.com/office/spreadsheetml/2018/threadedcomments" xmlns:x="http://schemas.openxmlformats.org/spreadsheetml/2006/main">
  <threadedComment ref="H4" dT="2024-12-27T21:19:38.38" personId="{7FD7DA69-BDCA-4CEF-B28C-C5A9F3E296DA}" id="{1ED689CC-A15A-47D7-8B52-27338F29AC97}">
    <text xml:space="preserve">Se aprobó reformulación de la acción mediante memorando n°3-2024-2172 del 26/12/2024. </text>
  </threadedComment>
  <threadedComment ref="I4" dT="2024-12-27T21:20:23.53" personId="{7FD7DA69-BDCA-4CEF-B28C-C5A9F3E296DA}" id="{CF429D3D-0C01-470B-ADCA-0EFF6B9DBD0C}">
    <text xml:space="preserve">Se aprobó reformulación de la unidad de medida mediante memorando n°3-2024-2172 del 26/12/2024. </text>
  </threadedComment>
  <threadedComment ref="J4" dT="2024-12-27T21:20:55.54" personId="{7FD7DA69-BDCA-4CEF-B28C-C5A9F3E296DA}" id="{49307E06-1B65-44D9-BF0B-504CD39B99D2}">
    <text xml:space="preserve">Se aprobó reformulación de la cantidad de la unidad de medida mediante memorando n°3-2024-2172 del 26/12/2024. </text>
  </threadedComment>
  <threadedComment ref="P4" dT="2024-12-27T20:54:46.87" personId="{7FD7DA69-BDCA-4CEF-B28C-C5A9F3E296DA}" id="{BBD458DD-FB51-4727-B5D3-658BBE7F10E6}">
    <text xml:space="preserve">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ext>
  </threadedComment>
  <threadedComment ref="H5" dT="2024-12-27T21:19:38.38" personId="{7FD7DA69-BDCA-4CEF-B28C-C5A9F3E296DA}" id="{1B6E7DAD-87C5-4C94-8B2E-C503503D63DD}">
    <text xml:space="preserve">Se aprobó reformulación de la acción mediante memorando n°3-2024-2172 del 26/12/2024. </text>
  </threadedComment>
  <threadedComment ref="I5" dT="2024-12-27T21:20:23.53" personId="{7FD7DA69-BDCA-4CEF-B28C-C5A9F3E296DA}" id="{55A73860-2A3E-4096-B0AA-20CB7984F3B1}">
    <text xml:space="preserve">Se aprobó reformulación de la unidad de medida mediante memorando n°3-2024-2172 del 26/12/2024. </text>
  </threadedComment>
  <threadedComment ref="J5" dT="2024-12-27T21:20:55.54" personId="{7FD7DA69-BDCA-4CEF-B28C-C5A9F3E296DA}" id="{2C72EBA9-C7FF-44DD-8456-B6EF1F18939E}">
    <text xml:space="preserve">Se aprobó reformulación de la cantidad de la unidad de medida mediante memorando n°3-2024-2172 del 26/12/2024. </text>
  </threadedComment>
  <threadedComment ref="P5" dT="2024-12-27T20:54:46.87" personId="{7FD7DA69-BDCA-4CEF-B28C-C5A9F3E296DA}" id="{34EE5E8B-8E8F-439B-9537-8619F420E3F2}">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ext>
  </threadedComment>
  <threadedComment ref="H6" dT="2024-12-27T21:19:38.38" personId="{7FD7DA69-BDCA-4CEF-B28C-C5A9F3E296DA}" id="{09EF07DF-4C68-402A-87A1-126A62BFDBE7}">
    <text xml:space="preserve">Se aprobó reformulación de la acción mediante memorando n°3-2024-2172 del 26/12/2024. </text>
  </threadedComment>
  <threadedComment ref="I6" dT="2024-12-27T21:20:23.53" personId="{7FD7DA69-BDCA-4CEF-B28C-C5A9F3E296DA}" id="{09F2FE03-086E-4275-AF23-AA915604DE97}">
    <text xml:space="preserve">Se aprobó reformulación de la unidad de medida mediante memorando n°3-2024-2172 del 26/12/2024. </text>
  </threadedComment>
  <threadedComment ref="J6" dT="2024-12-27T21:20:55.54" personId="{7FD7DA69-BDCA-4CEF-B28C-C5A9F3E296DA}" id="{14380241-62B4-4AB2-AD70-F6158E8BCBBD}">
    <text xml:space="preserve">Se aprobó reformulación de la cantidad de la unidad de medida mediante memorando n°3-2024-2172 del 26/12/2024. </text>
  </threadedComment>
  <threadedComment ref="P6" dT="2024-12-27T20:54:46.87" personId="{7FD7DA69-BDCA-4CEF-B28C-C5A9F3E296DA}" id="{4D2DF42E-E22D-4F51-B238-F0E3FAC91BCB}">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ext>
  </threadedComment>
  <threadedComment ref="H7" dT="2024-12-27T21:19:38.38" personId="{7FD7DA69-BDCA-4CEF-B28C-C5A9F3E296DA}" id="{F56DEBC4-2E33-431A-ABB5-67A349042DA9}">
    <text xml:space="preserve">Se aprobó reformulación de la acción mediante memorando n°3-2024-2172 del 26/12/2024. </text>
  </threadedComment>
  <threadedComment ref="I7" dT="2024-12-27T21:20:23.53" personId="{7FD7DA69-BDCA-4CEF-B28C-C5A9F3E296DA}" id="{8FFA1264-A3D9-4CD7-9569-E7ADF3FDCD13}">
    <text xml:space="preserve">Se aprobó reformulación de la unidad de medida mediante memorando n°3-2024-2172 del 26/12/2024. </text>
  </threadedComment>
  <threadedComment ref="J7" dT="2024-12-27T21:20:55.54" personId="{7FD7DA69-BDCA-4CEF-B28C-C5A9F3E296DA}" id="{1AA06121-5755-4C3D-93CD-A84CAC8FBF79}">
    <text xml:space="preserve">Se aprobó reformulación de la cantidad de la unidad de medida mediante memorando n°3-2024-2172 del 26/12/2024. </text>
  </threadedComment>
  <threadedComment ref="P7" dT="2024-12-27T20:54:46.87" personId="{7FD7DA69-BDCA-4CEF-B28C-C5A9F3E296DA}" id="{32026BE0-A954-47B3-8545-B567AC465D03}">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8" dT="2024-12-27T21:19:38.38" personId="{7FD7DA69-BDCA-4CEF-B28C-C5A9F3E296DA}" id="{3BD838C2-13CE-4E4D-BC0D-ADE96D586B21}">
    <text xml:space="preserve">Se aprobó reformulación de la acción mediante memorando n°3-2024-2172 del 26/12/2024. </text>
  </threadedComment>
  <threadedComment ref="I8" dT="2024-12-27T21:20:23.53" personId="{7FD7DA69-BDCA-4CEF-B28C-C5A9F3E296DA}" id="{93F2EE83-0448-42F1-A574-978E42FFD0EC}">
    <text xml:space="preserve">Se aprobó reformulación de la unidad de medida mediante memorando n°3-2024-2172 del 26/12/2024. </text>
  </threadedComment>
  <threadedComment ref="J8" dT="2024-12-27T21:20:55.54" personId="{7FD7DA69-BDCA-4CEF-B28C-C5A9F3E296DA}" id="{5F197595-9E7C-41A2-A872-740B1E48B743}">
    <text xml:space="preserve">Se aprobó reformulación de la cantidad de la unidad de medida mediante memorando n°3-2024-2172 del 26/12/2024. </text>
  </threadedComment>
  <threadedComment ref="P8" dT="2024-12-27T20:54:46.87" personId="{7FD7DA69-BDCA-4CEF-B28C-C5A9F3E296DA}" id="{6B5E0BED-A06C-4ACD-99CA-940AEC2D719F}">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9" dT="2024-12-27T21:19:38.38" personId="{7FD7DA69-BDCA-4CEF-B28C-C5A9F3E296DA}" id="{EB512D93-5519-48C2-BEA0-D637EFA53F3B}">
    <text xml:space="preserve">Se aprobó reformulación de la acción mediante memorando n°3-2024-2172 del 26/12/2024. </text>
  </threadedComment>
  <threadedComment ref="I9" dT="2024-12-27T21:20:23.53" personId="{7FD7DA69-BDCA-4CEF-B28C-C5A9F3E296DA}" id="{A69CA6A4-0E28-4E87-B4E5-2B652AFC5E99}">
    <text xml:space="preserve">Se aprobó reformulación de la unidad de medida mediante memorando n°3-2024-2172 del 26/12/2024. </text>
  </threadedComment>
  <threadedComment ref="J9" dT="2024-12-27T21:20:55.54" personId="{7FD7DA69-BDCA-4CEF-B28C-C5A9F3E296DA}" id="{B35567AC-BD79-4C4D-925F-D3FF18B8E292}">
    <text xml:space="preserve">Se aprobó reformulación de la cantidad de la unidad de medida mediante memorando n°3-2024-2172 del 26/12/2024. </text>
  </threadedComment>
  <threadedComment ref="P9" dT="2024-12-27T20:54:46.87" personId="{7FD7DA69-BDCA-4CEF-B28C-C5A9F3E296DA}" id="{163870B9-FF03-4E79-8E64-A676D626BC4C}">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10" dT="2024-12-27T21:19:38.38" personId="{7FD7DA69-BDCA-4CEF-B28C-C5A9F3E296DA}" id="{F9065E84-91CD-4155-8884-97BC3FB18030}">
    <text xml:space="preserve">Se aprobó reformulación de la acción mediante memorando n°3-2024-2172 del 26/12/2024. </text>
  </threadedComment>
  <threadedComment ref="I10" dT="2024-12-27T21:20:23.53" personId="{7FD7DA69-BDCA-4CEF-B28C-C5A9F3E296DA}" id="{48799996-4705-4BF6-AE17-48F22C7E1C21}">
    <text xml:space="preserve">Se aprobó reformulación de la unidad de medida mediante memorando n°3-2024-2172 del 26/12/2024. </text>
  </threadedComment>
  <threadedComment ref="J10" dT="2024-12-27T21:20:55.54" personId="{7FD7DA69-BDCA-4CEF-B28C-C5A9F3E296DA}" id="{A1D2A107-B834-4184-ACDF-FA69E1D294F3}">
    <text xml:space="preserve">Se aprobó reformulación de la cantidad de la unidad de medida mediante memorando n°3-2024-2172 del 26/12/2024. </text>
  </threadedComment>
  <threadedComment ref="P10" dT="2024-12-27T20:54:46.87" personId="{7FD7DA69-BDCA-4CEF-B28C-C5A9F3E296DA}" id="{5E7BB4C6-EFA8-4158-8FA2-3FEDD032AE68}">
    <text xml:space="preserve">Se aprobó segunda prórroga mediante memorando n°3-2024-2168 y 3-2024-2172 del 26/12/2024. 
Se aprobó prórroga mediante memorando n°3-2024-532 del 13/03/2024. 
</text>
  </threadedComment>
  <threadedComment ref="H11" dT="2024-12-27T21:19:38.38" personId="{7FD7DA69-BDCA-4CEF-B28C-C5A9F3E296DA}" id="{2EBF388F-AA14-40DB-A139-14613B6A6B00}">
    <text xml:space="preserve">Se aprobó reformulación de la acción mediante memorando n°3-2024-2172 del 26/12/2024. </text>
  </threadedComment>
  <threadedComment ref="I11" dT="2024-12-27T21:20:23.53" personId="{7FD7DA69-BDCA-4CEF-B28C-C5A9F3E296DA}" id="{29D98239-3A19-4A58-B8C1-0B685543B749}">
    <text xml:space="preserve">Se aprobó reformulación de la unidad de medida mediante memorando n°3-2024-2172 del 26/12/2024. </text>
  </threadedComment>
  <threadedComment ref="J11" dT="2024-12-27T21:20:55.54" personId="{7FD7DA69-BDCA-4CEF-B28C-C5A9F3E296DA}" id="{CC75BE06-2E48-4EC3-B7CF-B5EED3405B1B}">
    <text xml:space="preserve">Se aprobó reformulación de la cantidad de la unidad de medida mediante memorando n°3-2024-2172 del 26/12/2024. </text>
  </threadedComment>
  <threadedComment ref="P11" dT="2024-12-27T20:54:46.87" personId="{7FD7DA69-BDCA-4CEF-B28C-C5A9F3E296DA}" id="{D20361EB-B913-4E1A-B07D-6ADFD665AAD2}">
    <text xml:space="preserve">Se aprobó segunda prórroga mediante memorando n°3-2024-2168 y 3-2024-2172 del 26/12/2024. 
Se aprobó prórroga mediante memorando n°3-2024-532 del 13/03/2024. 
</text>
  </threadedComment>
  <threadedComment ref="H12" dT="2024-12-27T21:19:38.38" personId="{7FD7DA69-BDCA-4CEF-B28C-C5A9F3E296DA}" id="{4305E3B5-C302-4243-B78D-34688F0EF353}">
    <text xml:space="preserve">Se aprobó reformulación de la acción mediante memorando n°3-2024-2172 del 26/12/2024. </text>
  </threadedComment>
  <threadedComment ref="I12" dT="2024-12-27T21:20:23.53" personId="{7FD7DA69-BDCA-4CEF-B28C-C5A9F3E296DA}" id="{8B6F98ED-2403-4232-A3FC-2AC6983D87C8}">
    <text xml:space="preserve">Se aprobó reformulación de la unidad de medida mediante memorando n°3-2024-2172 del 26/12/2024. </text>
  </threadedComment>
  <threadedComment ref="J12" dT="2024-12-27T21:20:55.54" personId="{7FD7DA69-BDCA-4CEF-B28C-C5A9F3E296DA}" id="{CD98B79C-565C-4E67-BE1D-A0FF5D40FD73}">
    <text xml:space="preserve">Se aprobó reformulación de la cantidad de la unidad de medida mediante memorando n°3-2024-2172 del 26/12/2024. </text>
  </threadedComment>
  <threadedComment ref="P12" dT="2024-12-27T20:54:46.87" personId="{7FD7DA69-BDCA-4CEF-B28C-C5A9F3E296DA}" id="{1207F75E-BB81-4684-A2B9-8494A4D847DF}">
    <text xml:space="preserve">Se aprobó segunda prórroga mediante memorando n°3-2024-2168 y 3-2024-2172 del 26/12/2024. 
Se aprobó prórroga mediante memorando n°3-2024-532 del 13/03/2024. 
</text>
  </threadedComment>
  <threadedComment ref="H13" dT="2024-12-27T21:19:38.38" personId="{7FD7DA69-BDCA-4CEF-B28C-C5A9F3E296DA}" id="{54B5AD7A-27EC-4D4F-AD7C-B60FF444ADA6}">
    <text xml:space="preserve">Se aprobó reformulación de la acción mediante memorando n°3-2024-2172 del 26/12/2024. </text>
  </threadedComment>
  <threadedComment ref="I13" dT="2024-12-27T21:20:23.53" personId="{7FD7DA69-BDCA-4CEF-B28C-C5A9F3E296DA}" id="{0EFABCA0-6CA0-4FBC-824C-30A33091C501}">
    <text xml:space="preserve">Se aprobó reformulación de la unidad de medida mediante memorando n°3-2024-2172 del 26/12/2024. </text>
  </threadedComment>
  <threadedComment ref="J13" dT="2024-12-27T21:20:55.54" personId="{7FD7DA69-BDCA-4CEF-B28C-C5A9F3E296DA}" id="{FA075011-54CE-4C64-9057-52EF5F90518B}">
    <text xml:space="preserve">Se aprobó reformulación de la cantidad de la unidad de medida mediante memorando n°3-2024-2172 del 26/12/2024. </text>
  </threadedComment>
  <threadedComment ref="P13" dT="2024-12-27T20:54:46.87" personId="{7FD7DA69-BDCA-4CEF-B28C-C5A9F3E296DA}" id="{DDCD9BBF-F7A2-41D3-BA40-FDE654D3F63B}">
    <text xml:space="preserve">Se aprobó prórroga mediante memorando n°3-2024-2168 y 3-2024-2172 del 26/12/2024. </text>
  </threadedComment>
  <threadedComment ref="H14" dT="2024-12-27T21:19:38.38" personId="{7FD7DA69-BDCA-4CEF-B28C-C5A9F3E296DA}" id="{FEDE5B5B-674E-4591-8F3A-C8E48FD0D877}">
    <text xml:space="preserve">Se aprobó reformulación de la acción mediante memorando n°3-2024-2172 del 26/12/2024. </text>
  </threadedComment>
  <threadedComment ref="I14" dT="2024-12-27T21:20:23.53" personId="{7FD7DA69-BDCA-4CEF-B28C-C5A9F3E296DA}" id="{9661C0B1-F2FC-4FFE-809C-68418BFBD29C}">
    <text xml:space="preserve">Se aprobó reformulación de la unidad de medida mediante memorando n°3-2024-2172 del 26/12/2024. </text>
  </threadedComment>
  <threadedComment ref="J14" dT="2024-12-27T21:20:55.54" personId="{7FD7DA69-BDCA-4CEF-B28C-C5A9F3E296DA}" id="{E372F1A0-3E6A-4FB0-B9E7-118EC1C471E5}">
    <text xml:space="preserve">Se aprobó reformulación de la cantidad de la unidad de medida mediante memorando n°3-2024-2172 del 26/12/2024. </text>
  </threadedComment>
  <threadedComment ref="P14" dT="2024-12-27T20:54:46.87" personId="{7FD7DA69-BDCA-4CEF-B28C-C5A9F3E296DA}" id="{3B53A9BE-622D-451E-BE98-878921AC21F3}">
    <text xml:space="preserve">Se aprobó prórroga mediante memorando n°3-2024-2168 y 3-2024-2172 del 26/12/2024. </text>
  </threadedComment>
  <threadedComment ref="H15" dT="2024-12-27T21:19:38.38" personId="{7FD7DA69-BDCA-4CEF-B28C-C5A9F3E296DA}" id="{E56EE3F5-C4A9-4D1C-898D-FA957AC0E277}">
    <text xml:space="preserve">Se aprobó reformulación de la acción mediante memorando n°3-2024-2172 del 26/12/2024. </text>
  </threadedComment>
  <threadedComment ref="I15" dT="2024-12-27T21:20:23.53" personId="{7FD7DA69-BDCA-4CEF-B28C-C5A9F3E296DA}" id="{E4F09360-AFD6-4055-8D76-EC7AABF4C5BC}">
    <text xml:space="preserve">Se aprobó reformulación de la unidad de medida mediante memorando n°3-2024-2172 del 26/12/2024. </text>
  </threadedComment>
  <threadedComment ref="J15" dT="2024-12-27T21:20:55.54" personId="{7FD7DA69-BDCA-4CEF-B28C-C5A9F3E296DA}" id="{55393990-8528-47E4-9701-07099E0D4730}">
    <text xml:space="preserve">Se aprobó reformulación de la cantidad de la unidad de medida mediante memorando n°3-2024-2172 del 26/12/2024. </text>
  </threadedComment>
  <threadedComment ref="P15" dT="2024-12-27T20:54:46.87" personId="{7FD7DA69-BDCA-4CEF-B28C-C5A9F3E296DA}" id="{92CAD2B5-1217-4F78-B3F5-16488F64EB4B}">
    <text xml:space="preserve">Se aprobó prórroga mediante memorando n°3-2024-2168 y 3-2024-2172 del 26/12/2024. </text>
  </threadedComment>
  <threadedComment ref="H16" dT="2024-12-27T21:19:38.38" personId="{7FD7DA69-BDCA-4CEF-B28C-C5A9F3E296DA}" id="{C970DEDA-6B12-43F9-BFC5-7D95668A66CC}">
    <text xml:space="preserve">Se aprobó reformulación de la acción mediante memorando n°3-2024-2172 del 26/12/2024. </text>
  </threadedComment>
  <threadedComment ref="I16" dT="2024-12-27T21:20:23.53" personId="{7FD7DA69-BDCA-4CEF-B28C-C5A9F3E296DA}" id="{13E67872-40A2-4588-B396-14D32C95B078}">
    <text xml:space="preserve">Se aprobó reformulación de la unidad de medida mediante memorando n°3-2024-2172 del 26/12/2024. </text>
  </threadedComment>
  <threadedComment ref="J16" dT="2024-12-27T21:20:55.54" personId="{7FD7DA69-BDCA-4CEF-B28C-C5A9F3E296DA}" id="{A59FEC3D-33AE-4870-817E-A15B1F576852}">
    <text xml:space="preserve">Se aprobó reformulación de la cantidad de la unidad de medida mediante memorando n°3-2024-2172 del 26/12/2024. </text>
  </threadedComment>
  <threadedComment ref="P16" dT="2024-12-27T20:54:46.87" personId="{7FD7DA69-BDCA-4CEF-B28C-C5A9F3E296DA}" id="{7243E969-CCCA-4EBF-9D65-ADEEE97D4994}">
    <text xml:space="preserve">Se aprobó prórroga mediante memorando n°3-2024-2168 y 3-2024-2172 del 26/12/2024. </text>
  </threadedComment>
  <threadedComment ref="H17" dT="2024-12-27T21:19:38.38" personId="{7FD7DA69-BDCA-4CEF-B28C-C5A9F3E296DA}" id="{C4EEE062-8680-4458-BEDA-3DF6AC4A94B0}">
    <text xml:space="preserve">Se aprobó reformulación de la acción mediante memorando n°3-2024-2172 del 26/12/2024. </text>
  </threadedComment>
  <threadedComment ref="I17" dT="2024-12-27T21:20:23.53" personId="{7FD7DA69-BDCA-4CEF-B28C-C5A9F3E296DA}" id="{FF2BEBFD-1189-4E6A-8D04-7E6D05519641}">
    <text xml:space="preserve">Se aprobó reformulación de la unidad de medida mediante memorando n°3-2024-2172 del 26/12/2024. </text>
  </threadedComment>
  <threadedComment ref="J17" dT="2024-12-27T21:20:55.54" personId="{7FD7DA69-BDCA-4CEF-B28C-C5A9F3E296DA}" id="{212701B0-7B8B-495F-9B61-1F377A5C51D6}">
    <text xml:space="preserve">Se aprobó reformulación de la cantidad de la unidad de medida mediante memorando n°3-2024-2172 del 26/12/2024. </text>
  </threadedComment>
  <threadedComment ref="P17" dT="2024-12-27T20:54:46.87" personId="{7FD7DA69-BDCA-4CEF-B28C-C5A9F3E296DA}" id="{FB7EF2BA-71EA-4793-B987-C442B2F4E31A}">
    <text xml:space="preserve">Se aprobó prórroga mediante memorando n°3-2024-2168 y 3-2024-2172 del 26/12/2024. </text>
  </threadedComment>
  <threadedComment ref="H18" dT="2024-12-27T21:19:38.38" personId="{7FD7DA69-BDCA-4CEF-B28C-C5A9F3E296DA}" id="{11944A12-5A10-4111-B3B2-23F4BD1F5351}">
    <text xml:space="preserve">Se aprobó reformulación de la acción mediante memorando n°3-2024-2172 del 26/12/2024. </text>
  </threadedComment>
  <threadedComment ref="I18" dT="2024-12-27T21:20:23.53" personId="{7FD7DA69-BDCA-4CEF-B28C-C5A9F3E296DA}" id="{B7534BFF-8FEE-4263-B164-21F28EDB99C1}">
    <text xml:space="preserve">Se aprobó reformulación de la unidad de medida mediante memorando n°3-2024-2172 del 26/12/2024. </text>
  </threadedComment>
  <threadedComment ref="J18" dT="2024-12-27T21:20:55.54" personId="{7FD7DA69-BDCA-4CEF-B28C-C5A9F3E296DA}" id="{D9D41CB1-3C3E-46F6-8267-80AED3815BEC}">
    <text xml:space="preserve">Se aprobó reformulación de la cantidad de la unidad de medida mediante memorando n°3-2024-2172 del 26/12/2024. </text>
  </threadedComment>
  <threadedComment ref="P18" dT="2024-12-27T20:54:46.87" personId="{7FD7DA69-BDCA-4CEF-B28C-C5A9F3E296DA}" id="{007D88EB-3748-4725-AA80-FEA38C487A23}">
    <text xml:space="preserve">Se aprobó prórroga mediante memorando n°3-2024-2168 y 3-2024-2172 del 26/12/2024. </text>
  </threadedComment>
  <threadedComment ref="P19" dT="2025-06-16T21:36:54.19" personId="{2B6D8FE3-D9D9-4CB6-929D-A4FCD34EE2D3}" id="{C283CB77-54E4-48EA-85EC-F1527725DD5C}">
    <text>Se aprobó prórroga mediante memorando n°3-2025-1030 del 11/06/2025</text>
  </threadedComment>
  <threadedComment ref="P25" dT="2025-11-05T22:04:00.77" personId="{2B6D8FE3-D9D9-4CB6-929D-A4FCD34EE2D3}" id="{7482AE9E-2384-4A27-8EEB-5DA491596453}">
    <text xml:space="preserve">Se aprobó prórroga mediante memorando n°3-2025-1693 del 31/10/2025. </text>
  </threadedComment>
</ThreadedComments>
</file>

<file path=xl/threadedComments/threadedComment4.xml><?xml version="1.0" encoding="utf-8"?>
<ThreadedComments xmlns="http://schemas.microsoft.com/office/spreadsheetml/2018/threadedcomments" xmlns:x="http://schemas.openxmlformats.org/spreadsheetml/2006/main">
  <threadedComment ref="P4" dT="2025-03-31T23:17:11.07" personId="{2B6D8FE3-D9D9-4CB6-929D-A4FCD34EE2D3}" id="{9E95787F-34D6-428B-B333-AC8DCAC4D112}">
    <text xml:space="preserve">Se aprobó prórroga mediante memorando n°3-2025-509 del 14/03/2025.
Se aprobó segunda prórroga mediante memorando n°3-2025-1693 del 31/10/2025. </text>
  </threadedComment>
</ThreadedComments>
</file>

<file path=xl/threadedComments/threadedComment5.xml><?xml version="1.0" encoding="utf-8"?>
<ThreadedComments xmlns="http://schemas.microsoft.com/office/spreadsheetml/2018/threadedcomments" xmlns:x="http://schemas.openxmlformats.org/spreadsheetml/2006/main">
  <threadedComment ref="P4" dT="2025-06-16T21:39:29.16" personId="{2B6D8FE3-D9D9-4CB6-929D-A4FCD34EE2D3}" id="{D4C54991-E75C-4189-99DE-C823F7202962}">
    <text>Se aprobó prórroga mediante memorando n°3-2025-1049 del 12/06/2025.</text>
  </threadedComment>
</ThreadedComments>
</file>

<file path=xl/threadedComments/threadedComment6.xml><?xml version="1.0" encoding="utf-8"?>
<ThreadedComments xmlns="http://schemas.microsoft.com/office/spreadsheetml/2018/threadedcomments" xmlns:x="http://schemas.openxmlformats.org/spreadsheetml/2006/main">
  <threadedComment ref="P4" dT="2025-06-16T23:06:41.81" personId="{2B6D8FE3-D9D9-4CB6-929D-A4FCD34EE2D3}" id="{36BE8386-59B4-45C0-9BBA-39968975C3B4}">
    <text>Se aprobó prórroga mediante memorando n°3-2025-969 del 03/06/2025</text>
  </threadedComment>
  <threadedComment ref="H5" dT="2025-06-16T23:10:11.34" personId="{2B6D8FE3-D9D9-4CB6-929D-A4FCD34EE2D3}" id="{01056E61-84A7-4C48-B73D-0F2CC558B4FF}">
    <text xml:space="preserve">Se aprobó reformulación mediante memorando n°3-2025-969 del 03/06/2025
</text>
  </threadedComment>
  <threadedComment ref="P5" dT="2025-06-16T23:06:41.81" personId="{2B6D8FE3-D9D9-4CB6-929D-A4FCD34EE2D3}" id="{851471EE-19E2-4BAE-AAC9-4449FD65688A}">
    <text>Se aprobó prórroga mediante memorando n°3-2025-969 del 03/06/2025</text>
  </threadedComment>
</ThreadedComments>
</file>

<file path=xl/threadedComments/threadedComment7.xml><?xml version="1.0" encoding="utf-8"?>
<ThreadedComments xmlns="http://schemas.microsoft.com/office/spreadsheetml/2018/threadedcomments" xmlns:x="http://schemas.openxmlformats.org/spreadsheetml/2006/main">
  <threadedComment ref="P9" dT="2026-03-30T22:55:52.35" personId="{2B6D8FE3-D9D9-4CB6-929D-A4FCD34EE2D3}" id="{F091A400-1C5F-41C8-B9A8-CD1AB56D189A}">
    <text xml:space="preserve">Se aprobó segunda prórroga mediante memorando n°3-2026-447 del 20/03/2026.
Se aprobó prórroga mediante memorando n°3-2025-1899.
</text>
  </threadedComment>
  <threadedComment ref="J10" dT="2026-04-20T20:18:26.67" personId="{2B6D8FE3-D9D9-4CB6-929D-A4FCD34EE2D3}" id="{3984474A-5F6E-4F6D-A320-7A574AD92E0D}">
    <text>Se aprobó reformulación mediante memorando n°3-2026-545 del 20/04/2026.</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microsoft.com/office/2017/10/relationships/threadedComment" Target="../threadedComments/threadedComment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9"/>
  <sheetViews>
    <sheetView showGridLines="0" topLeftCell="A15" zoomScale="110" zoomScaleNormal="110" workbookViewId="0">
      <selection activeCell="G5" sqref="G5"/>
    </sheetView>
  </sheetViews>
  <sheetFormatPr baseColWidth="10" defaultColWidth="11.42578125" defaultRowHeight="15.75" x14ac:dyDescent="0.25"/>
  <cols>
    <col min="1" max="2" width="11.42578125" style="145"/>
    <col min="3" max="3" width="33.85546875" style="145" customWidth="1"/>
    <col min="4" max="4" width="60.42578125" style="145" customWidth="1"/>
    <col min="5" max="5" width="17" style="145" customWidth="1"/>
    <col min="6" max="16384" width="11.42578125" style="145"/>
  </cols>
  <sheetData>
    <row r="1" spans="2:12" ht="16.5" thickBot="1" x14ac:dyDescent="0.3"/>
    <row r="2" spans="2:12" ht="24.6" customHeight="1" x14ac:dyDescent="0.25">
      <c r="B2" s="170"/>
      <c r="C2" s="438" t="s">
        <v>0</v>
      </c>
      <c r="D2" s="438"/>
      <c r="E2" s="172" t="s">
        <v>1</v>
      </c>
    </row>
    <row r="3" spans="2:12" ht="24.6" customHeight="1" x14ac:dyDescent="0.25">
      <c r="B3" s="171"/>
      <c r="C3" s="439"/>
      <c r="D3" s="439"/>
      <c r="E3" s="330" t="s">
        <v>2</v>
      </c>
    </row>
    <row r="4" spans="2:12" x14ac:dyDescent="0.25">
      <c r="B4" s="158"/>
      <c r="C4" s="159"/>
      <c r="D4" s="159"/>
      <c r="E4" s="160"/>
    </row>
    <row r="5" spans="2:12" ht="16.5" x14ac:dyDescent="0.3">
      <c r="B5" s="162" t="s">
        <v>3</v>
      </c>
      <c r="E5" s="154"/>
    </row>
    <row r="6" spans="2:12" ht="16.5" x14ac:dyDescent="0.3">
      <c r="B6" s="161" t="s">
        <v>4</v>
      </c>
      <c r="E6" s="154"/>
    </row>
    <row r="7" spans="2:12" ht="16.5" x14ac:dyDescent="0.3">
      <c r="B7" s="161" t="s">
        <v>5</v>
      </c>
      <c r="E7" s="154"/>
    </row>
    <row r="8" spans="2:12" x14ac:dyDescent="0.25">
      <c r="B8" s="153"/>
      <c r="E8" s="154"/>
    </row>
    <row r="9" spans="2:12" x14ac:dyDescent="0.25">
      <c r="B9" s="153"/>
      <c r="E9" s="154"/>
    </row>
    <row r="10" spans="2:12" ht="16.5" x14ac:dyDescent="0.3">
      <c r="B10" s="161"/>
      <c r="C10" s="434" t="s">
        <v>6</v>
      </c>
      <c r="D10" s="434"/>
      <c r="E10" s="154"/>
    </row>
    <row r="11" spans="2:12" ht="16.5" x14ac:dyDescent="0.3">
      <c r="B11" s="161"/>
      <c r="C11" s="163"/>
      <c r="D11" s="163"/>
      <c r="E11" s="154"/>
      <c r="F11" s="437"/>
      <c r="G11" s="437"/>
      <c r="H11" s="437"/>
      <c r="I11" s="437"/>
      <c r="J11" s="437"/>
      <c r="K11" s="437"/>
      <c r="L11" s="437"/>
    </row>
    <row r="12" spans="2:12" ht="16.5" x14ac:dyDescent="0.3">
      <c r="B12" s="161"/>
      <c r="C12" s="164" t="s">
        <v>7</v>
      </c>
      <c r="D12" s="164" t="s">
        <v>8</v>
      </c>
      <c r="E12" s="154"/>
      <c r="F12" s="437"/>
      <c r="G12" s="437"/>
      <c r="H12" s="437"/>
      <c r="I12" s="437"/>
      <c r="J12" s="437"/>
      <c r="K12" s="437"/>
      <c r="L12" s="437"/>
    </row>
    <row r="13" spans="2:12" ht="66" x14ac:dyDescent="0.3">
      <c r="B13" s="161"/>
      <c r="C13" s="165" t="s">
        <v>9</v>
      </c>
      <c r="D13" s="179" t="s">
        <v>10</v>
      </c>
      <c r="E13" s="154"/>
      <c r="F13" s="437"/>
      <c r="G13" s="437"/>
      <c r="H13" s="437"/>
      <c r="I13" s="437"/>
      <c r="J13" s="437"/>
      <c r="K13" s="437"/>
      <c r="L13" s="437"/>
    </row>
    <row r="14" spans="2:12" ht="16.5" x14ac:dyDescent="0.3">
      <c r="B14" s="161"/>
      <c r="C14" s="165" t="s">
        <v>11</v>
      </c>
      <c r="D14" s="179" t="s">
        <v>12</v>
      </c>
      <c r="E14" s="154"/>
      <c r="F14" s="437"/>
      <c r="G14" s="437"/>
      <c r="H14" s="437"/>
      <c r="I14" s="437"/>
      <c r="J14" s="437"/>
      <c r="K14" s="437"/>
      <c r="L14" s="437"/>
    </row>
    <row r="15" spans="2:12" ht="16.5" x14ac:dyDescent="0.3">
      <c r="B15" s="161"/>
      <c r="C15" s="165" t="s">
        <v>13</v>
      </c>
      <c r="D15" s="179" t="s">
        <v>14</v>
      </c>
      <c r="E15" s="154"/>
      <c r="F15" s="433"/>
      <c r="G15" s="433"/>
      <c r="H15" s="433"/>
      <c r="I15" s="433"/>
      <c r="J15" s="433"/>
      <c r="K15" s="433"/>
      <c r="L15" s="433"/>
    </row>
    <row r="16" spans="2:12" ht="15.75" customHeight="1" x14ac:dyDescent="0.3">
      <c r="B16" s="161"/>
      <c r="C16" s="165" t="s">
        <v>15</v>
      </c>
      <c r="D16" s="179" t="s">
        <v>16</v>
      </c>
      <c r="E16" s="154"/>
      <c r="F16" s="433"/>
      <c r="G16" s="433"/>
      <c r="H16" s="433"/>
      <c r="I16" s="433"/>
      <c r="J16" s="433"/>
      <c r="K16" s="433"/>
      <c r="L16" s="433"/>
    </row>
    <row r="17" spans="2:12" ht="49.5" x14ac:dyDescent="0.3">
      <c r="B17" s="161"/>
      <c r="C17" s="165" t="s">
        <v>17</v>
      </c>
      <c r="D17" s="179" t="s">
        <v>18</v>
      </c>
      <c r="E17" s="154"/>
      <c r="F17" s="437"/>
      <c r="G17" s="437"/>
      <c r="H17" s="437"/>
      <c r="I17" s="437"/>
      <c r="J17" s="437"/>
      <c r="K17" s="437"/>
      <c r="L17" s="437"/>
    </row>
    <row r="18" spans="2:12" ht="16.5" x14ac:dyDescent="0.3">
      <c r="B18" s="161"/>
      <c r="C18" s="163"/>
      <c r="D18" s="163"/>
      <c r="E18" s="154"/>
      <c r="F18" s="437"/>
      <c r="G18" s="437"/>
      <c r="H18" s="437"/>
      <c r="I18" s="437"/>
      <c r="J18" s="437"/>
      <c r="K18" s="437"/>
      <c r="L18" s="437"/>
    </row>
    <row r="19" spans="2:12" ht="16.5" x14ac:dyDescent="0.3">
      <c r="B19" s="161"/>
      <c r="C19" s="434" t="s">
        <v>19</v>
      </c>
      <c r="D19" s="434"/>
      <c r="E19" s="154"/>
      <c r="F19" s="437"/>
      <c r="G19" s="437"/>
      <c r="H19" s="437"/>
      <c r="I19" s="437"/>
      <c r="J19" s="437"/>
      <c r="K19" s="437"/>
      <c r="L19" s="437"/>
    </row>
    <row r="20" spans="2:12" ht="16.5" x14ac:dyDescent="0.3">
      <c r="B20" s="161"/>
      <c r="C20" s="163"/>
      <c r="D20" s="163"/>
      <c r="E20" s="154"/>
      <c r="F20" s="437"/>
      <c r="G20" s="437"/>
      <c r="H20" s="437"/>
      <c r="I20" s="437"/>
      <c r="J20" s="437"/>
      <c r="K20" s="437"/>
      <c r="L20" s="437"/>
    </row>
    <row r="21" spans="2:12" ht="16.5" x14ac:dyDescent="0.3">
      <c r="B21" s="161"/>
      <c r="C21" s="164" t="s">
        <v>7</v>
      </c>
      <c r="D21" s="164" t="s">
        <v>8</v>
      </c>
      <c r="E21" s="154"/>
      <c r="F21" s="437"/>
      <c r="G21" s="437"/>
      <c r="H21" s="437"/>
      <c r="I21" s="437"/>
      <c r="J21" s="437"/>
      <c r="K21" s="437"/>
      <c r="L21" s="437"/>
    </row>
    <row r="22" spans="2:12" ht="66" x14ac:dyDescent="0.3">
      <c r="B22" s="161"/>
      <c r="C22" s="165" t="s">
        <v>20</v>
      </c>
      <c r="D22" s="179" t="s">
        <v>21</v>
      </c>
      <c r="E22" s="154"/>
      <c r="F22" s="437"/>
      <c r="G22" s="437"/>
      <c r="H22" s="437"/>
      <c r="I22" s="437"/>
      <c r="J22" s="437"/>
      <c r="K22" s="437"/>
      <c r="L22" s="437"/>
    </row>
    <row r="23" spans="2:12" ht="33" x14ac:dyDescent="0.3">
      <c r="B23" s="161"/>
      <c r="C23" s="165" t="s">
        <v>22</v>
      </c>
      <c r="D23" s="179" t="s">
        <v>23</v>
      </c>
      <c r="E23" s="154"/>
      <c r="F23" s="437"/>
      <c r="G23" s="437"/>
      <c r="H23" s="437"/>
      <c r="I23" s="437"/>
      <c r="J23" s="437"/>
      <c r="K23" s="437"/>
      <c r="L23" s="437"/>
    </row>
    <row r="24" spans="2:12" ht="49.5" x14ac:dyDescent="0.3">
      <c r="B24" s="161"/>
      <c r="C24" s="165" t="s">
        <v>24</v>
      </c>
      <c r="D24" s="179" t="s">
        <v>25</v>
      </c>
      <c r="E24" s="154"/>
      <c r="F24" s="433"/>
      <c r="G24" s="433"/>
      <c r="H24" s="433"/>
      <c r="I24" s="433"/>
      <c r="J24" s="433"/>
      <c r="K24" s="433"/>
      <c r="L24" s="433"/>
    </row>
    <row r="25" spans="2:12" ht="66" x14ac:dyDescent="0.3">
      <c r="B25" s="161"/>
      <c r="C25" s="165" t="s">
        <v>26</v>
      </c>
      <c r="D25" s="179" t="s">
        <v>27</v>
      </c>
      <c r="E25" s="154"/>
      <c r="F25" s="433"/>
      <c r="G25" s="433"/>
      <c r="H25" s="433"/>
      <c r="I25" s="433"/>
      <c r="J25" s="433"/>
      <c r="K25" s="433"/>
      <c r="L25" s="433"/>
    </row>
    <row r="26" spans="2:12" ht="66" x14ac:dyDescent="0.3">
      <c r="B26" s="161"/>
      <c r="C26" s="165" t="s">
        <v>28</v>
      </c>
      <c r="D26" s="179" t="s">
        <v>29</v>
      </c>
      <c r="E26" s="154"/>
      <c r="F26" s="433"/>
      <c r="G26" s="433"/>
      <c r="H26" s="433"/>
      <c r="I26" s="433"/>
      <c r="J26" s="433"/>
      <c r="K26" s="433"/>
      <c r="L26" s="433"/>
    </row>
    <row r="27" spans="2:12" ht="33" x14ac:dyDescent="0.3">
      <c r="B27" s="161"/>
      <c r="C27" s="165" t="s">
        <v>30</v>
      </c>
      <c r="D27" s="179" t="s">
        <v>31</v>
      </c>
      <c r="E27" s="154"/>
      <c r="F27" s="433"/>
      <c r="G27" s="433"/>
      <c r="H27" s="433"/>
      <c r="I27" s="433"/>
      <c r="J27" s="433"/>
      <c r="K27" s="433"/>
      <c r="L27" s="433"/>
    </row>
    <row r="28" spans="2:12" ht="33" x14ac:dyDescent="0.3">
      <c r="B28" s="161"/>
      <c r="C28" s="165" t="s">
        <v>32</v>
      </c>
      <c r="D28" s="179" t="s">
        <v>33</v>
      </c>
      <c r="E28" s="154"/>
      <c r="F28" s="433"/>
      <c r="G28" s="433"/>
      <c r="H28" s="433"/>
      <c r="I28" s="433"/>
      <c r="J28" s="433"/>
      <c r="K28" s="433"/>
      <c r="L28" s="433"/>
    </row>
    <row r="29" spans="2:12" ht="42.75" customHeight="1" x14ac:dyDescent="0.3">
      <c r="B29" s="161"/>
      <c r="C29" s="165" t="s">
        <v>34</v>
      </c>
      <c r="D29" s="179" t="s">
        <v>35</v>
      </c>
      <c r="E29" s="154"/>
      <c r="F29" s="146"/>
      <c r="G29" s="146"/>
      <c r="H29" s="146"/>
      <c r="I29" s="146"/>
      <c r="J29" s="146"/>
      <c r="K29" s="146"/>
      <c r="L29" s="146"/>
    </row>
    <row r="30" spans="2:12" ht="48" customHeight="1" x14ac:dyDescent="0.3">
      <c r="B30" s="161"/>
      <c r="C30" s="165" t="s">
        <v>36</v>
      </c>
      <c r="D30" s="179" t="s">
        <v>37</v>
      </c>
      <c r="E30" s="154"/>
    </row>
    <row r="31" spans="2:12" ht="16.5" x14ac:dyDescent="0.3">
      <c r="B31" s="161"/>
      <c r="C31" s="167"/>
      <c r="D31" s="168"/>
      <c r="E31" s="154"/>
    </row>
    <row r="32" spans="2:12" ht="16.5" x14ac:dyDescent="0.3">
      <c r="B32" s="161"/>
      <c r="C32" s="434" t="s">
        <v>38</v>
      </c>
      <c r="D32" s="434"/>
      <c r="E32" s="154"/>
    </row>
    <row r="33" spans="2:5" ht="26.25" customHeight="1" x14ac:dyDescent="0.3">
      <c r="B33" s="161"/>
      <c r="C33" s="435" t="s">
        <v>39</v>
      </c>
      <c r="D33" s="435"/>
      <c r="E33" s="154"/>
    </row>
    <row r="34" spans="2:5" ht="32.25" customHeight="1" x14ac:dyDescent="0.3">
      <c r="B34" s="161"/>
      <c r="C34" s="435"/>
      <c r="D34" s="435"/>
      <c r="E34" s="154"/>
    </row>
    <row r="35" spans="2:5" ht="16.5" x14ac:dyDescent="0.3">
      <c r="B35" s="161"/>
      <c r="C35" s="167"/>
      <c r="D35" s="168"/>
      <c r="E35" s="154"/>
    </row>
    <row r="36" spans="2:5" ht="16.5" x14ac:dyDescent="0.3">
      <c r="B36" s="161"/>
      <c r="C36" s="164" t="s">
        <v>7</v>
      </c>
      <c r="D36" s="164" t="s">
        <v>8</v>
      </c>
      <c r="E36" s="154"/>
    </row>
    <row r="37" spans="2:5" ht="66" x14ac:dyDescent="0.3">
      <c r="B37" s="161"/>
      <c r="C37" s="165" t="s">
        <v>40</v>
      </c>
      <c r="D37" s="179" t="s">
        <v>41</v>
      </c>
      <c r="E37" s="154"/>
    </row>
    <row r="38" spans="2:5" ht="66" x14ac:dyDescent="0.3">
      <c r="B38" s="161"/>
      <c r="C38" s="165" t="s">
        <v>42</v>
      </c>
      <c r="D38" s="179" t="s">
        <v>43</v>
      </c>
      <c r="E38" s="154"/>
    </row>
    <row r="39" spans="2:5" ht="49.5" x14ac:dyDescent="0.3">
      <c r="B39" s="161"/>
      <c r="C39" s="165" t="s">
        <v>44</v>
      </c>
      <c r="D39" s="179" t="s">
        <v>45</v>
      </c>
      <c r="E39" s="154"/>
    </row>
    <row r="40" spans="2:5" ht="82.5" customHeight="1" x14ac:dyDescent="0.3">
      <c r="B40" s="161"/>
      <c r="C40" s="165" t="s">
        <v>46</v>
      </c>
      <c r="D40" s="179" t="s">
        <v>47</v>
      </c>
      <c r="E40" s="154"/>
    </row>
    <row r="41" spans="2:5" ht="49.5" x14ac:dyDescent="0.3">
      <c r="B41" s="161"/>
      <c r="C41" s="165" t="s">
        <v>48</v>
      </c>
      <c r="D41" s="179" t="s">
        <v>49</v>
      </c>
      <c r="E41" s="154"/>
    </row>
    <row r="42" spans="2:5" ht="33" x14ac:dyDescent="0.3">
      <c r="B42" s="161"/>
      <c r="C42" s="165" t="s">
        <v>50</v>
      </c>
      <c r="D42" s="179" t="s">
        <v>51</v>
      </c>
      <c r="E42" s="154"/>
    </row>
    <row r="43" spans="2:5" ht="176.25" customHeight="1" x14ac:dyDescent="0.3">
      <c r="B43" s="161"/>
      <c r="C43" s="165" t="s">
        <v>52</v>
      </c>
      <c r="D43" s="166" t="s">
        <v>53</v>
      </c>
      <c r="E43" s="154"/>
    </row>
    <row r="44" spans="2:5" ht="16.5" x14ac:dyDescent="0.3">
      <c r="B44" s="161"/>
      <c r="C44" s="163"/>
      <c r="D44" s="163"/>
      <c r="E44" s="154"/>
    </row>
    <row r="45" spans="2:5" ht="16.5" x14ac:dyDescent="0.3">
      <c r="B45" s="161"/>
      <c r="C45" s="436" t="s">
        <v>54</v>
      </c>
      <c r="D45" s="436"/>
      <c r="E45" s="154"/>
    </row>
    <row r="46" spans="2:5" ht="16.5" x14ac:dyDescent="0.3">
      <c r="B46" s="161"/>
      <c r="C46" s="173"/>
      <c r="D46" s="173"/>
      <c r="E46" s="154"/>
    </row>
    <row r="47" spans="2:5" ht="42" customHeight="1" x14ac:dyDescent="0.3">
      <c r="B47" s="161"/>
      <c r="C47" s="431" t="s">
        <v>55</v>
      </c>
      <c r="D47" s="431"/>
      <c r="E47" s="154"/>
    </row>
    <row r="48" spans="2:5" ht="15" customHeight="1" x14ac:dyDescent="0.3">
      <c r="B48" s="161"/>
      <c r="C48" s="178"/>
      <c r="D48" s="178"/>
      <c r="E48" s="154"/>
    </row>
    <row r="49" spans="2:5" ht="16.5" x14ac:dyDescent="0.3">
      <c r="B49" s="161"/>
      <c r="C49" s="164" t="s">
        <v>7</v>
      </c>
      <c r="D49" s="164" t="s">
        <v>8</v>
      </c>
      <c r="E49" s="154"/>
    </row>
    <row r="50" spans="2:5" ht="49.5" x14ac:dyDescent="0.3">
      <c r="B50" s="161"/>
      <c r="C50" s="180" t="s">
        <v>56</v>
      </c>
      <c r="D50" s="181" t="s">
        <v>57</v>
      </c>
      <c r="E50" s="154"/>
    </row>
    <row r="51" spans="2:5" ht="78.75" customHeight="1" x14ac:dyDescent="0.3">
      <c r="B51" s="161"/>
      <c r="C51" s="180" t="s">
        <v>58</v>
      </c>
      <c r="D51" s="181" t="s">
        <v>59</v>
      </c>
      <c r="E51" s="154"/>
    </row>
    <row r="52" spans="2:5" ht="241.5" customHeight="1" x14ac:dyDescent="0.3">
      <c r="B52" s="161"/>
      <c r="C52" s="182" t="s">
        <v>60</v>
      </c>
      <c r="D52" s="181" t="s">
        <v>61</v>
      </c>
      <c r="E52" s="154"/>
    </row>
    <row r="53" spans="2:5" ht="92.25" customHeight="1" x14ac:dyDescent="0.3">
      <c r="B53" s="161"/>
      <c r="C53" s="182" t="s">
        <v>62</v>
      </c>
      <c r="D53" s="181" t="s">
        <v>63</v>
      </c>
      <c r="E53" s="154"/>
    </row>
    <row r="54" spans="2:5" ht="33" x14ac:dyDescent="0.3">
      <c r="B54" s="161"/>
      <c r="C54" s="165" t="s">
        <v>64</v>
      </c>
      <c r="D54" s="179" t="s">
        <v>65</v>
      </c>
      <c r="E54" s="154"/>
    </row>
    <row r="55" spans="2:5" ht="69" customHeight="1" x14ac:dyDescent="0.3">
      <c r="B55" s="161"/>
      <c r="C55" s="165" t="s">
        <v>66</v>
      </c>
      <c r="D55" s="183" t="s">
        <v>67</v>
      </c>
      <c r="E55" s="154"/>
    </row>
    <row r="56" spans="2:5" ht="12.75" customHeight="1" x14ac:dyDescent="0.3">
      <c r="B56" s="161"/>
      <c r="C56" s="432"/>
      <c r="D56" s="432"/>
      <c r="E56" s="154"/>
    </row>
    <row r="57" spans="2:5" x14ac:dyDescent="0.25">
      <c r="B57" s="153"/>
      <c r="E57" s="154"/>
    </row>
    <row r="58" spans="2:5" ht="16.5" x14ac:dyDescent="0.3">
      <c r="B58" s="161" t="s">
        <v>68</v>
      </c>
      <c r="E58" s="154"/>
    </row>
    <row r="59" spans="2:5" ht="16.5" thickBot="1" x14ac:dyDescent="0.3">
      <c r="B59" s="155"/>
      <c r="C59" s="156"/>
      <c r="D59" s="156"/>
      <c r="E59" s="157"/>
    </row>
  </sheetData>
  <mergeCells count="26">
    <mergeCell ref="C19:D19"/>
    <mergeCell ref="F19:L19"/>
    <mergeCell ref="C2:D3"/>
    <mergeCell ref="C10:D10"/>
    <mergeCell ref="F11:L11"/>
    <mergeCell ref="F12:L12"/>
    <mergeCell ref="F13:L13"/>
    <mergeCell ref="F14:L14"/>
    <mergeCell ref="F25:L25"/>
    <mergeCell ref="F15:L15"/>
    <mergeCell ref="F16:L16"/>
    <mergeCell ref="F17:L17"/>
    <mergeCell ref="F18:L18"/>
    <mergeCell ref="F20:L20"/>
    <mergeCell ref="F21:L21"/>
    <mergeCell ref="F22:L22"/>
    <mergeCell ref="F23:L23"/>
    <mergeCell ref="F24:L24"/>
    <mergeCell ref="C47:D47"/>
    <mergeCell ref="C56:D56"/>
    <mergeCell ref="F26:L26"/>
    <mergeCell ref="F27:L27"/>
    <mergeCell ref="F28:L28"/>
    <mergeCell ref="C32:D32"/>
    <mergeCell ref="C33:D34"/>
    <mergeCell ref="C45:D4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filterMode="1"/>
  <dimension ref="A1:XEG98"/>
  <sheetViews>
    <sheetView topLeftCell="D1"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style="118" customWidth="1"/>
    <col min="31" max="31" width="22.42578125" style="118" customWidth="1"/>
    <col min="32" max="32" width="10" style="118" customWidth="1"/>
    <col min="33" max="33" width="12.28515625" style="118" customWidth="1"/>
    <col min="34" max="34" width="14.5703125" style="118" customWidth="1"/>
    <col min="35" max="35" width="13.42578125" style="118" customWidth="1"/>
    <col min="36" max="36" width="26.42578125" style="118" customWidth="1"/>
    <col min="37" max="37" width="16.42578125" style="118" customWidth="1"/>
    <col min="38" max="38" width="15" style="118"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118" customWidth="1" collapsed="1"/>
    <col min="59" max="61" width="11.42578125" style="118"/>
    <col min="62" max="16384" width="11.42578125" style="13"/>
  </cols>
  <sheetData>
    <row r="1" spans="1:61" ht="39.950000000000003" customHeight="1" x14ac:dyDescent="0.25">
      <c r="A1" s="460"/>
      <c r="B1" s="460"/>
      <c r="C1" s="460"/>
      <c r="D1" s="460"/>
      <c r="E1" s="460"/>
      <c r="F1" s="460"/>
      <c r="G1" s="460"/>
      <c r="H1" s="460"/>
      <c r="I1" s="459" t="s">
        <v>434</v>
      </c>
      <c r="J1" s="459"/>
      <c r="K1" s="459"/>
      <c r="L1" s="459"/>
      <c r="M1" s="459"/>
      <c r="N1" s="459"/>
      <c r="O1" s="459"/>
      <c r="P1" s="459"/>
      <c r="Q1" s="459"/>
      <c r="R1" s="459"/>
      <c r="S1" s="459"/>
      <c r="T1" s="46"/>
      <c r="U1" s="461" t="s">
        <v>435</v>
      </c>
      <c r="V1" s="461"/>
      <c r="W1" s="461"/>
      <c r="X1" s="461"/>
      <c r="Y1" s="461"/>
      <c r="Z1" s="461"/>
      <c r="AA1" s="461"/>
      <c r="AB1" s="461"/>
      <c r="AC1" s="461"/>
      <c r="AD1" s="462" t="s">
        <v>436</v>
      </c>
      <c r="AE1" s="462"/>
      <c r="AF1" s="462"/>
      <c r="AG1" s="462"/>
      <c r="AH1" s="462"/>
      <c r="AI1" s="462"/>
      <c r="AJ1" s="462"/>
      <c r="AK1" s="462"/>
      <c r="AL1" s="51"/>
      <c r="AM1" s="463" t="s">
        <v>437</v>
      </c>
      <c r="AN1" s="463"/>
      <c r="AO1" s="463"/>
      <c r="AP1" s="463"/>
      <c r="AQ1" s="463"/>
      <c r="AR1" s="463"/>
      <c r="AS1" s="463"/>
      <c r="AT1" s="463"/>
      <c r="AU1" s="52"/>
      <c r="AV1" s="455" t="s">
        <v>438</v>
      </c>
      <c r="AW1" s="455"/>
      <c r="AX1" s="455"/>
      <c r="AY1" s="455"/>
      <c r="AZ1" s="455"/>
      <c r="BA1" s="455"/>
      <c r="BB1" s="455"/>
      <c r="BC1" s="455"/>
      <c r="BD1" s="53"/>
      <c r="BE1" s="457" t="s">
        <v>439</v>
      </c>
      <c r="BF1" s="457"/>
      <c r="BG1" s="457"/>
      <c r="BH1" s="457"/>
      <c r="BI1" s="457"/>
    </row>
    <row r="2" spans="1:61" ht="39.950000000000003" customHeight="1" x14ac:dyDescent="0.25">
      <c r="A2" s="458" t="s">
        <v>440</v>
      </c>
      <c r="B2" s="458" t="s">
        <v>9</v>
      </c>
      <c r="C2" s="458" t="s">
        <v>11</v>
      </c>
      <c r="D2" s="458" t="s">
        <v>441</v>
      </c>
      <c r="E2" s="458" t="s">
        <v>442</v>
      </c>
      <c r="F2" s="458" t="s">
        <v>13</v>
      </c>
      <c r="G2" s="458" t="s">
        <v>15</v>
      </c>
      <c r="H2" s="458" t="s">
        <v>17</v>
      </c>
      <c r="I2" s="456" t="s">
        <v>71</v>
      </c>
      <c r="J2" s="459" t="s">
        <v>443</v>
      </c>
      <c r="K2" s="459"/>
      <c r="L2" s="459"/>
      <c r="M2" s="456" t="s">
        <v>72</v>
      </c>
      <c r="N2" s="456" t="s">
        <v>444</v>
      </c>
      <c r="O2" s="456" t="s">
        <v>445</v>
      </c>
      <c r="P2" s="456" t="s">
        <v>32</v>
      </c>
      <c r="Q2" s="456" t="s">
        <v>446</v>
      </c>
      <c r="R2" s="456" t="s">
        <v>447</v>
      </c>
      <c r="S2" s="456" t="s">
        <v>448</v>
      </c>
      <c r="T2" s="44"/>
      <c r="U2" s="465" t="s">
        <v>449</v>
      </c>
      <c r="V2" s="465" t="s">
        <v>450</v>
      </c>
      <c r="W2" s="465" t="s">
        <v>451</v>
      </c>
      <c r="X2" s="465" t="s">
        <v>452</v>
      </c>
      <c r="Y2" s="465" t="s">
        <v>453</v>
      </c>
      <c r="Z2" s="465" t="s">
        <v>454</v>
      </c>
      <c r="AA2" s="465" t="s">
        <v>455</v>
      </c>
      <c r="AB2" s="465" t="s">
        <v>456</v>
      </c>
      <c r="AC2" s="45"/>
      <c r="AD2" s="464" t="s">
        <v>457</v>
      </c>
      <c r="AE2" s="464" t="s">
        <v>549</v>
      </c>
      <c r="AF2" s="464" t="s">
        <v>459</v>
      </c>
      <c r="AG2" s="464" t="s">
        <v>460</v>
      </c>
      <c r="AH2" s="464" t="s">
        <v>461</v>
      </c>
      <c r="AI2" s="464" t="s">
        <v>462</v>
      </c>
      <c r="AJ2" s="464" t="s">
        <v>463</v>
      </c>
      <c r="AK2" s="464" t="s">
        <v>464</v>
      </c>
      <c r="AL2" s="43"/>
      <c r="AM2" s="466" t="s">
        <v>465</v>
      </c>
      <c r="AN2" s="466" t="s">
        <v>466</v>
      </c>
      <c r="AO2" s="466" t="s">
        <v>467</v>
      </c>
      <c r="AP2" s="466" t="s">
        <v>468</v>
      </c>
      <c r="AQ2" s="466" t="s">
        <v>469</v>
      </c>
      <c r="AR2" s="466" t="s">
        <v>470</v>
      </c>
      <c r="AS2" s="466" t="s">
        <v>471</v>
      </c>
      <c r="AT2" s="466" t="s">
        <v>472</v>
      </c>
      <c r="AU2" s="48"/>
      <c r="AV2" s="468" t="s">
        <v>465</v>
      </c>
      <c r="AW2" s="47"/>
      <c r="AX2" s="468" t="s">
        <v>466</v>
      </c>
      <c r="AY2" s="468" t="s">
        <v>467</v>
      </c>
      <c r="AZ2" s="468" t="s">
        <v>468</v>
      </c>
      <c r="BA2" s="468" t="s">
        <v>473</v>
      </c>
      <c r="BB2" s="468" t="s">
        <v>470</v>
      </c>
      <c r="BC2" s="468" t="s">
        <v>471</v>
      </c>
      <c r="BD2" s="468" t="s">
        <v>474</v>
      </c>
      <c r="BE2" s="467" t="s">
        <v>52</v>
      </c>
      <c r="BF2" s="467" t="s">
        <v>475</v>
      </c>
      <c r="BG2" s="467" t="s">
        <v>476</v>
      </c>
      <c r="BH2" s="467" t="s">
        <v>477</v>
      </c>
      <c r="BI2" s="469" t="s">
        <v>478</v>
      </c>
    </row>
    <row r="3" spans="1:61" ht="39.950000000000003" customHeight="1" x14ac:dyDescent="0.25">
      <c r="A3" s="458"/>
      <c r="B3" s="458"/>
      <c r="C3" s="458"/>
      <c r="D3" s="458"/>
      <c r="E3" s="458"/>
      <c r="F3" s="458"/>
      <c r="G3" s="458"/>
      <c r="H3" s="458"/>
      <c r="I3" s="456"/>
      <c r="J3" s="34" t="s">
        <v>479</v>
      </c>
      <c r="K3" s="44" t="s">
        <v>24</v>
      </c>
      <c r="L3" s="44" t="s">
        <v>26</v>
      </c>
      <c r="M3" s="456"/>
      <c r="N3" s="456"/>
      <c r="O3" s="456"/>
      <c r="P3" s="456"/>
      <c r="Q3" s="456"/>
      <c r="R3" s="456"/>
      <c r="S3" s="456"/>
      <c r="T3" s="44" t="s">
        <v>480</v>
      </c>
      <c r="U3" s="465"/>
      <c r="V3" s="465"/>
      <c r="W3" s="465"/>
      <c r="X3" s="465"/>
      <c r="Y3" s="465"/>
      <c r="Z3" s="465"/>
      <c r="AA3" s="465"/>
      <c r="AB3" s="465"/>
      <c r="AC3" s="45" t="s">
        <v>52</v>
      </c>
      <c r="AD3" s="464"/>
      <c r="AE3" s="464"/>
      <c r="AF3" s="464"/>
      <c r="AG3" s="464"/>
      <c r="AH3" s="464"/>
      <c r="AI3" s="464"/>
      <c r="AJ3" s="464"/>
      <c r="AK3" s="464"/>
      <c r="AL3" s="43" t="s">
        <v>52</v>
      </c>
      <c r="AM3" s="466"/>
      <c r="AN3" s="466"/>
      <c r="AO3" s="466"/>
      <c r="AP3" s="466"/>
      <c r="AQ3" s="466"/>
      <c r="AR3" s="466"/>
      <c r="AS3" s="466"/>
      <c r="AT3" s="466"/>
      <c r="AU3" s="48" t="s">
        <v>52</v>
      </c>
      <c r="AV3" s="468"/>
      <c r="AW3" s="47" t="s">
        <v>481</v>
      </c>
      <c r="AX3" s="468"/>
      <c r="AY3" s="468"/>
      <c r="AZ3" s="468"/>
      <c r="BA3" s="468"/>
      <c r="BB3" s="468"/>
      <c r="BC3" s="468"/>
      <c r="BD3" s="468"/>
      <c r="BE3" s="467"/>
      <c r="BF3" s="467"/>
      <c r="BG3" s="467"/>
      <c r="BH3" s="467"/>
      <c r="BI3" s="469"/>
    </row>
    <row r="4" spans="1:61" ht="39.950000000000003" customHeight="1" x14ac:dyDescent="0.25">
      <c r="A4" s="1" t="s">
        <v>482</v>
      </c>
      <c r="B4" s="1" t="s">
        <v>483</v>
      </c>
      <c r="C4" s="1" t="s">
        <v>484</v>
      </c>
      <c r="D4" s="1" t="s">
        <v>482</v>
      </c>
      <c r="E4" s="1" t="s">
        <v>485</v>
      </c>
      <c r="F4" s="1" t="s">
        <v>483</v>
      </c>
      <c r="G4" s="1"/>
      <c r="H4" s="1" t="s">
        <v>486</v>
      </c>
      <c r="I4" s="2" t="s">
        <v>487</v>
      </c>
      <c r="J4" s="35" t="s">
        <v>488</v>
      </c>
      <c r="K4" s="2"/>
      <c r="L4" s="2" t="s">
        <v>489</v>
      </c>
      <c r="M4" s="2" t="s">
        <v>483</v>
      </c>
      <c r="N4" s="2" t="s">
        <v>483</v>
      </c>
      <c r="O4" s="2" t="s">
        <v>490</v>
      </c>
      <c r="P4" s="2" t="s">
        <v>483</v>
      </c>
      <c r="Q4" s="2" t="s">
        <v>491</v>
      </c>
      <c r="R4" s="2" t="s">
        <v>482</v>
      </c>
      <c r="S4" s="2" t="s">
        <v>482</v>
      </c>
      <c r="T4" s="2" t="s">
        <v>482</v>
      </c>
      <c r="U4" s="26" t="s">
        <v>482</v>
      </c>
      <c r="V4" s="26" t="s">
        <v>492</v>
      </c>
      <c r="W4" s="26" t="s">
        <v>493</v>
      </c>
      <c r="X4" s="26" t="s">
        <v>494</v>
      </c>
      <c r="Y4" s="26" t="s">
        <v>494</v>
      </c>
      <c r="Z4" s="26" t="s">
        <v>490</v>
      </c>
      <c r="AA4" s="26" t="s">
        <v>495</v>
      </c>
      <c r="AB4" s="26" t="s">
        <v>483</v>
      </c>
      <c r="AC4" s="26" t="s">
        <v>496</v>
      </c>
      <c r="AD4" s="27" t="s">
        <v>482</v>
      </c>
      <c r="AE4" s="27"/>
      <c r="AF4" s="27" t="s">
        <v>550</v>
      </c>
      <c r="AG4" s="27" t="s">
        <v>494</v>
      </c>
      <c r="AH4" s="27" t="s">
        <v>494</v>
      </c>
      <c r="AI4" s="27" t="s">
        <v>490</v>
      </c>
      <c r="AJ4" s="27" t="s">
        <v>495</v>
      </c>
      <c r="AK4" s="27" t="s">
        <v>483</v>
      </c>
      <c r="AL4" s="27"/>
      <c r="AM4" s="28" t="s">
        <v>482</v>
      </c>
      <c r="AN4" s="28" t="s">
        <v>492</v>
      </c>
      <c r="AO4" s="28" t="s">
        <v>493</v>
      </c>
      <c r="AP4" s="28" t="s">
        <v>494</v>
      </c>
      <c r="AQ4" s="28" t="s">
        <v>494</v>
      </c>
      <c r="AR4" s="28" t="s">
        <v>490</v>
      </c>
      <c r="AS4" s="28" t="s">
        <v>495</v>
      </c>
      <c r="AT4" s="28" t="s">
        <v>483</v>
      </c>
      <c r="AU4" s="28"/>
      <c r="AV4" s="29" t="s">
        <v>482</v>
      </c>
      <c r="AW4" s="29"/>
      <c r="AX4" s="29" t="s">
        <v>492</v>
      </c>
      <c r="AY4" s="29" t="s">
        <v>493</v>
      </c>
      <c r="AZ4" s="29" t="s">
        <v>494</v>
      </c>
      <c r="BA4" s="29" t="s">
        <v>494</v>
      </c>
      <c r="BB4" s="29" t="s">
        <v>490</v>
      </c>
      <c r="BC4" s="29" t="s">
        <v>495</v>
      </c>
      <c r="BD4" s="29"/>
      <c r="BE4" s="50" t="s">
        <v>496</v>
      </c>
      <c r="BF4" s="50"/>
      <c r="BG4" s="50" t="s">
        <v>496</v>
      </c>
      <c r="BH4" s="50" t="s">
        <v>483</v>
      </c>
      <c r="BI4" s="469"/>
    </row>
    <row r="5" spans="1:61" ht="159.75" customHeight="1" x14ac:dyDescent="0.25">
      <c r="A5" s="58"/>
      <c r="B5" s="49" t="s">
        <v>85</v>
      </c>
      <c r="C5" s="486" t="s">
        <v>551</v>
      </c>
      <c r="D5" s="487">
        <v>44670</v>
      </c>
      <c r="E5" s="488" t="s">
        <v>552</v>
      </c>
      <c r="F5" s="102" t="s">
        <v>138</v>
      </c>
      <c r="G5" s="490">
        <v>142</v>
      </c>
      <c r="H5" s="477" t="s">
        <v>553</v>
      </c>
      <c r="I5" s="489" t="s">
        <v>554</v>
      </c>
      <c r="J5" s="130" t="s">
        <v>555</v>
      </c>
      <c r="K5" s="130" t="s">
        <v>556</v>
      </c>
      <c r="L5" s="112">
        <v>1</v>
      </c>
      <c r="M5" s="112" t="s">
        <v>101</v>
      </c>
      <c r="N5" s="112" t="s">
        <v>557</v>
      </c>
      <c r="O5" s="130" t="s">
        <v>558</v>
      </c>
      <c r="P5" s="31">
        <v>1</v>
      </c>
      <c r="Q5" s="5"/>
      <c r="R5" s="131">
        <v>44685</v>
      </c>
      <c r="S5" s="139">
        <v>44685</v>
      </c>
      <c r="T5" s="107"/>
      <c r="U5" s="108"/>
      <c r="V5" s="109"/>
      <c r="W5" s="40"/>
      <c r="X5" s="100"/>
      <c r="Y5" s="110"/>
      <c r="Z5" s="40"/>
      <c r="AA5" s="111"/>
      <c r="AB5" s="42"/>
      <c r="AC5" s="112"/>
      <c r="AD5" s="113">
        <v>44742</v>
      </c>
      <c r="AE5" s="114" t="s">
        <v>559</v>
      </c>
      <c r="AF5" s="40">
        <v>1</v>
      </c>
      <c r="AG5" s="100">
        <f>IF(AF5="","",IF(OR($L5=0,$L5="",AD5=""),"",AF5/$L5))</f>
        <v>1</v>
      </c>
      <c r="AH5" s="117">
        <f>(IF(OR($P5="",AG5=""),"",IF(OR($P5=0,AG5=0),0,IF((AG5*100%)/$P5&gt;100%,100%,(AG5*100%)/$P5))))</f>
        <v>1</v>
      </c>
      <c r="AI5" s="101" t="str">
        <f t="shared" ref="AI5" si="0">IF(AF5="","",IF(AH5&lt;100%, IF(AH5&lt;50%, "ALERTA","EN TERMINO"), IF(AH5=100%, "OK", "EN TERMINO")))</f>
        <v>OK</v>
      </c>
      <c r="AJ5" s="32" t="s">
        <v>560</v>
      </c>
      <c r="AK5" s="54" t="s">
        <v>561</v>
      </c>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182.25" customHeight="1" x14ac:dyDescent="0.25">
      <c r="A6" s="58"/>
      <c r="B6" s="49" t="s">
        <v>85</v>
      </c>
      <c r="C6" s="486"/>
      <c r="D6" s="487"/>
      <c r="E6" s="488"/>
      <c r="F6" s="102" t="s">
        <v>138</v>
      </c>
      <c r="G6" s="491"/>
      <c r="H6" s="477"/>
      <c r="I6" s="489"/>
      <c r="J6" s="130" t="s">
        <v>562</v>
      </c>
      <c r="K6" s="130" t="s">
        <v>563</v>
      </c>
      <c r="L6" s="112">
        <v>1</v>
      </c>
      <c r="M6" s="112" t="s">
        <v>101</v>
      </c>
      <c r="N6" s="112" t="s">
        <v>557</v>
      </c>
      <c r="O6" s="130" t="s">
        <v>558</v>
      </c>
      <c r="P6" s="31">
        <v>1</v>
      </c>
      <c r="Q6" s="5"/>
      <c r="R6" s="131">
        <v>44687</v>
      </c>
      <c r="S6" s="140">
        <v>44742</v>
      </c>
      <c r="T6" s="107"/>
      <c r="U6" s="41"/>
      <c r="V6" s="116"/>
      <c r="W6" s="37"/>
      <c r="X6" s="100"/>
      <c r="Y6" s="110"/>
      <c r="Z6" s="40"/>
      <c r="AA6" s="102"/>
      <c r="AB6" s="42"/>
      <c r="AC6" s="112"/>
      <c r="AD6" s="113">
        <v>44742</v>
      </c>
      <c r="AE6" s="111" t="s">
        <v>564</v>
      </c>
      <c r="AF6" s="40">
        <v>1</v>
      </c>
      <c r="AG6" s="100">
        <f>IF(AF6="","",IF(OR($L6=0,$L6="",AD6=""),"",AF6/$L6))</f>
        <v>1</v>
      </c>
      <c r="AH6" s="117">
        <f>(IF(OR($P6="",AG6=""),"",IF(OR($P6=0,AG6=0),0,IF((AG6*100%)/$P6&gt;100%,100%,(AG6*100%)/$P6))))</f>
        <v>1</v>
      </c>
      <c r="AI6" s="101" t="str">
        <f t="shared" ref="AI6" si="3">IF(AF6="","",IF(AH6&lt;100%, IF(AH6&lt;50%, "ALERTA","EN TERMINO"), IF(AH6=100%, "OK", "EN TERMINO")))</f>
        <v>OK</v>
      </c>
      <c r="AJ6" s="33" t="s">
        <v>565</v>
      </c>
      <c r="AK6" s="54" t="s">
        <v>561</v>
      </c>
      <c r="AL6" s="103" t="str">
        <f>IF(AH6=100%,IF(AH6&gt;50%,"CUMPLIDA","PENDIENTE"),IF(AH6&lt;100%,"INCUMPLIDA","PENDIENTE"))</f>
        <v>CUMPLIDA</v>
      </c>
      <c r="AM6" s="6"/>
      <c r="AN6" s="24"/>
      <c r="AO6" s="25"/>
      <c r="AP6" s="4"/>
      <c r="AQ6" s="7"/>
      <c r="AR6" s="14"/>
      <c r="AS6" s="10"/>
      <c r="AT6" s="14"/>
      <c r="AU6" s="22"/>
      <c r="AV6" s="6"/>
      <c r="AW6" s="6"/>
      <c r="AX6" s="10"/>
      <c r="AY6" s="10"/>
      <c r="AZ6" s="15"/>
      <c r="BA6" s="20"/>
      <c r="BB6" s="14"/>
      <c r="BC6" s="10"/>
      <c r="BD6" s="10"/>
      <c r="BE6" s="22"/>
      <c r="BF6" s="5"/>
      <c r="BG6" s="40" t="str">
        <f>IF(AL6="CUMPLIDA","CERRADO","ABIERTO")</f>
        <v>CERRADO</v>
      </c>
    </row>
    <row r="7" spans="1:61" ht="39.950000000000003" customHeight="1" x14ac:dyDescent="0.25">
      <c r="A7" s="58"/>
      <c r="B7" s="12"/>
      <c r="C7" s="105"/>
      <c r="D7" s="57"/>
      <c r="E7" s="9"/>
      <c r="F7" s="55"/>
      <c r="G7" s="55"/>
      <c r="H7" s="55"/>
      <c r="I7" s="55"/>
      <c r="J7" s="64"/>
      <c r="K7" s="55"/>
      <c r="L7" s="55"/>
      <c r="M7" s="9"/>
      <c r="N7" s="55"/>
      <c r="O7" s="9"/>
      <c r="P7" s="65"/>
      <c r="Q7" s="9"/>
      <c r="R7" s="66"/>
      <c r="S7" s="68"/>
      <c r="T7" s="67"/>
    </row>
    <row r="8" spans="1:61" ht="39.950000000000003" customHeight="1" x14ac:dyDescent="0.25">
      <c r="A8" s="59"/>
      <c r="B8" s="12"/>
      <c r="C8" s="105"/>
      <c r="D8" s="57"/>
      <c r="E8" s="9"/>
      <c r="F8" s="55"/>
      <c r="G8" s="55"/>
      <c r="H8" s="55"/>
      <c r="I8" s="55"/>
      <c r="J8" s="64"/>
      <c r="K8" s="55"/>
      <c r="L8" s="55"/>
      <c r="M8" s="9"/>
      <c r="N8" s="55"/>
      <c r="O8" s="9"/>
      <c r="P8" s="65"/>
      <c r="Q8" s="9"/>
      <c r="R8" s="66"/>
      <c r="S8" s="68"/>
      <c r="T8" s="67"/>
    </row>
    <row r="9" spans="1:61" ht="39.950000000000003" customHeight="1" x14ac:dyDescent="0.25">
      <c r="A9" s="59"/>
      <c r="B9" s="12"/>
      <c r="C9" s="476"/>
      <c r="D9" s="59"/>
      <c r="F9" s="55"/>
      <c r="G9" s="55"/>
      <c r="H9" s="69"/>
      <c r="I9" s="69"/>
      <c r="J9" s="70"/>
      <c r="K9" s="71"/>
      <c r="M9" s="12"/>
      <c r="N9" s="12"/>
      <c r="O9" s="12"/>
      <c r="P9" s="65"/>
      <c r="R9" s="72"/>
      <c r="S9" s="73"/>
      <c r="T9" s="67"/>
    </row>
    <row r="10" spans="1:61" ht="39.950000000000003" customHeight="1" x14ac:dyDescent="0.25">
      <c r="A10" s="59"/>
      <c r="B10" s="12"/>
      <c r="C10" s="476"/>
      <c r="D10" s="59"/>
      <c r="E10" s="483"/>
      <c r="F10" s="55"/>
      <c r="G10" s="55"/>
      <c r="H10" s="485"/>
      <c r="I10" s="485"/>
      <c r="J10" s="70"/>
      <c r="K10" s="71"/>
      <c r="M10" s="12"/>
      <c r="N10" s="12"/>
      <c r="O10" s="12"/>
      <c r="P10" s="65"/>
      <c r="R10" s="72"/>
      <c r="S10" s="73"/>
      <c r="T10" s="67"/>
    </row>
    <row r="11" spans="1:61" ht="39.950000000000003" customHeight="1" x14ac:dyDescent="0.25">
      <c r="A11" s="59"/>
      <c r="B11" s="12"/>
      <c r="C11" s="476"/>
      <c r="D11" s="59"/>
      <c r="E11" s="483"/>
      <c r="F11" s="55"/>
      <c r="G11" s="55"/>
      <c r="H11" s="485"/>
      <c r="I11" s="485"/>
      <c r="J11" s="70"/>
      <c r="K11" s="71"/>
      <c r="M11" s="12"/>
      <c r="N11" s="12"/>
      <c r="O11" s="12"/>
      <c r="P11" s="65"/>
      <c r="R11" s="72"/>
      <c r="S11" s="73"/>
      <c r="T11" s="67"/>
    </row>
    <row r="12" spans="1:61" ht="39.950000000000003" customHeight="1" x14ac:dyDescent="0.25">
      <c r="A12" s="59"/>
      <c r="B12" s="12"/>
      <c r="C12" s="476"/>
      <c r="D12" s="59"/>
      <c r="E12" s="483"/>
      <c r="F12" s="55"/>
      <c r="G12" s="55"/>
      <c r="H12" s="485"/>
      <c r="I12" s="485"/>
      <c r="J12" s="70"/>
      <c r="K12" s="71"/>
      <c r="M12" s="12"/>
      <c r="N12" s="12"/>
      <c r="O12" s="12"/>
      <c r="P12" s="65"/>
      <c r="R12" s="72"/>
      <c r="S12" s="73"/>
      <c r="T12" s="67"/>
    </row>
    <row r="13" spans="1:61" ht="39.950000000000003" customHeight="1" x14ac:dyDescent="0.25">
      <c r="A13" s="59"/>
      <c r="B13" s="12"/>
      <c r="C13" s="476"/>
      <c r="D13" s="59"/>
      <c r="E13" s="483"/>
      <c r="F13" s="55"/>
      <c r="G13" s="55"/>
      <c r="H13" s="485"/>
      <c r="I13" s="485"/>
      <c r="J13" s="70"/>
      <c r="K13" s="71"/>
      <c r="M13" s="12"/>
      <c r="N13" s="12"/>
      <c r="O13" s="12"/>
      <c r="P13" s="65"/>
      <c r="R13" s="72"/>
      <c r="S13" s="73"/>
      <c r="T13" s="67"/>
    </row>
    <row r="14" spans="1:61" ht="39.950000000000003" customHeight="1" x14ac:dyDescent="0.25">
      <c r="A14" s="59"/>
      <c r="B14" s="12"/>
      <c r="C14" s="476"/>
      <c r="D14" s="59"/>
      <c r="E14" s="483"/>
      <c r="F14" s="55"/>
      <c r="G14" s="55"/>
      <c r="H14" s="485"/>
      <c r="I14" s="485"/>
      <c r="J14" s="70"/>
      <c r="K14" s="71"/>
      <c r="M14" s="12"/>
      <c r="N14" s="12"/>
      <c r="O14" s="12"/>
      <c r="P14" s="65"/>
      <c r="R14" s="72"/>
      <c r="S14" s="73"/>
      <c r="T14" s="67"/>
    </row>
    <row r="15" spans="1:61" ht="39.950000000000003" customHeight="1" x14ac:dyDescent="0.25">
      <c r="A15" s="59"/>
      <c r="B15" s="12"/>
      <c r="C15" s="476"/>
      <c r="D15" s="59"/>
      <c r="E15" s="483"/>
      <c r="F15" s="55"/>
      <c r="G15" s="55"/>
      <c r="H15" s="485"/>
      <c r="I15" s="485"/>
      <c r="J15" s="70"/>
      <c r="K15" s="71"/>
      <c r="M15" s="12"/>
      <c r="N15" s="12"/>
      <c r="O15" s="12"/>
      <c r="P15" s="65"/>
      <c r="R15" s="72"/>
      <c r="S15" s="73"/>
      <c r="T15" s="67"/>
    </row>
    <row r="16" spans="1:61" ht="39.950000000000003" customHeight="1" x14ac:dyDescent="0.25">
      <c r="A16" s="59"/>
      <c r="B16" s="12"/>
      <c r="C16" s="476"/>
      <c r="D16" s="59"/>
      <c r="E16" s="74"/>
      <c r="F16" s="55"/>
      <c r="G16" s="55"/>
      <c r="H16" s="70"/>
      <c r="I16" s="70"/>
      <c r="J16" s="70"/>
      <c r="K16" s="75"/>
      <c r="M16" s="12"/>
      <c r="N16" s="12"/>
      <c r="O16" s="36"/>
      <c r="P16" s="65"/>
      <c r="R16" s="72"/>
      <c r="S16" s="76"/>
      <c r="T16" s="67"/>
      <c r="U16" s="77"/>
      <c r="V16" s="78"/>
      <c r="W16" s="79"/>
      <c r="X16" s="15"/>
      <c r="Y16" s="20"/>
      <c r="Z16" s="14"/>
      <c r="AA16" s="11"/>
      <c r="AB16" s="11"/>
      <c r="AC16" s="22"/>
    </row>
    <row r="17" spans="1:59" ht="39.950000000000003" customHeight="1" x14ac:dyDescent="0.25">
      <c r="A17" s="59"/>
      <c r="B17" s="12"/>
      <c r="C17" s="476"/>
      <c r="D17" s="59"/>
      <c r="E17" s="74"/>
      <c r="F17" s="55"/>
      <c r="G17" s="55"/>
      <c r="H17" s="70"/>
      <c r="I17" s="70"/>
      <c r="J17" s="70"/>
      <c r="K17" s="75"/>
      <c r="M17" s="12"/>
      <c r="N17" s="12"/>
      <c r="O17" s="36"/>
      <c r="P17" s="65"/>
      <c r="R17" s="72"/>
      <c r="S17" s="76"/>
      <c r="T17" s="67"/>
      <c r="U17" s="77"/>
      <c r="V17" s="78"/>
      <c r="W17" s="79"/>
      <c r="X17" s="15"/>
      <c r="Y17" s="20"/>
      <c r="Z17" s="14"/>
      <c r="AA17" s="11"/>
      <c r="AB17" s="11"/>
      <c r="AC17" s="22"/>
    </row>
    <row r="18" spans="1:59" ht="39.950000000000003" customHeight="1" x14ac:dyDescent="0.25">
      <c r="A18" s="59"/>
      <c r="B18" s="12"/>
      <c r="C18" s="476"/>
      <c r="D18" s="59"/>
      <c r="E18" s="74"/>
      <c r="F18" s="55"/>
      <c r="G18" s="55"/>
      <c r="H18" s="70"/>
      <c r="I18" s="70"/>
      <c r="J18" s="70"/>
      <c r="K18" s="75"/>
      <c r="M18" s="12"/>
      <c r="N18" s="12"/>
      <c r="O18" s="36"/>
      <c r="P18" s="65"/>
      <c r="R18" s="72"/>
      <c r="S18" s="76"/>
      <c r="T18" s="67"/>
      <c r="U18" s="77"/>
      <c r="V18" s="78"/>
      <c r="W18" s="79"/>
      <c r="X18" s="15"/>
      <c r="Y18" s="20"/>
      <c r="Z18" s="14"/>
      <c r="AA18" s="11"/>
      <c r="AB18" s="11"/>
      <c r="AC18" s="22"/>
    </row>
    <row r="19" spans="1:59" ht="39.950000000000003" customHeight="1" x14ac:dyDescent="0.25">
      <c r="A19" s="59"/>
      <c r="B19" s="12"/>
      <c r="C19" s="476"/>
      <c r="D19" s="59"/>
      <c r="E19" s="74"/>
      <c r="F19" s="55"/>
      <c r="G19" s="55"/>
      <c r="H19" s="70"/>
      <c r="I19" s="70"/>
      <c r="J19" s="70"/>
      <c r="K19" s="75"/>
      <c r="M19" s="12"/>
      <c r="N19" s="12"/>
      <c r="O19" s="36"/>
      <c r="P19" s="65"/>
      <c r="R19" s="72"/>
      <c r="S19" s="76"/>
      <c r="T19" s="67"/>
      <c r="U19" s="77"/>
      <c r="V19" s="78"/>
      <c r="W19" s="79"/>
      <c r="X19" s="15"/>
      <c r="Y19" s="20"/>
      <c r="Z19" s="14"/>
      <c r="AA19" s="11"/>
      <c r="AB19" s="11"/>
      <c r="AC19" s="22"/>
    </row>
    <row r="20" spans="1:59" ht="39.950000000000003" customHeight="1" x14ac:dyDescent="0.25">
      <c r="A20" s="59"/>
      <c r="B20" s="12"/>
      <c r="C20" s="476"/>
      <c r="D20" s="59"/>
      <c r="E20" s="74"/>
      <c r="F20" s="55"/>
      <c r="G20" s="55"/>
      <c r="H20" s="70"/>
      <c r="I20" s="70"/>
      <c r="J20" s="70"/>
      <c r="K20" s="75"/>
      <c r="M20" s="12"/>
      <c r="N20" s="12"/>
      <c r="O20" s="36"/>
      <c r="P20" s="65"/>
      <c r="R20" s="72"/>
      <c r="S20" s="76"/>
      <c r="T20" s="67"/>
      <c r="U20" s="77"/>
      <c r="V20" s="78"/>
      <c r="W20" s="79"/>
      <c r="X20" s="15"/>
      <c r="Y20" s="20"/>
      <c r="Z20" s="14"/>
      <c r="AA20" s="11"/>
      <c r="AB20" s="11"/>
      <c r="AC20" s="22"/>
    </row>
    <row r="21" spans="1:59" ht="39.950000000000003" customHeight="1" x14ac:dyDescent="0.25">
      <c r="A21" s="59"/>
      <c r="B21" s="12"/>
      <c r="C21" s="476"/>
      <c r="D21" s="59"/>
      <c r="E21" s="74"/>
      <c r="F21" s="55"/>
      <c r="G21" s="55"/>
      <c r="H21" s="70"/>
      <c r="I21" s="70"/>
      <c r="J21" s="70"/>
      <c r="K21" s="75"/>
      <c r="M21" s="12"/>
      <c r="N21" s="12"/>
      <c r="O21" s="36"/>
      <c r="P21" s="65"/>
      <c r="R21" s="72"/>
      <c r="S21" s="76"/>
      <c r="T21" s="67"/>
      <c r="U21" s="77"/>
      <c r="V21" s="78"/>
      <c r="W21" s="79"/>
      <c r="X21" s="15"/>
      <c r="Y21" s="20"/>
      <c r="Z21" s="14"/>
      <c r="AA21" s="11"/>
      <c r="AB21" s="11"/>
      <c r="AC21" s="22"/>
    </row>
    <row r="22" spans="1:59" ht="39.950000000000003" customHeight="1" x14ac:dyDescent="0.25">
      <c r="A22" s="59"/>
      <c r="B22" s="12"/>
      <c r="C22" s="476"/>
      <c r="D22" s="59"/>
      <c r="E22" s="74"/>
      <c r="F22" s="55"/>
      <c r="G22" s="55"/>
      <c r="H22" s="70"/>
      <c r="I22" s="70"/>
      <c r="J22" s="70"/>
      <c r="K22" s="75"/>
      <c r="M22" s="12"/>
      <c r="N22" s="12"/>
      <c r="O22" s="36"/>
      <c r="P22" s="65"/>
      <c r="R22" s="72"/>
      <c r="S22" s="76"/>
      <c r="T22" s="67"/>
      <c r="U22" s="77"/>
      <c r="V22" s="78"/>
      <c r="W22" s="79"/>
      <c r="X22" s="15"/>
      <c r="Y22" s="20"/>
      <c r="Z22" s="14"/>
      <c r="AA22" s="11"/>
      <c r="AB22" s="11"/>
      <c r="AC22" s="22"/>
    </row>
    <row r="23" spans="1:59" ht="39.950000000000003" customHeight="1" x14ac:dyDescent="0.25">
      <c r="A23" s="59"/>
      <c r="B23" s="12"/>
      <c r="C23" s="476"/>
      <c r="D23" s="59"/>
      <c r="E23" s="74"/>
      <c r="F23" s="55"/>
      <c r="G23" s="55"/>
      <c r="H23" s="70"/>
      <c r="I23" s="70"/>
      <c r="J23" s="70"/>
      <c r="K23" s="75"/>
      <c r="M23" s="12"/>
      <c r="N23" s="12"/>
      <c r="O23" s="36"/>
      <c r="P23" s="65"/>
      <c r="R23" s="72"/>
      <c r="S23" s="76"/>
      <c r="T23" s="67"/>
      <c r="U23" s="77"/>
      <c r="V23" s="78"/>
      <c r="W23" s="79"/>
      <c r="X23" s="15"/>
      <c r="Y23" s="20"/>
      <c r="Z23" s="14"/>
      <c r="AA23" s="11"/>
      <c r="AB23" s="11"/>
      <c r="AC23" s="22"/>
    </row>
    <row r="24" spans="1:59" ht="39.950000000000003" customHeight="1" x14ac:dyDescent="0.25">
      <c r="A24" s="59"/>
      <c r="B24" s="12"/>
      <c r="C24" s="476"/>
      <c r="D24" s="59"/>
      <c r="E24" s="74"/>
      <c r="F24" s="55"/>
      <c r="G24" s="55"/>
      <c r="H24" s="70"/>
      <c r="I24" s="70"/>
      <c r="J24" s="70"/>
      <c r="K24" s="75"/>
      <c r="M24" s="12"/>
      <c r="N24" s="12"/>
      <c r="O24" s="36"/>
      <c r="P24" s="65"/>
      <c r="R24" s="72"/>
      <c r="S24" s="76"/>
      <c r="T24" s="67"/>
      <c r="U24" s="77"/>
      <c r="V24" s="78"/>
      <c r="W24" s="79"/>
      <c r="X24" s="15"/>
      <c r="Y24" s="20"/>
      <c r="Z24" s="14"/>
      <c r="AA24" s="11"/>
      <c r="AB24" s="11"/>
      <c r="AC24" s="22"/>
    </row>
    <row r="25" spans="1:59" ht="39.950000000000003" customHeight="1" x14ac:dyDescent="0.25">
      <c r="A25" s="59"/>
      <c r="B25" s="12"/>
      <c r="C25" s="476"/>
      <c r="D25" s="59"/>
      <c r="E25" s="74"/>
      <c r="F25" s="55"/>
      <c r="G25" s="55"/>
      <c r="H25" s="70"/>
      <c r="I25" s="70"/>
      <c r="J25" s="70"/>
      <c r="K25" s="75"/>
      <c r="M25" s="12"/>
      <c r="N25" s="12"/>
      <c r="O25" s="36"/>
      <c r="P25" s="65"/>
      <c r="R25" s="72"/>
      <c r="S25" s="76"/>
      <c r="T25" s="67"/>
      <c r="U25" s="77"/>
      <c r="V25" s="78"/>
      <c r="W25" s="79"/>
      <c r="X25" s="15"/>
      <c r="Y25" s="20"/>
      <c r="Z25" s="14"/>
      <c r="AA25" s="11"/>
      <c r="AB25" s="11"/>
      <c r="AC25" s="22"/>
    </row>
    <row r="26" spans="1:59" ht="39.950000000000003" customHeight="1" x14ac:dyDescent="0.25">
      <c r="A26" s="59"/>
      <c r="B26" s="12"/>
      <c r="C26" s="476"/>
      <c r="D26" s="59"/>
      <c r="E26" s="74"/>
      <c r="F26" s="55"/>
      <c r="G26" s="55"/>
      <c r="H26" s="70"/>
      <c r="I26" s="70"/>
      <c r="J26" s="70"/>
      <c r="K26" s="75"/>
      <c r="M26" s="12"/>
      <c r="N26" s="12"/>
      <c r="O26" s="36"/>
      <c r="P26" s="65"/>
      <c r="R26" s="72"/>
      <c r="S26" s="76"/>
      <c r="T26" s="67"/>
      <c r="U26" s="77"/>
      <c r="V26" s="78"/>
      <c r="W26" s="79"/>
      <c r="X26" s="15"/>
      <c r="Y26" s="20"/>
      <c r="Z26" s="14"/>
      <c r="AA26" s="11"/>
      <c r="AB26" s="11"/>
      <c r="AC26" s="22"/>
    </row>
    <row r="27" spans="1:59" ht="39.950000000000003" customHeight="1" x14ac:dyDescent="0.25">
      <c r="A27" s="59"/>
      <c r="B27" s="12"/>
      <c r="C27" s="476"/>
      <c r="D27" s="59"/>
      <c r="E27" s="74"/>
      <c r="F27" s="55"/>
      <c r="G27" s="55"/>
      <c r="H27" s="70"/>
      <c r="I27" s="70"/>
      <c r="J27" s="70"/>
      <c r="K27" s="75"/>
      <c r="M27" s="12"/>
      <c r="N27" s="12"/>
      <c r="O27" s="36"/>
      <c r="P27" s="65"/>
      <c r="R27" s="72"/>
      <c r="S27" s="76"/>
      <c r="T27" s="67"/>
      <c r="U27" s="77"/>
      <c r="V27" s="78"/>
      <c r="W27" s="79"/>
      <c r="X27" s="15"/>
      <c r="Y27" s="20"/>
      <c r="Z27" s="14"/>
      <c r="AA27" s="11"/>
      <c r="AB27" s="11"/>
      <c r="AC27" s="22"/>
    </row>
    <row r="28" spans="1:59" ht="39.950000000000003" customHeight="1" x14ac:dyDescent="0.25">
      <c r="A28" s="59"/>
      <c r="B28" s="12"/>
      <c r="C28" s="476"/>
      <c r="D28" s="59"/>
      <c r="E28" s="74"/>
      <c r="F28" s="55"/>
      <c r="G28" s="55"/>
      <c r="H28" s="70"/>
      <c r="I28" s="70"/>
      <c r="J28" s="70"/>
      <c r="K28" s="75"/>
      <c r="M28" s="12"/>
      <c r="N28" s="12"/>
      <c r="O28" s="36"/>
      <c r="P28" s="65"/>
      <c r="R28" s="72"/>
      <c r="S28" s="76"/>
      <c r="T28" s="67"/>
      <c r="U28" s="77"/>
      <c r="V28" s="78"/>
      <c r="W28" s="79"/>
      <c r="X28" s="15"/>
      <c r="Y28" s="20"/>
      <c r="Z28" s="14"/>
      <c r="AA28" s="11"/>
      <c r="AB28" s="11"/>
      <c r="AC28" s="22"/>
    </row>
    <row r="29" spans="1:59" ht="39.950000000000003" customHeight="1" x14ac:dyDescent="0.25">
      <c r="A29" s="59"/>
      <c r="B29" s="12"/>
      <c r="C29" s="476"/>
      <c r="D29" s="59"/>
      <c r="E29" s="74"/>
      <c r="F29" s="55"/>
      <c r="G29" s="55"/>
      <c r="H29" s="70"/>
      <c r="I29" s="70"/>
      <c r="J29" s="70"/>
      <c r="K29" s="75"/>
      <c r="M29" s="12"/>
      <c r="N29" s="12"/>
      <c r="O29" s="36"/>
      <c r="P29" s="65"/>
      <c r="R29" s="72"/>
      <c r="S29" s="76"/>
      <c r="T29" s="67"/>
      <c r="U29" s="77"/>
      <c r="V29" s="78"/>
      <c r="W29" s="79"/>
      <c r="X29" s="15"/>
      <c r="Y29" s="20"/>
      <c r="Z29" s="14"/>
      <c r="AA29" s="11"/>
      <c r="AB29" s="11"/>
      <c r="AC29" s="22"/>
    </row>
    <row r="30" spans="1:59" ht="39.950000000000003" customHeight="1" x14ac:dyDescent="0.25">
      <c r="A30" s="59"/>
      <c r="B30" s="12"/>
      <c r="C30" s="476"/>
      <c r="D30" s="59"/>
      <c r="E30" s="74"/>
      <c r="F30" s="55"/>
      <c r="G30" s="55"/>
      <c r="H30" s="70"/>
      <c r="I30" s="70"/>
      <c r="J30" s="70"/>
      <c r="K30" s="75"/>
      <c r="M30" s="12"/>
      <c r="N30" s="12"/>
      <c r="O30" s="36"/>
      <c r="P30" s="65"/>
      <c r="R30" s="72"/>
      <c r="S30" s="76"/>
      <c r="T30" s="67"/>
      <c r="U30" s="77"/>
      <c r="V30" s="78"/>
      <c r="W30" s="79"/>
      <c r="X30" s="15"/>
      <c r="Y30" s="20"/>
      <c r="Z30" s="14"/>
      <c r="AA30" s="11"/>
      <c r="AB30" s="11"/>
      <c r="AC30" s="22"/>
    </row>
    <row r="31" spans="1:59" ht="39.950000000000003" customHeight="1" x14ac:dyDescent="0.25">
      <c r="A31" s="59"/>
      <c r="B31" s="12"/>
      <c r="C31" s="476"/>
      <c r="D31" s="59"/>
      <c r="F31" s="80"/>
      <c r="G31" s="80"/>
      <c r="H31" s="69"/>
      <c r="I31" s="69"/>
      <c r="J31" s="69"/>
      <c r="K31" s="81"/>
      <c r="L31" s="81"/>
      <c r="M31" s="12"/>
      <c r="N31" s="12"/>
      <c r="O31" s="69"/>
      <c r="P31" s="65"/>
      <c r="Q31" s="69"/>
      <c r="R31" s="76"/>
      <c r="S31" s="76"/>
      <c r="T31" s="484"/>
      <c r="U31" s="82"/>
      <c r="W31" s="83"/>
      <c r="X31" s="15"/>
      <c r="Y31" s="20"/>
      <c r="Z31" s="14"/>
      <c r="AA31" s="38"/>
      <c r="AB31" s="11"/>
      <c r="AC31" s="22"/>
      <c r="BG31" s="14"/>
    </row>
    <row r="32" spans="1:59" ht="39.950000000000003" customHeight="1" x14ac:dyDescent="0.25">
      <c r="A32" s="59"/>
      <c r="B32" s="12"/>
      <c r="C32" s="476"/>
      <c r="D32" s="59"/>
      <c r="F32" s="80"/>
      <c r="G32" s="80"/>
      <c r="H32" s="69"/>
      <c r="I32" s="81"/>
      <c r="J32" s="69"/>
      <c r="K32" s="81"/>
      <c r="L32" s="81"/>
      <c r="M32" s="12"/>
      <c r="N32" s="12"/>
      <c r="O32" s="81"/>
      <c r="P32" s="65"/>
      <c r="Q32" s="81"/>
      <c r="R32" s="73"/>
      <c r="S32" s="73"/>
      <c r="T32" s="484"/>
      <c r="U32" s="82"/>
      <c r="W32" s="83"/>
      <c r="X32" s="15"/>
      <c r="Y32" s="20"/>
      <c r="Z32" s="14"/>
      <c r="AA32" s="38"/>
      <c r="AB32" s="11"/>
      <c r="AC32" s="22"/>
      <c r="BG32" s="14"/>
    </row>
    <row r="33" spans="1:61" ht="39.950000000000003" customHeight="1" x14ac:dyDescent="0.25">
      <c r="A33" s="59"/>
      <c r="B33" s="12"/>
      <c r="C33" s="476"/>
      <c r="D33" s="59"/>
      <c r="F33" s="80"/>
      <c r="G33" s="80"/>
      <c r="H33" s="69"/>
      <c r="I33" s="69"/>
      <c r="J33" s="69"/>
      <c r="K33" s="69"/>
      <c r="L33" s="81"/>
      <c r="M33" s="12"/>
      <c r="N33" s="12"/>
      <c r="O33" s="81"/>
      <c r="P33" s="65"/>
      <c r="Q33" s="69"/>
      <c r="R33" s="76"/>
      <c r="S33" s="76"/>
      <c r="T33" s="76"/>
      <c r="U33" s="82"/>
      <c r="W33" s="83"/>
      <c r="X33" s="15"/>
      <c r="Y33" s="20"/>
      <c r="Z33" s="14"/>
      <c r="AA33" s="38"/>
      <c r="AB33" s="11"/>
      <c r="AC33" s="22"/>
      <c r="BG33" s="14"/>
    </row>
    <row r="34" spans="1:61" ht="39.950000000000003" customHeight="1" x14ac:dyDescent="0.25">
      <c r="A34" s="59"/>
      <c r="B34" s="12"/>
      <c r="C34" s="476"/>
      <c r="D34" s="59"/>
      <c r="F34" s="80"/>
      <c r="G34" s="80"/>
      <c r="H34" s="69"/>
      <c r="I34" s="485"/>
      <c r="J34" s="485"/>
      <c r="K34" s="485"/>
      <c r="L34" s="485"/>
      <c r="M34" s="12"/>
      <c r="N34" s="12"/>
      <c r="O34" s="81"/>
      <c r="P34" s="65"/>
      <c r="Q34" s="485"/>
      <c r="R34" s="484"/>
      <c r="S34" s="484"/>
      <c r="T34" s="73"/>
      <c r="U34" s="82"/>
      <c r="W34" s="83"/>
      <c r="X34" s="15"/>
      <c r="Y34" s="20"/>
      <c r="Z34" s="14"/>
      <c r="AA34" s="39"/>
      <c r="AB34" s="11"/>
      <c r="AC34" s="22"/>
      <c r="BG34" s="14"/>
    </row>
    <row r="35" spans="1:61" ht="39.950000000000003" customHeight="1" x14ac:dyDescent="0.25">
      <c r="A35" s="59"/>
      <c r="B35" s="12"/>
      <c r="C35" s="476"/>
      <c r="D35" s="59"/>
      <c r="F35" s="80"/>
      <c r="G35" s="80"/>
      <c r="H35" s="69"/>
      <c r="I35" s="485"/>
      <c r="J35" s="485"/>
      <c r="K35" s="485"/>
      <c r="L35" s="485"/>
      <c r="M35" s="12"/>
      <c r="N35" s="12"/>
      <c r="O35" s="81"/>
      <c r="P35" s="65"/>
      <c r="Q35" s="485"/>
      <c r="R35" s="484"/>
      <c r="S35" s="484"/>
      <c r="T35" s="73"/>
      <c r="U35" s="82"/>
      <c r="W35" s="83"/>
      <c r="X35" s="15"/>
      <c r="Y35" s="20"/>
      <c r="Z35" s="14"/>
      <c r="AA35" s="39"/>
      <c r="AB35" s="11"/>
      <c r="AC35" s="22"/>
      <c r="BG35" s="14"/>
    </row>
    <row r="36" spans="1:61" ht="39.950000000000003" customHeight="1" x14ac:dyDescent="0.25">
      <c r="A36" s="59"/>
      <c r="B36" s="12"/>
      <c r="C36" s="476"/>
      <c r="D36" s="59"/>
      <c r="F36" s="80"/>
      <c r="G36" s="80"/>
      <c r="H36" s="69"/>
      <c r="I36" s="485"/>
      <c r="J36" s="485"/>
      <c r="K36" s="485"/>
      <c r="L36" s="485"/>
      <c r="M36" s="12"/>
      <c r="N36" s="12"/>
      <c r="O36" s="81"/>
      <c r="P36" s="65"/>
      <c r="Q36" s="485"/>
      <c r="R36" s="484"/>
      <c r="S36" s="484"/>
      <c r="T36" s="484"/>
      <c r="U36" s="82"/>
      <c r="W36" s="83"/>
      <c r="X36" s="15"/>
      <c r="Y36" s="20"/>
      <c r="Z36" s="14"/>
      <c r="AA36" s="39"/>
      <c r="AB36" s="11"/>
      <c r="AC36" s="22"/>
      <c r="BG36" s="14"/>
    </row>
    <row r="37" spans="1:61" ht="39.950000000000003" customHeight="1" x14ac:dyDescent="0.25">
      <c r="A37" s="59"/>
      <c r="B37" s="12"/>
      <c r="C37" s="476"/>
      <c r="D37" s="59"/>
      <c r="F37" s="80"/>
      <c r="G37" s="80"/>
      <c r="H37" s="69"/>
      <c r="I37" s="485"/>
      <c r="J37" s="485"/>
      <c r="K37" s="485"/>
      <c r="L37" s="485"/>
      <c r="M37" s="12"/>
      <c r="N37" s="12"/>
      <c r="O37" s="81"/>
      <c r="P37" s="65"/>
      <c r="Q37" s="485"/>
      <c r="R37" s="484"/>
      <c r="S37" s="484"/>
      <c r="T37" s="484"/>
      <c r="U37" s="82"/>
      <c r="W37" s="83"/>
      <c r="X37" s="15"/>
      <c r="Y37" s="20"/>
      <c r="Z37" s="14"/>
      <c r="AA37" s="39"/>
      <c r="AB37" s="11"/>
      <c r="AC37" s="22"/>
      <c r="BG37" s="14"/>
    </row>
    <row r="38" spans="1:61" ht="39.950000000000003" customHeight="1" x14ac:dyDescent="0.25">
      <c r="A38" s="59"/>
      <c r="B38" s="12"/>
      <c r="C38" s="476"/>
      <c r="D38" s="59"/>
      <c r="F38" s="80"/>
      <c r="G38" s="80"/>
      <c r="H38" s="69"/>
      <c r="I38" s="485"/>
      <c r="J38" s="485"/>
      <c r="K38" s="485"/>
      <c r="L38" s="81"/>
      <c r="M38" s="12"/>
      <c r="N38" s="12"/>
      <c r="O38" s="81"/>
      <c r="P38" s="65"/>
      <c r="Q38" s="485"/>
      <c r="R38" s="484"/>
      <c r="S38" s="484"/>
      <c r="T38" s="484"/>
      <c r="U38" s="82"/>
      <c r="W38" s="83"/>
      <c r="X38" s="15"/>
      <c r="Y38" s="20"/>
      <c r="Z38" s="14"/>
      <c r="AA38" s="39"/>
      <c r="AB38" s="11"/>
      <c r="AC38" s="22"/>
      <c r="BG38" s="14"/>
    </row>
    <row r="39" spans="1:61" ht="39.950000000000003" customHeight="1" x14ac:dyDescent="0.25">
      <c r="A39" s="59"/>
      <c r="B39" s="12"/>
      <c r="C39" s="476"/>
      <c r="D39" s="59"/>
      <c r="F39" s="80"/>
      <c r="G39" s="80"/>
      <c r="H39" s="69"/>
      <c r="I39" s="485"/>
      <c r="J39" s="485"/>
      <c r="K39" s="485"/>
      <c r="L39" s="81"/>
      <c r="M39" s="12"/>
      <c r="N39" s="12"/>
      <c r="O39" s="81"/>
      <c r="P39" s="65"/>
      <c r="Q39" s="485"/>
      <c r="R39" s="484"/>
      <c r="S39" s="484"/>
      <c r="T39" s="484"/>
      <c r="U39" s="82"/>
      <c r="W39" s="83"/>
      <c r="X39" s="15"/>
      <c r="Y39" s="20"/>
      <c r="Z39" s="14"/>
      <c r="AA39" s="39"/>
      <c r="AB39" s="11"/>
      <c r="AC39" s="22"/>
      <c r="BG39" s="14"/>
    </row>
    <row r="40" spans="1:61" ht="39.950000000000003" customHeight="1" x14ac:dyDescent="0.25">
      <c r="A40" s="59"/>
      <c r="B40" s="12"/>
      <c r="C40" s="476"/>
      <c r="D40" s="59"/>
      <c r="F40" s="80"/>
      <c r="G40" s="80"/>
      <c r="H40" s="69"/>
      <c r="I40" s="485"/>
      <c r="J40" s="485"/>
      <c r="K40" s="485"/>
      <c r="L40" s="81"/>
      <c r="M40" s="12"/>
      <c r="N40" s="12"/>
      <c r="O40" s="81"/>
      <c r="P40" s="65"/>
      <c r="Q40" s="485"/>
      <c r="R40" s="484"/>
      <c r="S40" s="484"/>
      <c r="T40" s="484"/>
      <c r="U40" s="82"/>
      <c r="W40" s="83"/>
      <c r="X40" s="15"/>
      <c r="Y40" s="20"/>
      <c r="Z40" s="14"/>
      <c r="AA40" s="39"/>
      <c r="AB40" s="11"/>
      <c r="AC40" s="22"/>
      <c r="BG40" s="14"/>
    </row>
    <row r="41" spans="1:61" ht="39.950000000000003" customHeight="1" x14ac:dyDescent="0.25">
      <c r="A41" s="59"/>
      <c r="B41" s="12"/>
      <c r="C41" s="476"/>
      <c r="D41" s="59"/>
      <c r="F41" s="80"/>
      <c r="G41" s="80"/>
      <c r="H41" s="69"/>
      <c r="I41" s="485"/>
      <c r="J41" s="485"/>
      <c r="K41" s="485"/>
      <c r="L41" s="81"/>
      <c r="M41" s="12"/>
      <c r="N41" s="12"/>
      <c r="O41" s="81"/>
      <c r="P41" s="65"/>
      <c r="Q41" s="485"/>
      <c r="R41" s="484"/>
      <c r="S41" s="484"/>
      <c r="T41" s="484"/>
      <c r="U41" s="82"/>
      <c r="W41" s="83"/>
      <c r="X41" s="15"/>
      <c r="Y41" s="20"/>
      <c r="Z41" s="14"/>
      <c r="AA41" s="39"/>
      <c r="AB41" s="11"/>
      <c r="AC41" s="22"/>
      <c r="BG41" s="14"/>
    </row>
    <row r="42" spans="1:61" ht="39.950000000000003" customHeight="1" x14ac:dyDescent="0.25">
      <c r="A42" s="59"/>
      <c r="B42" s="12"/>
      <c r="C42" s="476"/>
      <c r="D42" s="59"/>
      <c r="F42" s="80"/>
      <c r="G42" s="80"/>
      <c r="H42" s="69"/>
      <c r="I42" s="485"/>
      <c r="J42" s="485"/>
      <c r="K42" s="485"/>
      <c r="L42" s="81"/>
      <c r="M42" s="12"/>
      <c r="N42" s="12"/>
      <c r="O42" s="81"/>
      <c r="P42" s="65"/>
      <c r="Q42" s="485"/>
      <c r="R42" s="484"/>
      <c r="S42" s="484"/>
      <c r="T42" s="484"/>
      <c r="U42" s="82"/>
      <c r="W42" s="83"/>
      <c r="X42" s="15"/>
      <c r="Y42" s="20"/>
      <c r="Z42" s="14"/>
      <c r="AA42" s="39"/>
      <c r="AB42" s="11"/>
      <c r="AC42" s="22"/>
      <c r="BG42" s="14"/>
    </row>
    <row r="43" spans="1:61" ht="39.950000000000003" customHeight="1" x14ac:dyDescent="0.25">
      <c r="A43" s="59"/>
      <c r="B43" s="12"/>
      <c r="C43" s="476"/>
      <c r="D43" s="59"/>
      <c r="F43" s="80"/>
      <c r="G43" s="80"/>
      <c r="H43" s="69"/>
      <c r="I43" s="485"/>
      <c r="J43" s="485"/>
      <c r="K43" s="485"/>
      <c r="L43" s="81"/>
      <c r="M43" s="12"/>
      <c r="N43" s="12"/>
      <c r="O43" s="81"/>
      <c r="P43" s="65"/>
      <c r="Q43" s="485"/>
      <c r="R43" s="484"/>
      <c r="S43" s="484"/>
      <c r="T43" s="484"/>
      <c r="U43" s="82"/>
      <c r="W43" s="83"/>
      <c r="X43" s="15"/>
      <c r="Y43" s="20"/>
      <c r="Z43" s="14"/>
      <c r="AA43" s="39"/>
      <c r="AB43" s="11"/>
      <c r="AC43" s="22"/>
      <c r="BG43" s="14"/>
    </row>
    <row r="44" spans="1:61" ht="39.950000000000003" customHeight="1" x14ac:dyDescent="0.25">
      <c r="A44" s="59"/>
      <c r="B44" s="12"/>
      <c r="C44" s="476"/>
      <c r="D44" s="59"/>
      <c r="F44" s="80"/>
      <c r="G44" s="80"/>
      <c r="H44" s="69"/>
      <c r="I44" s="485"/>
      <c r="J44" s="485"/>
      <c r="K44" s="485"/>
      <c r="L44" s="81"/>
      <c r="M44" s="12"/>
      <c r="N44" s="12"/>
      <c r="O44" s="81"/>
      <c r="P44" s="65"/>
      <c r="Q44" s="485"/>
      <c r="R44" s="484"/>
      <c r="S44" s="484"/>
      <c r="T44" s="484"/>
      <c r="U44" s="82"/>
      <c r="W44" s="83"/>
      <c r="X44" s="15"/>
      <c r="Y44" s="20"/>
      <c r="Z44" s="14"/>
      <c r="AA44" s="39"/>
      <c r="AB44" s="11"/>
      <c r="AC44" s="22"/>
      <c r="BG44" s="14"/>
    </row>
    <row r="45" spans="1:61" ht="39.950000000000003" customHeight="1" x14ac:dyDescent="0.25">
      <c r="A45" s="59"/>
      <c r="B45" s="12"/>
      <c r="C45" s="476"/>
      <c r="D45" s="59"/>
      <c r="F45" s="80"/>
      <c r="G45" s="80"/>
      <c r="H45" s="69"/>
      <c r="I45" s="485"/>
      <c r="J45" s="485"/>
      <c r="K45" s="485"/>
      <c r="L45" s="81"/>
      <c r="M45" s="12"/>
      <c r="N45" s="12"/>
      <c r="O45" s="81"/>
      <c r="P45" s="65"/>
      <c r="Q45" s="485"/>
      <c r="R45" s="484"/>
      <c r="S45" s="484"/>
      <c r="T45" s="484"/>
      <c r="U45" s="82"/>
      <c r="W45" s="83"/>
      <c r="X45" s="15"/>
      <c r="Y45" s="20"/>
      <c r="Z45" s="14"/>
      <c r="AA45" s="39"/>
      <c r="AB45" s="11"/>
      <c r="AC45" s="22"/>
      <c r="BG45" s="14"/>
    </row>
    <row r="46" spans="1:61" ht="39.950000000000003" customHeight="1" x14ac:dyDescent="0.25">
      <c r="A46" s="59"/>
      <c r="B46" s="12"/>
      <c r="C46" s="476"/>
      <c r="D46" s="59"/>
      <c r="F46" s="80"/>
      <c r="G46" s="80"/>
      <c r="H46" s="69"/>
      <c r="I46" s="485"/>
      <c r="J46" s="485"/>
      <c r="K46" s="485"/>
      <c r="L46" s="81"/>
      <c r="M46" s="12"/>
      <c r="N46" s="12"/>
      <c r="O46" s="81"/>
      <c r="P46" s="65"/>
      <c r="Q46" s="485"/>
      <c r="R46" s="484"/>
      <c r="S46" s="484"/>
      <c r="T46" s="484"/>
      <c r="U46" s="82"/>
      <c r="W46" s="83"/>
      <c r="X46" s="15"/>
      <c r="Y46" s="20"/>
      <c r="Z46" s="14"/>
      <c r="AA46" s="39"/>
      <c r="AB46" s="11"/>
      <c r="AC46" s="22"/>
      <c r="BG46" s="14"/>
    </row>
    <row r="47" spans="1:61" s="14" customFormat="1" ht="228" customHeight="1" x14ac:dyDescent="0.25">
      <c r="A47" s="59"/>
      <c r="B47" s="12"/>
      <c r="C47" s="63"/>
      <c r="D47" s="59"/>
      <c r="E47" s="13"/>
      <c r="F47" s="80"/>
      <c r="G47" s="80"/>
      <c r="H47" s="69"/>
      <c r="I47" s="13"/>
      <c r="J47" s="36"/>
      <c r="K47" s="12"/>
      <c r="L47" s="13"/>
      <c r="M47" s="12"/>
      <c r="N47" s="12"/>
      <c r="O47" s="13"/>
      <c r="P47" s="65"/>
      <c r="Q47" s="13"/>
      <c r="R47" s="19"/>
      <c r="S47" s="19"/>
      <c r="T47" s="19"/>
      <c r="U47"/>
      <c r="V47"/>
      <c r="W47"/>
      <c r="X47"/>
      <c r="Y47"/>
      <c r="Z47"/>
      <c r="AA47"/>
      <c r="AB47"/>
      <c r="AC47"/>
      <c r="AD47" s="118"/>
      <c r="AE47" s="118"/>
      <c r="AF47" s="118"/>
      <c r="AG47" s="118"/>
      <c r="AH47" s="118"/>
      <c r="AI47" s="118"/>
      <c r="AJ47" s="118"/>
      <c r="AK47" s="118"/>
      <c r="AL47" s="118"/>
      <c r="AM47"/>
      <c r="AN47"/>
      <c r="AO47"/>
      <c r="AP47"/>
      <c r="AQ47"/>
      <c r="AR47"/>
      <c r="AS47"/>
      <c r="AT47"/>
      <c r="AU47"/>
      <c r="AV47"/>
      <c r="AW47"/>
      <c r="AX47"/>
      <c r="AY47"/>
      <c r="AZ47"/>
      <c r="BA47"/>
      <c r="BB47"/>
      <c r="BC47"/>
      <c r="BD47"/>
      <c r="BE47"/>
      <c r="BF47" s="118"/>
      <c r="BG47" s="118"/>
      <c r="BH47" s="118"/>
      <c r="BI47" s="118"/>
    </row>
    <row r="48" spans="1:61" s="99" customFormat="1" ht="184.5" customHeight="1" x14ac:dyDescent="0.25">
      <c r="A48" s="57"/>
      <c r="B48" s="12"/>
      <c r="C48" s="128"/>
      <c r="D48" s="57"/>
      <c r="E48" s="13"/>
      <c r="F48" s="80"/>
      <c r="G48" s="80"/>
      <c r="H48" s="55"/>
      <c r="I48" s="9"/>
      <c r="J48" s="64"/>
      <c r="K48" s="55"/>
      <c r="L48" s="55"/>
      <c r="M48" s="9"/>
      <c r="N48" s="55"/>
      <c r="O48" s="55"/>
      <c r="P48" s="84"/>
      <c r="Q48" s="55"/>
      <c r="R48" s="66"/>
      <c r="S48" s="66"/>
      <c r="T48" s="85"/>
      <c r="U48"/>
      <c r="V48"/>
      <c r="W48"/>
      <c r="X48"/>
      <c r="Y48"/>
      <c r="Z48"/>
      <c r="AA48"/>
      <c r="AB48"/>
      <c r="AC48"/>
      <c r="AD48" s="118"/>
      <c r="AE48" s="118"/>
      <c r="AF48" s="118"/>
      <c r="AG48" s="118"/>
      <c r="AH48" s="118"/>
      <c r="AI48" s="118"/>
      <c r="AJ48" s="118"/>
      <c r="AK48" s="118"/>
      <c r="AL48" s="118"/>
      <c r="AM48"/>
      <c r="AN48"/>
      <c r="AO48"/>
      <c r="AP48"/>
      <c r="AQ48"/>
      <c r="AR48"/>
      <c r="AS48"/>
      <c r="AT48"/>
      <c r="AU48"/>
      <c r="AV48"/>
      <c r="AW48"/>
      <c r="AX48"/>
      <c r="AY48"/>
      <c r="AZ48"/>
      <c r="BA48"/>
      <c r="BB48"/>
      <c r="BC48"/>
      <c r="BD48"/>
      <c r="BE48"/>
      <c r="BF48" s="118"/>
      <c r="BG48" s="118"/>
      <c r="BH48" s="118"/>
      <c r="BI48" s="118"/>
    </row>
    <row r="49" spans="1:16361" s="118" customFormat="1" ht="39.950000000000003" customHeight="1" x14ac:dyDescent="0.25">
      <c r="A49" s="57"/>
      <c r="B49" s="12"/>
      <c r="C49" s="481"/>
      <c r="D49" s="57"/>
      <c r="E49" s="480"/>
      <c r="F49" s="80"/>
      <c r="G49" s="80"/>
      <c r="H49" s="481"/>
      <c r="I49" s="482"/>
      <c r="J49" s="86"/>
      <c r="K49" s="129"/>
      <c r="L49" s="12"/>
      <c r="M49" s="12"/>
      <c r="N49" s="12"/>
      <c r="O49" s="12"/>
      <c r="P49" s="87"/>
      <c r="Q49" s="88"/>
      <c r="R49" s="56"/>
      <c r="S49" s="89"/>
      <c r="T49" s="9"/>
      <c r="U49"/>
      <c r="V49"/>
      <c r="W49"/>
      <c r="X49"/>
      <c r="Y49"/>
      <c r="Z49"/>
      <c r="AA49"/>
      <c r="AB49"/>
      <c r="AC49"/>
      <c r="AM49"/>
      <c r="AN49"/>
      <c r="AO49"/>
      <c r="AP49"/>
      <c r="AQ49"/>
      <c r="AR49"/>
      <c r="AS49"/>
      <c r="AT49"/>
      <c r="AU49"/>
      <c r="AV49"/>
      <c r="AW49"/>
      <c r="AX49"/>
      <c r="AY49"/>
      <c r="AZ49"/>
      <c r="BA49"/>
      <c r="BB49"/>
      <c r="BC49"/>
      <c r="BD49"/>
      <c r="BE49"/>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row>
    <row r="50" spans="1:16361" s="118" customFormat="1" ht="39.950000000000003" customHeight="1" x14ac:dyDescent="0.25">
      <c r="A50" s="57"/>
      <c r="B50" s="12"/>
      <c r="C50" s="481"/>
      <c r="D50" s="57"/>
      <c r="E50" s="480"/>
      <c r="F50" s="80"/>
      <c r="G50" s="80"/>
      <c r="H50" s="481"/>
      <c r="I50" s="482"/>
      <c r="J50" s="86"/>
      <c r="K50" s="129"/>
      <c r="L50" s="12"/>
      <c r="M50" s="12"/>
      <c r="N50" s="12"/>
      <c r="O50" s="12"/>
      <c r="P50" s="87"/>
      <c r="Q50" s="88"/>
      <c r="R50" s="56"/>
      <c r="S50" s="89"/>
      <c r="T50" s="9"/>
      <c r="U50"/>
      <c r="V50"/>
      <c r="W50"/>
      <c r="X50"/>
      <c r="Y50"/>
      <c r="Z50"/>
      <c r="AA50"/>
      <c r="AB50"/>
      <c r="AC50"/>
      <c r="AM50"/>
      <c r="AN50"/>
      <c r="AO50"/>
      <c r="AP50"/>
      <c r="AQ50"/>
      <c r="AR50"/>
      <c r="AS50"/>
      <c r="AT50"/>
      <c r="AU50"/>
      <c r="AV50"/>
      <c r="AW50"/>
      <c r="AX50"/>
      <c r="AY50"/>
      <c r="AZ50"/>
      <c r="BA50"/>
      <c r="BB50"/>
      <c r="BC50"/>
      <c r="BD50"/>
      <c r="BE50"/>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row>
    <row r="51" spans="1:16361" s="118" customFormat="1" ht="39.950000000000003" customHeight="1" x14ac:dyDescent="0.25">
      <c r="A51" s="57"/>
      <c r="B51" s="12"/>
      <c r="C51" s="481"/>
      <c r="D51" s="57"/>
      <c r="E51" s="480"/>
      <c r="F51" s="80"/>
      <c r="G51" s="80"/>
      <c r="H51" s="481"/>
      <c r="I51" s="482"/>
      <c r="J51" s="86"/>
      <c r="K51" s="129"/>
      <c r="L51" s="12"/>
      <c r="M51" s="12"/>
      <c r="N51" s="12"/>
      <c r="O51" s="12"/>
      <c r="P51" s="87"/>
      <c r="Q51" s="88"/>
      <c r="R51" s="56"/>
      <c r="S51" s="89"/>
      <c r="T51" s="9"/>
      <c r="U51"/>
      <c r="V51"/>
      <c r="W51"/>
      <c r="X51"/>
      <c r="Y51"/>
      <c r="Z51"/>
      <c r="AA51"/>
      <c r="AB51"/>
      <c r="AC51"/>
      <c r="AM51"/>
      <c r="AN51"/>
      <c r="AO51"/>
      <c r="AP51"/>
      <c r="AQ51"/>
      <c r="AR51"/>
      <c r="AS51"/>
      <c r="AT51"/>
      <c r="AU51"/>
      <c r="AV51"/>
      <c r="AW51"/>
      <c r="AX51"/>
      <c r="AY51"/>
      <c r="AZ51"/>
      <c r="BA51"/>
      <c r="BB51"/>
      <c r="BC51"/>
      <c r="BD51"/>
      <c r="BE51"/>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row>
    <row r="52" spans="1:16361" s="118" customFormat="1" ht="39.950000000000003" customHeight="1" x14ac:dyDescent="0.25">
      <c r="A52" s="57"/>
      <c r="B52" s="12"/>
      <c r="C52" s="481"/>
      <c r="D52" s="57"/>
      <c r="E52" s="480"/>
      <c r="F52" s="80"/>
      <c r="G52" s="80"/>
      <c r="H52" s="476"/>
      <c r="I52" s="482"/>
      <c r="J52" s="86"/>
      <c r="K52" s="129"/>
      <c r="L52" s="12"/>
      <c r="M52" s="12"/>
      <c r="N52" s="12"/>
      <c r="O52" s="12"/>
      <c r="P52" s="87"/>
      <c r="Q52" s="12"/>
      <c r="R52" s="56"/>
      <c r="S52" s="89"/>
      <c r="T52" s="9"/>
      <c r="U52"/>
      <c r="V52"/>
      <c r="W52"/>
      <c r="X52"/>
      <c r="Y52"/>
      <c r="Z52"/>
      <c r="AA52"/>
      <c r="AB52"/>
      <c r="AC52"/>
      <c r="AM52"/>
      <c r="AN52"/>
      <c r="AO52"/>
      <c r="AP52"/>
      <c r="AQ52"/>
      <c r="AR52"/>
      <c r="AS52"/>
      <c r="AT52"/>
      <c r="AU52"/>
      <c r="AV52"/>
      <c r="AW52"/>
      <c r="AX52"/>
      <c r="AY52"/>
      <c r="AZ52"/>
      <c r="BA52"/>
      <c r="BB52"/>
      <c r="BC52"/>
      <c r="BD52"/>
      <c r="BE52"/>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row>
    <row r="53" spans="1:16361" s="118" customFormat="1" ht="39.950000000000003" customHeight="1" x14ac:dyDescent="0.25">
      <c r="A53" s="57"/>
      <c r="B53" s="12"/>
      <c r="C53" s="481"/>
      <c r="D53" s="57"/>
      <c r="E53" s="480"/>
      <c r="F53" s="80"/>
      <c r="G53" s="80"/>
      <c r="H53" s="476"/>
      <c r="I53" s="482"/>
      <c r="J53" s="86"/>
      <c r="K53" s="129"/>
      <c r="L53" s="12"/>
      <c r="M53" s="12"/>
      <c r="N53" s="12"/>
      <c r="O53" s="12"/>
      <c r="P53" s="87"/>
      <c r="Q53" s="12"/>
      <c r="R53" s="56"/>
      <c r="S53" s="89"/>
      <c r="T53" s="9"/>
      <c r="U53"/>
      <c r="V53"/>
      <c r="W53"/>
      <c r="X53"/>
      <c r="Y53"/>
      <c r="Z53"/>
      <c r="AA53"/>
      <c r="AB53"/>
      <c r="AC53"/>
      <c r="AM53"/>
      <c r="AN53"/>
      <c r="AO53"/>
      <c r="AP53"/>
      <c r="AQ53"/>
      <c r="AR53"/>
      <c r="AS53"/>
      <c r="AT53"/>
      <c r="AU53"/>
      <c r="AV53"/>
      <c r="AW53"/>
      <c r="AX53"/>
      <c r="AY53"/>
      <c r="AZ53"/>
      <c r="BA53"/>
      <c r="BB53"/>
      <c r="BC53"/>
      <c r="BD53"/>
      <c r="BE5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row>
    <row r="54" spans="1:16361" s="118" customFormat="1" ht="39.950000000000003" customHeight="1" x14ac:dyDescent="0.25">
      <c r="A54" s="57"/>
      <c r="B54" s="12"/>
      <c r="C54" s="481"/>
      <c r="D54" s="57"/>
      <c r="E54" s="480"/>
      <c r="F54" s="80"/>
      <c r="G54" s="80"/>
      <c r="H54" s="476"/>
      <c r="I54" s="482"/>
      <c r="J54" s="86"/>
      <c r="K54" s="129"/>
      <c r="L54" s="12"/>
      <c r="M54" s="12"/>
      <c r="N54" s="12"/>
      <c r="O54" s="12"/>
      <c r="P54" s="87"/>
      <c r="Q54" s="12"/>
      <c r="R54" s="56"/>
      <c r="S54" s="89"/>
      <c r="T54" s="9"/>
      <c r="U54"/>
      <c r="V54"/>
      <c r="W54"/>
      <c r="X54"/>
      <c r="Y54"/>
      <c r="Z54"/>
      <c r="AA54"/>
      <c r="AB54"/>
      <c r="AC54"/>
      <c r="AM54"/>
      <c r="AN54"/>
      <c r="AO54"/>
      <c r="AP54"/>
      <c r="AQ54"/>
      <c r="AR54"/>
      <c r="AS54"/>
      <c r="AT54"/>
      <c r="AU54"/>
      <c r="AV54"/>
      <c r="AW54"/>
      <c r="AX54"/>
      <c r="AY54"/>
      <c r="AZ54"/>
      <c r="BA54"/>
      <c r="BB54"/>
      <c r="BC54"/>
      <c r="BD54"/>
      <c r="BE54"/>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row>
    <row r="55" spans="1:16361" s="118" customFormat="1" ht="39.950000000000003" customHeight="1" x14ac:dyDescent="0.25">
      <c r="A55" s="57"/>
      <c r="B55" s="12"/>
      <c r="C55" s="481"/>
      <c r="D55" s="57"/>
      <c r="E55" s="480"/>
      <c r="F55" s="80"/>
      <c r="G55" s="80"/>
      <c r="H55" s="481"/>
      <c r="I55" s="482"/>
      <c r="J55" s="86"/>
      <c r="K55" s="129"/>
      <c r="L55" s="12"/>
      <c r="M55" s="12"/>
      <c r="N55" s="12"/>
      <c r="O55" s="12"/>
      <c r="P55" s="87"/>
      <c r="Q55" s="12"/>
      <c r="R55" s="56"/>
      <c r="S55" s="89"/>
      <c r="T55" s="9"/>
      <c r="U55"/>
      <c r="V55"/>
      <c r="W55"/>
      <c r="X55"/>
      <c r="Y55"/>
      <c r="Z55"/>
      <c r="AA55"/>
      <c r="AB55"/>
      <c r="AC55"/>
      <c r="AM55"/>
      <c r="AN55"/>
      <c r="AO55"/>
      <c r="AP55"/>
      <c r="AQ55"/>
      <c r="AR55"/>
      <c r="AS55"/>
      <c r="AT55"/>
      <c r="AU55"/>
      <c r="AV55"/>
      <c r="AW55"/>
      <c r="AX55"/>
      <c r="AY55"/>
      <c r="AZ55"/>
      <c r="BA55"/>
      <c r="BB55"/>
      <c r="BC55"/>
      <c r="BD55"/>
      <c r="BE55"/>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row>
    <row r="56" spans="1:16361" s="118" customFormat="1" ht="39.950000000000003" customHeight="1" x14ac:dyDescent="0.25">
      <c r="A56" s="57"/>
      <c r="B56" s="12"/>
      <c r="C56" s="481"/>
      <c r="D56" s="57"/>
      <c r="E56" s="480"/>
      <c r="F56" s="80"/>
      <c r="G56" s="80"/>
      <c r="H56" s="481"/>
      <c r="I56" s="482"/>
      <c r="J56" s="86"/>
      <c r="K56" s="129"/>
      <c r="L56" s="12"/>
      <c r="M56" s="12"/>
      <c r="N56" s="12"/>
      <c r="O56" s="12"/>
      <c r="P56" s="87"/>
      <c r="Q56" s="12"/>
      <c r="R56" s="56"/>
      <c r="S56" s="89"/>
      <c r="T56" s="9"/>
      <c r="U56"/>
      <c r="V56"/>
      <c r="W56"/>
      <c r="X56"/>
      <c r="Y56"/>
      <c r="Z56"/>
      <c r="AA56"/>
      <c r="AB56"/>
      <c r="AC56"/>
      <c r="AM56"/>
      <c r="AN56"/>
      <c r="AO56"/>
      <c r="AP56"/>
      <c r="AQ56"/>
      <c r="AR56"/>
      <c r="AS56"/>
      <c r="AT56"/>
      <c r="AU56"/>
      <c r="AV56"/>
      <c r="AW56"/>
      <c r="AX56"/>
      <c r="AY56"/>
      <c r="AZ56"/>
      <c r="BA56"/>
      <c r="BB56"/>
      <c r="BC56"/>
      <c r="BD56"/>
      <c r="BE56"/>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row>
    <row r="57" spans="1:16361" s="118" customFormat="1" ht="39.950000000000003" customHeight="1" x14ac:dyDescent="0.25">
      <c r="A57" s="57"/>
      <c r="B57" s="12"/>
      <c r="C57" s="481"/>
      <c r="D57" s="57"/>
      <c r="E57" s="480"/>
      <c r="F57" s="80"/>
      <c r="G57" s="80"/>
      <c r="H57" s="481"/>
      <c r="I57" s="482"/>
      <c r="J57" s="86"/>
      <c r="K57" s="129"/>
      <c r="L57" s="12"/>
      <c r="M57" s="12"/>
      <c r="N57" s="12"/>
      <c r="O57" s="12"/>
      <c r="P57" s="87"/>
      <c r="Q57" s="12"/>
      <c r="R57" s="56"/>
      <c r="S57" s="89"/>
      <c r="T57" s="9"/>
      <c r="U57"/>
      <c r="V57"/>
      <c r="W57"/>
      <c r="X57"/>
      <c r="Y57"/>
      <c r="Z57"/>
      <c r="AA57"/>
      <c r="AB57"/>
      <c r="AC57"/>
      <c r="AM57"/>
      <c r="AN57"/>
      <c r="AO57"/>
      <c r="AP57"/>
      <c r="AQ57"/>
      <c r="AR57"/>
      <c r="AS57"/>
      <c r="AT57"/>
      <c r="AU57"/>
      <c r="AV57"/>
      <c r="AW57"/>
      <c r="AX57"/>
      <c r="AY57"/>
      <c r="AZ57"/>
      <c r="BA57"/>
      <c r="BB57"/>
      <c r="BC57"/>
      <c r="BD57"/>
      <c r="BE57"/>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row>
    <row r="58" spans="1:16361" s="118" customFormat="1" ht="39.950000000000003" customHeight="1" x14ac:dyDescent="0.25">
      <c r="A58" s="57"/>
      <c r="B58" s="12"/>
      <c r="C58" s="481"/>
      <c r="D58" s="57"/>
      <c r="E58" s="480"/>
      <c r="F58" s="80"/>
      <c r="G58" s="80"/>
      <c r="H58" s="481"/>
      <c r="I58" s="482"/>
      <c r="J58" s="86"/>
      <c r="K58" s="129"/>
      <c r="L58" s="12"/>
      <c r="M58" s="12"/>
      <c r="N58" s="12"/>
      <c r="O58" s="12"/>
      <c r="P58" s="87"/>
      <c r="Q58" s="12"/>
      <c r="R58" s="56"/>
      <c r="S58" s="89"/>
      <c r="T58" s="9"/>
      <c r="U58"/>
      <c r="V58"/>
      <c r="W58"/>
      <c r="X58"/>
      <c r="Y58"/>
      <c r="Z58"/>
      <c r="AA58"/>
      <c r="AB58"/>
      <c r="AC58"/>
      <c r="AM58"/>
      <c r="AN58"/>
      <c r="AO58"/>
      <c r="AP58"/>
      <c r="AQ58"/>
      <c r="AR58"/>
      <c r="AS58"/>
      <c r="AT58"/>
      <c r="AU58"/>
      <c r="AV58"/>
      <c r="AW58"/>
      <c r="AX58"/>
      <c r="AY58"/>
      <c r="AZ58"/>
      <c r="BA58"/>
      <c r="BB58"/>
      <c r="BC58"/>
      <c r="BD58"/>
      <c r="BE58"/>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row>
    <row r="59" spans="1:16361" s="118" customFormat="1" ht="39.950000000000003" customHeight="1" x14ac:dyDescent="0.25">
      <c r="A59" s="57"/>
      <c r="B59" s="12"/>
      <c r="C59" s="481"/>
      <c r="D59" s="57"/>
      <c r="E59" s="12"/>
      <c r="F59" s="80"/>
      <c r="G59" s="80"/>
      <c r="H59" s="12"/>
      <c r="I59" s="129"/>
      <c r="J59" s="86"/>
      <c r="K59" s="129"/>
      <c r="L59" s="12"/>
      <c r="M59" s="12"/>
      <c r="N59" s="12"/>
      <c r="O59" s="12"/>
      <c r="P59" s="87"/>
      <c r="Q59" s="12"/>
      <c r="R59" s="56"/>
      <c r="S59" s="89"/>
      <c r="T59" s="9"/>
      <c r="U59"/>
      <c r="V59"/>
      <c r="W59"/>
      <c r="X59"/>
      <c r="Y59"/>
      <c r="Z59"/>
      <c r="AA59"/>
      <c r="AB59"/>
      <c r="AC59"/>
      <c r="AM59"/>
      <c r="AN59"/>
      <c r="AO59"/>
      <c r="AP59"/>
      <c r="AQ59"/>
      <c r="AR59"/>
      <c r="AS59"/>
      <c r="AT59"/>
      <c r="AU59"/>
      <c r="AV59"/>
      <c r="AW59"/>
      <c r="AX59"/>
      <c r="AY59"/>
      <c r="AZ59"/>
      <c r="BA59"/>
      <c r="BB59"/>
      <c r="BC59"/>
      <c r="BD59"/>
      <c r="BE59"/>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row>
    <row r="60" spans="1:16361" s="118" customFormat="1" ht="39.950000000000003" customHeight="1" x14ac:dyDescent="0.25">
      <c r="A60" s="57"/>
      <c r="B60" s="12"/>
      <c r="C60" s="481"/>
      <c r="D60" s="57"/>
      <c r="E60" s="12"/>
      <c r="F60" s="80"/>
      <c r="G60" s="80"/>
      <c r="H60" s="55"/>
      <c r="I60" s="129"/>
      <c r="J60" s="86"/>
      <c r="K60" s="129"/>
      <c r="L60" s="12"/>
      <c r="M60" s="12"/>
      <c r="N60" s="129"/>
      <c r="O60" s="12"/>
      <c r="P60" s="87"/>
      <c r="Q60" s="12"/>
      <c r="R60" s="56"/>
      <c r="S60" s="89"/>
      <c r="T60" s="9"/>
      <c r="U60"/>
      <c r="V60"/>
      <c r="W60"/>
      <c r="X60"/>
      <c r="Y60"/>
      <c r="Z60"/>
      <c r="AA60"/>
      <c r="AB60"/>
      <c r="AC60"/>
      <c r="AM60"/>
      <c r="AN60"/>
      <c r="AO60"/>
      <c r="AP60"/>
      <c r="AQ60"/>
      <c r="AR60"/>
      <c r="AS60"/>
      <c r="AT60"/>
      <c r="AU60"/>
      <c r="AV60"/>
      <c r="AW60"/>
      <c r="AX60"/>
      <c r="AY60"/>
      <c r="AZ60"/>
      <c r="BA60"/>
      <c r="BB60"/>
      <c r="BC60"/>
      <c r="BD60"/>
      <c r="BE60"/>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row>
    <row r="61" spans="1:16361" s="118" customFormat="1" ht="39.950000000000003" customHeight="1" x14ac:dyDescent="0.25">
      <c r="A61" s="57"/>
      <c r="B61" s="12"/>
      <c r="C61" s="481"/>
      <c r="D61" s="59"/>
      <c r="E61" s="480"/>
      <c r="F61" s="80"/>
      <c r="G61" s="80"/>
      <c r="H61" s="480"/>
      <c r="I61" s="482"/>
      <c r="J61" s="86"/>
      <c r="K61" s="129"/>
      <c r="L61" s="12"/>
      <c r="M61" s="12"/>
      <c r="N61" s="12"/>
      <c r="O61" s="12"/>
      <c r="P61" s="87"/>
      <c r="Q61" s="12"/>
      <c r="R61" s="56"/>
      <c r="S61" s="89"/>
      <c r="T61" s="9"/>
      <c r="U61"/>
      <c r="V61"/>
      <c r="W61"/>
      <c r="X61"/>
      <c r="Y61"/>
      <c r="Z61"/>
      <c r="AA61"/>
      <c r="AB61"/>
      <c r="AC61"/>
      <c r="AM61"/>
      <c r="AN61"/>
      <c r="AO61"/>
      <c r="AP61"/>
      <c r="AQ61"/>
      <c r="AR61"/>
      <c r="AS61"/>
      <c r="AT61"/>
      <c r="AU61"/>
      <c r="AV61"/>
      <c r="AW61"/>
      <c r="AX61"/>
      <c r="AY61"/>
      <c r="AZ61"/>
      <c r="BA61"/>
      <c r="BB61"/>
      <c r="BC61"/>
      <c r="BD61"/>
      <c r="BE61"/>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row>
    <row r="62" spans="1:16361" s="118" customFormat="1" ht="39.950000000000003" customHeight="1" x14ac:dyDescent="0.25">
      <c r="A62" s="57"/>
      <c r="B62" s="12"/>
      <c r="C62" s="481"/>
      <c r="D62" s="59"/>
      <c r="E62" s="480"/>
      <c r="F62" s="80"/>
      <c r="G62" s="80"/>
      <c r="H62" s="480"/>
      <c r="I62" s="482"/>
      <c r="J62" s="86"/>
      <c r="K62" s="129"/>
      <c r="L62" s="12"/>
      <c r="M62" s="12"/>
      <c r="N62" s="12"/>
      <c r="O62" s="12"/>
      <c r="P62" s="90"/>
      <c r="Q62" s="12"/>
      <c r="R62" s="56"/>
      <c r="S62" s="89"/>
      <c r="T62" s="9"/>
      <c r="U62"/>
      <c r="V62"/>
      <c r="W62"/>
      <c r="X62"/>
      <c r="Y62"/>
      <c r="Z62"/>
      <c r="AA62"/>
      <c r="AB62"/>
      <c r="AC62"/>
      <c r="AM62"/>
      <c r="AN62"/>
      <c r="AO62"/>
      <c r="AP62"/>
      <c r="AQ62"/>
      <c r="AR62"/>
      <c r="AS62"/>
      <c r="AT62"/>
      <c r="AU62"/>
      <c r="AV62"/>
      <c r="AW62"/>
      <c r="AX62"/>
      <c r="AY62"/>
      <c r="AZ62"/>
      <c r="BA62"/>
      <c r="BB62"/>
      <c r="BC62"/>
      <c r="BD62"/>
      <c r="BE62"/>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row>
    <row r="63" spans="1:16361" s="118" customFormat="1" ht="39.950000000000003" customHeight="1" x14ac:dyDescent="0.25">
      <c r="A63" s="57"/>
      <c r="B63" s="12"/>
      <c r="C63" s="481"/>
      <c r="D63" s="59"/>
      <c r="E63" s="62"/>
      <c r="F63" s="80"/>
      <c r="G63" s="80"/>
      <c r="H63" s="132"/>
      <c r="I63" s="129"/>
      <c r="J63" s="86"/>
      <c r="K63" s="129"/>
      <c r="L63" s="12"/>
      <c r="M63" s="12"/>
      <c r="N63" s="12"/>
      <c r="O63" s="12"/>
      <c r="P63" s="90"/>
      <c r="Q63" s="12"/>
      <c r="R63" s="56"/>
      <c r="S63" s="91"/>
      <c r="T63" s="9"/>
      <c r="U63"/>
      <c r="V63"/>
      <c r="W63"/>
      <c r="X63"/>
      <c r="Y63"/>
      <c r="Z63"/>
      <c r="AA63"/>
      <c r="AB63"/>
      <c r="AC63"/>
      <c r="AM63"/>
      <c r="AN63"/>
      <c r="AO63"/>
      <c r="AP63"/>
      <c r="AQ63"/>
      <c r="AR63"/>
      <c r="AS63"/>
      <c r="AT63"/>
      <c r="AU63"/>
      <c r="AV63"/>
      <c r="AW63"/>
      <c r="AX63"/>
      <c r="AY63"/>
      <c r="AZ63"/>
      <c r="BA63"/>
      <c r="BB63"/>
      <c r="BC63"/>
      <c r="BD63"/>
      <c r="BE6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row>
    <row r="64" spans="1:16361" s="118" customFormat="1" ht="39.950000000000003" customHeight="1" x14ac:dyDescent="0.25">
      <c r="A64" s="57"/>
      <c r="B64" s="12"/>
      <c r="C64" s="481"/>
      <c r="D64" s="59"/>
      <c r="E64" s="62"/>
      <c r="F64" s="80"/>
      <c r="G64" s="80"/>
      <c r="H64" s="39"/>
      <c r="I64" s="129"/>
      <c r="J64" s="86"/>
      <c r="K64" s="21"/>
      <c r="L64" s="79"/>
      <c r="M64" s="12"/>
      <c r="N64" s="12"/>
      <c r="O64" s="12"/>
      <c r="P64" s="90"/>
      <c r="Q64" s="12"/>
      <c r="R64" s="77"/>
      <c r="S64" s="77"/>
      <c r="T64" s="9"/>
      <c r="U64"/>
      <c r="V64"/>
      <c r="W64"/>
      <c r="X64"/>
      <c r="Y64"/>
      <c r="Z64"/>
      <c r="AA64"/>
      <c r="AB64"/>
      <c r="AC64"/>
      <c r="AM64"/>
      <c r="AN64"/>
      <c r="AO64"/>
      <c r="AP64"/>
      <c r="AQ64"/>
      <c r="AR64"/>
      <c r="AS64"/>
      <c r="AT64"/>
      <c r="AU64"/>
      <c r="AV64"/>
      <c r="AW64"/>
      <c r="AX64"/>
      <c r="AY64"/>
      <c r="AZ64"/>
      <c r="BA64"/>
      <c r="BB64"/>
      <c r="BC64"/>
      <c r="BD64"/>
      <c r="BE64"/>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row>
    <row r="65" spans="1:16361" s="118" customFormat="1" ht="39.950000000000003" customHeight="1" x14ac:dyDescent="0.25">
      <c r="A65" s="57"/>
      <c r="B65" s="12"/>
      <c r="C65" s="481"/>
      <c r="D65" s="59"/>
      <c r="E65" s="62"/>
      <c r="F65" s="80"/>
      <c r="G65" s="80"/>
      <c r="H65" s="133"/>
      <c r="I65" s="11"/>
      <c r="J65" s="78"/>
      <c r="K65" s="11"/>
      <c r="L65" s="11"/>
      <c r="M65" s="12"/>
      <c r="N65" s="12"/>
      <c r="O65" s="12"/>
      <c r="P65" s="90"/>
      <c r="Q65" s="12"/>
      <c r="R65" s="134"/>
      <c r="S65" s="134"/>
      <c r="T65" s="9"/>
      <c r="U65"/>
      <c r="V65"/>
      <c r="W65"/>
      <c r="X65"/>
      <c r="Y65"/>
      <c r="Z65"/>
      <c r="AA65"/>
      <c r="AB65"/>
      <c r="AC65"/>
      <c r="AM65"/>
      <c r="AN65"/>
      <c r="AO65"/>
      <c r="AP65"/>
      <c r="AQ65"/>
      <c r="AR65"/>
      <c r="AS65"/>
      <c r="AT65"/>
      <c r="AU65"/>
      <c r="AV65"/>
      <c r="AW65"/>
      <c r="AX65"/>
      <c r="AY65"/>
      <c r="AZ65"/>
      <c r="BA65"/>
      <c r="BB65"/>
      <c r="BC65"/>
      <c r="BD65"/>
      <c r="BE65"/>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row>
    <row r="66" spans="1:16361" s="118" customFormat="1" ht="39.950000000000003" customHeight="1" x14ac:dyDescent="0.25">
      <c r="A66" s="57"/>
      <c r="B66" s="12"/>
      <c r="C66" s="481"/>
      <c r="D66" s="59"/>
      <c r="E66" s="62"/>
      <c r="F66" s="80"/>
      <c r="G66" s="80"/>
      <c r="H66" s="135"/>
      <c r="I66" s="3"/>
      <c r="J66" s="3"/>
      <c r="K66" s="3"/>
      <c r="L66" s="12"/>
      <c r="M66" s="12"/>
      <c r="N66" s="12"/>
      <c r="O66" s="12"/>
      <c r="P66" s="90"/>
      <c r="Q66" s="12"/>
      <c r="R66" s="134"/>
      <c r="S66" s="134"/>
      <c r="T66" s="9"/>
      <c r="U66"/>
      <c r="V66"/>
      <c r="W66"/>
      <c r="X66"/>
      <c r="Y66"/>
      <c r="Z66"/>
      <c r="AA66"/>
      <c r="AB66"/>
      <c r="AC66"/>
      <c r="AM66"/>
      <c r="AN66"/>
      <c r="AO66"/>
      <c r="AP66"/>
      <c r="AQ66"/>
      <c r="AR66"/>
      <c r="AS66"/>
      <c r="AT66"/>
      <c r="AU66"/>
      <c r="AV66"/>
      <c r="AW66"/>
      <c r="AX66"/>
      <c r="AY66"/>
      <c r="AZ66"/>
      <c r="BA66"/>
      <c r="BB66"/>
      <c r="BC66"/>
      <c r="BD66"/>
      <c r="BE66"/>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row>
    <row r="67" spans="1:16361" s="118" customFormat="1" ht="39.950000000000003" customHeight="1" x14ac:dyDescent="0.25">
      <c r="A67" s="57"/>
      <c r="B67" s="12"/>
      <c r="C67" s="481"/>
      <c r="D67" s="59"/>
      <c r="E67" s="62"/>
      <c r="F67" s="80"/>
      <c r="G67" s="80"/>
      <c r="H67" s="136"/>
      <c r="I67" s="3"/>
      <c r="J67" s="3"/>
      <c r="K67" s="3"/>
      <c r="L67" s="11"/>
      <c r="M67" s="12"/>
      <c r="N67" s="12"/>
      <c r="O67" s="12"/>
      <c r="P67" s="90"/>
      <c r="Q67" s="12"/>
      <c r="R67" s="134"/>
      <c r="S67" s="134"/>
      <c r="T67" s="9"/>
      <c r="U67"/>
      <c r="V67"/>
      <c r="W67"/>
      <c r="X67"/>
      <c r="Y67"/>
      <c r="Z67"/>
      <c r="AA67"/>
      <c r="AB67"/>
      <c r="AC67"/>
      <c r="AM67"/>
      <c r="AN67"/>
      <c r="AO67"/>
      <c r="AP67"/>
      <c r="AQ67"/>
      <c r="AR67"/>
      <c r="AS67"/>
      <c r="AT67"/>
      <c r="AU67"/>
      <c r="AV67"/>
      <c r="AW67"/>
      <c r="AX67"/>
      <c r="AY67"/>
      <c r="AZ67"/>
      <c r="BA67"/>
      <c r="BB67"/>
      <c r="BC67"/>
      <c r="BD67"/>
      <c r="BE67"/>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row>
    <row r="68" spans="1:16361" s="118" customFormat="1" ht="39.950000000000003" customHeight="1" x14ac:dyDescent="0.25">
      <c r="A68" s="57"/>
      <c r="B68" s="12"/>
      <c r="C68" s="481"/>
      <c r="D68" s="59"/>
      <c r="E68" s="62"/>
      <c r="F68" s="80"/>
      <c r="G68" s="80"/>
      <c r="H68" s="137"/>
      <c r="I68" s="3"/>
      <c r="J68" s="3"/>
      <c r="K68" s="3"/>
      <c r="L68" s="11"/>
      <c r="M68" s="12"/>
      <c r="N68" s="12"/>
      <c r="O68" s="12"/>
      <c r="P68" s="90"/>
      <c r="Q68" s="12"/>
      <c r="R68" s="134"/>
      <c r="S68" s="134"/>
      <c r="T68" s="9"/>
      <c r="U68"/>
      <c r="V68"/>
      <c r="W68"/>
      <c r="X68"/>
      <c r="Y68"/>
      <c r="Z68"/>
      <c r="AA68"/>
      <c r="AB68"/>
      <c r="AC68"/>
      <c r="AM68"/>
      <c r="AN68"/>
      <c r="AO68"/>
      <c r="AP68"/>
      <c r="AQ68"/>
      <c r="AR68"/>
      <c r="AS68"/>
      <c r="AT68"/>
      <c r="AU68"/>
      <c r="AV68"/>
      <c r="AW68"/>
      <c r="AX68"/>
      <c r="AY68"/>
      <c r="AZ68"/>
      <c r="BA68"/>
      <c r="BB68"/>
      <c r="BC68"/>
      <c r="BD68"/>
      <c r="BE68"/>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row>
    <row r="69" spans="1:16361" s="118" customFormat="1" ht="39.950000000000003" customHeight="1" x14ac:dyDescent="0.25">
      <c r="A69" s="57"/>
      <c r="B69" s="12"/>
      <c r="C69" s="481"/>
      <c r="D69" s="59"/>
      <c r="E69" s="62"/>
      <c r="F69" s="80"/>
      <c r="G69" s="80"/>
      <c r="H69" s="138"/>
      <c r="I69" s="129"/>
      <c r="J69" s="92"/>
      <c r="K69" s="129"/>
      <c r="L69" s="12"/>
      <c r="M69" s="12"/>
      <c r="N69" s="12"/>
      <c r="O69" s="12"/>
      <c r="P69" s="90"/>
      <c r="Q69" s="12"/>
      <c r="R69" s="134"/>
      <c r="S69" s="134"/>
      <c r="T69" s="9"/>
      <c r="U69"/>
      <c r="V69"/>
      <c r="W69"/>
      <c r="X69"/>
      <c r="Y69"/>
      <c r="Z69"/>
      <c r="AA69"/>
      <c r="AB69"/>
      <c r="AC69"/>
      <c r="AM69"/>
      <c r="AN69"/>
      <c r="AO69"/>
      <c r="AP69"/>
      <c r="AQ69"/>
      <c r="AR69"/>
      <c r="AS69"/>
      <c r="AT69"/>
      <c r="AU69"/>
      <c r="AV69"/>
      <c r="AW69"/>
      <c r="AX69"/>
      <c r="AY69"/>
      <c r="AZ69"/>
      <c r="BA69"/>
      <c r="BB69"/>
      <c r="BC69"/>
      <c r="BD69"/>
      <c r="BE69"/>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row>
    <row r="70" spans="1:16361" s="118" customFormat="1" ht="39.950000000000003" customHeight="1" x14ac:dyDescent="0.25">
      <c r="A70" s="57"/>
      <c r="B70" s="12"/>
      <c r="C70" s="481"/>
      <c r="D70" s="59"/>
      <c r="E70" s="62"/>
      <c r="F70" s="80"/>
      <c r="G70" s="80"/>
      <c r="H70" s="39"/>
      <c r="I70" s="3"/>
      <c r="J70" s="3"/>
      <c r="K70" s="3"/>
      <c r="L70" s="79"/>
      <c r="M70" s="12"/>
      <c r="N70" s="12"/>
      <c r="O70" s="12"/>
      <c r="P70" s="90"/>
      <c r="Q70" s="12"/>
      <c r="R70" s="134"/>
      <c r="S70" s="134"/>
      <c r="T70" s="9"/>
      <c r="U70"/>
      <c r="V70"/>
      <c r="W70"/>
      <c r="X70"/>
      <c r="Y70"/>
      <c r="Z70"/>
      <c r="AA70"/>
      <c r="AB70"/>
      <c r="AC70"/>
      <c r="AM70"/>
      <c r="AN70"/>
      <c r="AO70"/>
      <c r="AP70"/>
      <c r="AQ70"/>
      <c r="AR70"/>
      <c r="AS70"/>
      <c r="AT70"/>
      <c r="AU70"/>
      <c r="AV70"/>
      <c r="AW70"/>
      <c r="AX70"/>
      <c r="AY70"/>
      <c r="AZ70"/>
      <c r="BA70"/>
      <c r="BB70"/>
      <c r="BC70"/>
      <c r="BD70"/>
      <c r="BE70"/>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row>
    <row r="71" spans="1:16361" ht="89.25" customHeight="1" x14ac:dyDescent="0.25">
      <c r="A71" s="57"/>
      <c r="B71" s="12"/>
      <c r="C71" s="23"/>
      <c r="D71" s="57"/>
      <c r="E71" s="9"/>
      <c r="F71" s="80"/>
      <c r="G71" s="80"/>
      <c r="H71" s="55"/>
      <c r="I71" s="9"/>
      <c r="J71" s="64"/>
      <c r="K71" s="55"/>
      <c r="L71" s="9"/>
      <c r="M71" s="9"/>
      <c r="N71" s="93"/>
      <c r="O71" s="9"/>
      <c r="P71" s="65"/>
      <c r="Q71" s="9"/>
      <c r="R71" s="19"/>
      <c r="S71" s="19"/>
      <c r="T71" s="9"/>
    </row>
    <row r="72" spans="1:16361" ht="39.950000000000003" customHeight="1" x14ac:dyDescent="0.25">
      <c r="A72" s="61"/>
      <c r="B72" s="12"/>
      <c r="C72" s="476"/>
      <c r="D72" s="61"/>
      <c r="E72" s="12"/>
      <c r="F72" s="12"/>
      <c r="G72" s="12"/>
      <c r="H72" s="12"/>
      <c r="I72" s="12"/>
      <c r="K72" s="12"/>
      <c r="L72" s="12"/>
      <c r="N72" s="12"/>
      <c r="O72" s="12"/>
      <c r="P72" s="12"/>
      <c r="Q72" s="12"/>
      <c r="R72" s="56"/>
      <c r="S72" s="56"/>
      <c r="T72" s="9"/>
    </row>
    <row r="73" spans="1:16361" ht="39.950000000000003" customHeight="1" x14ac:dyDescent="0.25">
      <c r="A73" s="61"/>
      <c r="B73" s="12"/>
      <c r="C73" s="476"/>
      <c r="D73" s="61"/>
      <c r="E73" s="12"/>
      <c r="F73" s="12"/>
      <c r="G73" s="12"/>
      <c r="H73" s="12"/>
      <c r="I73" s="12"/>
      <c r="K73" s="12"/>
      <c r="N73" s="12"/>
      <c r="O73" s="12"/>
      <c r="P73" s="12"/>
      <c r="Q73" s="12"/>
      <c r="R73" s="56"/>
      <c r="S73" s="56"/>
      <c r="T73" s="9"/>
    </row>
    <row r="74" spans="1:16361" ht="39.950000000000003" customHeight="1" x14ac:dyDescent="0.25">
      <c r="A74" s="61"/>
      <c r="B74" s="12"/>
      <c r="C74" s="476"/>
      <c r="D74" s="61"/>
      <c r="E74" s="12"/>
      <c r="F74" s="12"/>
      <c r="G74" s="12"/>
      <c r="H74" s="12"/>
      <c r="I74" s="12"/>
      <c r="J74" s="94"/>
      <c r="K74" s="12"/>
      <c r="N74" s="12"/>
      <c r="O74" s="12"/>
      <c r="P74" s="12"/>
      <c r="Q74" s="12"/>
      <c r="R74" s="56"/>
      <c r="S74" s="56"/>
      <c r="T74" s="9"/>
    </row>
    <row r="75" spans="1:16361" ht="39.950000000000003" customHeight="1" x14ac:dyDescent="0.25">
      <c r="A75" s="61"/>
      <c r="B75" s="12"/>
      <c r="C75" s="476"/>
      <c r="D75" s="61"/>
      <c r="E75" s="12"/>
      <c r="F75" s="12"/>
      <c r="G75" s="12"/>
      <c r="H75" s="12"/>
      <c r="I75" s="12"/>
      <c r="J75" s="94"/>
      <c r="K75" s="12"/>
      <c r="N75" s="12"/>
      <c r="O75" s="12"/>
      <c r="P75" s="12"/>
      <c r="Q75" s="12"/>
      <c r="R75" s="56"/>
      <c r="S75" s="56"/>
      <c r="T75" s="9"/>
    </row>
    <row r="76" spans="1:16361" ht="39.950000000000003" customHeight="1" x14ac:dyDescent="0.25">
      <c r="A76" s="61"/>
      <c r="B76" s="12"/>
      <c r="C76" s="476"/>
      <c r="D76" s="61"/>
      <c r="E76" s="12"/>
      <c r="F76" s="12"/>
      <c r="G76" s="12"/>
      <c r="H76" s="12"/>
      <c r="I76" s="12"/>
      <c r="J76" s="94"/>
      <c r="K76" s="12"/>
      <c r="N76" s="12"/>
      <c r="O76" s="12"/>
      <c r="P76" s="12"/>
      <c r="Q76" s="12"/>
      <c r="R76" s="56"/>
      <c r="S76" s="56"/>
      <c r="T76" s="9"/>
    </row>
    <row r="77" spans="1:16361" ht="39.950000000000003" customHeight="1" x14ac:dyDescent="0.25">
      <c r="A77" s="61"/>
      <c r="B77" s="12"/>
      <c r="C77" s="476"/>
      <c r="D77" s="61"/>
      <c r="E77" s="12"/>
      <c r="F77" s="12"/>
      <c r="G77" s="12"/>
      <c r="H77" s="12"/>
      <c r="I77" s="12"/>
      <c r="J77" s="94"/>
      <c r="K77" s="12"/>
      <c r="N77" s="12"/>
      <c r="O77" s="12"/>
      <c r="P77" s="12"/>
      <c r="Q77" s="12"/>
      <c r="R77" s="56"/>
      <c r="S77" s="56"/>
      <c r="T77" s="9"/>
    </row>
    <row r="78" spans="1:16361" ht="39.950000000000003" customHeight="1" x14ac:dyDescent="0.25">
      <c r="A78" s="61"/>
      <c r="B78" s="12"/>
      <c r="C78" s="476"/>
      <c r="D78" s="61"/>
      <c r="E78" s="12"/>
      <c r="F78" s="12"/>
      <c r="G78" s="12"/>
      <c r="H78" s="12"/>
      <c r="I78" s="12"/>
      <c r="J78" s="94"/>
      <c r="K78" s="12"/>
      <c r="N78" s="12"/>
      <c r="O78" s="12"/>
      <c r="P78" s="12"/>
      <c r="Q78" s="12"/>
      <c r="R78" s="56"/>
      <c r="S78" s="56"/>
      <c r="T78" s="9"/>
    </row>
    <row r="79" spans="1:16361" ht="39.950000000000003" customHeight="1" x14ac:dyDescent="0.25">
      <c r="A79" s="61"/>
      <c r="B79" s="12"/>
      <c r="C79" s="476"/>
      <c r="D79" s="61"/>
      <c r="E79" s="12"/>
      <c r="F79" s="12"/>
      <c r="G79" s="12"/>
      <c r="H79" s="12"/>
      <c r="I79" s="12"/>
      <c r="J79" s="94"/>
      <c r="N79" s="12"/>
      <c r="O79" s="12"/>
      <c r="P79" s="12"/>
      <c r="Q79" s="12"/>
      <c r="R79" s="56"/>
      <c r="S79" s="56"/>
      <c r="T79" s="9"/>
    </row>
    <row r="80" spans="1:16361" ht="39.950000000000003" customHeight="1" x14ac:dyDescent="0.25">
      <c r="A80" s="61"/>
      <c r="B80" s="12"/>
      <c r="C80" s="476"/>
      <c r="D80" s="61"/>
      <c r="E80" s="12"/>
      <c r="F80" s="12"/>
      <c r="G80" s="12"/>
      <c r="H80" s="12"/>
      <c r="I80" s="12"/>
      <c r="J80" s="94"/>
      <c r="N80" s="12"/>
      <c r="O80" s="12"/>
      <c r="P80" s="12"/>
      <c r="Q80" s="12"/>
      <c r="R80" s="56"/>
      <c r="S80" s="56"/>
      <c r="T80" s="9"/>
    </row>
    <row r="81" spans="1:20" ht="39.950000000000003" customHeight="1" x14ac:dyDescent="0.25">
      <c r="A81" s="61"/>
      <c r="B81" s="12"/>
      <c r="C81" s="476"/>
      <c r="D81" s="61"/>
      <c r="E81" s="12"/>
      <c r="F81" s="12"/>
      <c r="G81" s="12"/>
      <c r="H81" s="12"/>
      <c r="I81" s="12"/>
      <c r="J81" s="94"/>
      <c r="N81" s="12"/>
      <c r="O81" s="12"/>
      <c r="P81" s="12"/>
      <c r="Q81" s="12"/>
      <c r="R81" s="56"/>
      <c r="S81" s="56"/>
      <c r="T81" s="9"/>
    </row>
    <row r="82" spans="1:20" ht="39.950000000000003" customHeight="1" x14ac:dyDescent="0.25">
      <c r="A82" s="61"/>
      <c r="B82" s="12"/>
      <c r="C82" s="476"/>
      <c r="D82" s="61"/>
      <c r="E82" s="12"/>
      <c r="F82" s="12"/>
      <c r="G82" s="12"/>
      <c r="H82" s="12"/>
      <c r="I82" s="12"/>
      <c r="J82" s="94"/>
      <c r="N82" s="12"/>
      <c r="O82" s="12"/>
      <c r="P82" s="12"/>
      <c r="Q82" s="12"/>
      <c r="R82" s="56"/>
      <c r="S82" s="56"/>
      <c r="T82" s="9"/>
    </row>
    <row r="83" spans="1:20" ht="39.950000000000003" customHeight="1" x14ac:dyDescent="0.25">
      <c r="A83" s="61"/>
      <c r="B83" s="12"/>
      <c r="C83" s="476"/>
      <c r="D83" s="61"/>
      <c r="E83" s="12"/>
      <c r="F83" s="12"/>
      <c r="G83" s="12"/>
      <c r="H83" s="12"/>
      <c r="I83" s="12"/>
      <c r="J83" s="94"/>
      <c r="N83" s="12"/>
      <c r="O83" s="12"/>
      <c r="P83" s="12"/>
      <c r="Q83" s="12"/>
      <c r="R83" s="56"/>
      <c r="S83" s="56"/>
      <c r="T83" s="9"/>
    </row>
    <row r="84" spans="1:20" ht="39.950000000000003" customHeight="1" x14ac:dyDescent="0.25">
      <c r="A84" s="60"/>
      <c r="B84" s="12"/>
      <c r="C84" s="476"/>
      <c r="D84" s="59"/>
      <c r="E84" s="12"/>
      <c r="F84" s="80"/>
      <c r="G84" s="80"/>
      <c r="H84" s="12"/>
      <c r="I84" s="55"/>
      <c r="J84" s="64"/>
      <c r="M84" s="12"/>
      <c r="N84" s="12"/>
      <c r="P84" s="65"/>
      <c r="R84" s="19"/>
      <c r="S84" s="19"/>
      <c r="T84" s="95"/>
    </row>
    <row r="85" spans="1:20" ht="39.950000000000003" customHeight="1" x14ac:dyDescent="0.25">
      <c r="A85" s="60"/>
      <c r="B85" s="12"/>
      <c r="C85" s="476"/>
      <c r="D85" s="59"/>
      <c r="F85" s="80"/>
      <c r="G85" s="80"/>
      <c r="H85" s="96"/>
      <c r="I85" s="55"/>
      <c r="J85" s="97"/>
      <c r="N85" s="12"/>
      <c r="P85" s="65"/>
      <c r="R85" s="19"/>
      <c r="S85" s="19"/>
      <c r="T85" s="95"/>
    </row>
    <row r="86" spans="1:20" ht="39.950000000000003" customHeight="1" x14ac:dyDescent="0.25">
      <c r="A86" s="61"/>
      <c r="B86" s="12"/>
      <c r="C86" s="476"/>
      <c r="D86" s="61"/>
      <c r="E86" s="12"/>
      <c r="F86" s="12"/>
      <c r="G86" s="12"/>
      <c r="H86" s="12"/>
      <c r="I86" s="12"/>
      <c r="K86" s="12"/>
      <c r="L86" s="12"/>
      <c r="M86" s="12"/>
      <c r="N86" s="12"/>
      <c r="O86" s="12"/>
      <c r="P86" s="90"/>
      <c r="Q86" s="12"/>
      <c r="R86" s="56"/>
      <c r="S86" s="56"/>
      <c r="T86" s="19"/>
    </row>
    <row r="87" spans="1:20" ht="39.950000000000003" customHeight="1" x14ac:dyDescent="0.25">
      <c r="A87" s="61"/>
      <c r="B87" s="12"/>
      <c r="C87" s="476"/>
      <c r="D87" s="61"/>
      <c r="E87" s="480"/>
      <c r="F87" s="12"/>
      <c r="G87" s="12"/>
      <c r="H87" s="12"/>
      <c r="I87" s="480"/>
      <c r="J87" s="478"/>
      <c r="K87" s="12"/>
      <c r="L87" s="12"/>
      <c r="M87" s="12"/>
      <c r="N87" s="12"/>
      <c r="O87" s="12"/>
      <c r="P87" s="90"/>
      <c r="Q87" s="12"/>
      <c r="R87" s="56"/>
      <c r="S87" s="56"/>
      <c r="T87" s="19"/>
    </row>
    <row r="88" spans="1:20" ht="39.950000000000003" customHeight="1" x14ac:dyDescent="0.25">
      <c r="A88" s="61"/>
      <c r="B88" s="12"/>
      <c r="C88" s="476"/>
      <c r="D88" s="61"/>
      <c r="E88" s="480"/>
      <c r="F88" s="12"/>
      <c r="G88" s="12"/>
      <c r="H88" s="12"/>
      <c r="I88" s="480"/>
      <c r="J88" s="478"/>
      <c r="K88" s="12"/>
      <c r="L88" s="12"/>
      <c r="M88" s="12"/>
      <c r="N88" s="12"/>
      <c r="O88" s="12"/>
      <c r="P88" s="90"/>
      <c r="Q88" s="12"/>
      <c r="R88" s="56"/>
      <c r="S88" s="56"/>
      <c r="T88" s="19"/>
    </row>
    <row r="89" spans="1:20" ht="39.950000000000003" customHeight="1" x14ac:dyDescent="0.25">
      <c r="A89" s="61"/>
      <c r="B89" s="12"/>
      <c r="C89" s="476"/>
      <c r="D89" s="61"/>
      <c r="E89" s="12"/>
      <c r="F89" s="12"/>
      <c r="G89" s="12"/>
      <c r="H89" s="12"/>
      <c r="I89" s="12"/>
      <c r="K89" s="12"/>
      <c r="L89" s="12"/>
      <c r="M89" s="12"/>
      <c r="N89" s="12"/>
      <c r="O89" s="12"/>
      <c r="P89" s="90"/>
      <c r="Q89" s="12"/>
      <c r="R89" s="56"/>
      <c r="S89" s="56"/>
      <c r="T89" s="56"/>
    </row>
    <row r="90" spans="1:20" ht="39.950000000000003" customHeight="1" x14ac:dyDescent="0.25">
      <c r="A90" s="61"/>
      <c r="B90" s="12"/>
      <c r="C90" s="476"/>
      <c r="D90" s="61"/>
      <c r="E90" s="12"/>
      <c r="F90" s="12"/>
      <c r="G90" s="12"/>
      <c r="H90" s="12"/>
      <c r="I90" s="12"/>
      <c r="K90" s="12"/>
      <c r="L90" s="12"/>
      <c r="M90" s="12"/>
      <c r="N90" s="12"/>
      <c r="O90" s="12"/>
      <c r="P90" s="90"/>
      <c r="Q90" s="12"/>
      <c r="R90" s="56"/>
      <c r="S90" s="56"/>
      <c r="T90" s="9"/>
    </row>
    <row r="91" spans="1:20" ht="39.950000000000003" customHeight="1" x14ac:dyDescent="0.25">
      <c r="A91" s="61"/>
      <c r="B91" s="12"/>
      <c r="C91" s="476"/>
      <c r="D91" s="61"/>
      <c r="E91" s="12"/>
      <c r="F91" s="12"/>
      <c r="G91" s="12"/>
      <c r="H91" s="12"/>
      <c r="I91" s="12"/>
      <c r="K91" s="12"/>
      <c r="L91" s="12"/>
      <c r="M91" s="12"/>
      <c r="N91" s="12"/>
      <c r="O91" s="12"/>
      <c r="P91" s="90"/>
      <c r="Q91" s="12"/>
      <c r="R91" s="56"/>
      <c r="S91" s="56"/>
      <c r="T91" s="9"/>
    </row>
    <row r="92" spans="1:20" ht="39.950000000000003" customHeight="1" x14ac:dyDescent="0.25">
      <c r="A92" s="61"/>
      <c r="B92" s="12"/>
      <c r="C92" s="476"/>
      <c r="D92" s="61"/>
      <c r="E92" s="12"/>
      <c r="F92" s="12"/>
      <c r="G92" s="12"/>
      <c r="H92" s="12"/>
      <c r="I92" s="12"/>
      <c r="K92" s="12"/>
      <c r="L92" s="12"/>
      <c r="M92" s="12"/>
      <c r="N92" s="12"/>
      <c r="O92" s="12"/>
      <c r="P92" s="90"/>
      <c r="Q92" s="12"/>
      <c r="R92" s="56"/>
      <c r="S92" s="56"/>
      <c r="T92" s="73"/>
    </row>
    <row r="93" spans="1:20" ht="39.950000000000003" customHeight="1" x14ac:dyDescent="0.25">
      <c r="A93" s="61"/>
      <c r="B93" s="12"/>
      <c r="C93" s="476"/>
      <c r="D93" s="61"/>
      <c r="E93" s="12"/>
      <c r="F93" s="12"/>
      <c r="G93" s="12"/>
      <c r="H93" s="12"/>
      <c r="I93" s="12"/>
      <c r="K93" s="12"/>
      <c r="L93" s="12"/>
      <c r="M93" s="12"/>
      <c r="N93" s="12"/>
      <c r="O93" s="12"/>
      <c r="P93" s="90"/>
      <c r="Q93" s="12"/>
      <c r="R93" s="56"/>
      <c r="S93" s="56"/>
      <c r="T93" s="9"/>
    </row>
    <row r="94" spans="1:20" ht="39.950000000000003" customHeight="1" x14ac:dyDescent="0.25">
      <c r="A94" s="61"/>
      <c r="B94" s="12"/>
      <c r="C94" s="476"/>
      <c r="D94" s="61"/>
      <c r="E94" s="12"/>
      <c r="F94" s="12"/>
      <c r="G94" s="12"/>
      <c r="H94" s="12"/>
      <c r="I94" s="12"/>
      <c r="K94" s="12"/>
      <c r="L94" s="12"/>
      <c r="M94" s="12"/>
      <c r="N94" s="12"/>
      <c r="O94" s="12"/>
      <c r="P94" s="90"/>
      <c r="Q94" s="12"/>
      <c r="R94" s="56"/>
      <c r="S94" s="56"/>
      <c r="T94" s="9"/>
    </row>
    <row r="95" spans="1:20" ht="39.950000000000003" customHeight="1" x14ac:dyDescent="0.25">
      <c r="A95" s="479"/>
      <c r="B95" s="480"/>
      <c r="C95" s="476"/>
      <c r="D95" s="61"/>
      <c r="E95" s="480"/>
      <c r="F95" s="12"/>
      <c r="G95" s="12"/>
      <c r="H95" s="480"/>
      <c r="I95" s="480"/>
      <c r="K95" s="12"/>
      <c r="L95" s="12"/>
      <c r="M95" s="12"/>
      <c r="N95" s="12"/>
      <c r="O95" s="12"/>
      <c r="P95" s="90"/>
      <c r="Q95" s="12"/>
      <c r="R95" s="56"/>
      <c r="S95" s="56"/>
      <c r="T95" s="9"/>
    </row>
    <row r="96" spans="1:20" ht="39.950000000000003" customHeight="1" x14ac:dyDescent="0.25">
      <c r="A96" s="479"/>
      <c r="B96" s="480"/>
      <c r="C96" s="476"/>
      <c r="D96" s="61"/>
      <c r="E96" s="480"/>
      <c r="F96" s="12"/>
      <c r="G96" s="12"/>
      <c r="H96" s="480"/>
      <c r="I96" s="480"/>
      <c r="K96" s="12"/>
      <c r="L96" s="12"/>
      <c r="M96" s="12"/>
      <c r="N96" s="12"/>
      <c r="O96" s="12"/>
      <c r="P96" s="90"/>
      <c r="Q96" s="12"/>
      <c r="R96" s="56"/>
      <c r="S96" s="56"/>
      <c r="T96" s="9"/>
    </row>
    <row r="97" spans="1:59" ht="39.950000000000003" customHeight="1" x14ac:dyDescent="0.25">
      <c r="A97" s="60"/>
      <c r="B97" s="12"/>
      <c r="C97" s="476"/>
      <c r="D97" s="59"/>
      <c r="F97" s="80"/>
      <c r="G97" s="80"/>
      <c r="H97" s="12"/>
      <c r="I97" s="12"/>
      <c r="K97" s="12"/>
      <c r="N97" s="12"/>
      <c r="O97" s="12"/>
      <c r="P97" s="65"/>
      <c r="Q97" s="88"/>
      <c r="R97" s="19"/>
      <c r="S97" s="19"/>
      <c r="T97" s="95"/>
      <c r="U97" s="82"/>
      <c r="V97" s="98"/>
      <c r="W97" s="83"/>
      <c r="X97" s="15"/>
      <c r="Y97" s="20"/>
      <c r="Z97" s="14"/>
      <c r="AA97" s="98"/>
      <c r="AB97" s="98"/>
      <c r="AC97" s="22"/>
      <c r="AD97" s="14"/>
      <c r="BG97" s="14"/>
    </row>
    <row r="98" spans="1:59" ht="39.950000000000003" customHeight="1" x14ac:dyDescent="0.25">
      <c r="A98" s="60"/>
      <c r="B98" s="12"/>
      <c r="C98" s="476"/>
      <c r="D98" s="59"/>
      <c r="F98" s="80"/>
      <c r="G98" s="80"/>
      <c r="H98" s="12"/>
      <c r="I98" s="36"/>
      <c r="K98" s="12"/>
      <c r="N98" s="12"/>
      <c r="O98" s="12"/>
      <c r="P98" s="65"/>
      <c r="Q98" s="88"/>
      <c r="R98" s="19"/>
      <c r="S98" s="19"/>
      <c r="T98" s="95"/>
      <c r="U98" s="82"/>
      <c r="V98" s="98"/>
      <c r="W98" s="83"/>
      <c r="X98" s="15"/>
      <c r="Y98" s="20"/>
      <c r="Z98" s="14"/>
      <c r="AA98" s="98"/>
      <c r="AB98" s="98"/>
      <c r="AC98" s="22"/>
      <c r="BG98" s="14"/>
    </row>
  </sheetData>
  <autoFilter ref="A3:BH98">
    <filterColumn colId="13">
      <filters>
        <filter val="Unidad de Loterias"/>
      </filters>
    </filterColumn>
  </autoFilter>
  <mergeCells count="114">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S2:S3"/>
    <mergeCell ref="U2:U3"/>
    <mergeCell ref="V2:V3"/>
    <mergeCell ref="W2:W3"/>
    <mergeCell ref="X2:X3"/>
    <mergeCell ref="Y2:Y3"/>
    <mergeCell ref="M2:M3"/>
    <mergeCell ref="N2:N3"/>
    <mergeCell ref="O2:O3"/>
    <mergeCell ref="P2:P3"/>
    <mergeCell ref="Q2:Q3"/>
    <mergeCell ref="R2:R3"/>
    <mergeCell ref="AG2:AG3"/>
    <mergeCell ref="AH2:AH3"/>
    <mergeCell ref="AI2:AI3"/>
    <mergeCell ref="AJ2:AJ3"/>
    <mergeCell ref="AK2:AK3"/>
    <mergeCell ref="BA2:BA3"/>
    <mergeCell ref="AN2:AN3"/>
    <mergeCell ref="AO2:AO3"/>
    <mergeCell ref="AP2:AP3"/>
    <mergeCell ref="AQ2:AQ3"/>
    <mergeCell ref="AR2:AR3"/>
    <mergeCell ref="AS2:AS3"/>
    <mergeCell ref="AM2:AM3"/>
    <mergeCell ref="Z2:Z3"/>
    <mergeCell ref="AA2:AA3"/>
    <mergeCell ref="AB2:AB3"/>
    <mergeCell ref="AD2:AD3"/>
    <mergeCell ref="AE2:AE3"/>
    <mergeCell ref="AF2:AF3"/>
    <mergeCell ref="AT2:AT3"/>
    <mergeCell ref="AV2:AV3"/>
    <mergeCell ref="H10:H12"/>
    <mergeCell ref="I10:I12"/>
    <mergeCell ref="E13:E15"/>
    <mergeCell ref="H13:H15"/>
    <mergeCell ref="I13:I15"/>
    <mergeCell ref="C16:C30"/>
    <mergeCell ref="S34:S46"/>
    <mergeCell ref="BH2:BH3"/>
    <mergeCell ref="BI2:BI4"/>
    <mergeCell ref="BB2:BB3"/>
    <mergeCell ref="BC2:BC3"/>
    <mergeCell ref="BD2:BD3"/>
    <mergeCell ref="BE2:BE3"/>
    <mergeCell ref="BF2:BF3"/>
    <mergeCell ref="BG2:BG3"/>
    <mergeCell ref="C5:C6"/>
    <mergeCell ref="D5:D6"/>
    <mergeCell ref="E5:E6"/>
    <mergeCell ref="I5:I6"/>
    <mergeCell ref="G2:G3"/>
    <mergeCell ref="G5:G6"/>
    <mergeCell ref="AX2:AX3"/>
    <mergeCell ref="AY2:AY3"/>
    <mergeCell ref="AZ2:AZ3"/>
    <mergeCell ref="T36:T46"/>
    <mergeCell ref="C49:C62"/>
    <mergeCell ref="E49:E51"/>
    <mergeCell ref="H49:H51"/>
    <mergeCell ref="I49:I51"/>
    <mergeCell ref="E52:E54"/>
    <mergeCell ref="H52:H54"/>
    <mergeCell ref="I52:I54"/>
    <mergeCell ref="E55:E56"/>
    <mergeCell ref="C31:C46"/>
    <mergeCell ref="T31:T32"/>
    <mergeCell ref="I34:I46"/>
    <mergeCell ref="J34:J46"/>
    <mergeCell ref="K34:K46"/>
    <mergeCell ref="L34:L37"/>
    <mergeCell ref="Q34:Q46"/>
    <mergeCell ref="R34:R46"/>
    <mergeCell ref="C97:C98"/>
    <mergeCell ref="H5:H6"/>
    <mergeCell ref="J87:J88"/>
    <mergeCell ref="A95:A96"/>
    <mergeCell ref="B95:B96"/>
    <mergeCell ref="E95:E96"/>
    <mergeCell ref="H95:H96"/>
    <mergeCell ref="I95:I96"/>
    <mergeCell ref="C63:C70"/>
    <mergeCell ref="C72:C83"/>
    <mergeCell ref="C84:C85"/>
    <mergeCell ref="C86:C96"/>
    <mergeCell ref="E87:E88"/>
    <mergeCell ref="I87:I88"/>
    <mergeCell ref="H55:H56"/>
    <mergeCell ref="I55:I56"/>
    <mergeCell ref="E57:E58"/>
    <mergeCell ref="H57:H58"/>
    <mergeCell ref="I57:I58"/>
    <mergeCell ref="E61:E62"/>
    <mergeCell ref="H61:H62"/>
    <mergeCell ref="I61:I62"/>
    <mergeCell ref="C9:C15"/>
    <mergeCell ref="E10:E12"/>
  </mergeCells>
  <conditionalFormatting sqref="Z16:Z46">
    <cfRule type="containsText" dxfId="111" priority="29" stopIfTrue="1" operator="containsText" text="EN TERMINO">
      <formula>NOT(ISERROR(SEARCH("EN TERMINO",Z16)))</formula>
    </cfRule>
    <cfRule type="containsText" priority="30" operator="containsText" text="AMARILLO">
      <formula>NOT(ISERROR(SEARCH("AMARILLO",Z16)))</formula>
    </cfRule>
    <cfRule type="containsText" dxfId="110" priority="31" stopIfTrue="1" operator="containsText" text="ALERTA">
      <formula>NOT(ISERROR(SEARCH("ALERTA",Z16)))</formula>
    </cfRule>
    <cfRule type="containsText" dxfId="109" priority="32" stopIfTrue="1" operator="containsText" text="OK">
      <formula>NOT(ISERROR(SEARCH("OK",Z16)))</formula>
    </cfRule>
  </conditionalFormatting>
  <conditionalFormatting sqref="Z97:Z98">
    <cfRule type="containsText" dxfId="108" priority="64" stopIfTrue="1" operator="containsText" text="ALERTA">
      <formula>NOT(ISERROR(SEARCH("ALERTA",Z97)))</formula>
    </cfRule>
    <cfRule type="containsText" priority="63" operator="containsText" text="AMARILLO">
      <formula>NOT(ISERROR(SEARCH("AMARILLO",Z97)))</formula>
    </cfRule>
    <cfRule type="containsText" dxfId="107" priority="62" stopIfTrue="1" operator="containsText" text="EN TERMINO">
      <formula>NOT(ISERROR(SEARCH("EN TERMINO",Z97)))</formula>
    </cfRule>
    <cfRule type="containsText" dxfId="106" priority="65" stopIfTrue="1" operator="containsText" text="OK">
      <formula>NOT(ISERROR(SEARCH("OK",Z97)))</formula>
    </cfRule>
  </conditionalFormatting>
  <conditionalFormatting sqref="Z5:BB6">
    <cfRule type="containsText" dxfId="105" priority="9" stopIfTrue="1" operator="containsText" text="EN TERMINO">
      <formula>NOT(ISERROR(SEARCH("EN TERMINO",Z5)))</formula>
    </cfRule>
    <cfRule type="containsText" priority="10" operator="containsText" text="AMARILLO">
      <formula>NOT(ISERROR(SEARCH("AMARILLO",Z5)))</formula>
    </cfRule>
    <cfRule type="containsText" dxfId="104" priority="11" stopIfTrue="1" operator="containsText" text="ALERTA">
      <formula>NOT(ISERROR(SEARCH("ALERTA",Z5)))</formula>
    </cfRule>
    <cfRule type="containsText" dxfId="103" priority="12" stopIfTrue="1" operator="containsText" text="OK">
      <formula>NOT(ISERROR(SEARCH("OK",Z5)))</formula>
    </cfRule>
  </conditionalFormatting>
  <conditionalFormatting sqref="AC5:AC6">
    <cfRule type="containsText" dxfId="102" priority="117" stopIfTrue="1" operator="containsText" text="INCUMPLIDA">
      <formula>NOT(ISERROR(SEARCH("INCUMPLIDA",AC5)))</formula>
    </cfRule>
    <cfRule type="containsText" dxfId="101" priority="116" stopIfTrue="1" operator="containsText" text="PENDIENTE">
      <formula>NOT(ISERROR(SEARCH("PENDIENTE",AC5)))</formula>
    </cfRule>
  </conditionalFormatting>
  <conditionalFormatting sqref="AC16:AC46">
    <cfRule type="containsText" dxfId="100" priority="36" stopIfTrue="1" operator="containsText" text="CUMPLIDA">
      <formula>NOT(ISERROR(SEARCH("CUMPLIDA",AC16)))</formula>
    </cfRule>
    <cfRule type="containsText" dxfId="99" priority="35" stopIfTrue="1" operator="containsText" text="INCUMPLIDA">
      <formula>NOT(ISERROR(SEARCH("INCUMPLIDA",AC16)))</formula>
    </cfRule>
    <cfRule type="containsText" dxfId="98" priority="34" stopIfTrue="1" operator="containsText" text="PENDIENTE">
      <formula>NOT(ISERROR(SEARCH("PENDIENTE",AC16)))</formula>
    </cfRule>
    <cfRule type="containsText" dxfId="97" priority="33" operator="containsText" text="PENDIENTE">
      <formula>NOT(ISERROR(SEARCH("PENDIENTE",AC16)))</formula>
    </cfRule>
  </conditionalFormatting>
  <conditionalFormatting sqref="AC97:AC98">
    <cfRule type="containsText" dxfId="96" priority="51" stopIfTrue="1" operator="containsText" text="CUMPLIDA">
      <formula>NOT(ISERROR(SEARCH("CUMPLIDA",AC97)))</formula>
    </cfRule>
    <cfRule type="containsText" dxfId="95" priority="50" stopIfTrue="1" operator="containsText" text="INCUMPLIDA">
      <formula>NOT(ISERROR(SEARCH("INCUMPLIDA",AC97)))</formula>
    </cfRule>
    <cfRule type="containsText" dxfId="94" priority="49" stopIfTrue="1" operator="containsText" text="PENDIENTE">
      <formula>NOT(ISERROR(SEARCH("PENDIENTE",AC97)))</formula>
    </cfRule>
    <cfRule type="containsText" dxfId="93" priority="48" operator="containsText" text="PENDIENTE">
      <formula>NOT(ISERROR(SEARCH("PENDIENTE",AC97)))</formula>
    </cfRule>
  </conditionalFormatting>
  <conditionalFormatting sqref="AC5:AU6">
    <cfRule type="containsText" dxfId="92" priority="26" stopIfTrue="1" operator="containsText" text="CUMPLIDA">
      <formula>NOT(ISERROR(SEARCH("CUMPLIDA",AC5)))</formula>
    </cfRule>
  </conditionalFormatting>
  <conditionalFormatting sqref="AD97">
    <cfRule type="containsText" dxfId="91" priority="61" operator="containsText" text="Abierto">
      <formula>NOT(ISERROR(SEARCH("Abierto",AD97)))</formula>
    </cfRule>
    <cfRule type="containsText" dxfId="90" priority="60" operator="containsText" text="cerrado">
      <formula>NOT(ISERROR(SEARCH("cerrado",AD97)))</formula>
    </cfRule>
    <cfRule type="containsText" dxfId="89" priority="59" operator="containsText" text="cerrada">
      <formula>NOT(ISERROR(SEARCH("cerrada",AD97)))</formula>
    </cfRule>
  </conditionalFormatting>
  <conditionalFormatting sqref="AI5:AI6">
    <cfRule type="containsText" dxfId="88" priority="8" stopIfTrue="1" operator="containsText" text="OK">
      <formula>NOT(ISERROR(SEARCH("OK",AI5)))</formula>
    </cfRule>
    <cfRule type="containsText" dxfId="87" priority="5" stopIfTrue="1" operator="containsText" text="EN TERMINO">
      <formula>NOT(ISERROR(SEARCH("EN TERMINO",AI5)))</formula>
    </cfRule>
    <cfRule type="containsText" priority="6" operator="containsText" text="AMARILLO">
      <formula>NOT(ISERROR(SEARCH("AMARILLO",AI5)))</formula>
    </cfRule>
    <cfRule type="containsText" dxfId="86" priority="7" stopIfTrue="1" operator="containsText" text="ALERTA">
      <formula>NOT(ISERROR(SEARCH("ALERTA",AI5)))</formula>
    </cfRule>
  </conditionalFormatting>
  <conditionalFormatting sqref="AL5:AL6">
    <cfRule type="containsText" dxfId="85" priority="4" stopIfTrue="1" operator="containsText" text="CUMPLIDA">
      <formula>NOT(ISERROR(SEARCH("CUMPLIDA",AL5)))</formula>
    </cfRule>
    <cfRule type="containsText" dxfId="84" priority="1" operator="containsText" text="ATENCIÓN">
      <formula>NOT(ISERROR(SEARCH("ATENCIÓN",AL5)))</formula>
    </cfRule>
    <cfRule type="containsText" dxfId="83" priority="2" stopIfTrue="1" operator="containsText" text="PENDIENTE">
      <formula>NOT(ISERROR(SEARCH("PENDIENTE",AL5)))</formula>
    </cfRule>
    <cfRule type="containsText" dxfId="82" priority="3" stopIfTrue="1" operator="containsText" text="INCUMPLIDA">
      <formula>NOT(ISERROR(SEARCH("INCUMPLIDA",AL5)))</formula>
    </cfRule>
  </conditionalFormatting>
  <conditionalFormatting sqref="AR5">
    <cfRule type="containsText" dxfId="81" priority="24" stopIfTrue="1" operator="containsText" text="ALERTA">
      <formula>NOT(ISERROR(SEARCH("ALERTA",AR5)))</formula>
    </cfRule>
    <cfRule type="containsText" priority="23" operator="containsText" text="AMARILLO">
      <formula>NOT(ISERROR(SEARCH("AMARILLO",AR5)))</formula>
    </cfRule>
    <cfRule type="containsText" dxfId="80" priority="22" stopIfTrue="1" operator="containsText" text="EN TERMINO">
      <formula>NOT(ISERROR(SEARCH("EN TERMINO",AR5)))</formula>
    </cfRule>
    <cfRule type="containsText" dxfId="79" priority="25" stopIfTrue="1" operator="containsText" text="OK">
      <formula>NOT(ISERROR(SEARCH("OK",AR5)))</formula>
    </cfRule>
  </conditionalFormatting>
  <conditionalFormatting sqref="AR6">
    <cfRule type="containsText" dxfId="78" priority="97" stopIfTrue="1" operator="containsText" text="EN TERMINO">
      <formula>NOT(ISERROR(SEARCH("EN TERMINO",AR6)))</formula>
    </cfRule>
    <cfRule type="containsText" priority="98" operator="containsText" text="AMARILLO">
      <formula>NOT(ISERROR(SEARCH("AMARILLO",AR6)))</formula>
    </cfRule>
    <cfRule type="containsText" dxfId="77" priority="100" stopIfTrue="1" operator="containsText" text="OK">
      <formula>NOT(ISERROR(SEARCH("OK",AR6)))</formula>
    </cfRule>
    <cfRule type="dataBar" priority="104">
      <dataBar>
        <cfvo type="min"/>
        <cfvo type="max"/>
        <color rgb="FF638EC6"/>
      </dataBar>
    </cfRule>
    <cfRule type="containsText" dxfId="76" priority="99" stopIfTrue="1" operator="containsText" text="ALERTA">
      <formula>NOT(ISERROR(SEARCH("ALERTA",AR6)))</formula>
    </cfRule>
  </conditionalFormatting>
  <conditionalFormatting sqref="AU5:AU6">
    <cfRule type="containsText" dxfId="75" priority="28" stopIfTrue="1" operator="containsText" text="INCUMPLIDA">
      <formula>NOT(ISERROR(SEARCH("INCUMPLIDA",AU5)))</formula>
    </cfRule>
    <cfRule type="containsText" dxfId="74" priority="27" stopIfTrue="1" operator="containsText" text="PENDIENTE">
      <formula>NOT(ISERROR(SEARCH("PENDIENTE",AU5)))</formula>
    </cfRule>
  </conditionalFormatting>
  <conditionalFormatting sqref="AV5 BG5:BG6">
    <cfRule type="containsText" dxfId="73" priority="21" operator="containsText" text="Abierto">
      <formula>NOT(ISERROR(SEARCH("Abierto",AV5)))</formula>
    </cfRule>
    <cfRule type="containsText" dxfId="72" priority="20" operator="containsText" text="cerrado">
      <formula>NOT(ISERROR(SEARCH("cerrado",AV5)))</formula>
    </cfRule>
    <cfRule type="containsText" dxfId="71"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6">
    <cfRule type="dataBar" priority="105">
      <dataBar>
        <cfvo type="min"/>
        <cfvo type="max"/>
        <color rgb="FF638EC6"/>
      </dataBar>
    </cfRule>
  </conditionalFormatting>
  <conditionalFormatting sqref="BE5">
    <cfRule type="containsText" dxfId="70" priority="17" stopIfTrue="1" operator="containsText" text="INCUMPLIDA">
      <formula>NOT(ISERROR(SEARCH("INCUMPLIDA",BE5)))</formula>
    </cfRule>
    <cfRule type="containsText" dxfId="69" priority="16" stopIfTrue="1" operator="containsText" text="CUMPLIDA">
      <formula>NOT(ISERROR(SEARCH("CUMPLIDA",BE5)))</formula>
    </cfRule>
    <cfRule type="containsText" dxfId="68" priority="15" stopIfTrue="1" operator="containsText" text="INCUMPLIDA">
      <formula>NOT(ISERROR(SEARCH("INCUMPLIDA",BE5)))</formula>
    </cfRule>
    <cfRule type="containsText" dxfId="67" priority="14" stopIfTrue="1" operator="containsText" text="PENDIENTE">
      <formula>NOT(ISERROR(SEARCH("PENDIENTE",BE5)))</formula>
    </cfRule>
  </conditionalFormatting>
  <conditionalFormatting sqref="BE5:BE6">
    <cfRule type="containsText" dxfId="66" priority="18" stopIfTrue="1" operator="containsText" text="CUMPLIDA">
      <formula>NOT(ISERROR(SEARCH("CUMPLIDA",BE5)))</formula>
    </cfRule>
  </conditionalFormatting>
  <conditionalFormatting sqref="BE6">
    <cfRule type="containsText" dxfId="65" priority="102" stopIfTrue="1" operator="containsText" text="PENDIENTE">
      <formula>NOT(ISERROR(SEARCH("PENDIENTE",BE6)))</formula>
    </cfRule>
    <cfRule type="containsText" dxfId="64" priority="103" stopIfTrue="1" operator="containsText" text="INCUMPLIDA">
      <formula>NOT(ISERROR(SEARCH("INCUMPLIDA",BE6)))</formula>
    </cfRule>
  </conditionalFormatting>
  <conditionalFormatting sqref="BG31:BG46">
    <cfRule type="containsText" dxfId="63" priority="37" operator="containsText" text="cerrada">
      <formula>NOT(ISERROR(SEARCH("cerrada",BG31)))</formula>
    </cfRule>
    <cfRule type="containsText" dxfId="62" priority="38" operator="containsText" text="cerrado">
      <formula>NOT(ISERROR(SEARCH("cerrado",BG31)))</formula>
    </cfRule>
    <cfRule type="containsText" dxfId="61" priority="39" operator="containsText" text="Abierto">
      <formula>NOT(ISERROR(SEARCH("Abierto",BG31)))</formula>
    </cfRule>
  </conditionalFormatting>
  <conditionalFormatting sqref="BG97:BG98">
    <cfRule type="containsText" dxfId="60" priority="56" operator="containsText" text="cerrada">
      <formula>NOT(ISERROR(SEARCH("cerrada",BG97)))</formula>
    </cfRule>
    <cfRule type="containsText" dxfId="59" priority="57" operator="containsText" text="cerrado">
      <formula>NOT(ISERROR(SEARCH("cerrado",BG97)))</formula>
    </cfRule>
    <cfRule type="containsText" dxfId="58" priority="58" operator="containsText" text="Abierto">
      <formula>NOT(ISERROR(SEARCH("Abierto",BG97)))</formula>
    </cfRule>
  </conditionalFormatting>
  <dataValidations count="4">
    <dataValidation type="list" allowBlank="1" showInputMessage="1" showErrorMessage="1" sqref="N7:N47 F47:G70 F84:G85 F97:G9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49:M61 M72:M85 M91 M97:M98 M8:M47 M5">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13 H8:H1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13 I8:I10 J8:J30">
      <formula1>0</formula1>
      <formula2>390</formula2>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filterMode="1"/>
  <dimension ref="A1:BI6"/>
  <sheetViews>
    <sheetView topLeftCell="B4"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hidden="1"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customWidth="1"/>
    <col min="31" max="31" width="35.7109375" customWidth="1"/>
    <col min="32" max="32" width="10" customWidth="1"/>
    <col min="33" max="33" width="12.28515625" customWidth="1"/>
    <col min="34" max="34" width="14.5703125" customWidth="1"/>
    <col min="35" max="35" width="13.42578125" customWidth="1"/>
    <col min="36" max="36" width="17.140625" customWidth="1"/>
    <col min="37" max="37" width="9.85546875" customWidth="1"/>
    <col min="38" max="38" width="15"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customWidth="1" collapsed="1"/>
    <col min="62" max="16384" width="11.42578125" style="13"/>
  </cols>
  <sheetData>
    <row r="1" spans="1:61" ht="39.950000000000003" customHeight="1" x14ac:dyDescent="0.25">
      <c r="A1" s="460"/>
      <c r="B1" s="460"/>
      <c r="C1" s="460"/>
      <c r="D1" s="460"/>
      <c r="E1" s="460"/>
      <c r="F1" s="460"/>
      <c r="G1" s="460"/>
      <c r="H1" s="460"/>
      <c r="I1" s="459" t="s">
        <v>434</v>
      </c>
      <c r="J1" s="459"/>
      <c r="K1" s="459"/>
      <c r="L1" s="459"/>
      <c r="M1" s="459"/>
      <c r="N1" s="459"/>
      <c r="O1" s="459"/>
      <c r="P1" s="459"/>
      <c r="Q1" s="459"/>
      <c r="R1" s="459"/>
      <c r="S1" s="459"/>
      <c r="T1" s="46"/>
      <c r="U1" s="461" t="s">
        <v>435</v>
      </c>
      <c r="V1" s="461"/>
      <c r="W1" s="461"/>
      <c r="X1" s="461"/>
      <c r="Y1" s="461"/>
      <c r="Z1" s="461"/>
      <c r="AA1" s="461"/>
      <c r="AB1" s="461"/>
      <c r="AC1" s="461"/>
      <c r="AD1" s="462" t="s">
        <v>436</v>
      </c>
      <c r="AE1" s="462"/>
      <c r="AF1" s="462"/>
      <c r="AG1" s="462"/>
      <c r="AH1" s="462"/>
      <c r="AI1" s="462"/>
      <c r="AJ1" s="462"/>
      <c r="AK1" s="462"/>
      <c r="AL1" s="51"/>
      <c r="AM1" s="463" t="s">
        <v>437</v>
      </c>
      <c r="AN1" s="463"/>
      <c r="AO1" s="463"/>
      <c r="AP1" s="463"/>
      <c r="AQ1" s="463"/>
      <c r="AR1" s="463"/>
      <c r="AS1" s="463"/>
      <c r="AT1" s="463"/>
      <c r="AU1" s="52"/>
      <c r="AV1" s="455" t="s">
        <v>438</v>
      </c>
      <c r="AW1" s="455"/>
      <c r="AX1" s="455"/>
      <c r="AY1" s="455"/>
      <c r="AZ1" s="455"/>
      <c r="BA1" s="455"/>
      <c r="BB1" s="455"/>
      <c r="BC1" s="455"/>
      <c r="BD1" s="53"/>
      <c r="BE1" s="457" t="s">
        <v>439</v>
      </c>
      <c r="BF1" s="457"/>
      <c r="BG1" s="457"/>
      <c r="BH1" s="457"/>
      <c r="BI1" s="457"/>
    </row>
    <row r="2" spans="1:61" ht="39.950000000000003" customHeight="1" x14ac:dyDescent="0.25">
      <c r="A2" s="458" t="s">
        <v>440</v>
      </c>
      <c r="B2" s="458" t="s">
        <v>9</v>
      </c>
      <c r="C2" s="458" t="s">
        <v>11</v>
      </c>
      <c r="D2" s="458" t="s">
        <v>441</v>
      </c>
      <c r="E2" s="458" t="s">
        <v>442</v>
      </c>
      <c r="F2" s="458" t="s">
        <v>13</v>
      </c>
      <c r="G2" s="458" t="s">
        <v>15</v>
      </c>
      <c r="H2" s="458" t="s">
        <v>17</v>
      </c>
      <c r="I2" s="456" t="s">
        <v>71</v>
      </c>
      <c r="J2" s="459" t="s">
        <v>443</v>
      </c>
      <c r="K2" s="459"/>
      <c r="L2" s="459"/>
      <c r="M2" s="456" t="s">
        <v>72</v>
      </c>
      <c r="N2" s="456" t="s">
        <v>444</v>
      </c>
      <c r="O2" s="456" t="s">
        <v>445</v>
      </c>
      <c r="P2" s="456" t="s">
        <v>32</v>
      </c>
      <c r="Q2" s="456" t="s">
        <v>446</v>
      </c>
      <c r="R2" s="456" t="s">
        <v>447</v>
      </c>
      <c r="S2" s="456" t="s">
        <v>448</v>
      </c>
      <c r="T2" s="44"/>
      <c r="U2" s="465" t="s">
        <v>449</v>
      </c>
      <c r="V2" s="465" t="s">
        <v>450</v>
      </c>
      <c r="W2" s="465" t="s">
        <v>451</v>
      </c>
      <c r="X2" s="465" t="s">
        <v>452</v>
      </c>
      <c r="Y2" s="465" t="s">
        <v>453</v>
      </c>
      <c r="Z2" s="465" t="s">
        <v>454</v>
      </c>
      <c r="AA2" s="465" t="s">
        <v>455</v>
      </c>
      <c r="AB2" s="465" t="s">
        <v>456</v>
      </c>
      <c r="AC2" s="45"/>
      <c r="AD2" s="464" t="s">
        <v>457</v>
      </c>
      <c r="AE2" s="464" t="s">
        <v>549</v>
      </c>
      <c r="AF2" s="464" t="s">
        <v>459</v>
      </c>
      <c r="AG2" s="464" t="s">
        <v>460</v>
      </c>
      <c r="AH2" s="464" t="s">
        <v>461</v>
      </c>
      <c r="AI2" s="464" t="s">
        <v>462</v>
      </c>
      <c r="AJ2" s="464" t="s">
        <v>463</v>
      </c>
      <c r="AK2" s="464" t="s">
        <v>464</v>
      </c>
      <c r="AL2" s="43"/>
      <c r="AM2" s="466" t="s">
        <v>465</v>
      </c>
      <c r="AN2" s="466" t="s">
        <v>466</v>
      </c>
      <c r="AO2" s="466" t="s">
        <v>467</v>
      </c>
      <c r="AP2" s="466" t="s">
        <v>468</v>
      </c>
      <c r="AQ2" s="466" t="s">
        <v>469</v>
      </c>
      <c r="AR2" s="466" t="s">
        <v>470</v>
      </c>
      <c r="AS2" s="466" t="s">
        <v>471</v>
      </c>
      <c r="AT2" s="466" t="s">
        <v>472</v>
      </c>
      <c r="AU2" s="48"/>
      <c r="AV2" s="468" t="s">
        <v>465</v>
      </c>
      <c r="AW2" s="47"/>
      <c r="AX2" s="468" t="s">
        <v>466</v>
      </c>
      <c r="AY2" s="468" t="s">
        <v>467</v>
      </c>
      <c r="AZ2" s="468" t="s">
        <v>468</v>
      </c>
      <c r="BA2" s="468" t="s">
        <v>473</v>
      </c>
      <c r="BB2" s="468" t="s">
        <v>470</v>
      </c>
      <c r="BC2" s="468" t="s">
        <v>471</v>
      </c>
      <c r="BD2" s="468" t="s">
        <v>474</v>
      </c>
      <c r="BE2" s="467" t="s">
        <v>52</v>
      </c>
      <c r="BF2" s="467" t="s">
        <v>475</v>
      </c>
      <c r="BG2" s="467" t="s">
        <v>476</v>
      </c>
      <c r="BH2" s="467" t="s">
        <v>477</v>
      </c>
      <c r="BI2" s="469" t="s">
        <v>478</v>
      </c>
    </row>
    <row r="3" spans="1:61" ht="39.950000000000003" customHeight="1" x14ac:dyDescent="0.25">
      <c r="A3" s="458"/>
      <c r="B3" s="458"/>
      <c r="C3" s="458"/>
      <c r="D3" s="458"/>
      <c r="E3" s="458"/>
      <c r="F3" s="458"/>
      <c r="G3" s="458"/>
      <c r="H3" s="458"/>
      <c r="I3" s="456"/>
      <c r="J3" s="34" t="s">
        <v>479</v>
      </c>
      <c r="K3" s="44" t="s">
        <v>24</v>
      </c>
      <c r="L3" s="44" t="s">
        <v>26</v>
      </c>
      <c r="M3" s="456"/>
      <c r="N3" s="456"/>
      <c r="O3" s="456"/>
      <c r="P3" s="456"/>
      <c r="Q3" s="456"/>
      <c r="R3" s="456"/>
      <c r="S3" s="456"/>
      <c r="T3" s="44" t="s">
        <v>480</v>
      </c>
      <c r="U3" s="465"/>
      <c r="V3" s="465"/>
      <c r="W3" s="465"/>
      <c r="X3" s="465"/>
      <c r="Y3" s="465"/>
      <c r="Z3" s="465"/>
      <c r="AA3" s="465"/>
      <c r="AB3" s="465"/>
      <c r="AC3" s="45" t="s">
        <v>52</v>
      </c>
      <c r="AD3" s="464"/>
      <c r="AE3" s="464"/>
      <c r="AF3" s="464"/>
      <c r="AG3" s="464"/>
      <c r="AH3" s="464"/>
      <c r="AI3" s="464"/>
      <c r="AJ3" s="464"/>
      <c r="AK3" s="464"/>
      <c r="AL3" s="43" t="s">
        <v>52</v>
      </c>
      <c r="AM3" s="466"/>
      <c r="AN3" s="466"/>
      <c r="AO3" s="466"/>
      <c r="AP3" s="466"/>
      <c r="AQ3" s="466"/>
      <c r="AR3" s="466"/>
      <c r="AS3" s="466"/>
      <c r="AT3" s="466"/>
      <c r="AU3" s="48" t="s">
        <v>52</v>
      </c>
      <c r="AV3" s="468"/>
      <c r="AW3" s="47" t="s">
        <v>481</v>
      </c>
      <c r="AX3" s="468"/>
      <c r="AY3" s="468"/>
      <c r="AZ3" s="468"/>
      <c r="BA3" s="468"/>
      <c r="BB3" s="468"/>
      <c r="BC3" s="468"/>
      <c r="BD3" s="468"/>
      <c r="BE3" s="467"/>
      <c r="BF3" s="467"/>
      <c r="BG3" s="467"/>
      <c r="BH3" s="467"/>
      <c r="BI3" s="469"/>
    </row>
    <row r="4" spans="1:61" ht="39.950000000000003" customHeight="1" x14ac:dyDescent="0.25">
      <c r="A4" s="1" t="s">
        <v>482</v>
      </c>
      <c r="B4" s="1" t="s">
        <v>483</v>
      </c>
      <c r="C4" s="1" t="s">
        <v>484</v>
      </c>
      <c r="D4" s="1" t="s">
        <v>482</v>
      </c>
      <c r="E4" s="1" t="s">
        <v>485</v>
      </c>
      <c r="F4" s="1" t="s">
        <v>483</v>
      </c>
      <c r="G4" s="1"/>
      <c r="H4" s="1" t="s">
        <v>486</v>
      </c>
      <c r="I4" s="2" t="s">
        <v>487</v>
      </c>
      <c r="J4" s="35" t="s">
        <v>488</v>
      </c>
      <c r="K4" s="2"/>
      <c r="L4" s="2" t="s">
        <v>489</v>
      </c>
      <c r="M4" s="2" t="s">
        <v>483</v>
      </c>
      <c r="N4" s="2" t="s">
        <v>483</v>
      </c>
      <c r="O4" s="2" t="s">
        <v>490</v>
      </c>
      <c r="P4" s="2" t="s">
        <v>483</v>
      </c>
      <c r="Q4" s="2" t="s">
        <v>491</v>
      </c>
      <c r="R4" s="2" t="s">
        <v>482</v>
      </c>
      <c r="S4" s="2" t="s">
        <v>482</v>
      </c>
      <c r="T4" s="2" t="s">
        <v>482</v>
      </c>
      <c r="U4" s="26" t="s">
        <v>482</v>
      </c>
      <c r="V4" s="26" t="s">
        <v>492</v>
      </c>
      <c r="W4" s="26" t="s">
        <v>493</v>
      </c>
      <c r="X4" s="26" t="s">
        <v>494</v>
      </c>
      <c r="Y4" s="26" t="s">
        <v>494</v>
      </c>
      <c r="Z4" s="26" t="s">
        <v>490</v>
      </c>
      <c r="AA4" s="26" t="s">
        <v>495</v>
      </c>
      <c r="AB4" s="26" t="s">
        <v>483</v>
      </c>
      <c r="AC4" s="26" t="s">
        <v>496</v>
      </c>
      <c r="AD4" s="27" t="s">
        <v>482</v>
      </c>
      <c r="AE4" s="27"/>
      <c r="AF4" s="27" t="s">
        <v>550</v>
      </c>
      <c r="AG4" s="27" t="s">
        <v>494</v>
      </c>
      <c r="AH4" s="27" t="s">
        <v>494</v>
      </c>
      <c r="AI4" s="27" t="s">
        <v>490</v>
      </c>
      <c r="AJ4" s="27" t="s">
        <v>495</v>
      </c>
      <c r="AK4" s="27" t="s">
        <v>483</v>
      </c>
      <c r="AL4" s="27"/>
      <c r="AM4" s="28" t="s">
        <v>482</v>
      </c>
      <c r="AN4" s="28" t="s">
        <v>492</v>
      </c>
      <c r="AO4" s="28" t="s">
        <v>493</v>
      </c>
      <c r="AP4" s="28" t="s">
        <v>494</v>
      </c>
      <c r="AQ4" s="28" t="s">
        <v>494</v>
      </c>
      <c r="AR4" s="28" t="s">
        <v>490</v>
      </c>
      <c r="AS4" s="28" t="s">
        <v>495</v>
      </c>
      <c r="AT4" s="28" t="s">
        <v>483</v>
      </c>
      <c r="AU4" s="28"/>
      <c r="AV4" s="29" t="s">
        <v>482</v>
      </c>
      <c r="AW4" s="29"/>
      <c r="AX4" s="29" t="s">
        <v>492</v>
      </c>
      <c r="AY4" s="29" t="s">
        <v>493</v>
      </c>
      <c r="AZ4" s="29" t="s">
        <v>494</v>
      </c>
      <c r="BA4" s="29" t="s">
        <v>494</v>
      </c>
      <c r="BB4" s="29" t="s">
        <v>490</v>
      </c>
      <c r="BC4" s="29" t="s">
        <v>495</v>
      </c>
      <c r="BD4" s="29"/>
      <c r="BE4" s="50" t="s">
        <v>496</v>
      </c>
      <c r="BF4" s="50"/>
      <c r="BG4" s="50" t="s">
        <v>496</v>
      </c>
      <c r="BH4" s="50" t="s">
        <v>483</v>
      </c>
      <c r="BI4" s="469"/>
    </row>
    <row r="5" spans="1:61" ht="104.25" customHeight="1" x14ac:dyDescent="0.25">
      <c r="A5" s="58"/>
      <c r="B5" s="49" t="s">
        <v>85</v>
      </c>
      <c r="C5" s="492" t="s">
        <v>551</v>
      </c>
      <c r="D5" s="493">
        <v>44670</v>
      </c>
      <c r="E5" s="488" t="s">
        <v>552</v>
      </c>
      <c r="F5" s="496" t="s">
        <v>566</v>
      </c>
      <c r="G5" s="494">
        <v>143</v>
      </c>
      <c r="H5" s="497" t="s">
        <v>567</v>
      </c>
      <c r="I5" s="498" t="s">
        <v>568</v>
      </c>
      <c r="J5" s="121" t="s">
        <v>569</v>
      </c>
      <c r="K5" s="106" t="s">
        <v>570</v>
      </c>
      <c r="L5" s="119">
        <v>1</v>
      </c>
      <c r="M5" s="119" t="s">
        <v>101</v>
      </c>
      <c r="N5" s="106" t="s">
        <v>571</v>
      </c>
      <c r="O5" s="106" t="s">
        <v>572</v>
      </c>
      <c r="P5" s="31">
        <v>1</v>
      </c>
      <c r="Q5" s="120"/>
      <c r="R5" s="108">
        <v>44682</v>
      </c>
      <c r="S5" s="141">
        <v>44742</v>
      </c>
      <c r="T5" s="122"/>
      <c r="U5" s="108"/>
      <c r="V5" s="109"/>
      <c r="W5" s="40"/>
      <c r="X5" s="100"/>
      <c r="Y5" s="110"/>
      <c r="Z5" s="40"/>
      <c r="AA5" s="111"/>
      <c r="AB5" s="42"/>
      <c r="AC5" s="112"/>
      <c r="AD5" s="113">
        <v>44742</v>
      </c>
      <c r="AE5" s="114" t="s">
        <v>573</v>
      </c>
      <c r="AF5" s="40">
        <v>1</v>
      </c>
      <c r="AG5" s="100">
        <f>IF(AF5="","",IF(OR($L5=0,$L5="",AD5=""),"",AF5/$L5))</f>
        <v>1</v>
      </c>
      <c r="AH5" s="117">
        <f>(IF(OR($P5="",AG5=""),"",IF(OR($P5=0,AG5=0),0,IF((AG5*100%)/$P5&gt;100%,100%,(AG5*100%)/$P5))))</f>
        <v>1</v>
      </c>
      <c r="AI5" s="101" t="str">
        <f t="shared" ref="AI5" si="0">IF(AF5="","",IF(AH5&lt;100%, IF(AH5&lt;50%, "ALERTA","EN TERMINO"), IF(AH5=100%, "OK", "EN TERMINO")))</f>
        <v>OK</v>
      </c>
      <c r="AJ5" s="33"/>
      <c r="AK5" s="54"/>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74.25" customHeight="1" x14ac:dyDescent="0.25">
      <c r="A6" s="58"/>
      <c r="B6" s="49" t="s">
        <v>85</v>
      </c>
      <c r="C6" s="492"/>
      <c r="D6" s="493"/>
      <c r="E6" s="488"/>
      <c r="F6" s="496"/>
      <c r="G6" s="495"/>
      <c r="H6" s="497"/>
      <c r="I6" s="498"/>
      <c r="J6" s="121" t="s">
        <v>574</v>
      </c>
      <c r="K6" s="106" t="s">
        <v>575</v>
      </c>
      <c r="L6" s="119">
        <v>1</v>
      </c>
      <c r="M6" s="106" t="s">
        <v>92</v>
      </c>
      <c r="N6" s="106" t="s">
        <v>571</v>
      </c>
      <c r="O6" s="106" t="s">
        <v>572</v>
      </c>
      <c r="P6" s="31">
        <v>1</v>
      </c>
      <c r="Q6" s="120"/>
      <c r="R6" s="108">
        <v>44682</v>
      </c>
      <c r="S6" s="141">
        <v>44711</v>
      </c>
      <c r="T6" s="122"/>
      <c r="U6" s="41"/>
      <c r="V6" s="116"/>
      <c r="W6" s="37"/>
      <c r="X6" s="100"/>
      <c r="Y6" s="110"/>
      <c r="Z6" s="40"/>
      <c r="AA6" s="102"/>
      <c r="AB6" s="42"/>
      <c r="AC6" s="112"/>
      <c r="AD6" s="113">
        <v>44742</v>
      </c>
      <c r="AE6" s="114" t="s">
        <v>576</v>
      </c>
      <c r="AF6" s="40">
        <v>1</v>
      </c>
      <c r="AG6" s="100">
        <f>IF(AF6="","",IF(OR($L6=0,$L6="",AD6=""),"",AF6/$L6))</f>
        <v>1</v>
      </c>
      <c r="AH6" s="117">
        <f>(IF(OR($P6="",AG6=""),"",IF(OR($P6=0,AG6=0),0,IF((AG6*100%)/$P6&gt;100%,100%,(AG6*100%)/$P6))))</f>
        <v>1</v>
      </c>
      <c r="AI6" s="101" t="str">
        <f t="shared" ref="AI6" si="3">IF(AF6="","",IF(AH6&lt;100%, IF(AH6&lt;50%, "ALERTA","EN TERMINO"), IF(AH6=100%, "OK", "EN TERMINO")))</f>
        <v>OK</v>
      </c>
      <c r="AJ6" s="33"/>
      <c r="AK6" s="54"/>
      <c r="AL6" s="103" t="str">
        <f>IF(AH6=100%,IF(AH6&gt;50%,"CUMPLIDA","PENDIENTE"),IF(AH6&lt;100%,"INCUMPLIDA","PENDIENTE"))</f>
        <v>CUMPLIDA</v>
      </c>
      <c r="AM6" s="5"/>
      <c r="AN6" s="40" t="s">
        <v>577</v>
      </c>
      <c r="AO6" s="25"/>
      <c r="AP6" s="4"/>
      <c r="AQ6" s="7"/>
      <c r="AR6" s="14"/>
      <c r="AS6" s="10"/>
      <c r="AT6" s="14"/>
      <c r="AU6" s="22"/>
      <c r="AV6" s="6"/>
      <c r="AW6" s="6"/>
      <c r="AX6" s="10"/>
      <c r="AY6" s="10"/>
      <c r="AZ6" s="15"/>
      <c r="BA6" s="20"/>
      <c r="BB6" s="14"/>
      <c r="BC6" s="10"/>
      <c r="BD6" s="10"/>
      <c r="BE6" s="22"/>
      <c r="BF6" s="5"/>
      <c r="BG6" s="40" t="str">
        <f>IF(AL6="CUMPLIDA","CERRADO","ABIERTO")</f>
        <v>CERRADO</v>
      </c>
    </row>
  </sheetData>
  <autoFilter ref="A3:BH6">
    <filterColumn colId="13">
      <filters>
        <filter val="Unidad de Loterias"/>
      </filters>
    </filterColumn>
  </autoFilter>
  <mergeCells count="68">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AF2:AF3"/>
    <mergeCell ref="Y2:Y3"/>
    <mergeCell ref="M2:M3"/>
    <mergeCell ref="N2:N3"/>
    <mergeCell ref="O2:O3"/>
    <mergeCell ref="P2:P3"/>
    <mergeCell ref="Q2:Q3"/>
    <mergeCell ref="R2:R3"/>
    <mergeCell ref="S2:S3"/>
    <mergeCell ref="U2:U3"/>
    <mergeCell ref="V2:V3"/>
    <mergeCell ref="W2:W3"/>
    <mergeCell ref="X2:X3"/>
    <mergeCell ref="Z2:Z3"/>
    <mergeCell ref="AA2:AA3"/>
    <mergeCell ref="AB2:AB3"/>
    <mergeCell ref="AD2:AD3"/>
    <mergeCell ref="AE2:AE3"/>
    <mergeCell ref="C5:C6"/>
    <mergeCell ref="D5:D6"/>
    <mergeCell ref="E5:E6"/>
    <mergeCell ref="G5:G6"/>
    <mergeCell ref="G2:G3"/>
    <mergeCell ref="F5:F6"/>
    <mergeCell ref="H5:H6"/>
    <mergeCell ref="I5:I6"/>
    <mergeCell ref="BB2:BB3"/>
    <mergeCell ref="BC2:BC3"/>
    <mergeCell ref="BD2:BD3"/>
    <mergeCell ref="BE2:BE3"/>
    <mergeCell ref="BF2:BF3"/>
    <mergeCell ref="AJ2:AJ3"/>
    <mergeCell ref="AK2:AK3"/>
    <mergeCell ref="AG2:AG3"/>
    <mergeCell ref="AH2:AH3"/>
    <mergeCell ref="AI2:AI3"/>
    <mergeCell ref="AM2:AM3"/>
    <mergeCell ref="BH2:BH3"/>
    <mergeCell ref="BI2:BI4"/>
    <mergeCell ref="AZ2:AZ3"/>
    <mergeCell ref="BA2:BA3"/>
    <mergeCell ref="AN2:AN3"/>
    <mergeCell ref="AO2:AO3"/>
    <mergeCell ref="AP2:AP3"/>
    <mergeCell ref="AQ2:AQ3"/>
    <mergeCell ref="AR2:AR3"/>
    <mergeCell ref="AS2:AS3"/>
    <mergeCell ref="BG2:BG3"/>
    <mergeCell ref="AT2:AT3"/>
    <mergeCell ref="AV2:AV3"/>
    <mergeCell ref="AX2:AX3"/>
    <mergeCell ref="AY2:AY3"/>
  </mergeCells>
  <conditionalFormatting sqref="Z5:BB6">
    <cfRule type="containsText" dxfId="57" priority="12" stopIfTrue="1" operator="containsText" text="OK">
      <formula>NOT(ISERROR(SEARCH("OK",Z5)))</formula>
    </cfRule>
    <cfRule type="containsText" dxfId="56" priority="9" stopIfTrue="1" operator="containsText" text="EN TERMINO">
      <formula>NOT(ISERROR(SEARCH("EN TERMINO",Z5)))</formula>
    </cfRule>
    <cfRule type="containsText" priority="10" operator="containsText" text="AMARILLO">
      <formula>NOT(ISERROR(SEARCH("AMARILLO",Z5)))</formula>
    </cfRule>
    <cfRule type="containsText" dxfId="55" priority="11" stopIfTrue="1" operator="containsText" text="ALERTA">
      <formula>NOT(ISERROR(SEARCH("ALERTA",Z5)))</formula>
    </cfRule>
  </conditionalFormatting>
  <conditionalFormatting sqref="AC5:AC6">
    <cfRule type="containsText" dxfId="54" priority="60" stopIfTrue="1" operator="containsText" text="INCUMPLIDA">
      <formula>NOT(ISERROR(SEARCH("INCUMPLIDA",AC5)))</formula>
    </cfRule>
    <cfRule type="containsText" dxfId="53" priority="59" stopIfTrue="1" operator="containsText" text="PENDIENTE">
      <formula>NOT(ISERROR(SEARCH("PENDIENTE",AC5)))</formula>
    </cfRule>
  </conditionalFormatting>
  <conditionalFormatting sqref="AC5:AU6">
    <cfRule type="containsText" dxfId="52" priority="26" stopIfTrue="1" operator="containsText" text="CUMPLIDA">
      <formula>NOT(ISERROR(SEARCH("CUMPLIDA",AC5)))</formula>
    </cfRule>
  </conditionalFormatting>
  <conditionalFormatting sqref="AI5:AI6">
    <cfRule type="containsText" dxfId="51" priority="5" stopIfTrue="1" operator="containsText" text="EN TERMINO">
      <formula>NOT(ISERROR(SEARCH("EN TERMINO",AI5)))</formula>
    </cfRule>
    <cfRule type="containsText" priority="6" operator="containsText" text="AMARILLO">
      <formula>NOT(ISERROR(SEARCH("AMARILLO",AI5)))</formula>
    </cfRule>
    <cfRule type="containsText" dxfId="50" priority="7" stopIfTrue="1" operator="containsText" text="ALERTA">
      <formula>NOT(ISERROR(SEARCH("ALERTA",AI5)))</formula>
    </cfRule>
    <cfRule type="containsText" dxfId="49" priority="8" stopIfTrue="1" operator="containsText" text="OK">
      <formula>NOT(ISERROR(SEARCH("OK",AI5)))</formula>
    </cfRule>
  </conditionalFormatting>
  <conditionalFormatting sqref="AL5:AL6">
    <cfRule type="containsText" dxfId="48" priority="2" stopIfTrue="1" operator="containsText" text="PENDIENTE">
      <formula>NOT(ISERROR(SEARCH("PENDIENTE",AL5)))</formula>
    </cfRule>
    <cfRule type="containsText" dxfId="47" priority="3" stopIfTrue="1" operator="containsText" text="INCUMPLIDA">
      <formula>NOT(ISERROR(SEARCH("INCUMPLIDA",AL5)))</formula>
    </cfRule>
    <cfRule type="containsText" dxfId="46" priority="4" stopIfTrue="1" operator="containsText" text="CUMPLIDA">
      <formula>NOT(ISERROR(SEARCH("CUMPLIDA",AL5)))</formula>
    </cfRule>
    <cfRule type="containsText" dxfId="45" priority="1" operator="containsText" text="ATENCIÓN">
      <formula>NOT(ISERROR(SEARCH("ATENCIÓN",AL5)))</formula>
    </cfRule>
  </conditionalFormatting>
  <conditionalFormatting sqref="AN6">
    <cfRule type="containsText" dxfId="44" priority="29" operator="containsText" text="cerrada">
      <formula>NOT(ISERROR(SEARCH("cerrada",AN6)))</formula>
    </cfRule>
    <cfRule type="containsText" dxfId="43" priority="30" operator="containsText" text="cerrado">
      <formula>NOT(ISERROR(SEARCH("cerrado",AN6)))</formula>
    </cfRule>
    <cfRule type="containsText" dxfId="42" priority="31" operator="containsText" text="Abierto">
      <formula>NOT(ISERROR(SEARCH("Abierto",AN6)))</formula>
    </cfRule>
  </conditionalFormatting>
  <conditionalFormatting sqref="AR5">
    <cfRule type="containsText" dxfId="41" priority="22" stopIfTrue="1" operator="containsText" text="EN TERMINO">
      <formula>NOT(ISERROR(SEARCH("EN TERMINO",AR5)))</formula>
    </cfRule>
    <cfRule type="containsText" priority="23" operator="containsText" text="AMARILLO">
      <formula>NOT(ISERROR(SEARCH("AMARILLO",AR5)))</formula>
    </cfRule>
    <cfRule type="containsText" dxfId="40" priority="24" stopIfTrue="1" operator="containsText" text="ALERTA">
      <formula>NOT(ISERROR(SEARCH("ALERTA",AR5)))</formula>
    </cfRule>
    <cfRule type="containsText" dxfId="39" priority="25" stopIfTrue="1" operator="containsText" text="OK">
      <formula>NOT(ISERROR(SEARCH("OK",AR5)))</formula>
    </cfRule>
  </conditionalFormatting>
  <conditionalFormatting sqref="AR6">
    <cfRule type="containsText" dxfId="38" priority="45" stopIfTrue="1" operator="containsText" text="EN TERMINO">
      <formula>NOT(ISERROR(SEARCH("EN TERMINO",AR6)))</formula>
    </cfRule>
    <cfRule type="containsText" priority="46" operator="containsText" text="AMARILLO">
      <formula>NOT(ISERROR(SEARCH("AMARILLO",AR6)))</formula>
    </cfRule>
    <cfRule type="containsText" dxfId="37" priority="47" stopIfTrue="1" operator="containsText" text="ALERTA">
      <formula>NOT(ISERROR(SEARCH("ALERTA",AR6)))</formula>
    </cfRule>
    <cfRule type="containsText" dxfId="36" priority="48" stopIfTrue="1" operator="containsText" text="OK">
      <formula>NOT(ISERROR(SEARCH("OK",AR6)))</formula>
    </cfRule>
    <cfRule type="dataBar" priority="52">
      <dataBar>
        <cfvo type="min"/>
        <cfvo type="max"/>
        <color rgb="FF638EC6"/>
      </dataBar>
    </cfRule>
  </conditionalFormatting>
  <conditionalFormatting sqref="AU5:AU6">
    <cfRule type="containsText" dxfId="35" priority="27" stopIfTrue="1" operator="containsText" text="PENDIENTE">
      <formula>NOT(ISERROR(SEARCH("PENDIENTE",AU5)))</formula>
    </cfRule>
    <cfRule type="containsText" dxfId="34" priority="28" stopIfTrue="1" operator="containsText" text="INCUMPLIDA">
      <formula>NOT(ISERROR(SEARCH("INCUMPLIDA",AU5)))</formula>
    </cfRule>
  </conditionalFormatting>
  <conditionalFormatting sqref="AV5 BG5:BG6">
    <cfRule type="containsText" dxfId="33" priority="20" operator="containsText" text="cerrado">
      <formula>NOT(ISERROR(SEARCH("cerrado",AV5)))</formula>
    </cfRule>
    <cfRule type="containsText" dxfId="32" priority="19" operator="containsText" text="cerrada">
      <formula>NOT(ISERROR(SEARCH("cerrada",AV5)))</formula>
    </cfRule>
    <cfRule type="containsText" dxfId="31" priority="21" operator="containsText" text="Abierto">
      <formula>NOT(ISERROR(SEARCH("Abierto",AV5)))</formula>
    </cfRule>
  </conditionalFormatting>
  <conditionalFormatting sqref="BB5">
    <cfRule type="dataBar" priority="13">
      <dataBar>
        <cfvo type="min"/>
        <cfvo type="max"/>
        <color rgb="FF638EC6"/>
      </dataBar>
    </cfRule>
  </conditionalFormatting>
  <conditionalFormatting sqref="BB6">
    <cfRule type="dataBar" priority="53">
      <dataBar>
        <cfvo type="min"/>
        <cfvo type="max"/>
        <color rgb="FF638EC6"/>
      </dataBar>
    </cfRule>
  </conditionalFormatting>
  <conditionalFormatting sqref="BE5">
    <cfRule type="containsText" dxfId="30" priority="14" stopIfTrue="1" operator="containsText" text="PENDIENTE">
      <formula>NOT(ISERROR(SEARCH("PENDIENTE",BE5)))</formula>
    </cfRule>
    <cfRule type="containsText" dxfId="29" priority="15" stopIfTrue="1" operator="containsText" text="INCUMPLIDA">
      <formula>NOT(ISERROR(SEARCH("INCUMPLIDA",BE5)))</formula>
    </cfRule>
    <cfRule type="containsText" dxfId="28" priority="16" stopIfTrue="1" operator="containsText" text="CUMPLIDA">
      <formula>NOT(ISERROR(SEARCH("CUMPLIDA",BE5)))</formula>
    </cfRule>
    <cfRule type="containsText" dxfId="27" priority="17" stopIfTrue="1" operator="containsText" text="INCUMPLIDA">
      <formula>NOT(ISERROR(SEARCH("INCUMPLIDA",BE5)))</formula>
    </cfRule>
  </conditionalFormatting>
  <conditionalFormatting sqref="BE5:BE6">
    <cfRule type="containsText" dxfId="26" priority="18" stopIfTrue="1" operator="containsText" text="CUMPLIDA">
      <formula>NOT(ISERROR(SEARCH("CUMPLIDA",BE5)))</formula>
    </cfRule>
  </conditionalFormatting>
  <conditionalFormatting sqref="BE6">
    <cfRule type="containsText" dxfId="25" priority="50" stopIfTrue="1" operator="containsText" text="PENDIENTE">
      <formula>NOT(ISERROR(SEARCH("PENDIENTE",BE6)))</formula>
    </cfRule>
    <cfRule type="containsText" dxfId="24" priority="51" stopIfTrue="1" operator="containsText" text="INCUMPLIDA">
      <formula>NOT(ISERROR(SEARCH("INCUMPLIDA",BE6)))</formula>
    </cfRule>
  </conditionalFormatting>
  <dataValidations count="1">
    <dataValidation type="list" allowBlank="1" showInputMessage="1" showErrorMessage="1" sqref="M6">
      <formula1>"Correctiva, Preventiva, Acción de mejora"</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10"/>
  <sheetViews>
    <sheetView zoomScale="90" zoomScaleNormal="90" workbookViewId="0">
      <pane xSplit="5" topLeftCell="V1" activePane="topRight" state="frozen"/>
      <selection activeCell="A3" sqref="A3"/>
      <selection pane="topRight" activeCell="C4" sqref="C4:C5"/>
    </sheetView>
  </sheetViews>
  <sheetFormatPr baseColWidth="10" defaultColWidth="20.140625" defaultRowHeight="45" customHeight="1" outlineLevelCol="1" x14ac:dyDescent="0.2"/>
  <cols>
    <col min="1" max="1" width="4.140625" style="142" customWidth="1"/>
    <col min="2" max="2" width="15.7109375" style="142" customWidth="1"/>
    <col min="3" max="3" width="21.28515625" style="142" customWidth="1"/>
    <col min="4" max="4" width="14.85546875" style="142" customWidth="1"/>
    <col min="5" max="5" width="13.42578125" style="142" customWidth="1"/>
    <col min="6" max="6" width="50.5703125" style="142" customWidth="1"/>
    <col min="7" max="7" width="22.7109375" style="142" customWidth="1"/>
    <col min="8" max="8" width="41.28515625" style="144" customWidth="1"/>
    <col min="9" max="16" width="20.140625" style="142"/>
    <col min="17" max="17" width="20.140625" style="143" outlineLevel="1"/>
    <col min="18" max="18" width="41.5703125" style="143" customWidth="1" outlineLevel="1"/>
    <col min="19" max="22" width="20.140625" style="143" outlineLevel="1"/>
    <col min="23" max="23" width="58.42578125" style="143" customWidth="1" outlineLevel="1"/>
    <col min="24" max="25" width="20.140625" style="143" outlineLevel="1"/>
    <col min="26" max="26" width="20.8554687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5.75" customHeight="1" x14ac:dyDescent="0.25">
      <c r="B1" s="446" t="s">
        <v>6</v>
      </c>
      <c r="C1" s="446"/>
      <c r="D1" s="446"/>
      <c r="E1" s="446"/>
      <c r="F1" s="446"/>
      <c r="G1" s="499" t="s">
        <v>19</v>
      </c>
      <c r="H1" s="500"/>
      <c r="I1" s="500"/>
      <c r="J1" s="500"/>
      <c r="K1" s="500"/>
      <c r="L1" s="500"/>
      <c r="M1" s="500"/>
      <c r="N1" s="500"/>
      <c r="O1" s="500"/>
      <c r="P1" s="501"/>
      <c r="Q1" s="445"/>
      <c r="R1" s="445"/>
      <c r="S1" s="445"/>
      <c r="T1" s="445"/>
      <c r="U1" s="445"/>
      <c r="V1" s="445"/>
      <c r="W1" s="445"/>
      <c r="X1" s="445"/>
      <c r="Y1" s="445"/>
      <c r="Z1" s="441" t="s">
        <v>69</v>
      </c>
      <c r="AA1" s="442"/>
      <c r="AB1" s="442"/>
      <c r="AC1" s="442"/>
      <c r="AD1" s="442"/>
      <c r="AE1" s="442"/>
    </row>
    <row r="2" spans="2:31" ht="10.5" customHeight="1" x14ac:dyDescent="0.25">
      <c r="B2" s="446"/>
      <c r="C2" s="446"/>
      <c r="D2" s="446"/>
      <c r="E2" s="446"/>
      <c r="F2" s="446"/>
      <c r="G2" s="502"/>
      <c r="H2" s="503"/>
      <c r="I2" s="503"/>
      <c r="J2" s="503"/>
      <c r="K2" s="503"/>
      <c r="L2" s="503"/>
      <c r="M2" s="503"/>
      <c r="N2" s="503"/>
      <c r="O2" s="503"/>
      <c r="P2" s="504"/>
      <c r="Q2" s="445" t="s">
        <v>70</v>
      </c>
      <c r="R2" s="445"/>
      <c r="S2" s="445"/>
      <c r="T2" s="445"/>
      <c r="U2" s="445"/>
      <c r="V2" s="445"/>
      <c r="W2" s="445"/>
      <c r="X2" s="445"/>
      <c r="Y2" s="445"/>
      <c r="Z2" s="443"/>
      <c r="AA2" s="444"/>
      <c r="AB2" s="444"/>
      <c r="AC2" s="444"/>
      <c r="AD2" s="444"/>
      <c r="AE2" s="444"/>
    </row>
    <row r="3" spans="2:31" ht="4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1" t="s">
        <v>76</v>
      </c>
      <c r="R3" s="391" t="s">
        <v>77</v>
      </c>
      <c r="S3" s="391" t="s">
        <v>78</v>
      </c>
      <c r="T3" s="391" t="s">
        <v>79</v>
      </c>
      <c r="U3" s="391" t="s">
        <v>80</v>
      </c>
      <c r="V3" s="391" t="s">
        <v>81</v>
      </c>
      <c r="W3" s="391" t="s">
        <v>82</v>
      </c>
      <c r="X3" s="391" t="s">
        <v>83</v>
      </c>
      <c r="Y3" s="391" t="s">
        <v>52</v>
      </c>
      <c r="Z3" s="184" t="s">
        <v>56</v>
      </c>
      <c r="AA3" s="184" t="s">
        <v>58</v>
      </c>
      <c r="AB3" s="184" t="s">
        <v>60</v>
      </c>
      <c r="AC3" s="184" t="s">
        <v>62</v>
      </c>
      <c r="AD3" s="184" t="s">
        <v>64</v>
      </c>
      <c r="AE3" s="184" t="s">
        <v>84</v>
      </c>
    </row>
    <row r="4" spans="2:31" ht="174" customHeight="1" x14ac:dyDescent="0.25">
      <c r="B4" s="195" t="s">
        <v>85</v>
      </c>
      <c r="C4" s="450" t="s">
        <v>323</v>
      </c>
      <c r="D4" s="189" t="s">
        <v>324</v>
      </c>
      <c r="E4" s="222">
        <v>628</v>
      </c>
      <c r="F4" s="223" t="s">
        <v>578</v>
      </c>
      <c r="G4" s="223" t="s">
        <v>579</v>
      </c>
      <c r="H4" s="215" t="s">
        <v>580</v>
      </c>
      <c r="I4" s="189" t="s">
        <v>581</v>
      </c>
      <c r="J4" s="189">
        <v>1</v>
      </c>
      <c r="K4" s="151" t="s">
        <v>92</v>
      </c>
      <c r="L4" s="189" t="s">
        <v>582</v>
      </c>
      <c r="M4" s="209">
        <v>1</v>
      </c>
      <c r="N4" s="193">
        <v>45627</v>
      </c>
      <c r="O4" s="193" t="s">
        <v>583</v>
      </c>
      <c r="P4" s="353">
        <v>46203</v>
      </c>
      <c r="Q4" s="289">
        <v>46112</v>
      </c>
      <c r="R4" s="229"/>
      <c r="S4" s="307">
        <v>0</v>
      </c>
      <c r="T4" s="204">
        <f t="shared" ref="T4:T6" si="0">(IF(S4="","",IF(OR($J4=0,$J4="",Q4=""),"",S4/$J4)))</f>
        <v>0</v>
      </c>
      <c r="U4" s="205">
        <f t="shared" ref="U4:U6" si="1">(IF(OR($M4="",T4=""),"",IF(OR($M4=0,T4=0),0,IF((T4*100%)/$M4&gt;100%,100%,(T4*100%)/$M4))))</f>
        <v>0</v>
      </c>
      <c r="V4" s="206" t="str">
        <f t="shared" ref="V4:V6" si="2">IF(S4="","",IF(U4&lt;100%, IF(U4&lt;100%, "ALERTA","EN TERMINO"), IF(U4=100%, "OK", "EN TERMINO")))</f>
        <v>ALERTA</v>
      </c>
      <c r="W4" s="333" t="s">
        <v>688</v>
      </c>
      <c r="X4" s="216" t="s">
        <v>275</v>
      </c>
      <c r="Y4" s="342" t="str">
        <f>IF(U4=100%,IF(U4&gt;=100%,"CUMPLIDA","ATENCIÓN"),IF(U4&lt;20%,"ATENCIÓN","EN EJECUCIÓN"))</f>
        <v>ATENCIÓN</v>
      </c>
      <c r="Z4" s="200" t="str">
        <f t="shared" ref="Z4:Z6" si="3">IF(Y4="CUMPLIDA", "SI", "NO")</f>
        <v>NO</v>
      </c>
      <c r="AA4" s="329" t="s">
        <v>96</v>
      </c>
      <c r="AB4" s="327" t="str">
        <f t="shared" ref="AB4:AB6" si="4">IF(Y4="CUMPLIDA",IF(AND(Z4="SI",AA4="NO"),"EFECTIVA",IF(AND(Z4="NO",AA4="NO"),"INEFECTIVA",IF(AND(Z4="NO",AA4="SI"),"INEFECTIVA",IF(AND(Z4="SI",AA4="SI"),"INEFECTIVA")))),"NO APLICA")</f>
        <v>NO APLICA</v>
      </c>
      <c r="AC4" s="186" t="str">
        <f t="shared" ref="AC4:AC6" si="5">IF(AB4="EFECTIVA","NO",IF(AB4="INEFECTIVA","SI","NO APLICA"))</f>
        <v>NO APLICA</v>
      </c>
      <c r="AD4" s="200" t="s">
        <v>97</v>
      </c>
      <c r="AE4" s="151"/>
    </row>
    <row r="5" spans="2:31" ht="173.25" customHeight="1" x14ac:dyDescent="0.25">
      <c r="B5" s="195" t="s">
        <v>85</v>
      </c>
      <c r="C5" s="451"/>
      <c r="D5" s="189" t="s">
        <v>324</v>
      </c>
      <c r="E5" s="222">
        <v>629</v>
      </c>
      <c r="F5" s="223" t="s">
        <v>584</v>
      </c>
      <c r="G5" s="223" t="s">
        <v>585</v>
      </c>
      <c r="H5" s="306" t="s">
        <v>586</v>
      </c>
      <c r="I5" s="189" t="s">
        <v>587</v>
      </c>
      <c r="J5" s="189">
        <v>1</v>
      </c>
      <c r="K5" s="151" t="s">
        <v>92</v>
      </c>
      <c r="L5" s="189" t="s">
        <v>588</v>
      </c>
      <c r="M5" s="209">
        <v>1</v>
      </c>
      <c r="N5" s="193">
        <v>45627</v>
      </c>
      <c r="O5" s="193" t="s">
        <v>583</v>
      </c>
      <c r="P5" s="317">
        <v>46111</v>
      </c>
      <c r="Q5" s="289">
        <v>46112</v>
      </c>
      <c r="R5" s="229"/>
      <c r="S5" s="307">
        <v>0</v>
      </c>
      <c r="T5" s="204">
        <f t="shared" si="0"/>
        <v>0</v>
      </c>
      <c r="U5" s="205">
        <f t="shared" si="1"/>
        <v>0</v>
      </c>
      <c r="V5" s="206" t="str">
        <f t="shared" si="2"/>
        <v>ALERTA</v>
      </c>
      <c r="W5" s="333" t="s">
        <v>689</v>
      </c>
      <c r="X5" s="216" t="s">
        <v>275</v>
      </c>
      <c r="Y5" s="342" t="str">
        <f>IF(U5=100%,IF(U5&gt;=100%,"CUMPLIDA","ATENCIÓN"),IF(U5&lt;100%,"INCUMPLIDA","EN EJECUCIÓN"))</f>
        <v>INCUMPLIDA</v>
      </c>
      <c r="Z5" s="200" t="str">
        <f t="shared" si="3"/>
        <v>NO</v>
      </c>
      <c r="AA5" s="329" t="s">
        <v>96</v>
      </c>
      <c r="AB5" s="327" t="str">
        <f t="shared" si="4"/>
        <v>NO APLICA</v>
      </c>
      <c r="AC5" s="186" t="str">
        <f t="shared" si="5"/>
        <v>NO APLICA</v>
      </c>
      <c r="AD5" s="200" t="s">
        <v>97</v>
      </c>
      <c r="AE5" s="151"/>
    </row>
    <row r="6" spans="2:31" ht="153" customHeight="1" x14ac:dyDescent="0.2">
      <c r="B6" s="195" t="s">
        <v>85</v>
      </c>
      <c r="C6" s="211" t="s">
        <v>356</v>
      </c>
      <c r="D6" s="189" t="s">
        <v>357</v>
      </c>
      <c r="E6" s="222">
        <v>722</v>
      </c>
      <c r="F6" s="350" t="s">
        <v>368</v>
      </c>
      <c r="G6" s="215" t="s">
        <v>589</v>
      </c>
      <c r="H6" s="215" t="s">
        <v>590</v>
      </c>
      <c r="I6" s="215" t="s">
        <v>591</v>
      </c>
      <c r="J6" s="215">
        <v>2</v>
      </c>
      <c r="K6" s="189" t="s">
        <v>101</v>
      </c>
      <c r="L6" s="189" t="s">
        <v>592</v>
      </c>
      <c r="M6" s="209">
        <v>1</v>
      </c>
      <c r="N6" s="351">
        <v>45895</v>
      </c>
      <c r="O6" s="389">
        <v>46022</v>
      </c>
      <c r="P6" s="251">
        <v>46153</v>
      </c>
      <c r="Q6" s="289">
        <v>46099</v>
      </c>
      <c r="R6" s="152"/>
      <c r="S6" s="307">
        <v>0</v>
      </c>
      <c r="T6" s="204">
        <f t="shared" si="0"/>
        <v>0</v>
      </c>
      <c r="U6" s="205">
        <f t="shared" si="1"/>
        <v>0</v>
      </c>
      <c r="V6" s="206" t="str">
        <f t="shared" si="2"/>
        <v>ALERTA</v>
      </c>
      <c r="W6" s="333" t="s">
        <v>688</v>
      </c>
      <c r="X6" s="216" t="s">
        <v>275</v>
      </c>
      <c r="Y6" s="288" t="str">
        <f>IF(U6=100%,IF(U6&gt;=100%,"CUMPLIDA","ATENCIÓN"),IF(U6&lt;25%,"ATENCIÓN","EN EJECUCIÓN"))</f>
        <v>ATENCIÓN</v>
      </c>
      <c r="Z6" s="200" t="str">
        <f t="shared" si="3"/>
        <v>NO</v>
      </c>
      <c r="AA6" s="329" t="s">
        <v>96</v>
      </c>
      <c r="AB6" s="327" t="str">
        <f t="shared" si="4"/>
        <v>NO APLICA</v>
      </c>
      <c r="AC6" s="186" t="str">
        <f t="shared" si="5"/>
        <v>NO APLICA</v>
      </c>
      <c r="AD6" s="200" t="s">
        <v>97</v>
      </c>
      <c r="AE6" s="151"/>
    </row>
    <row r="7" spans="2:31" ht="153" customHeight="1" x14ac:dyDescent="0.2">
      <c r="B7" s="195" t="s">
        <v>85</v>
      </c>
      <c r="C7" s="448" t="s">
        <v>593</v>
      </c>
      <c r="D7" s="189" t="s">
        <v>594</v>
      </c>
      <c r="E7" s="222">
        <v>770</v>
      </c>
      <c r="F7" s="372" t="s">
        <v>595</v>
      </c>
      <c r="G7" s="219" t="s">
        <v>596</v>
      </c>
      <c r="H7" s="219" t="s">
        <v>597</v>
      </c>
      <c r="I7" s="215" t="s">
        <v>598</v>
      </c>
      <c r="J7" s="215">
        <v>4</v>
      </c>
      <c r="K7" s="189" t="s">
        <v>101</v>
      </c>
      <c r="L7" s="189" t="s">
        <v>599</v>
      </c>
      <c r="M7" s="209">
        <v>1</v>
      </c>
      <c r="N7" s="351">
        <v>45840</v>
      </c>
      <c r="O7" s="351">
        <v>46053</v>
      </c>
      <c r="P7" s="251">
        <v>46153</v>
      </c>
      <c r="Q7" s="289">
        <v>46112</v>
      </c>
      <c r="R7" s="152"/>
      <c r="S7" s="307">
        <v>0</v>
      </c>
      <c r="T7" s="204">
        <f t="shared" ref="T7:T10" si="6">(IF(S7="","",IF(OR($J7=0,$J7="",Q7=""),"",S7/$J7)))</f>
        <v>0</v>
      </c>
      <c r="U7" s="205">
        <f t="shared" ref="U7:U10" si="7">(IF(OR($M7="",T7=""),"",IF(OR($M7=0,T7=0),0,IF((T7*100%)/$M7&gt;100%,100%,(T7*100%)/$M7))))</f>
        <v>0</v>
      </c>
      <c r="V7" s="206" t="str">
        <f t="shared" ref="V7:V10" si="8">IF(S7="","",IF(U7&lt;100%, IF(U7&lt;100%, "ALERTA","EN TERMINO"), IF(U7=100%, "OK", "EN TERMINO")))</f>
        <v>ALERTA</v>
      </c>
      <c r="W7" s="333" t="s">
        <v>688</v>
      </c>
      <c r="X7" s="216" t="s">
        <v>275</v>
      </c>
      <c r="Y7" s="340" t="str">
        <f>IF(U7=100%,IF(U7&gt;=100%,"CUMPLIDA","ATENCIÓN"),IF(U7&gt;=0%,"ATENCIÓN","EN EJECUCIÓN"))</f>
        <v>ATENCIÓN</v>
      </c>
      <c r="Z7" s="200" t="str">
        <f t="shared" ref="Z7:Z10" si="9">IF(Y7="CUMPLIDA", "SI", "NO")</f>
        <v>NO</v>
      </c>
      <c r="AA7" s="329" t="s">
        <v>96</v>
      </c>
      <c r="AB7" s="327" t="str">
        <f t="shared" ref="AB7:AB10" si="10">IF(Y7="CUMPLIDA",IF(AND(Z7="SI",AA7="NO"),"EFECTIVA",IF(AND(Z7="NO",AA7="NO"),"INEFECTIVA",IF(AND(Z7="NO",AA7="SI"),"INEFECTIVA",IF(AND(Z7="SI",AA7="SI"),"INEFECTIVA")))),"NO APLICA")</f>
        <v>NO APLICA</v>
      </c>
      <c r="AC7" s="186" t="str">
        <f t="shared" ref="AC7:AC10" si="11">IF(AB7="EFECTIVA","NO",IF(AB7="INEFECTIVA","SI","NO APLICA"))</f>
        <v>NO APLICA</v>
      </c>
      <c r="AD7" s="200" t="s">
        <v>97</v>
      </c>
      <c r="AE7" s="151"/>
    </row>
    <row r="8" spans="2:31" ht="153" customHeight="1" x14ac:dyDescent="0.2">
      <c r="B8" s="195" t="s">
        <v>85</v>
      </c>
      <c r="C8" s="448"/>
      <c r="D8" s="189" t="s">
        <v>594</v>
      </c>
      <c r="E8" s="222">
        <v>771</v>
      </c>
      <c r="F8" s="372" t="s">
        <v>600</v>
      </c>
      <c r="G8" s="219" t="s">
        <v>601</v>
      </c>
      <c r="H8" s="219" t="s">
        <v>602</v>
      </c>
      <c r="I8" s="215" t="s">
        <v>603</v>
      </c>
      <c r="J8" s="215">
        <v>2</v>
      </c>
      <c r="K8" s="189" t="s">
        <v>101</v>
      </c>
      <c r="L8" s="189" t="s">
        <v>599</v>
      </c>
      <c r="M8" s="209">
        <v>1</v>
      </c>
      <c r="N8" s="351">
        <v>45840</v>
      </c>
      <c r="O8" s="351">
        <v>46053</v>
      </c>
      <c r="P8" s="251">
        <v>46153</v>
      </c>
      <c r="Q8" s="289">
        <v>46112</v>
      </c>
      <c r="R8" s="152"/>
      <c r="S8" s="307">
        <v>0</v>
      </c>
      <c r="T8" s="204">
        <f t="shared" si="6"/>
        <v>0</v>
      </c>
      <c r="U8" s="205">
        <f t="shared" si="7"/>
        <v>0</v>
      </c>
      <c r="V8" s="206" t="str">
        <f t="shared" si="8"/>
        <v>ALERTA</v>
      </c>
      <c r="W8" s="333" t="s">
        <v>688</v>
      </c>
      <c r="X8" s="216" t="s">
        <v>275</v>
      </c>
      <c r="Y8" s="340" t="str">
        <f t="shared" ref="Y8:Y10" si="12">IF(U8=100%,IF(U8&gt;=100%,"CUMPLIDA","ATENCIÓN"),IF(U8&gt;=0%,"ATENCIÓN","EN EJECUCIÓN"))</f>
        <v>ATENCIÓN</v>
      </c>
      <c r="Z8" s="200" t="str">
        <f t="shared" si="9"/>
        <v>NO</v>
      </c>
      <c r="AA8" s="329" t="s">
        <v>96</v>
      </c>
      <c r="AB8" s="327" t="str">
        <f t="shared" si="10"/>
        <v>NO APLICA</v>
      </c>
      <c r="AC8" s="186" t="str">
        <f t="shared" si="11"/>
        <v>NO APLICA</v>
      </c>
      <c r="AD8" s="200" t="s">
        <v>97</v>
      </c>
      <c r="AE8" s="151"/>
    </row>
    <row r="9" spans="2:31" ht="153" customHeight="1" x14ac:dyDescent="0.2">
      <c r="B9" s="195" t="s">
        <v>85</v>
      </c>
      <c r="C9" s="448"/>
      <c r="D9" s="189" t="s">
        <v>594</v>
      </c>
      <c r="E9" s="222">
        <v>772</v>
      </c>
      <c r="F9" s="372" t="s">
        <v>604</v>
      </c>
      <c r="G9" s="219" t="s">
        <v>605</v>
      </c>
      <c r="H9" s="219" t="s">
        <v>606</v>
      </c>
      <c r="I9" s="215" t="s">
        <v>607</v>
      </c>
      <c r="J9" s="215">
        <v>2</v>
      </c>
      <c r="K9" s="189" t="s">
        <v>101</v>
      </c>
      <c r="L9" s="189" t="s">
        <v>599</v>
      </c>
      <c r="M9" s="209">
        <v>1</v>
      </c>
      <c r="N9" s="351">
        <v>45840</v>
      </c>
      <c r="O9" s="351">
        <v>46053</v>
      </c>
      <c r="P9" s="251">
        <v>46153</v>
      </c>
      <c r="Q9" s="289">
        <v>46112</v>
      </c>
      <c r="R9" s="152"/>
      <c r="S9" s="307">
        <v>0</v>
      </c>
      <c r="T9" s="204">
        <f t="shared" si="6"/>
        <v>0</v>
      </c>
      <c r="U9" s="205">
        <f t="shared" si="7"/>
        <v>0</v>
      </c>
      <c r="V9" s="206" t="str">
        <f t="shared" si="8"/>
        <v>ALERTA</v>
      </c>
      <c r="W9" s="333" t="s">
        <v>688</v>
      </c>
      <c r="X9" s="216" t="s">
        <v>275</v>
      </c>
      <c r="Y9" s="340" t="str">
        <f t="shared" si="12"/>
        <v>ATENCIÓN</v>
      </c>
      <c r="Z9" s="200" t="str">
        <f t="shared" si="9"/>
        <v>NO</v>
      </c>
      <c r="AA9" s="329" t="s">
        <v>96</v>
      </c>
      <c r="AB9" s="327" t="str">
        <f t="shared" si="10"/>
        <v>NO APLICA</v>
      </c>
      <c r="AC9" s="186" t="str">
        <f t="shared" si="11"/>
        <v>NO APLICA</v>
      </c>
      <c r="AD9" s="200" t="s">
        <v>97</v>
      </c>
      <c r="AE9" s="151"/>
    </row>
    <row r="10" spans="2:31" ht="153" customHeight="1" x14ac:dyDescent="0.2">
      <c r="B10" s="195" t="s">
        <v>85</v>
      </c>
      <c r="C10" s="448"/>
      <c r="D10" s="189" t="s">
        <v>594</v>
      </c>
      <c r="E10" s="222">
        <v>773</v>
      </c>
      <c r="F10" s="372" t="s">
        <v>608</v>
      </c>
      <c r="G10" s="219" t="s">
        <v>609</v>
      </c>
      <c r="H10" s="219" t="s">
        <v>610</v>
      </c>
      <c r="I10" s="215" t="s">
        <v>611</v>
      </c>
      <c r="J10" s="215">
        <v>1</v>
      </c>
      <c r="K10" s="189" t="s">
        <v>101</v>
      </c>
      <c r="L10" s="189" t="s">
        <v>599</v>
      </c>
      <c r="M10" s="209">
        <v>1</v>
      </c>
      <c r="N10" s="351">
        <v>45840</v>
      </c>
      <c r="O10" s="351">
        <v>46053</v>
      </c>
      <c r="P10" s="251">
        <v>46153</v>
      </c>
      <c r="Q10" s="289">
        <v>46112</v>
      </c>
      <c r="R10" s="152"/>
      <c r="S10" s="307">
        <v>0</v>
      </c>
      <c r="T10" s="204">
        <f t="shared" si="6"/>
        <v>0</v>
      </c>
      <c r="U10" s="205">
        <f t="shared" si="7"/>
        <v>0</v>
      </c>
      <c r="V10" s="206" t="str">
        <f t="shared" si="8"/>
        <v>ALERTA</v>
      </c>
      <c r="W10" s="333" t="s">
        <v>688</v>
      </c>
      <c r="X10" s="216" t="s">
        <v>275</v>
      </c>
      <c r="Y10" s="340" t="str">
        <f t="shared" si="12"/>
        <v>ATENCIÓN</v>
      </c>
      <c r="Z10" s="200" t="str">
        <f t="shared" si="9"/>
        <v>NO</v>
      </c>
      <c r="AA10" s="329" t="s">
        <v>96</v>
      </c>
      <c r="AB10" s="327" t="str">
        <f t="shared" si="10"/>
        <v>NO APLICA</v>
      </c>
      <c r="AC10" s="186" t="str">
        <f t="shared" si="11"/>
        <v>NO APLICA</v>
      </c>
      <c r="AD10" s="200" t="s">
        <v>97</v>
      </c>
      <c r="AE10" s="151"/>
    </row>
  </sheetData>
  <autoFilter ref="A3:AG10"/>
  <mergeCells count="7">
    <mergeCell ref="C7:C10"/>
    <mergeCell ref="Z1:AE2"/>
    <mergeCell ref="Q2:Y2"/>
    <mergeCell ref="B1:F2"/>
    <mergeCell ref="Q1:Y1"/>
    <mergeCell ref="G1:P2"/>
    <mergeCell ref="C4:C5"/>
  </mergeCells>
  <conditionalFormatting sqref="V4:V5">
    <cfRule type="dataBar" priority="1963">
      <dataBar>
        <cfvo type="min"/>
        <cfvo type="max"/>
        <color rgb="FF638EC6"/>
      </dataBar>
    </cfRule>
  </conditionalFormatting>
  <conditionalFormatting sqref="V4:V10">
    <cfRule type="containsText" dxfId="23" priority="37" stopIfTrue="1" operator="containsText" text="EN TERMINO">
      <formula>NOT(ISERROR(SEARCH("EN TERMINO",V4)))</formula>
    </cfRule>
    <cfRule type="containsText" priority="38" operator="containsText" text="AMARILLO">
      <formula>NOT(ISERROR(SEARCH("AMARILLO",V4)))</formula>
    </cfRule>
    <cfRule type="containsText" dxfId="22" priority="39" stopIfTrue="1" operator="containsText" text="ALERTA">
      <formula>NOT(ISERROR(SEARCH("ALERTA",V4)))</formula>
    </cfRule>
    <cfRule type="containsText" dxfId="21" priority="40" stopIfTrue="1" operator="containsText" text="OK">
      <formula>NOT(ISERROR(SEARCH("OK",V4)))</formula>
    </cfRule>
  </conditionalFormatting>
  <conditionalFormatting sqref="V6:V10">
    <cfRule type="dataBar" priority="1972">
      <dataBar>
        <cfvo type="min"/>
        <cfvo type="max"/>
        <color rgb="FF638EC6"/>
      </dataBar>
    </cfRule>
  </conditionalFormatting>
  <conditionalFormatting sqref="Y4:Y10">
    <cfRule type="containsText" dxfId="20" priority="1" operator="containsText" text="EN EJECUCIÓN">
      <formula>NOT(ISERROR(SEARCH("EN EJECUCIÓN",Y4)))</formula>
    </cfRule>
    <cfRule type="containsText" dxfId="19" priority="2" operator="containsText" text="EN TERMINO">
      <formula>NOT(ISERROR(SEARCH("EN TERMINO",Y4)))</formula>
    </cfRule>
    <cfRule type="containsText" dxfId="18" priority="3" operator="containsText" text="ATENCIÓN">
      <formula>NOT(ISERROR(SEARCH("ATENCIÓN",Y4)))</formula>
    </cfRule>
    <cfRule type="containsText" dxfId="17" priority="4" stopIfTrue="1" operator="containsText" text="PENDIENTE">
      <formula>NOT(ISERROR(SEARCH("PENDIENTE",Y4)))</formula>
    </cfRule>
    <cfRule type="containsText" dxfId="16" priority="5" stopIfTrue="1" operator="containsText" text="INCUMPLIDA">
      <formula>NOT(ISERROR(SEARCH("INCUMPLIDA",Y4)))</formula>
    </cfRule>
    <cfRule type="containsText" dxfId="15" priority="6" stopIfTrue="1" operator="containsText" text="CUMPLIDA">
      <formula>NOT(ISERROR(SEARCH("CUMPLIDA",Y4)))</formula>
    </cfRule>
  </conditionalFormatting>
  <conditionalFormatting sqref="AC4:AC10">
    <cfRule type="containsText" dxfId="14" priority="41" operator="containsText" text="cerrada">
      <formula>NOT(ISERROR(SEARCH("cerrada",AC4)))</formula>
    </cfRule>
    <cfRule type="containsText" dxfId="13" priority="42" operator="containsText" text="cerrado">
      <formula>NOT(ISERROR(SEARCH("cerrado",AC4)))</formula>
    </cfRule>
    <cfRule type="containsText" dxfId="12" priority="43" operator="containsText" text="Abierto">
      <formula>NOT(ISERROR(SEARCH("Abierto",AC4)))</formula>
    </cfRule>
  </conditionalFormatting>
  <dataValidations count="2">
    <dataValidation type="list" allowBlank="1" showInputMessage="1" showErrorMessage="1" sqref="AA4:AA10">
      <formula1>#REF!</formula1>
    </dataValidation>
    <dataValidation type="list" allowBlank="1" showInputMessage="1" showErrorMessage="1" sqref="K6:K10">
      <formula1>"Correctiva, Preventiva, Acción de mejora"</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12"/>
  <sheetViews>
    <sheetView zoomScale="80" zoomScaleNormal="80" workbookViewId="0">
      <pane xSplit="6" ySplit="2" topLeftCell="V3" activePane="bottomRight" state="frozen"/>
      <selection pane="topRight" activeCell="G1" sqref="G1"/>
      <selection pane="bottomLeft" activeCell="A3" sqref="A3"/>
      <selection pane="bottomRight" activeCell="W4" sqref="W4"/>
    </sheetView>
  </sheetViews>
  <sheetFormatPr baseColWidth="10" defaultColWidth="20.140625" defaultRowHeight="50.1" customHeight="1" outlineLevelCol="1" x14ac:dyDescent="0.2"/>
  <cols>
    <col min="1" max="1" width="4.140625" style="142" customWidth="1"/>
    <col min="2" max="2" width="12.140625" style="142" customWidth="1"/>
    <col min="3" max="3" width="28.140625" style="142" customWidth="1"/>
    <col min="4" max="4" width="17.7109375" style="142" customWidth="1"/>
    <col min="5" max="5" width="15" style="142" customWidth="1"/>
    <col min="6" max="6" width="45" style="142" customWidth="1"/>
    <col min="7" max="7" width="29.140625" style="142" customWidth="1"/>
    <col min="8" max="8" width="54" style="144" customWidth="1"/>
    <col min="9" max="16" width="20.140625" style="142"/>
    <col min="17" max="17" width="20.140625" style="143" outlineLevel="1"/>
    <col min="18" max="18" width="39.42578125" style="143" customWidth="1" outlineLevel="1"/>
    <col min="19" max="19" width="20.140625" style="324" outlineLevel="1"/>
    <col min="20" max="22" width="20.140625" style="143" outlineLevel="1"/>
    <col min="23" max="23" width="73.42578125" style="358"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24" customHeight="1" x14ac:dyDescent="0.25">
      <c r="B1" s="446" t="s">
        <v>6</v>
      </c>
      <c r="C1" s="446"/>
      <c r="D1" s="446"/>
      <c r="E1" s="446"/>
      <c r="F1" s="446"/>
      <c r="G1" s="499" t="s">
        <v>19</v>
      </c>
      <c r="H1" s="500"/>
      <c r="I1" s="500"/>
      <c r="J1" s="500"/>
      <c r="K1" s="500"/>
      <c r="L1" s="500"/>
      <c r="M1" s="500"/>
      <c r="N1" s="500"/>
      <c r="O1" s="500"/>
      <c r="P1" s="501"/>
      <c r="Q1" s="445"/>
      <c r="R1" s="445"/>
      <c r="S1" s="445"/>
      <c r="T1" s="445"/>
      <c r="U1" s="445"/>
      <c r="V1" s="445"/>
      <c r="W1" s="445"/>
      <c r="X1" s="445"/>
      <c r="Y1" s="445"/>
      <c r="Z1" s="441" t="s">
        <v>69</v>
      </c>
      <c r="AA1" s="442"/>
      <c r="AB1" s="442"/>
      <c r="AC1" s="442"/>
      <c r="AD1" s="442"/>
      <c r="AE1" s="442"/>
    </row>
    <row r="2" spans="2:31" ht="27" customHeight="1" x14ac:dyDescent="0.25">
      <c r="B2" s="446"/>
      <c r="C2" s="446"/>
      <c r="D2" s="446"/>
      <c r="E2" s="446"/>
      <c r="F2" s="446"/>
      <c r="G2" s="502"/>
      <c r="H2" s="503"/>
      <c r="I2" s="503"/>
      <c r="J2" s="503"/>
      <c r="K2" s="503"/>
      <c r="L2" s="503"/>
      <c r="M2" s="503"/>
      <c r="N2" s="503"/>
      <c r="O2" s="503"/>
      <c r="P2" s="504"/>
      <c r="Q2" s="445" t="s">
        <v>70</v>
      </c>
      <c r="R2" s="445"/>
      <c r="S2" s="445"/>
      <c r="T2" s="445"/>
      <c r="U2" s="445"/>
      <c r="V2" s="445"/>
      <c r="W2" s="445"/>
      <c r="X2" s="445"/>
      <c r="Y2" s="445"/>
      <c r="Z2" s="443"/>
      <c r="AA2" s="444"/>
      <c r="AB2" s="444"/>
      <c r="AC2" s="444"/>
      <c r="AD2" s="444"/>
      <c r="AE2" s="444"/>
    </row>
    <row r="3" spans="2:31" ht="50.1"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391" t="s">
        <v>76</v>
      </c>
      <c r="R3" s="391" t="s">
        <v>77</v>
      </c>
      <c r="S3" s="391" t="s">
        <v>78</v>
      </c>
      <c r="T3" s="391" t="s">
        <v>79</v>
      </c>
      <c r="U3" s="391" t="s">
        <v>80</v>
      </c>
      <c r="V3" s="391" t="s">
        <v>81</v>
      </c>
      <c r="W3" s="391" t="s">
        <v>82</v>
      </c>
      <c r="X3" s="391" t="s">
        <v>83</v>
      </c>
      <c r="Y3" s="391" t="s">
        <v>52</v>
      </c>
      <c r="Z3" s="184" t="s">
        <v>56</v>
      </c>
      <c r="AA3" s="184" t="s">
        <v>58</v>
      </c>
      <c r="AB3" s="184" t="s">
        <v>60</v>
      </c>
      <c r="AC3" s="184" t="s">
        <v>62</v>
      </c>
      <c r="AD3" s="184" t="s">
        <v>64</v>
      </c>
      <c r="AE3" s="184" t="s">
        <v>84</v>
      </c>
    </row>
    <row r="4" spans="2:31" ht="399" customHeight="1" x14ac:dyDescent="0.25">
      <c r="B4" s="195" t="s">
        <v>85</v>
      </c>
      <c r="C4" s="198" t="s">
        <v>612</v>
      </c>
      <c r="D4" s="212" t="s">
        <v>317</v>
      </c>
      <c r="E4" s="222">
        <v>625</v>
      </c>
      <c r="F4" s="207" t="s">
        <v>613</v>
      </c>
      <c r="G4" s="215" t="s">
        <v>614</v>
      </c>
      <c r="H4" s="215" t="s">
        <v>615</v>
      </c>
      <c r="I4" s="215" t="s">
        <v>616</v>
      </c>
      <c r="J4" s="215">
        <v>1</v>
      </c>
      <c r="K4" s="151" t="s">
        <v>101</v>
      </c>
      <c r="L4" s="215" t="s">
        <v>617</v>
      </c>
      <c r="M4" s="209">
        <v>1</v>
      </c>
      <c r="N4" s="276">
        <v>45689</v>
      </c>
      <c r="O4" s="276">
        <v>45960</v>
      </c>
      <c r="P4" s="276">
        <v>46203</v>
      </c>
      <c r="Q4" s="289">
        <v>46099</v>
      </c>
      <c r="R4" s="333" t="s">
        <v>618</v>
      </c>
      <c r="S4" s="344">
        <v>1</v>
      </c>
      <c r="T4" s="204">
        <f t="shared" ref="T4:T9" si="0">(IF(S4="","",IF(OR($J4=0,$J4="",Q4=""),"",S4/$J4)))</f>
        <v>1</v>
      </c>
      <c r="U4" s="205">
        <f t="shared" ref="U4:U9" si="1">(IF(OR($M4="",T4=""),"",IF(OR($M4=0,T4=0),0,IF((T4*100%)/$M4&gt;100%,100%,(T4*100%)/$M4))))</f>
        <v>1</v>
      </c>
      <c r="V4" s="356" t="str">
        <f t="shared" ref="V4:V12" si="2">IF(S4="","",IF(U4&lt;100%, IF(U4&lt;100%, "ALERTA","EN TERMINO"), IF(U4=100%, "OK", "EN TERMINO")))</f>
        <v>OK</v>
      </c>
      <c r="W4" s="333" t="s">
        <v>692</v>
      </c>
      <c r="X4" s="216" t="s">
        <v>275</v>
      </c>
      <c r="Y4" s="288" t="str">
        <f>IF(U4=100%,IF(U4&gt;=100%,"CUMPLIDA","ATENCIÓN"),IF(U4&lt;25%,"ATENCIÓN","EN EJECUCIÓN"))</f>
        <v>CUMPLIDA</v>
      </c>
      <c r="Z4" s="200" t="str">
        <f>IF(Y4="CUMPLIDA", "SI", "NO")</f>
        <v>SI</v>
      </c>
      <c r="AA4" s="329" t="s">
        <v>96</v>
      </c>
      <c r="AB4" s="327" t="str">
        <f>IF(Y4="CUMPLIDA",IF(AND(Z4="SI",AA4="NO"),"EFECTIVA",IF(AND(Z4="NO",AA4="NO"),"INEFECTIVA",IF(AND(Z4="NO",AA4="SI"),"INEFECTIVA",IF(AND(Z4="SI",AA4="SI"),"INEFECTIVA")))),"NO APLICA")</f>
        <v>EFECTIVA</v>
      </c>
      <c r="AC4" s="186" t="str">
        <f>IF(AB4="EFECTIVA","NO",IF(AB4="INEFECTIVA","SI","NO APLICA"))</f>
        <v>NO</v>
      </c>
      <c r="AD4" s="200" t="s">
        <v>97</v>
      </c>
      <c r="AE4" s="151"/>
    </row>
    <row r="5" spans="2:31" ht="276" customHeight="1" x14ac:dyDescent="0.25">
      <c r="B5" s="195" t="s">
        <v>85</v>
      </c>
      <c r="C5" s="450" t="s">
        <v>619</v>
      </c>
      <c r="D5" s="189" t="s">
        <v>620</v>
      </c>
      <c r="E5" s="222">
        <v>708</v>
      </c>
      <c r="F5" s="214" t="s">
        <v>621</v>
      </c>
      <c r="G5" s="223" t="s">
        <v>622</v>
      </c>
      <c r="H5" s="189" t="s">
        <v>623</v>
      </c>
      <c r="I5" s="189" t="s">
        <v>624</v>
      </c>
      <c r="J5" s="189">
        <v>4</v>
      </c>
      <c r="K5" s="177" t="s">
        <v>101</v>
      </c>
      <c r="L5" s="227" t="s">
        <v>625</v>
      </c>
      <c r="M5" s="192">
        <v>1</v>
      </c>
      <c r="N5" s="246">
        <v>45961</v>
      </c>
      <c r="O5" s="246">
        <v>46326</v>
      </c>
      <c r="P5" s="151"/>
      <c r="Q5" s="287">
        <v>46112</v>
      </c>
      <c r="R5" s="333" t="s">
        <v>626</v>
      </c>
      <c r="S5" s="348">
        <v>0</v>
      </c>
      <c r="T5" s="201">
        <f t="shared" si="0"/>
        <v>0</v>
      </c>
      <c r="U5" s="349">
        <f t="shared" si="1"/>
        <v>0</v>
      </c>
      <c r="V5" s="359" t="str">
        <f t="shared" si="2"/>
        <v>ALERTA</v>
      </c>
      <c r="W5" s="296" t="s">
        <v>693</v>
      </c>
      <c r="X5" s="216" t="s">
        <v>275</v>
      </c>
      <c r="Y5" s="288" t="str">
        <f t="shared" ref="Y5:Y9" si="3">IF(U5=100%,IF(U5&gt;=100%,"CUMPLIDA","ATENCIÓN"),IF(U5&lt;50%,"ATENCIÓN","EN EJECUCIÓN"))</f>
        <v>ATENCIÓN</v>
      </c>
      <c r="Z5" s="284" t="str">
        <f t="shared" ref="Z5:Z12" si="4">IF(Y5="CUMPLIDA", "SI", "NO")</f>
        <v>NO</v>
      </c>
      <c r="AA5" s="329" t="s">
        <v>96</v>
      </c>
      <c r="AB5" s="327" t="str">
        <f t="shared" ref="AB5:AB12" si="5">IF(Y5="CUMPLIDA",IF(AND(Z5="SI",AA5="NO"),"EFECTIVA",IF(AND(Z5="NO",AA5="NO"),"INEFECTIVA",IF(AND(Z5="NO",AA5="SI"),"INEFECTIVA",IF(AND(Z5="SI",AA5="SI"),"INEFECTIVA")))),"NO APLICA")</f>
        <v>NO APLICA</v>
      </c>
      <c r="AC5" s="186" t="str">
        <f t="shared" ref="AC5:AC12" si="6">IF(AB5="EFECTIVA","NO",IF(AB5="INEFECTIVA","SI","NO APLICA"))</f>
        <v>NO APLICA</v>
      </c>
      <c r="AD5" s="200" t="s">
        <v>97</v>
      </c>
      <c r="AE5" s="151"/>
    </row>
    <row r="6" spans="2:31" ht="219" customHeight="1" x14ac:dyDescent="0.25">
      <c r="B6" s="195" t="s">
        <v>85</v>
      </c>
      <c r="C6" s="452"/>
      <c r="D6" s="189" t="s">
        <v>620</v>
      </c>
      <c r="E6" s="222">
        <v>709</v>
      </c>
      <c r="F6" s="214" t="s">
        <v>627</v>
      </c>
      <c r="G6" s="223" t="s">
        <v>628</v>
      </c>
      <c r="H6" s="189" t="s">
        <v>629</v>
      </c>
      <c r="I6" s="189" t="s">
        <v>630</v>
      </c>
      <c r="J6" s="189">
        <v>2</v>
      </c>
      <c r="K6" s="151" t="s">
        <v>101</v>
      </c>
      <c r="L6" s="215" t="s">
        <v>625</v>
      </c>
      <c r="M6" s="209">
        <v>1</v>
      </c>
      <c r="N6" s="228">
        <v>45961</v>
      </c>
      <c r="O6" s="228">
        <v>45972</v>
      </c>
      <c r="P6" s="251">
        <v>46203</v>
      </c>
      <c r="Q6" s="287">
        <v>46112</v>
      </c>
      <c r="R6" s="333" t="s">
        <v>631</v>
      </c>
      <c r="S6" s="348">
        <v>1</v>
      </c>
      <c r="T6" s="201">
        <f t="shared" si="0"/>
        <v>0.5</v>
      </c>
      <c r="U6" s="349">
        <f t="shared" si="1"/>
        <v>0.5</v>
      </c>
      <c r="V6" s="359" t="str">
        <f t="shared" si="2"/>
        <v>ALERTA</v>
      </c>
      <c r="W6" s="296" t="s">
        <v>694</v>
      </c>
      <c r="X6" s="216" t="s">
        <v>275</v>
      </c>
      <c r="Y6" s="288" t="str">
        <f t="shared" si="3"/>
        <v>EN EJECUCIÓN</v>
      </c>
      <c r="Z6" s="284" t="str">
        <f t="shared" si="4"/>
        <v>NO</v>
      </c>
      <c r="AA6" s="329" t="s">
        <v>96</v>
      </c>
      <c r="AB6" s="327" t="str">
        <f t="shared" si="5"/>
        <v>NO APLICA</v>
      </c>
      <c r="AC6" s="186" t="str">
        <f t="shared" si="6"/>
        <v>NO APLICA</v>
      </c>
      <c r="AD6" s="200" t="s">
        <v>97</v>
      </c>
      <c r="AE6" s="151"/>
    </row>
    <row r="7" spans="2:31" ht="126.75" customHeight="1" x14ac:dyDescent="0.25">
      <c r="B7" s="195" t="s">
        <v>85</v>
      </c>
      <c r="C7" s="452"/>
      <c r="D7" s="189" t="s">
        <v>620</v>
      </c>
      <c r="E7" s="222">
        <v>710</v>
      </c>
      <c r="F7" s="214" t="s">
        <v>632</v>
      </c>
      <c r="G7" s="223" t="s">
        <v>633</v>
      </c>
      <c r="H7" s="189" t="s">
        <v>634</v>
      </c>
      <c r="I7" s="189" t="s">
        <v>635</v>
      </c>
      <c r="J7" s="189">
        <v>1</v>
      </c>
      <c r="K7" s="151" t="s">
        <v>101</v>
      </c>
      <c r="L7" s="215" t="s">
        <v>625</v>
      </c>
      <c r="M7" s="209">
        <v>1</v>
      </c>
      <c r="N7" s="228">
        <v>45930</v>
      </c>
      <c r="O7" s="228">
        <v>45960</v>
      </c>
      <c r="P7" s="151"/>
      <c r="Q7" s="289">
        <v>46099</v>
      </c>
      <c r="R7" s="393" t="s">
        <v>636</v>
      </c>
      <c r="S7" s="348">
        <v>1</v>
      </c>
      <c r="T7" s="201">
        <f t="shared" si="0"/>
        <v>1</v>
      </c>
      <c r="U7" s="349">
        <f t="shared" si="1"/>
        <v>1</v>
      </c>
      <c r="V7" s="359" t="str">
        <f t="shared" si="2"/>
        <v>OK</v>
      </c>
      <c r="W7" s="333" t="s">
        <v>637</v>
      </c>
      <c r="X7" s="216" t="s">
        <v>275</v>
      </c>
      <c r="Y7" s="288" t="str">
        <f>IF(U7=100%,IF(U7&gt;=100%,"CUMPLIDA","ATENCIÓN"),IF(U7&lt;100%,"INCUMPLIDA","EN EJECUCIÓN"))</f>
        <v>CUMPLIDA</v>
      </c>
      <c r="Z7" s="284" t="str">
        <f t="shared" si="4"/>
        <v>SI</v>
      </c>
      <c r="AA7" s="329" t="s">
        <v>96</v>
      </c>
      <c r="AB7" s="327" t="str">
        <f t="shared" si="5"/>
        <v>EFECTIVA</v>
      </c>
      <c r="AC7" s="186" t="str">
        <f t="shared" si="6"/>
        <v>NO</v>
      </c>
      <c r="AD7" s="200" t="s">
        <v>97</v>
      </c>
      <c r="AE7" s="151"/>
    </row>
    <row r="8" spans="2:31" ht="245.25" customHeight="1" x14ac:dyDescent="0.25">
      <c r="B8" s="195" t="s">
        <v>85</v>
      </c>
      <c r="C8" s="452"/>
      <c r="D8" s="189" t="s">
        <v>620</v>
      </c>
      <c r="E8" s="222">
        <v>711</v>
      </c>
      <c r="F8" s="214" t="s">
        <v>638</v>
      </c>
      <c r="G8" s="223" t="s">
        <v>639</v>
      </c>
      <c r="H8" s="189" t="s">
        <v>640</v>
      </c>
      <c r="I8" s="189" t="s">
        <v>641</v>
      </c>
      <c r="J8" s="189">
        <v>2</v>
      </c>
      <c r="K8" s="151" t="s">
        <v>101</v>
      </c>
      <c r="L8" s="215" t="s">
        <v>625</v>
      </c>
      <c r="M8" s="209">
        <v>1</v>
      </c>
      <c r="N8" s="228">
        <v>45930</v>
      </c>
      <c r="O8" s="228">
        <v>46022</v>
      </c>
      <c r="P8" s="151"/>
      <c r="Q8" s="287">
        <v>46112</v>
      </c>
      <c r="R8" s="306" t="s">
        <v>636</v>
      </c>
      <c r="S8" s="348">
        <v>2</v>
      </c>
      <c r="T8" s="201">
        <f t="shared" si="0"/>
        <v>1</v>
      </c>
      <c r="U8" s="349">
        <f t="shared" si="1"/>
        <v>1</v>
      </c>
      <c r="V8" s="359" t="str">
        <f t="shared" si="2"/>
        <v>OK</v>
      </c>
      <c r="W8" s="296" t="s">
        <v>695</v>
      </c>
      <c r="X8" s="216" t="s">
        <v>275</v>
      </c>
      <c r="Y8" s="288" t="str">
        <f>IF(U8=100%,IF(U8&gt;=100%,"CUMPLIDA","ATENCIÓN"),IF(U8&lt;100%,"INCUMPLIDA","EN EJECUCIÓN"))</f>
        <v>CUMPLIDA</v>
      </c>
      <c r="Z8" s="284" t="str">
        <f t="shared" si="4"/>
        <v>SI</v>
      </c>
      <c r="AA8" s="329" t="s">
        <v>96</v>
      </c>
      <c r="AB8" s="327" t="str">
        <f t="shared" si="5"/>
        <v>EFECTIVA</v>
      </c>
      <c r="AC8" s="186" t="str">
        <f t="shared" si="6"/>
        <v>NO</v>
      </c>
      <c r="AD8" s="200" t="s">
        <v>97</v>
      </c>
      <c r="AE8" s="151"/>
    </row>
    <row r="9" spans="2:31" ht="190.5" customHeight="1" x14ac:dyDescent="0.25">
      <c r="B9" s="188" t="s">
        <v>85</v>
      </c>
      <c r="C9" s="451"/>
      <c r="D9" s="191" t="s">
        <v>620</v>
      </c>
      <c r="E9" s="225">
        <v>712</v>
      </c>
      <c r="F9" s="214" t="s">
        <v>642</v>
      </c>
      <c r="G9" s="223" t="s">
        <v>643</v>
      </c>
      <c r="H9" s="189" t="s">
        <v>644</v>
      </c>
      <c r="I9" s="394" t="s">
        <v>645</v>
      </c>
      <c r="J9" s="394">
        <v>3</v>
      </c>
      <c r="K9" s="177" t="s">
        <v>101</v>
      </c>
      <c r="L9" s="227" t="s">
        <v>625</v>
      </c>
      <c r="M9" s="192">
        <v>1</v>
      </c>
      <c r="N9" s="246">
        <v>45930</v>
      </c>
      <c r="O9" s="246">
        <v>46022</v>
      </c>
      <c r="P9" s="384">
        <v>46387</v>
      </c>
      <c r="Q9" s="287">
        <v>46112</v>
      </c>
      <c r="R9" s="333" t="s">
        <v>646</v>
      </c>
      <c r="S9" s="348">
        <v>0.5</v>
      </c>
      <c r="T9" s="201">
        <f t="shared" si="0"/>
        <v>0.16666666666666666</v>
      </c>
      <c r="U9" s="202">
        <f t="shared" si="1"/>
        <v>0.16666666666666666</v>
      </c>
      <c r="V9" s="203" t="str">
        <f t="shared" si="2"/>
        <v>ALERTA</v>
      </c>
      <c r="W9" s="296" t="s">
        <v>696</v>
      </c>
      <c r="X9" s="216" t="s">
        <v>275</v>
      </c>
      <c r="Y9" s="288" t="str">
        <f t="shared" si="3"/>
        <v>ATENCIÓN</v>
      </c>
      <c r="Z9" s="284" t="str">
        <f t="shared" si="4"/>
        <v>NO</v>
      </c>
      <c r="AA9" s="336" t="s">
        <v>96</v>
      </c>
      <c r="AB9" s="337" t="str">
        <f t="shared" si="5"/>
        <v>NO APLICA</v>
      </c>
      <c r="AC9" s="335" t="str">
        <f t="shared" si="6"/>
        <v>NO APLICA</v>
      </c>
      <c r="AD9" s="284" t="s">
        <v>97</v>
      </c>
      <c r="AE9" s="177"/>
    </row>
    <row r="10" spans="2:31" ht="294.75" customHeight="1" x14ac:dyDescent="0.25">
      <c r="B10" s="304" t="s">
        <v>85</v>
      </c>
      <c r="C10" s="448" t="s">
        <v>111</v>
      </c>
      <c r="D10" s="151" t="s">
        <v>112</v>
      </c>
      <c r="E10" s="222">
        <v>785</v>
      </c>
      <c r="F10" s="392" t="s">
        <v>257</v>
      </c>
      <c r="G10" s="234" t="s">
        <v>647</v>
      </c>
      <c r="H10" s="234" t="s">
        <v>648</v>
      </c>
      <c r="I10" s="281" t="s">
        <v>649</v>
      </c>
      <c r="J10" s="281">
        <v>1</v>
      </c>
      <c r="K10" s="189" t="s">
        <v>101</v>
      </c>
      <c r="L10" s="215" t="s">
        <v>650</v>
      </c>
      <c r="M10" s="235">
        <v>1</v>
      </c>
      <c r="N10" s="228">
        <v>45992</v>
      </c>
      <c r="O10" s="371">
        <v>46112</v>
      </c>
      <c r="P10" s="151"/>
      <c r="Q10" s="289">
        <v>45664</v>
      </c>
      <c r="R10" s="296" t="s">
        <v>651</v>
      </c>
      <c r="S10" s="200">
        <v>1</v>
      </c>
      <c r="T10" s="201">
        <f t="shared" ref="T10:T12" si="7">(IF(S10="","",IF(OR($J10=0,$J10="",Q10=""),"",S10/$J10)))</f>
        <v>1</v>
      </c>
      <c r="U10" s="332">
        <f t="shared" ref="U10:U12" si="8">(IF(OR($M10="",T10=""),"",IF(OR($M10=0,T10=0),0,IF((T10*100%)/$M10&gt;100%,100%,(T10*100%)/$M10))))</f>
        <v>1</v>
      </c>
      <c r="V10" s="203" t="str">
        <f t="shared" si="2"/>
        <v>OK</v>
      </c>
      <c r="W10" s="296" t="s">
        <v>708</v>
      </c>
      <c r="X10" s="216" t="s">
        <v>275</v>
      </c>
      <c r="Y10" s="292" t="str">
        <f t="shared" ref="Y10:Y12" si="9">IF(U10=100%,IF(U10&gt;=100%,"CUMPLIDA","ATENCIÓN"),IF(U10&lt;50%,"ATENCIÓN","EN EJECUCIÓN"))</f>
        <v>CUMPLIDA</v>
      </c>
      <c r="Z10" s="284" t="str">
        <f t="shared" si="4"/>
        <v>SI</v>
      </c>
      <c r="AA10" s="336" t="s">
        <v>96</v>
      </c>
      <c r="AB10" s="337" t="str">
        <f t="shared" si="5"/>
        <v>EFECTIVA</v>
      </c>
      <c r="AC10" s="335" t="str">
        <f t="shared" si="6"/>
        <v>NO</v>
      </c>
      <c r="AD10" s="284" t="s">
        <v>97</v>
      </c>
      <c r="AE10" s="151"/>
    </row>
    <row r="11" spans="2:31" ht="269.25" customHeight="1" x14ac:dyDescent="0.25">
      <c r="B11" s="304" t="s">
        <v>85</v>
      </c>
      <c r="C11" s="448"/>
      <c r="D11" s="151" t="s">
        <v>112</v>
      </c>
      <c r="E11" s="222">
        <v>786</v>
      </c>
      <c r="F11" s="392" t="s">
        <v>113</v>
      </c>
      <c r="G11" s="234" t="s">
        <v>652</v>
      </c>
      <c r="H11" s="234" t="s">
        <v>653</v>
      </c>
      <c r="I11" s="281" t="s">
        <v>654</v>
      </c>
      <c r="J11" s="281">
        <v>11</v>
      </c>
      <c r="K11" s="189" t="s">
        <v>405</v>
      </c>
      <c r="L11" s="215" t="s">
        <v>650</v>
      </c>
      <c r="M11" s="235">
        <v>1</v>
      </c>
      <c r="N11" s="228">
        <v>45992</v>
      </c>
      <c r="O11" s="371">
        <v>46068</v>
      </c>
      <c r="P11" s="151"/>
      <c r="Q11" s="289">
        <v>45664</v>
      </c>
      <c r="R11" s="294" t="s">
        <v>655</v>
      </c>
      <c r="S11" s="200">
        <v>11</v>
      </c>
      <c r="T11" s="201">
        <f t="shared" si="7"/>
        <v>1</v>
      </c>
      <c r="U11" s="332">
        <f t="shared" si="8"/>
        <v>1</v>
      </c>
      <c r="V11" s="203" t="str">
        <f t="shared" si="2"/>
        <v>OK</v>
      </c>
      <c r="W11" s="296" t="s">
        <v>697</v>
      </c>
      <c r="X11" s="216" t="s">
        <v>275</v>
      </c>
      <c r="Y11" s="292" t="str">
        <f t="shared" si="9"/>
        <v>CUMPLIDA</v>
      </c>
      <c r="Z11" s="284" t="str">
        <f t="shared" si="4"/>
        <v>SI</v>
      </c>
      <c r="AA11" s="336" t="s">
        <v>96</v>
      </c>
      <c r="AB11" s="337" t="str">
        <f t="shared" si="5"/>
        <v>EFECTIVA</v>
      </c>
      <c r="AC11" s="335" t="str">
        <f t="shared" si="6"/>
        <v>NO</v>
      </c>
      <c r="AD11" s="284" t="s">
        <v>97</v>
      </c>
      <c r="AE11" s="151"/>
    </row>
    <row r="12" spans="2:31" ht="243" customHeight="1" x14ac:dyDescent="0.25">
      <c r="B12" s="304" t="s">
        <v>85</v>
      </c>
      <c r="C12" s="448"/>
      <c r="D12" s="151" t="s">
        <v>112</v>
      </c>
      <c r="E12" s="222">
        <v>787</v>
      </c>
      <c r="F12" s="392" t="s">
        <v>264</v>
      </c>
      <c r="G12" s="234" t="s">
        <v>656</v>
      </c>
      <c r="H12" s="234" t="s">
        <v>657</v>
      </c>
      <c r="I12" s="281" t="s">
        <v>658</v>
      </c>
      <c r="J12" s="281">
        <v>2</v>
      </c>
      <c r="K12" s="189" t="s">
        <v>101</v>
      </c>
      <c r="L12" s="215" t="s">
        <v>650</v>
      </c>
      <c r="M12" s="235">
        <v>1</v>
      </c>
      <c r="N12" s="228">
        <v>46082</v>
      </c>
      <c r="O12" s="228">
        <v>46173</v>
      </c>
      <c r="P12" s="151"/>
      <c r="Q12" s="289">
        <v>45664</v>
      </c>
      <c r="R12" s="294" t="s">
        <v>659</v>
      </c>
      <c r="S12" s="200">
        <v>2</v>
      </c>
      <c r="T12" s="204">
        <f t="shared" si="7"/>
        <v>1</v>
      </c>
      <c r="U12" s="381">
        <f t="shared" si="8"/>
        <v>1</v>
      </c>
      <c r="V12" s="206" t="str">
        <f t="shared" si="2"/>
        <v>OK</v>
      </c>
      <c r="W12" s="296" t="s">
        <v>698</v>
      </c>
      <c r="X12" s="216" t="s">
        <v>275</v>
      </c>
      <c r="Y12" s="288" t="str">
        <f t="shared" si="9"/>
        <v>CUMPLIDA</v>
      </c>
      <c r="Z12" s="200" t="str">
        <f t="shared" si="4"/>
        <v>SI</v>
      </c>
      <c r="AA12" s="329" t="s">
        <v>96</v>
      </c>
      <c r="AB12" s="327" t="str">
        <f t="shared" si="5"/>
        <v>EFECTIVA</v>
      </c>
      <c r="AC12" s="186" t="str">
        <f t="shared" si="6"/>
        <v>NO</v>
      </c>
      <c r="AD12" s="200" t="s">
        <v>97</v>
      </c>
      <c r="AE12" s="151"/>
    </row>
  </sheetData>
  <autoFilter ref="B3:Y12"/>
  <mergeCells count="7">
    <mergeCell ref="G1:P2"/>
    <mergeCell ref="Q1:Y1"/>
    <mergeCell ref="Z1:AE2"/>
    <mergeCell ref="Q2:Y2"/>
    <mergeCell ref="C10:C12"/>
    <mergeCell ref="B1:F2"/>
    <mergeCell ref="C5:C9"/>
  </mergeCells>
  <conditionalFormatting sqref="V4:V9">
    <cfRule type="dataBar" priority="2141">
      <dataBar>
        <cfvo type="min"/>
        <cfvo type="max"/>
        <color rgb="FF638EC6"/>
      </dataBar>
    </cfRule>
  </conditionalFormatting>
  <conditionalFormatting sqref="V4:V12">
    <cfRule type="containsText" dxfId="11" priority="22" stopIfTrue="1" operator="containsText" text="EN TERMINO">
      <formula>NOT(ISERROR(SEARCH("EN TERMINO",V4)))</formula>
    </cfRule>
    <cfRule type="containsText" priority="23" operator="containsText" text="AMARILLO">
      <formula>NOT(ISERROR(SEARCH("AMARILLO",V4)))</formula>
    </cfRule>
    <cfRule type="containsText" dxfId="10" priority="24" stopIfTrue="1" operator="containsText" text="ALERTA">
      <formula>NOT(ISERROR(SEARCH("ALERTA",V4)))</formula>
    </cfRule>
    <cfRule type="containsText" dxfId="9" priority="25" stopIfTrue="1" operator="containsText" text="OK">
      <formula>NOT(ISERROR(SEARCH("OK",V4)))</formula>
    </cfRule>
  </conditionalFormatting>
  <conditionalFormatting sqref="V10:V12">
    <cfRule type="dataBar" priority="2177">
      <dataBar>
        <cfvo type="min"/>
        <cfvo type="max"/>
        <color rgb="FF638EC6"/>
      </dataBar>
    </cfRule>
  </conditionalFormatting>
  <conditionalFormatting sqref="Y4:Y12">
    <cfRule type="containsText" dxfId="8" priority="1" operator="containsText" text="EN EJECUCIÓN">
      <formula>NOT(ISERROR(SEARCH("EN EJECUCIÓN",Y4)))</formula>
    </cfRule>
    <cfRule type="containsText" dxfId="7" priority="2" operator="containsText" text="EN TERMINO">
      <formula>NOT(ISERROR(SEARCH("EN TERMINO",Y4)))</formula>
    </cfRule>
    <cfRule type="containsText" dxfId="6" priority="3" operator="containsText" text="ATENCIÓN">
      <formula>NOT(ISERROR(SEARCH("ATENCIÓN",Y4)))</formula>
    </cfRule>
    <cfRule type="containsText" dxfId="5" priority="4" stopIfTrue="1" operator="containsText" text="PENDIENTE">
      <formula>NOT(ISERROR(SEARCH("PENDIENTE",Y4)))</formula>
    </cfRule>
    <cfRule type="containsText" dxfId="4" priority="5" stopIfTrue="1" operator="containsText" text="INCUMPLIDA">
      <formula>NOT(ISERROR(SEARCH("INCUMPLIDA",Y4)))</formula>
    </cfRule>
    <cfRule type="containsText" dxfId="3" priority="6" stopIfTrue="1" operator="containsText" text="CUMPLIDA">
      <formula>NOT(ISERROR(SEARCH("CUMPLIDA",Y4)))</formula>
    </cfRule>
  </conditionalFormatting>
  <conditionalFormatting sqref="AC4:AC12">
    <cfRule type="containsText" dxfId="2" priority="19" operator="containsText" text="cerrada">
      <formula>NOT(ISERROR(SEARCH("cerrada",AC4)))</formula>
    </cfRule>
    <cfRule type="containsText" dxfId="1" priority="20" operator="containsText" text="cerrado">
      <formula>NOT(ISERROR(SEARCH("cerrado",AC4)))</formula>
    </cfRule>
    <cfRule type="containsText" dxfId="0" priority="21" operator="containsText" text="Abierto">
      <formula>NOT(ISERROR(SEARCH("Abierto",AC4)))</formula>
    </cfRule>
  </conditionalFormatting>
  <dataValidations count="2">
    <dataValidation type="list" allowBlank="1" showInputMessage="1" showErrorMessage="1" sqref="K4:K12">
      <formula1>"Correctiva, Preventiva, Acción de mejora"</formula1>
    </dataValidation>
    <dataValidation type="list" allowBlank="1" showInputMessage="1" showErrorMessage="1" sqref="AA4:AA12">
      <formula1>#REF!</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2:L46"/>
  <sheetViews>
    <sheetView zoomScale="90" zoomScaleNormal="90" workbookViewId="0">
      <selection activeCell="I51" sqref="I51"/>
    </sheetView>
  </sheetViews>
  <sheetFormatPr baseColWidth="10" defaultColWidth="11.42578125" defaultRowHeight="16.5" x14ac:dyDescent="0.3"/>
  <cols>
    <col min="1" max="1" width="11.42578125" style="163"/>
    <col min="2" max="2" width="21.85546875" style="163" customWidth="1"/>
    <col min="3" max="3" width="56.7109375" style="163" customWidth="1"/>
    <col min="4" max="4" width="18.42578125" style="163" customWidth="1"/>
    <col min="5" max="5" width="17.5703125" style="163" customWidth="1"/>
    <col min="6" max="6" width="11.42578125" style="163"/>
    <col min="7" max="8" width="14.28515625" style="163" customWidth="1"/>
    <col min="9" max="9" width="13.7109375" style="163" customWidth="1"/>
    <col min="10" max="16384" width="11.42578125" style="163"/>
  </cols>
  <sheetData>
    <row r="2" spans="2:12" x14ac:dyDescent="0.3">
      <c r="B2" s="507" t="s">
        <v>660</v>
      </c>
      <c r="C2" s="507"/>
      <c r="D2" s="507"/>
      <c r="E2" s="507"/>
      <c r="F2" s="507"/>
      <c r="G2" s="507"/>
      <c r="H2" s="507"/>
      <c r="I2" s="507"/>
      <c r="J2" s="507"/>
      <c r="K2" s="507"/>
      <c r="L2" s="507"/>
    </row>
    <row r="4" spans="2:12" ht="52.5" customHeight="1" x14ac:dyDescent="0.3">
      <c r="B4" s="252" t="s">
        <v>661</v>
      </c>
      <c r="C4" s="253" t="s">
        <v>662</v>
      </c>
      <c r="D4" s="254" t="s">
        <v>663</v>
      </c>
      <c r="E4" s="255" t="s">
        <v>664</v>
      </c>
      <c r="F4" s="308" t="s">
        <v>665</v>
      </c>
      <c r="G4" s="256" t="s">
        <v>666</v>
      </c>
      <c r="H4" s="256" t="s">
        <v>667</v>
      </c>
      <c r="I4" s="257" t="s">
        <v>668</v>
      </c>
      <c r="J4" s="258" t="s">
        <v>669</v>
      </c>
    </row>
    <row r="5" spans="2:12" ht="40.5" customHeight="1" x14ac:dyDescent="0.3">
      <c r="B5" s="388" t="s">
        <v>670</v>
      </c>
      <c r="C5" s="259" t="s">
        <v>86</v>
      </c>
      <c r="D5" s="260">
        <v>4</v>
      </c>
      <c r="E5" s="261">
        <v>2</v>
      </c>
      <c r="F5" s="262">
        <v>8</v>
      </c>
      <c r="G5" s="263">
        <v>5</v>
      </c>
      <c r="H5" s="263">
        <v>3</v>
      </c>
      <c r="I5" s="264"/>
      <c r="J5" s="265"/>
    </row>
    <row r="6" spans="2:12" ht="42" customHeight="1" x14ac:dyDescent="0.3">
      <c r="B6" s="388" t="s">
        <v>671</v>
      </c>
      <c r="C6" s="266" t="s">
        <v>111</v>
      </c>
      <c r="D6" s="260">
        <v>3</v>
      </c>
      <c r="E6" s="261">
        <v>2</v>
      </c>
      <c r="F6" s="262">
        <v>3</v>
      </c>
      <c r="G6" s="263">
        <v>2</v>
      </c>
      <c r="H6" s="263"/>
      <c r="I6" s="264"/>
      <c r="J6" s="265">
        <v>1</v>
      </c>
    </row>
    <row r="7" spans="2:12" ht="31.5" customHeight="1" x14ac:dyDescent="0.3">
      <c r="B7" s="508" t="s">
        <v>672</v>
      </c>
      <c r="C7" s="266" t="s">
        <v>121</v>
      </c>
      <c r="D7" s="260">
        <v>10</v>
      </c>
      <c r="E7" s="261">
        <v>9</v>
      </c>
      <c r="F7" s="262">
        <v>10</v>
      </c>
      <c r="G7" s="263">
        <v>9</v>
      </c>
      <c r="H7" s="263"/>
      <c r="I7" s="264">
        <v>1</v>
      </c>
      <c r="J7" s="265"/>
    </row>
    <row r="8" spans="2:12" ht="31.5" customHeight="1" x14ac:dyDescent="0.3">
      <c r="B8" s="509"/>
      <c r="C8" s="266" t="s">
        <v>673</v>
      </c>
      <c r="D8" s="260">
        <v>6</v>
      </c>
      <c r="E8" s="261">
        <v>5</v>
      </c>
      <c r="F8" s="262">
        <v>7</v>
      </c>
      <c r="G8" s="263">
        <v>6</v>
      </c>
      <c r="H8" s="263"/>
      <c r="I8" s="264"/>
      <c r="J8" s="263">
        <v>1</v>
      </c>
    </row>
    <row r="9" spans="2:12" ht="31.5" customHeight="1" x14ac:dyDescent="0.3">
      <c r="B9" s="509"/>
      <c r="C9" s="266" t="s">
        <v>137</v>
      </c>
      <c r="D9" s="260">
        <v>2</v>
      </c>
      <c r="E9" s="261">
        <v>1</v>
      </c>
      <c r="F9" s="262">
        <v>2</v>
      </c>
      <c r="G9" s="263">
        <v>1</v>
      </c>
      <c r="H9" s="263"/>
      <c r="I9" s="264"/>
      <c r="J9" s="263">
        <v>1</v>
      </c>
    </row>
    <row r="10" spans="2:12" ht="31.5" customHeight="1" x14ac:dyDescent="0.3">
      <c r="B10" s="509"/>
      <c r="C10" s="266" t="s">
        <v>154</v>
      </c>
      <c r="D10" s="260">
        <v>2</v>
      </c>
      <c r="E10" s="261">
        <v>1</v>
      </c>
      <c r="F10" s="262">
        <v>3</v>
      </c>
      <c r="G10" s="263">
        <v>2</v>
      </c>
      <c r="H10" s="263"/>
      <c r="I10" s="264"/>
      <c r="J10" s="265">
        <v>1</v>
      </c>
    </row>
    <row r="11" spans="2:12" ht="31.5" customHeight="1" x14ac:dyDescent="0.3">
      <c r="B11" s="509"/>
      <c r="C11" s="266" t="s">
        <v>144</v>
      </c>
      <c r="D11" s="260">
        <v>4</v>
      </c>
      <c r="E11" s="261">
        <v>4</v>
      </c>
      <c r="F11" s="262">
        <v>7</v>
      </c>
      <c r="G11" s="263">
        <v>5</v>
      </c>
      <c r="H11" s="263">
        <v>2</v>
      </c>
      <c r="I11" s="264"/>
      <c r="J11" s="265"/>
    </row>
    <row r="12" spans="2:12" ht="31.5" customHeight="1" x14ac:dyDescent="0.3">
      <c r="B12" s="509"/>
      <c r="C12" s="266" t="s">
        <v>160</v>
      </c>
      <c r="D12" s="260">
        <v>2</v>
      </c>
      <c r="E12" s="261">
        <v>1</v>
      </c>
      <c r="F12" s="262">
        <v>3</v>
      </c>
      <c r="G12" s="263">
        <v>2</v>
      </c>
      <c r="H12" s="263"/>
      <c r="I12" s="264"/>
      <c r="J12" s="265">
        <v>1</v>
      </c>
    </row>
    <row r="13" spans="2:12" ht="37.5" customHeight="1" x14ac:dyDescent="0.3">
      <c r="B13" s="509"/>
      <c r="C13" s="266" t="s">
        <v>674</v>
      </c>
      <c r="D13" s="260">
        <v>5</v>
      </c>
      <c r="E13" s="261">
        <v>5</v>
      </c>
      <c r="F13" s="262">
        <v>5</v>
      </c>
      <c r="G13" s="263">
        <v>1</v>
      </c>
      <c r="H13" s="263">
        <v>4</v>
      </c>
      <c r="I13" s="264"/>
      <c r="J13" s="265"/>
    </row>
    <row r="14" spans="2:12" ht="37.5" customHeight="1" x14ac:dyDescent="0.3">
      <c r="B14" s="509"/>
      <c r="C14" s="266" t="s">
        <v>185</v>
      </c>
      <c r="D14" s="260">
        <v>6</v>
      </c>
      <c r="E14" s="261">
        <v>6</v>
      </c>
      <c r="F14" s="262">
        <v>6</v>
      </c>
      <c r="G14" s="263">
        <v>5</v>
      </c>
      <c r="H14" s="263">
        <v>1</v>
      </c>
      <c r="I14" s="264"/>
      <c r="J14" s="265"/>
    </row>
    <row r="15" spans="2:12" ht="37.5" customHeight="1" x14ac:dyDescent="0.3">
      <c r="B15" s="509"/>
      <c r="C15" s="266" t="s">
        <v>192</v>
      </c>
      <c r="D15" s="260">
        <v>8</v>
      </c>
      <c r="E15" s="261">
        <v>6</v>
      </c>
      <c r="F15" s="262">
        <v>12</v>
      </c>
      <c r="G15" s="263">
        <v>8</v>
      </c>
      <c r="H15" s="263">
        <v>2</v>
      </c>
      <c r="I15" s="264">
        <v>2</v>
      </c>
      <c r="J15" s="265"/>
    </row>
    <row r="16" spans="2:12" ht="47.25" customHeight="1" x14ac:dyDescent="0.3">
      <c r="B16" s="509"/>
      <c r="C16" s="266" t="s">
        <v>86</v>
      </c>
      <c r="D16" s="260">
        <v>7</v>
      </c>
      <c r="E16" s="261">
        <v>1</v>
      </c>
      <c r="F16" s="262">
        <v>13</v>
      </c>
      <c r="G16" s="263"/>
      <c r="H16" s="263">
        <v>3</v>
      </c>
      <c r="I16" s="264">
        <v>7</v>
      </c>
      <c r="J16" s="265">
        <v>3</v>
      </c>
    </row>
    <row r="17" spans="2:10" ht="47.25" customHeight="1" x14ac:dyDescent="0.3">
      <c r="B17" s="510"/>
      <c r="C17" s="266" t="s">
        <v>111</v>
      </c>
      <c r="D17" s="260">
        <v>3</v>
      </c>
      <c r="E17" s="261">
        <v>1</v>
      </c>
      <c r="F17" s="262">
        <v>3</v>
      </c>
      <c r="G17" s="263"/>
      <c r="H17" s="263">
        <v>1</v>
      </c>
      <c r="I17" s="264">
        <v>1</v>
      </c>
      <c r="J17" s="265">
        <v>1</v>
      </c>
    </row>
    <row r="18" spans="2:10" ht="47.25" customHeight="1" x14ac:dyDescent="0.3">
      <c r="B18" s="511" t="s">
        <v>675</v>
      </c>
      <c r="C18" s="267" t="s">
        <v>267</v>
      </c>
      <c r="D18" s="260">
        <v>4</v>
      </c>
      <c r="E18" s="261">
        <v>2</v>
      </c>
      <c r="F18" s="262">
        <v>7</v>
      </c>
      <c r="G18" s="263">
        <v>6</v>
      </c>
      <c r="H18" s="263"/>
      <c r="I18" s="268"/>
      <c r="J18" s="265">
        <v>1</v>
      </c>
    </row>
    <row r="19" spans="2:10" ht="36.75" customHeight="1" x14ac:dyDescent="0.3">
      <c r="B19" s="512"/>
      <c r="C19" s="267" t="s">
        <v>276</v>
      </c>
      <c r="D19" s="260">
        <v>3</v>
      </c>
      <c r="E19" s="261">
        <v>1</v>
      </c>
      <c r="F19" s="262">
        <v>5</v>
      </c>
      <c r="G19" s="263">
        <v>4</v>
      </c>
      <c r="H19" s="263"/>
      <c r="I19" s="268"/>
      <c r="J19" s="265">
        <v>1</v>
      </c>
    </row>
    <row r="20" spans="2:10" ht="42.75" customHeight="1" x14ac:dyDescent="0.3">
      <c r="B20" s="512"/>
      <c r="C20" s="267" t="s">
        <v>676</v>
      </c>
      <c r="D20" s="260">
        <v>1</v>
      </c>
      <c r="E20" s="261"/>
      <c r="F20" s="262">
        <v>1</v>
      </c>
      <c r="G20" s="263"/>
      <c r="H20" s="263"/>
      <c r="I20" s="268"/>
      <c r="J20" s="265">
        <v>1</v>
      </c>
    </row>
    <row r="21" spans="2:10" ht="32.25" customHeight="1" x14ac:dyDescent="0.3">
      <c r="B21" s="512"/>
      <c r="C21" s="266" t="s">
        <v>677</v>
      </c>
      <c r="D21" s="260">
        <v>2</v>
      </c>
      <c r="E21" s="261"/>
      <c r="F21" s="262">
        <v>2</v>
      </c>
      <c r="G21" s="263"/>
      <c r="H21" s="263"/>
      <c r="I21" s="268"/>
      <c r="J21" s="265">
        <v>2</v>
      </c>
    </row>
    <row r="22" spans="2:10" ht="45" customHeight="1" x14ac:dyDescent="0.3">
      <c r="B22" s="512"/>
      <c r="C22" s="266" t="s">
        <v>673</v>
      </c>
      <c r="D22" s="260">
        <v>2</v>
      </c>
      <c r="E22" s="261"/>
      <c r="F22" s="262">
        <v>1</v>
      </c>
      <c r="G22" s="263"/>
      <c r="H22" s="263"/>
      <c r="I22" s="264"/>
      <c r="J22" s="263">
        <v>1</v>
      </c>
    </row>
    <row r="23" spans="2:10" ht="45" customHeight="1" x14ac:dyDescent="0.3">
      <c r="B23" s="512"/>
      <c r="C23" s="266" t="s">
        <v>292</v>
      </c>
      <c r="D23" s="260">
        <v>1</v>
      </c>
      <c r="E23" s="261"/>
      <c r="F23" s="262">
        <v>1</v>
      </c>
      <c r="G23" s="263"/>
      <c r="H23" s="263"/>
      <c r="I23" s="264"/>
      <c r="J23" s="265">
        <v>1</v>
      </c>
    </row>
    <row r="24" spans="2:10" ht="45" customHeight="1" x14ac:dyDescent="0.3">
      <c r="B24" s="512"/>
      <c r="C24" s="266" t="s">
        <v>137</v>
      </c>
      <c r="D24" s="260">
        <v>1</v>
      </c>
      <c r="E24" s="261"/>
      <c r="F24" s="262">
        <v>1</v>
      </c>
      <c r="G24" s="263"/>
      <c r="H24" s="263"/>
      <c r="I24" s="264"/>
      <c r="J24" s="265">
        <v>1</v>
      </c>
    </row>
    <row r="25" spans="2:10" ht="29.25" customHeight="1" x14ac:dyDescent="0.3">
      <c r="B25" s="512"/>
      <c r="C25" s="266" t="s">
        <v>298</v>
      </c>
      <c r="D25" s="260">
        <v>1</v>
      </c>
      <c r="E25" s="261"/>
      <c r="F25" s="262">
        <v>1</v>
      </c>
      <c r="G25" s="263"/>
      <c r="H25" s="263"/>
      <c r="I25" s="264"/>
      <c r="J25" s="265">
        <v>1</v>
      </c>
    </row>
    <row r="26" spans="2:10" ht="29.25" customHeight="1" x14ac:dyDescent="0.3">
      <c r="B26" s="512"/>
      <c r="C26" s="266" t="s">
        <v>678</v>
      </c>
      <c r="D26" s="260">
        <v>3</v>
      </c>
      <c r="E26" s="261"/>
      <c r="F26" s="262">
        <v>3</v>
      </c>
      <c r="G26" s="263"/>
      <c r="H26" s="263"/>
      <c r="I26" s="264"/>
      <c r="J26" s="265">
        <v>3</v>
      </c>
    </row>
    <row r="27" spans="2:10" ht="39.75" customHeight="1" x14ac:dyDescent="0.3">
      <c r="B27" s="512"/>
      <c r="C27" s="266" t="s">
        <v>144</v>
      </c>
      <c r="D27" s="260">
        <v>3</v>
      </c>
      <c r="E27" s="261"/>
      <c r="F27" s="262">
        <v>3</v>
      </c>
      <c r="G27" s="263"/>
      <c r="H27" s="263"/>
      <c r="I27" s="264"/>
      <c r="J27" s="265">
        <v>3</v>
      </c>
    </row>
    <row r="28" spans="2:10" ht="39.75" customHeight="1" x14ac:dyDescent="0.3">
      <c r="B28" s="512"/>
      <c r="C28" s="266" t="s">
        <v>316</v>
      </c>
      <c r="D28" s="260">
        <v>1</v>
      </c>
      <c r="E28" s="261"/>
      <c r="F28" s="262">
        <v>1</v>
      </c>
      <c r="G28" s="263"/>
      <c r="H28" s="263"/>
      <c r="I28" s="264"/>
      <c r="J28" s="265">
        <v>1</v>
      </c>
    </row>
    <row r="29" spans="2:10" ht="39.75" customHeight="1" x14ac:dyDescent="0.3">
      <c r="B29" s="512"/>
      <c r="C29" s="266" t="s">
        <v>323</v>
      </c>
      <c r="D29" s="260">
        <v>1</v>
      </c>
      <c r="E29" s="261"/>
      <c r="F29" s="262">
        <v>1</v>
      </c>
      <c r="G29" s="263"/>
      <c r="H29" s="263"/>
      <c r="I29" s="264"/>
      <c r="J29" s="265">
        <v>1</v>
      </c>
    </row>
    <row r="30" spans="2:10" ht="39.75" customHeight="1" x14ac:dyDescent="0.3">
      <c r="B30" s="512"/>
      <c r="C30" s="266" t="s">
        <v>329</v>
      </c>
      <c r="D30" s="260">
        <v>1</v>
      </c>
      <c r="E30" s="261"/>
      <c r="F30" s="262">
        <v>1</v>
      </c>
      <c r="G30" s="263"/>
      <c r="H30" s="263"/>
      <c r="I30" s="264"/>
      <c r="J30" s="265">
        <v>1</v>
      </c>
    </row>
    <row r="31" spans="2:10" ht="39.75" customHeight="1" x14ac:dyDescent="0.3">
      <c r="B31" s="512"/>
      <c r="C31" s="266" t="s">
        <v>679</v>
      </c>
      <c r="D31" s="260">
        <v>13</v>
      </c>
      <c r="E31" s="261">
        <v>13</v>
      </c>
      <c r="F31" s="262">
        <v>13</v>
      </c>
      <c r="G31" s="263">
        <v>12</v>
      </c>
      <c r="H31" s="263">
        <v>1</v>
      </c>
      <c r="I31" s="264"/>
      <c r="J31" s="265"/>
    </row>
    <row r="32" spans="2:10" ht="39.75" customHeight="1" x14ac:dyDescent="0.3">
      <c r="B32" s="512"/>
      <c r="C32" s="266" t="s">
        <v>332</v>
      </c>
      <c r="D32" s="260">
        <v>1</v>
      </c>
      <c r="E32" s="261"/>
      <c r="F32" s="262">
        <v>2</v>
      </c>
      <c r="G32" s="263"/>
      <c r="H32" s="263"/>
      <c r="I32" s="264"/>
      <c r="J32" s="265">
        <v>2</v>
      </c>
    </row>
    <row r="33" spans="2:10" ht="39.75" customHeight="1" x14ac:dyDescent="0.3">
      <c r="B33" s="512"/>
      <c r="C33" s="266" t="s">
        <v>160</v>
      </c>
      <c r="D33" s="260">
        <v>1</v>
      </c>
      <c r="E33" s="261"/>
      <c r="F33" s="262">
        <v>1</v>
      </c>
      <c r="G33" s="263"/>
      <c r="H33" s="263"/>
      <c r="I33" s="264"/>
      <c r="J33" s="265">
        <v>1</v>
      </c>
    </row>
    <row r="34" spans="2:10" ht="39.75" customHeight="1" x14ac:dyDescent="0.3">
      <c r="B34" s="512"/>
      <c r="C34" s="266" t="s">
        <v>167</v>
      </c>
      <c r="D34" s="260">
        <v>6</v>
      </c>
      <c r="E34" s="261">
        <v>6</v>
      </c>
      <c r="F34" s="262">
        <v>6</v>
      </c>
      <c r="G34" s="263">
        <v>1</v>
      </c>
      <c r="H34" s="263">
        <v>5</v>
      </c>
      <c r="I34" s="264"/>
      <c r="J34" s="265"/>
    </row>
    <row r="35" spans="2:10" ht="39.75" customHeight="1" x14ac:dyDescent="0.3">
      <c r="B35" s="512"/>
      <c r="C35" s="266" t="s">
        <v>680</v>
      </c>
      <c r="D35" s="260">
        <v>3</v>
      </c>
      <c r="E35" s="261">
        <v>3</v>
      </c>
      <c r="F35" s="262">
        <v>3</v>
      </c>
      <c r="G35" s="263"/>
      <c r="H35" s="263">
        <v>3</v>
      </c>
      <c r="I35" s="264"/>
      <c r="J35" s="265"/>
    </row>
    <row r="36" spans="2:10" ht="31.5" customHeight="1" x14ac:dyDescent="0.3">
      <c r="B36" s="512"/>
      <c r="C36" s="266" t="s">
        <v>86</v>
      </c>
      <c r="D36" s="260">
        <v>2</v>
      </c>
      <c r="E36" s="261">
        <v>1</v>
      </c>
      <c r="F36" s="262">
        <v>7</v>
      </c>
      <c r="G36" s="263"/>
      <c r="H36" s="263">
        <v>4</v>
      </c>
      <c r="I36" s="264">
        <v>3</v>
      </c>
      <c r="J36" s="265"/>
    </row>
    <row r="37" spans="2:10" ht="31.5" customHeight="1" x14ac:dyDescent="0.3">
      <c r="B37" s="513"/>
      <c r="C37" s="266" t="s">
        <v>111</v>
      </c>
      <c r="D37" s="260">
        <v>4</v>
      </c>
      <c r="E37" s="261">
        <v>1</v>
      </c>
      <c r="F37" s="262">
        <v>6</v>
      </c>
      <c r="G37" s="263"/>
      <c r="H37" s="263">
        <v>3</v>
      </c>
      <c r="I37" s="264"/>
      <c r="J37" s="265">
        <v>3</v>
      </c>
    </row>
    <row r="38" spans="2:10" ht="39" customHeight="1" x14ac:dyDescent="0.3">
      <c r="B38" s="347" t="s">
        <v>681</v>
      </c>
      <c r="C38" s="266" t="s">
        <v>160</v>
      </c>
      <c r="D38" s="260">
        <v>9</v>
      </c>
      <c r="E38" s="261">
        <v>8</v>
      </c>
      <c r="F38" s="262">
        <v>16</v>
      </c>
      <c r="G38" s="263">
        <v>15</v>
      </c>
      <c r="H38" s="263">
        <v>1</v>
      </c>
      <c r="I38" s="264"/>
      <c r="J38" s="265"/>
    </row>
    <row r="39" spans="2:10" x14ac:dyDescent="0.3">
      <c r="B39" s="511" t="s">
        <v>682</v>
      </c>
      <c r="C39" s="266" t="s">
        <v>323</v>
      </c>
      <c r="D39" s="260">
        <v>4</v>
      </c>
      <c r="E39" s="261">
        <v>3</v>
      </c>
      <c r="F39" s="262">
        <v>4</v>
      </c>
      <c r="G39" s="263">
        <v>2</v>
      </c>
      <c r="H39" s="263"/>
      <c r="I39" s="264">
        <v>1</v>
      </c>
      <c r="J39" s="265">
        <v>1</v>
      </c>
    </row>
    <row r="40" spans="2:10" ht="22.5" x14ac:dyDescent="0.3">
      <c r="B40" s="512"/>
      <c r="C40" s="266" t="s">
        <v>680</v>
      </c>
      <c r="D40" s="260">
        <v>2</v>
      </c>
      <c r="E40" s="261">
        <v>1</v>
      </c>
      <c r="F40" s="262">
        <v>2</v>
      </c>
      <c r="G40" s="263">
        <v>1</v>
      </c>
      <c r="H40" s="263"/>
      <c r="I40" s="264"/>
      <c r="J40" s="265">
        <v>1</v>
      </c>
    </row>
    <row r="41" spans="2:10" x14ac:dyDescent="0.3">
      <c r="B41" s="513"/>
      <c r="C41" s="266" t="s">
        <v>593</v>
      </c>
      <c r="D41" s="260">
        <v>4</v>
      </c>
      <c r="E41" s="261"/>
      <c r="F41" s="262">
        <v>4</v>
      </c>
      <c r="G41" s="263"/>
      <c r="H41" s="263"/>
      <c r="I41" s="264"/>
      <c r="J41" s="265">
        <v>4</v>
      </c>
    </row>
    <row r="42" spans="2:10" ht="22.5" x14ac:dyDescent="0.3">
      <c r="B42" s="511" t="s">
        <v>683</v>
      </c>
      <c r="C42" s="266" t="s">
        <v>612</v>
      </c>
      <c r="D42" s="261">
        <v>2</v>
      </c>
      <c r="E42" s="261">
        <v>1</v>
      </c>
      <c r="F42" s="263">
        <v>2</v>
      </c>
      <c r="G42" s="263">
        <v>1</v>
      </c>
      <c r="H42" s="263">
        <v>1</v>
      </c>
      <c r="I42" s="264"/>
      <c r="J42" s="263"/>
    </row>
    <row r="43" spans="2:10" x14ac:dyDescent="0.3">
      <c r="B43" s="512"/>
      <c r="C43" s="266" t="s">
        <v>619</v>
      </c>
      <c r="D43" s="261">
        <v>6</v>
      </c>
      <c r="E43" s="261">
        <v>3</v>
      </c>
      <c r="F43" s="263">
        <v>10</v>
      </c>
      <c r="G43" s="263">
        <v>5</v>
      </c>
      <c r="H43" s="263">
        <v>2</v>
      </c>
      <c r="I43" s="264"/>
      <c r="J43" s="263">
        <v>3</v>
      </c>
    </row>
    <row r="44" spans="2:10" x14ac:dyDescent="0.3">
      <c r="B44" s="513"/>
      <c r="C44" s="266" t="s">
        <v>111</v>
      </c>
      <c r="D44" s="261">
        <v>3</v>
      </c>
      <c r="E44" s="261">
        <v>1</v>
      </c>
      <c r="F44" s="263">
        <v>3</v>
      </c>
      <c r="G44" s="263"/>
      <c r="H44" s="263">
        <v>3</v>
      </c>
      <c r="I44" s="264"/>
      <c r="J44" s="263"/>
    </row>
    <row r="45" spans="2:10" x14ac:dyDescent="0.3">
      <c r="B45" s="505" t="s">
        <v>684</v>
      </c>
      <c r="C45" s="506"/>
      <c r="D45" s="269">
        <f t="shared" ref="D45:J45" si="0">SUM(D5:D44)</f>
        <v>146</v>
      </c>
      <c r="E45" s="270">
        <f t="shared" si="0"/>
        <v>88</v>
      </c>
      <c r="F45" s="271">
        <f t="shared" si="0"/>
        <v>189</v>
      </c>
      <c r="G45" s="272">
        <f t="shared" si="0"/>
        <v>93</v>
      </c>
      <c r="H45" s="272">
        <f t="shared" si="0"/>
        <v>39</v>
      </c>
      <c r="I45" s="272">
        <f>SUM(I5:I44)</f>
        <v>15</v>
      </c>
      <c r="J45" s="270">
        <f t="shared" si="0"/>
        <v>42</v>
      </c>
    </row>
    <row r="46" spans="2:10" x14ac:dyDescent="0.3">
      <c r="B46" s="273"/>
      <c r="C46" s="274"/>
      <c r="D46" s="79"/>
      <c r="E46" s="275"/>
      <c r="F46" s="274"/>
      <c r="G46" s="275">
        <f>G45/F45</f>
        <v>0.49206349206349204</v>
      </c>
      <c r="H46" s="275">
        <f>H45/F45</f>
        <v>0.20634920634920634</v>
      </c>
      <c r="I46" s="275">
        <f>I45/F45</f>
        <v>7.9365079365079361E-2</v>
      </c>
      <c r="J46" s="275">
        <f>J45/F45</f>
        <v>0.22222222222222221</v>
      </c>
    </row>
  </sheetData>
  <sheetProtection selectLockedCells="1" selectUnlockedCells="1"/>
  <autoFilter ref="B4:J46"/>
  <mergeCells count="6">
    <mergeCell ref="B45:C45"/>
    <mergeCell ref="B2:L2"/>
    <mergeCell ref="B7:B17"/>
    <mergeCell ref="B18:B37"/>
    <mergeCell ref="B39:B41"/>
    <mergeCell ref="B42:B4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AE6"/>
  <sheetViews>
    <sheetView tabSelected="1" zoomScale="90" zoomScaleNormal="90" workbookViewId="0">
      <pane xSplit="5" ySplit="1" topLeftCell="V2" activePane="bottomRight" state="frozen"/>
      <selection pane="topRight" activeCell="F1" sqref="F1"/>
      <selection pane="bottomLeft" activeCell="A3" sqref="A3"/>
      <selection pane="bottomRight" activeCell="X5" sqref="X5"/>
    </sheetView>
  </sheetViews>
  <sheetFormatPr baseColWidth="10" defaultColWidth="20.140625" defaultRowHeight="39.75" customHeight="1" outlineLevelCol="1" x14ac:dyDescent="0.2"/>
  <cols>
    <col min="1" max="1" width="4.140625" style="142" customWidth="1"/>
    <col min="2" max="2" width="20.140625" style="142"/>
    <col min="3" max="3" width="24.5703125" style="142" customWidth="1"/>
    <col min="4" max="5" width="20.140625" style="142"/>
    <col min="6" max="6" width="64.42578125" style="142" customWidth="1"/>
    <col min="7" max="7" width="26" style="142" customWidth="1"/>
    <col min="8" max="8" width="31.5703125" style="144" customWidth="1"/>
    <col min="9" max="9" width="34.42578125" style="142" customWidth="1"/>
    <col min="10" max="16" width="20.140625" style="142"/>
    <col min="17" max="17" width="14" style="143" customWidth="1" outlineLevel="1"/>
    <col min="18" max="18" width="37.7109375" style="143" customWidth="1" outlineLevel="1"/>
    <col min="19" max="19" width="20.140625" style="324" outlineLevel="1"/>
    <col min="20" max="22" width="20.140625" style="143" outlineLevel="1"/>
    <col min="23" max="23" width="72.855468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11.28515625" style="142" customWidth="1"/>
    <col min="33" max="33" width="9.7109375" style="142" customWidth="1"/>
    <col min="34" max="16384" width="20.140625" style="142"/>
  </cols>
  <sheetData>
    <row r="1" spans="2:31" ht="23.25" customHeight="1" x14ac:dyDescent="0.25">
      <c r="B1" s="446" t="s">
        <v>6</v>
      </c>
      <c r="C1" s="446"/>
      <c r="D1" s="446"/>
      <c r="E1" s="446"/>
      <c r="F1" s="446"/>
      <c r="G1" s="447" t="s">
        <v>19</v>
      </c>
      <c r="H1" s="447"/>
      <c r="I1" s="447"/>
      <c r="J1" s="447"/>
      <c r="K1" s="447"/>
      <c r="L1" s="447"/>
      <c r="M1" s="447"/>
      <c r="N1" s="447"/>
      <c r="O1" s="447"/>
      <c r="P1" s="447"/>
      <c r="Q1" s="445"/>
      <c r="R1" s="445"/>
      <c r="S1" s="445"/>
      <c r="T1" s="445"/>
      <c r="U1" s="445"/>
      <c r="V1" s="445"/>
      <c r="W1" s="445"/>
      <c r="X1" s="445"/>
      <c r="Y1" s="445"/>
      <c r="Z1" s="441" t="s">
        <v>69</v>
      </c>
      <c r="AA1" s="442"/>
      <c r="AB1" s="442"/>
      <c r="AC1" s="442"/>
      <c r="AD1" s="442"/>
      <c r="AE1" s="442"/>
    </row>
    <row r="2" spans="2:31" ht="23.25" customHeight="1" x14ac:dyDescent="0.25">
      <c r="B2" s="446"/>
      <c r="C2" s="446"/>
      <c r="D2" s="446"/>
      <c r="E2" s="446"/>
      <c r="F2" s="446"/>
      <c r="G2" s="447"/>
      <c r="H2" s="447"/>
      <c r="I2" s="447"/>
      <c r="J2" s="447"/>
      <c r="K2" s="447"/>
      <c r="L2" s="447"/>
      <c r="M2" s="447"/>
      <c r="N2" s="447"/>
      <c r="O2" s="447"/>
      <c r="P2" s="447"/>
      <c r="Q2" s="445" t="s">
        <v>70</v>
      </c>
      <c r="R2" s="445"/>
      <c r="S2" s="445"/>
      <c r="T2" s="445"/>
      <c r="U2" s="445"/>
      <c r="V2" s="445"/>
      <c r="W2" s="445"/>
      <c r="X2" s="445"/>
      <c r="Y2" s="445"/>
      <c r="Z2" s="443"/>
      <c r="AA2" s="444"/>
      <c r="AB2" s="444"/>
      <c r="AC2" s="444"/>
      <c r="AD2" s="444"/>
      <c r="AE2" s="444"/>
    </row>
    <row r="3" spans="2:31" ht="24"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391" t="s">
        <v>76</v>
      </c>
      <c r="R3" s="391" t="s">
        <v>77</v>
      </c>
      <c r="S3" s="391" t="s">
        <v>78</v>
      </c>
      <c r="T3" s="391" t="s">
        <v>79</v>
      </c>
      <c r="U3" s="391" t="s">
        <v>80</v>
      </c>
      <c r="V3" s="391" t="s">
        <v>81</v>
      </c>
      <c r="W3" s="391" t="s">
        <v>82</v>
      </c>
      <c r="X3" s="391" t="s">
        <v>83</v>
      </c>
      <c r="Y3" s="391" t="s">
        <v>52</v>
      </c>
      <c r="Z3" s="184" t="s">
        <v>56</v>
      </c>
      <c r="AA3" s="184" t="s">
        <v>58</v>
      </c>
      <c r="AB3" s="184" t="s">
        <v>60</v>
      </c>
      <c r="AC3" s="184" t="s">
        <v>62</v>
      </c>
      <c r="AD3" s="184" t="s">
        <v>64</v>
      </c>
      <c r="AE3" s="184" t="s">
        <v>84</v>
      </c>
    </row>
    <row r="4" spans="2:31" ht="241.5" customHeight="1" x14ac:dyDescent="0.25">
      <c r="B4" s="304" t="s">
        <v>85</v>
      </c>
      <c r="C4" s="440" t="s">
        <v>86</v>
      </c>
      <c r="D4" s="306" t="s">
        <v>87</v>
      </c>
      <c r="E4" s="222">
        <v>725</v>
      </c>
      <c r="F4" s="219" t="s">
        <v>88</v>
      </c>
      <c r="G4" s="219" t="s">
        <v>89</v>
      </c>
      <c r="H4" s="219" t="s">
        <v>90</v>
      </c>
      <c r="I4" s="219" t="s">
        <v>91</v>
      </c>
      <c r="J4" s="215">
        <v>1</v>
      </c>
      <c r="K4" s="195" t="s">
        <v>92</v>
      </c>
      <c r="L4" s="363" t="s">
        <v>93</v>
      </c>
      <c r="M4" s="364">
        <v>1</v>
      </c>
      <c r="N4" s="228">
        <v>45915</v>
      </c>
      <c r="O4" s="228">
        <v>46280</v>
      </c>
      <c r="P4" s="206"/>
      <c r="Q4" s="289">
        <v>46112</v>
      </c>
      <c r="R4" s="219" t="s">
        <v>94</v>
      </c>
      <c r="S4" s="200">
        <v>1</v>
      </c>
      <c r="T4" s="204">
        <f t="shared" ref="T4:T5" si="0">(IF(S4="","",IF(OR($J4=0,$J4="",Q4=""),"",S4/$J4)))</f>
        <v>1</v>
      </c>
      <c r="U4" s="205">
        <f t="shared" ref="U4:U5" si="1">(IF(OR($M4="",T4=""),"",IF(OR($M4=0,T4=0),0,IF((T4*100%)/$M4&gt;100%,100%,(T4*100%)/$M4))))</f>
        <v>1</v>
      </c>
      <c r="V4" s="206" t="str">
        <f t="shared" ref="V4:V5" si="2">IF(S4="","",IF(U4&lt;100%, IF(U4&lt;100%, "ALERTA","EN ejecución"), IF(U4=100%, "OK", "EN ejecución")))</f>
        <v>OK</v>
      </c>
      <c r="W4" s="310" t="s">
        <v>685</v>
      </c>
      <c r="X4" s="216" t="s">
        <v>95</v>
      </c>
      <c r="Y4" s="288" t="str">
        <f>IF(U4=100%,IF(U4&gt;=100%,"CUMPLIDA","ATENCIÓN"),IF(U4&lt;75%,"ATENCIÓN","EN EJECUCIÓN"))</f>
        <v>CUMPLIDA</v>
      </c>
      <c r="Z4" s="200" t="str">
        <f t="shared" ref="Z4:Z5" si="3">IF(Y4="CUMPLIDA", "SI", "NO")</f>
        <v>SI</v>
      </c>
      <c r="AA4" s="361" t="s">
        <v>96</v>
      </c>
      <c r="AB4" s="327" t="str">
        <f t="shared" ref="AB4:AB5" si="4">IF(Y4="CUMPLIDA",IF(AND(Z4="SI",AA4="NO"),"EFECTIVA",IF(AND(Z4="NO",AA4="NO"),"INEFECTIVA",IF(AND(Z4="NO",AA4="SI"),"INEFECTIVA",IF(AND(Z4="SI",AA4="SI"),"INEFECTIVA")))),"NO APLICA")</f>
        <v>EFECTIVA</v>
      </c>
      <c r="AC4" s="186" t="str">
        <f t="shared" ref="AC4:AC5" si="5">IF(AB4="EFECTIVA","NO",IF(AB4="INEFECTIVA","SI","NO APLICA"))</f>
        <v>NO</v>
      </c>
      <c r="AD4" s="200" t="s">
        <v>97</v>
      </c>
      <c r="AE4" s="151"/>
    </row>
    <row r="5" spans="2:31" ht="146.25" customHeight="1" x14ac:dyDescent="0.25">
      <c r="B5" s="195" t="s">
        <v>85</v>
      </c>
      <c r="C5" s="440"/>
      <c r="D5" s="306" t="s">
        <v>87</v>
      </c>
      <c r="E5" s="222">
        <v>725</v>
      </c>
      <c r="F5" s="219" t="s">
        <v>88</v>
      </c>
      <c r="G5" s="219" t="s">
        <v>98</v>
      </c>
      <c r="H5" s="219" t="s">
        <v>99</v>
      </c>
      <c r="I5" s="219" t="s">
        <v>100</v>
      </c>
      <c r="J5" s="215">
        <v>1</v>
      </c>
      <c r="K5" s="195" t="s">
        <v>101</v>
      </c>
      <c r="L5" s="363" t="s">
        <v>93</v>
      </c>
      <c r="M5" s="364">
        <v>1</v>
      </c>
      <c r="N5" s="228">
        <v>45915</v>
      </c>
      <c r="O5" s="371">
        <v>46112</v>
      </c>
      <c r="P5" s="362"/>
      <c r="Q5" s="289">
        <v>46112</v>
      </c>
      <c r="R5" s="219" t="s">
        <v>102</v>
      </c>
      <c r="S5" s="200">
        <v>1</v>
      </c>
      <c r="T5" s="204">
        <f t="shared" si="0"/>
        <v>1</v>
      </c>
      <c r="U5" s="205">
        <f t="shared" si="1"/>
        <v>1</v>
      </c>
      <c r="V5" s="206" t="str">
        <f t="shared" si="2"/>
        <v>OK</v>
      </c>
      <c r="W5" s="343" t="s">
        <v>686</v>
      </c>
      <c r="X5" s="216" t="s">
        <v>95</v>
      </c>
      <c r="Y5" s="288" t="str">
        <f>IF(U5=100%,IF(U5&gt;=100%,"CUMPLIDA","ATENCIÓN"),IF(U5&lt;75%,"ATENCIÓN","EN EJECUCIÓN"))</f>
        <v>CUMPLIDA</v>
      </c>
      <c r="Z5" s="200" t="str">
        <f t="shared" si="3"/>
        <v>SI</v>
      </c>
      <c r="AA5" s="361" t="s">
        <v>96</v>
      </c>
      <c r="AB5" s="327" t="str">
        <f t="shared" si="4"/>
        <v>EFECTIVA</v>
      </c>
      <c r="AC5" s="186" t="str">
        <f t="shared" si="5"/>
        <v>NO</v>
      </c>
      <c r="AD5" s="200" t="s">
        <v>97</v>
      </c>
      <c r="AE5" s="151"/>
    </row>
    <row r="6" spans="2:31" ht="257.25" customHeight="1" x14ac:dyDescent="0.25">
      <c r="B6" s="304" t="s">
        <v>85</v>
      </c>
      <c r="C6" s="440"/>
      <c r="D6" s="306" t="s">
        <v>87</v>
      </c>
      <c r="E6" s="222">
        <v>727</v>
      </c>
      <c r="F6" s="197" t="s">
        <v>103</v>
      </c>
      <c r="G6" s="219" t="s">
        <v>104</v>
      </c>
      <c r="H6" s="219" t="s">
        <v>105</v>
      </c>
      <c r="I6" s="219" t="s">
        <v>106</v>
      </c>
      <c r="J6" s="215">
        <v>1</v>
      </c>
      <c r="K6" s="195" t="s">
        <v>92</v>
      </c>
      <c r="L6" s="363" t="s">
        <v>93</v>
      </c>
      <c r="M6" s="364">
        <v>1</v>
      </c>
      <c r="N6" s="228">
        <v>45915</v>
      </c>
      <c r="O6" s="228">
        <v>46325</v>
      </c>
      <c r="P6" s="151"/>
      <c r="Q6" s="289">
        <v>46112</v>
      </c>
      <c r="R6" s="219" t="s">
        <v>107</v>
      </c>
      <c r="S6" s="200">
        <v>1</v>
      </c>
      <c r="T6" s="204">
        <f t="shared" ref="T6" si="6">(IF(S6="","",IF(OR($J6=0,$J6="",Q6=""),"",S6/$J6)))</f>
        <v>1</v>
      </c>
      <c r="U6" s="205">
        <f t="shared" ref="U6" si="7">(IF(OR($M6="",T6=""),"",IF(OR($M6=0,T6=0),0,IF((T6*100%)/$M6&gt;100%,100%,(T6*100%)/$M6))))</f>
        <v>1</v>
      </c>
      <c r="V6" s="206" t="str">
        <f t="shared" ref="V6" si="8">IF(S6="","",IF(U6&lt;100%, IF(U6&lt;100%, "ALERTA","EN ejecución"), IF(U6=100%, "OK", "EN ejecución")))</f>
        <v>OK</v>
      </c>
      <c r="W6" s="294" t="s">
        <v>687</v>
      </c>
      <c r="X6" s="216" t="s">
        <v>95</v>
      </c>
      <c r="Y6" s="288" t="str">
        <f t="shared" ref="Y6" si="9">IF(U6=100%,IF(U6&gt;=100%,"CUMPLIDA","ATENCIÓN"),IF(U6&lt;75%,"ATENCIÓN","EN EJECUCIÓN"))</f>
        <v>CUMPLIDA</v>
      </c>
      <c r="Z6" s="200" t="str">
        <f t="shared" ref="Z6" si="10">IF(Y6="CUMPLIDA", "SI", "NO")</f>
        <v>SI</v>
      </c>
      <c r="AA6" s="361" t="s">
        <v>96</v>
      </c>
      <c r="AB6" s="327" t="str">
        <f t="shared" ref="AB6" si="11">IF(Y6="CUMPLIDA",IF(AND(Z6="SI",AA6="NO"),"EFECTIVA",IF(AND(Z6="NO",AA6="NO"),"INEFECTIVA",IF(AND(Z6="NO",AA6="SI"),"INEFECTIVA",IF(AND(Z6="SI",AA6="SI"),"INEFECTIVA")))),"NO APLICA")</f>
        <v>EFECTIVA</v>
      </c>
      <c r="AC6" s="186" t="str">
        <f t="shared" ref="AC6" si="12">IF(AB6="EFECTIVA","NO",IF(AB6="INEFECTIVA","SI","NO APLICA"))</f>
        <v>NO</v>
      </c>
      <c r="AD6" s="200" t="s">
        <v>97</v>
      </c>
      <c r="AE6" s="151"/>
    </row>
  </sheetData>
  <mergeCells count="6">
    <mergeCell ref="C4:C6"/>
    <mergeCell ref="Z1:AE2"/>
    <mergeCell ref="Q1:Y1"/>
    <mergeCell ref="B1:F2"/>
    <mergeCell ref="G1:P2"/>
    <mergeCell ref="Q2:Y2"/>
  </mergeCells>
  <conditionalFormatting sqref="V4:V6">
    <cfRule type="containsText" dxfId="223" priority="1937" stopIfTrue="1" operator="containsText" text="EN TERMINO">
      <formula>NOT(ISERROR(SEARCH("EN TERMINO",V4)))</formula>
    </cfRule>
    <cfRule type="containsText" priority="1938" operator="containsText" text="AMARILLO">
      <formula>NOT(ISERROR(SEARCH("AMARILLO",V4)))</formula>
    </cfRule>
    <cfRule type="containsText" dxfId="222" priority="1939" stopIfTrue="1" operator="containsText" text="ALERTA">
      <formula>NOT(ISERROR(SEARCH("ALERTA",V4)))</formula>
    </cfRule>
    <cfRule type="containsText" dxfId="221" priority="1940" stopIfTrue="1" operator="containsText" text="OK">
      <formula>NOT(ISERROR(SEARCH("OK",V4)))</formula>
    </cfRule>
    <cfRule type="dataBar" priority="1941">
      <dataBar>
        <cfvo type="min"/>
        <cfvo type="max"/>
        <color rgb="FF638EC6"/>
      </dataBar>
    </cfRule>
  </conditionalFormatting>
  <conditionalFormatting sqref="Y4:Y6">
    <cfRule type="containsText" dxfId="220" priority="1" operator="containsText" text="EN EJECUCIÓN">
      <formula>NOT(ISERROR(SEARCH("EN EJECUCIÓN",Y4)))</formula>
    </cfRule>
    <cfRule type="containsText" dxfId="219" priority="2" operator="containsText" text="EN TERMINO">
      <formula>NOT(ISERROR(SEARCH("EN TERMINO",Y4)))</formula>
    </cfRule>
    <cfRule type="containsText" dxfId="218" priority="3" operator="containsText" text="ATENCIÓN">
      <formula>NOT(ISERROR(SEARCH("ATENCIÓN",Y4)))</formula>
    </cfRule>
    <cfRule type="containsText" dxfId="217" priority="4" stopIfTrue="1" operator="containsText" text="PENDIENTE">
      <formula>NOT(ISERROR(SEARCH("PENDIENTE",Y4)))</formula>
    </cfRule>
    <cfRule type="containsText" dxfId="216" priority="5" stopIfTrue="1" operator="containsText" text="INCUMPLIDA">
      <formula>NOT(ISERROR(SEARCH("INCUMPLIDA",Y4)))</formula>
    </cfRule>
    <cfRule type="containsText" dxfId="215" priority="6" stopIfTrue="1" operator="containsText" text="CUMPLIDA">
      <formula>NOT(ISERROR(SEARCH("CUMPLIDA",Y4)))</formula>
    </cfRule>
  </conditionalFormatting>
  <conditionalFormatting sqref="AC4:AC6">
    <cfRule type="containsText" dxfId="214" priority="7" operator="containsText" text="cerrada">
      <formula>NOT(ISERROR(SEARCH("cerrada",AC4)))</formula>
    </cfRule>
    <cfRule type="containsText" dxfId="213" priority="8" operator="containsText" text="cerrado">
      <formula>NOT(ISERROR(SEARCH("cerrado",AC4)))</formula>
    </cfRule>
    <cfRule type="containsText" dxfId="212" priority="9" operator="containsText" text="Abierto">
      <formula>NOT(ISERROR(SEARCH("Abierto",AC4)))</formula>
    </cfRule>
  </conditionalFormatting>
  <dataValidations count="2">
    <dataValidation type="list" allowBlank="1" showInputMessage="1" showErrorMessage="1" sqref="K4:K6">
      <formula1>"Correctiva, Preventiva, Acción de mejora"</formula1>
    </dataValidation>
    <dataValidation type="list" allowBlank="1" showInputMessage="1" showErrorMessage="1" sqref="AA4:AA6">
      <formula1>#REF!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E7"/>
  <sheetViews>
    <sheetView workbookViewId="0">
      <selection activeCell="D5" sqref="D5"/>
    </sheetView>
  </sheetViews>
  <sheetFormatPr baseColWidth="10" defaultColWidth="11.42578125" defaultRowHeight="16.5" x14ac:dyDescent="0.3"/>
  <cols>
    <col min="1" max="1" width="11.42578125" style="163"/>
    <col min="2" max="2" width="19.7109375" style="163" customWidth="1"/>
    <col min="3" max="3" width="24.7109375" style="163" customWidth="1"/>
    <col min="4" max="16384" width="11.42578125" style="163"/>
  </cols>
  <sheetData>
    <row r="2" spans="2:5" x14ac:dyDescent="0.3">
      <c r="B2" s="169" t="s">
        <v>108</v>
      </c>
    </row>
    <row r="4" spans="2:5" ht="51" x14ac:dyDescent="0.3">
      <c r="B4" s="150" t="s">
        <v>56</v>
      </c>
      <c r="C4" s="150" t="s">
        <v>109</v>
      </c>
    </row>
    <row r="5" spans="2:5" x14ac:dyDescent="0.3">
      <c r="B5" s="175" t="s">
        <v>110</v>
      </c>
      <c r="C5" s="175" t="s">
        <v>96</v>
      </c>
      <c r="D5" s="176">
        <f>IF(B5="SI",50%,0%)</f>
        <v>0.5</v>
      </c>
      <c r="E5" s="176">
        <f>IF(C5="NO",50%,0%)</f>
        <v>0.5</v>
      </c>
    </row>
    <row r="6" spans="2:5" x14ac:dyDescent="0.3">
      <c r="B6" s="174" t="s">
        <v>96</v>
      </c>
      <c r="C6" s="174" t="s">
        <v>96</v>
      </c>
      <c r="D6" s="176">
        <f>IF(B6="SI",50%,0%)</f>
        <v>0</v>
      </c>
      <c r="E6" s="176">
        <f t="shared" ref="E6:E7" si="0">IF(C6="NO",50%,0%)</f>
        <v>0.5</v>
      </c>
    </row>
    <row r="7" spans="2:5" x14ac:dyDescent="0.3">
      <c r="B7" s="175" t="s">
        <v>96</v>
      </c>
      <c r="C7" s="175" t="s">
        <v>110</v>
      </c>
      <c r="D7" s="176">
        <f t="shared" ref="D7" si="1">IF(B7="SI",50%,0%)</f>
        <v>0</v>
      </c>
      <c r="E7" s="176">
        <f t="shared" si="0"/>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4"/>
  <sheetViews>
    <sheetView zoomScale="90" zoomScaleNormal="90" workbookViewId="0">
      <pane xSplit="5" topLeftCell="W1" activePane="topRight" state="frozen"/>
      <selection pane="topRight" activeCell="AA4" sqref="AA4"/>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59" style="142" customWidth="1"/>
    <col min="7" max="7" width="33.5703125" style="142" customWidth="1"/>
    <col min="8" max="8" width="38.42578125" style="144" customWidth="1"/>
    <col min="9" max="16" width="20.140625" style="142"/>
    <col min="17" max="17" width="20.140625" style="143" outlineLevel="1"/>
    <col min="18" max="18" width="54.7109375" style="143" customWidth="1" outlineLevel="1"/>
    <col min="19" max="22" width="20.140625" style="143" outlineLevel="1"/>
    <col min="23" max="23" width="58.5703125" style="143" customWidth="1" outlineLevel="1"/>
    <col min="24" max="25" width="20.140625" style="143" outlineLevel="1"/>
    <col min="26" max="26" width="19.1406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446" t="s">
        <v>6</v>
      </c>
      <c r="C1" s="446"/>
      <c r="D1" s="446"/>
      <c r="E1" s="446"/>
      <c r="F1" s="446"/>
      <c r="G1" s="447" t="s">
        <v>19</v>
      </c>
      <c r="H1" s="447"/>
      <c r="I1" s="447"/>
      <c r="J1" s="447"/>
      <c r="K1" s="447"/>
      <c r="L1" s="447"/>
      <c r="M1" s="447"/>
      <c r="N1" s="447"/>
      <c r="O1" s="447"/>
      <c r="P1" s="447"/>
      <c r="Q1" s="445"/>
      <c r="R1" s="445"/>
      <c r="S1" s="445"/>
      <c r="T1" s="445"/>
      <c r="U1" s="445"/>
      <c r="V1" s="445"/>
      <c r="W1" s="445"/>
      <c r="X1" s="445"/>
      <c r="Y1" s="445"/>
      <c r="Z1" s="441" t="s">
        <v>69</v>
      </c>
      <c r="AA1" s="442"/>
      <c r="AB1" s="442"/>
      <c r="AC1" s="442"/>
      <c r="AD1" s="442"/>
      <c r="AE1" s="442"/>
    </row>
    <row r="2" spans="2:31" ht="18.75" customHeight="1" x14ac:dyDescent="0.25">
      <c r="B2" s="446"/>
      <c r="C2" s="446"/>
      <c r="D2" s="446"/>
      <c r="E2" s="446"/>
      <c r="F2" s="446"/>
      <c r="G2" s="447"/>
      <c r="H2" s="447"/>
      <c r="I2" s="447"/>
      <c r="J2" s="447"/>
      <c r="K2" s="447"/>
      <c r="L2" s="447"/>
      <c r="M2" s="447"/>
      <c r="N2" s="447"/>
      <c r="O2" s="447"/>
      <c r="P2" s="447"/>
      <c r="Q2" s="445" t="s">
        <v>70</v>
      </c>
      <c r="R2" s="445"/>
      <c r="S2" s="445"/>
      <c r="T2" s="445"/>
      <c r="U2" s="445"/>
      <c r="V2" s="445"/>
      <c r="W2" s="445"/>
      <c r="X2" s="445"/>
      <c r="Y2" s="445"/>
      <c r="Z2" s="443"/>
      <c r="AA2" s="444"/>
      <c r="AB2" s="444"/>
      <c r="AC2" s="444"/>
      <c r="AD2" s="444"/>
      <c r="AE2" s="444"/>
    </row>
    <row r="3" spans="2:31" ht="60"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1" t="s">
        <v>76</v>
      </c>
      <c r="R3" s="391" t="s">
        <v>77</v>
      </c>
      <c r="S3" s="391" t="s">
        <v>78</v>
      </c>
      <c r="T3" s="391" t="s">
        <v>79</v>
      </c>
      <c r="U3" s="391" t="s">
        <v>80</v>
      </c>
      <c r="V3" s="391" t="s">
        <v>81</v>
      </c>
      <c r="W3" s="391" t="s">
        <v>82</v>
      </c>
      <c r="X3" s="391" t="s">
        <v>83</v>
      </c>
      <c r="Y3" s="391" t="s">
        <v>52</v>
      </c>
      <c r="Z3" s="184" t="s">
        <v>56</v>
      </c>
      <c r="AA3" s="185" t="s">
        <v>58</v>
      </c>
      <c r="AB3" s="185" t="s">
        <v>60</v>
      </c>
      <c r="AC3" s="185" t="s">
        <v>62</v>
      </c>
      <c r="AD3" s="185" t="s">
        <v>64</v>
      </c>
      <c r="AE3" s="185" t="s">
        <v>84</v>
      </c>
    </row>
    <row r="4" spans="2:31" ht="208.5" customHeight="1" x14ac:dyDescent="0.25">
      <c r="B4" s="304" t="s">
        <v>85</v>
      </c>
      <c r="C4" s="211" t="s">
        <v>111</v>
      </c>
      <c r="D4" s="151" t="s">
        <v>112</v>
      </c>
      <c r="E4" s="222">
        <v>776</v>
      </c>
      <c r="F4" s="373" t="s">
        <v>113</v>
      </c>
      <c r="G4" s="373" t="s">
        <v>114</v>
      </c>
      <c r="H4" s="373" t="s">
        <v>115</v>
      </c>
      <c r="I4" s="234" t="s">
        <v>116</v>
      </c>
      <c r="J4" s="234">
        <v>2</v>
      </c>
      <c r="K4" s="151" t="s">
        <v>92</v>
      </c>
      <c r="L4" s="234" t="s">
        <v>117</v>
      </c>
      <c r="M4" s="209">
        <v>1</v>
      </c>
      <c r="N4" s="374" t="s">
        <v>118</v>
      </c>
      <c r="O4" s="374" t="s">
        <v>119</v>
      </c>
      <c r="P4" s="251">
        <v>46203</v>
      </c>
      <c r="Q4" s="289">
        <v>46112</v>
      </c>
      <c r="R4" s="296" t="s">
        <v>120</v>
      </c>
      <c r="S4" s="200">
        <v>1</v>
      </c>
      <c r="T4" s="204">
        <f t="shared" ref="T4" si="0">(IF(S4="","",IF(OR($J4=0,$J4="",Q4=""),"",S4/$J4)))</f>
        <v>0.5</v>
      </c>
      <c r="U4" s="205">
        <f t="shared" ref="U4" si="1">(IF(OR($M4="",T4=""),"",IF(OR($M4=0,T4=0),0,IF((T4*100%)/$M4&gt;100%,100%,(T4*100%)/$M4))))</f>
        <v>0.5</v>
      </c>
      <c r="V4" s="206" t="str">
        <f t="shared" ref="V4" si="2">IF(S4="","",IF(U4&lt;100%, IF(U4&lt;100%, "ALERTA","EN ejecución"), IF(U4=100%, "OK", "EN ejecución")))</f>
        <v>ALERTA</v>
      </c>
      <c r="W4" s="296" t="s">
        <v>690</v>
      </c>
      <c r="X4" s="216" t="s">
        <v>95</v>
      </c>
      <c r="Y4" s="288" t="str">
        <f t="shared" ref="Y4" si="3">IF(U4=100%,IF(U4&gt;=100%,"CUMPLIDA","ATENCIÓN"),IF(U4&lt;25%,"ATENCIÓN","EN EJECUCIÓN"))</f>
        <v>EN EJECUCIÓN</v>
      </c>
      <c r="Z4" s="200" t="str">
        <f t="shared" ref="Z4" si="4">IF(Y4="CUMPLIDA", "SI", "NO")</f>
        <v>NO</v>
      </c>
      <c r="AA4" s="329" t="s">
        <v>96</v>
      </c>
      <c r="AB4" s="327" t="str">
        <f t="shared" ref="AB4" si="5">IF(Y4="CUMPLIDA",IF(AND(Z4="SI",AA4="NO"),"EFECTIVA",IF(AND(Z4="NO",AA4="NO"),"INEFECTIVA",IF(AND(Z4="NO",AA4="SI"),"INEFECTIVA",IF(AND(Z4="SI",AA4="SI"),"INEFECTIVA")))),"NO APLICA")</f>
        <v>NO APLICA</v>
      </c>
      <c r="AC4" s="186" t="str">
        <f t="shared" ref="AC4" si="6">IF(AB4="EFECTIVA","NO",IF(AB4="INEFECTIVA","SI","NO APLICA"))</f>
        <v>NO APLICA</v>
      </c>
      <c r="AD4" s="200" t="s">
        <v>97</v>
      </c>
      <c r="AE4" s="151"/>
    </row>
  </sheetData>
  <mergeCells count="5">
    <mergeCell ref="Q1:Y1"/>
    <mergeCell ref="Z1:AE2"/>
    <mergeCell ref="Q2:Y2"/>
    <mergeCell ref="B1:F2"/>
    <mergeCell ref="G1:P2"/>
  </mergeCells>
  <conditionalFormatting sqref="V4">
    <cfRule type="containsText" dxfId="211" priority="1947" stopIfTrue="1" operator="containsText" text="EN TERMINO">
      <formula>NOT(ISERROR(SEARCH("EN TERMINO",V4)))</formula>
    </cfRule>
    <cfRule type="containsText" priority="1948" operator="containsText" text="AMARILLO">
      <formula>NOT(ISERROR(SEARCH("AMARILLO",V4)))</formula>
    </cfRule>
    <cfRule type="containsText" dxfId="210" priority="1949" stopIfTrue="1" operator="containsText" text="ALERTA">
      <formula>NOT(ISERROR(SEARCH("ALERTA",V4)))</formula>
    </cfRule>
    <cfRule type="containsText" dxfId="209" priority="1950" stopIfTrue="1" operator="containsText" text="OK">
      <formula>NOT(ISERROR(SEARCH("OK",V4)))</formula>
    </cfRule>
    <cfRule type="dataBar" priority="1951">
      <dataBar>
        <cfvo type="min"/>
        <cfvo type="max"/>
        <color rgb="FF638EC6"/>
      </dataBar>
    </cfRule>
  </conditionalFormatting>
  <conditionalFormatting sqref="Y4">
    <cfRule type="containsText" dxfId="208" priority="13" operator="containsText" text="EN EJECUCIÓN">
      <formula>NOT(ISERROR(SEARCH("EN EJECUCIÓN",Y4)))</formula>
    </cfRule>
    <cfRule type="containsText" dxfId="207" priority="15" operator="containsText" text="EN TERMINO">
      <formula>NOT(ISERROR(SEARCH("EN TERMINO",Y4)))</formula>
    </cfRule>
    <cfRule type="containsText" dxfId="206" priority="16" operator="containsText" text="ATENCIÓN">
      <formula>NOT(ISERROR(SEARCH("ATENCIÓN",Y4)))</formula>
    </cfRule>
    <cfRule type="containsText" dxfId="205" priority="17" stopIfTrue="1" operator="containsText" text="PENDIENTE">
      <formula>NOT(ISERROR(SEARCH("PENDIENTE",Y4)))</formula>
    </cfRule>
    <cfRule type="containsText" dxfId="204" priority="18" stopIfTrue="1" operator="containsText" text="INCUMPLIDA">
      <formula>NOT(ISERROR(SEARCH("INCUMPLIDA",Y4)))</formula>
    </cfRule>
    <cfRule type="containsText" dxfId="203" priority="19" stopIfTrue="1" operator="containsText" text="CUMPLIDA">
      <formula>NOT(ISERROR(SEARCH("CUMPLIDA",Y4)))</formula>
    </cfRule>
  </conditionalFormatting>
  <conditionalFormatting sqref="AC4">
    <cfRule type="containsText" dxfId="202" priority="1" operator="containsText" text="cerrada">
      <formula>NOT(ISERROR(SEARCH("cerrada",AC4)))</formula>
    </cfRule>
    <cfRule type="containsText" dxfId="201" priority="2" operator="containsText" text="cerrado">
      <formula>NOT(ISERROR(SEARCH("cerrado",AC4)))</formula>
    </cfRule>
    <cfRule type="containsText" dxfId="200" priority="3" operator="containsText" text="Abierto">
      <formula>NOT(ISERROR(SEARCH("Abierto",AC4)))</formula>
    </cfRule>
  </conditionalFormatting>
  <dataValidations count="2">
    <dataValidation type="list" allowBlank="1" showInputMessage="1" showErrorMessage="1" sqref="K4">
      <formula1>"Correctiva, Preventiva, Acción de mejora"</formula1>
    </dataValidation>
    <dataValidation type="list" allowBlank="1" showInputMessage="1" showErrorMessage="1" sqref="AA4">
      <formula1>#REF!</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B1:AE35"/>
  <sheetViews>
    <sheetView zoomScale="85" zoomScaleNormal="85" workbookViewId="0">
      <pane xSplit="5" topLeftCell="V1" activePane="topRight" state="frozen"/>
      <selection pane="topRight" activeCell="E33" sqref="E33"/>
    </sheetView>
  </sheetViews>
  <sheetFormatPr baseColWidth="10" defaultColWidth="20.140625" defaultRowHeight="39.950000000000003" customHeight="1" outlineLevelCol="1" x14ac:dyDescent="0.2"/>
  <cols>
    <col min="1" max="1" width="4.140625" style="142" customWidth="1"/>
    <col min="2" max="2" width="20.140625" style="142"/>
    <col min="3" max="3" width="33.140625" style="142" customWidth="1"/>
    <col min="4" max="5" width="14.140625" style="142" customWidth="1"/>
    <col min="6" max="6" width="79.85546875" style="142" customWidth="1"/>
    <col min="7" max="7" width="20.140625" style="142"/>
    <col min="8" max="8" width="36.42578125" style="144" customWidth="1"/>
    <col min="9" max="9" width="30.42578125" style="142" customWidth="1"/>
    <col min="10" max="10" width="20.140625" style="142"/>
    <col min="11" max="11" width="17.42578125" style="142" customWidth="1"/>
    <col min="12" max="16" width="16.42578125" style="142" customWidth="1"/>
    <col min="17" max="17" width="20.140625" style="143" customWidth="1" outlineLevel="1"/>
    <col min="18" max="18" width="51.85546875" style="143" customWidth="1" outlineLevel="1"/>
    <col min="19" max="22" width="20.140625" style="143" customWidth="1" outlineLevel="1"/>
    <col min="23" max="23" width="72.5703125" style="143" customWidth="1" outlineLevel="1"/>
    <col min="24" max="24" width="19.42578125" style="143" customWidth="1" outlineLevel="1"/>
    <col min="25"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446" t="s">
        <v>6</v>
      </c>
      <c r="C1" s="446"/>
      <c r="D1" s="446"/>
      <c r="E1" s="446"/>
      <c r="F1" s="446"/>
      <c r="G1" s="447" t="s">
        <v>19</v>
      </c>
      <c r="H1" s="447"/>
      <c r="I1" s="447"/>
      <c r="J1" s="447"/>
      <c r="K1" s="447"/>
      <c r="L1" s="447"/>
      <c r="M1" s="447"/>
      <c r="N1" s="447"/>
      <c r="O1" s="447"/>
      <c r="P1" s="447"/>
      <c r="Q1" s="445"/>
      <c r="R1" s="445"/>
      <c r="S1" s="445"/>
      <c r="T1" s="445"/>
      <c r="U1" s="445"/>
      <c r="V1" s="445"/>
      <c r="W1" s="445"/>
      <c r="X1" s="445"/>
      <c r="Y1" s="445"/>
      <c r="Z1" s="441" t="s">
        <v>69</v>
      </c>
      <c r="AA1" s="442"/>
      <c r="AB1" s="442"/>
      <c r="AC1" s="442"/>
      <c r="AD1" s="442"/>
      <c r="AE1" s="442"/>
    </row>
    <row r="2" spans="2:31" ht="18.75" customHeight="1" x14ac:dyDescent="0.25">
      <c r="B2" s="446"/>
      <c r="C2" s="446"/>
      <c r="D2" s="446"/>
      <c r="E2" s="446"/>
      <c r="F2" s="446"/>
      <c r="G2" s="447"/>
      <c r="H2" s="447"/>
      <c r="I2" s="447"/>
      <c r="J2" s="447"/>
      <c r="K2" s="447"/>
      <c r="L2" s="447"/>
      <c r="M2" s="447"/>
      <c r="N2" s="447"/>
      <c r="O2" s="447"/>
      <c r="P2" s="447"/>
      <c r="Q2" s="445" t="s">
        <v>70</v>
      </c>
      <c r="R2" s="445"/>
      <c r="S2" s="445"/>
      <c r="T2" s="445"/>
      <c r="U2" s="445"/>
      <c r="V2" s="445"/>
      <c r="W2" s="445"/>
      <c r="X2" s="445"/>
      <c r="Y2" s="445"/>
      <c r="Z2" s="443"/>
      <c r="AA2" s="444"/>
      <c r="AB2" s="444"/>
      <c r="AC2" s="444"/>
      <c r="AD2" s="444"/>
      <c r="AE2" s="444"/>
    </row>
    <row r="3" spans="2:31" ht="86.2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391" t="s">
        <v>76</v>
      </c>
      <c r="R3" s="391" t="s">
        <v>77</v>
      </c>
      <c r="S3" s="391" t="s">
        <v>78</v>
      </c>
      <c r="T3" s="391" t="s">
        <v>79</v>
      </c>
      <c r="U3" s="391" t="s">
        <v>80</v>
      </c>
      <c r="V3" s="391" t="s">
        <v>81</v>
      </c>
      <c r="W3" s="391" t="s">
        <v>82</v>
      </c>
      <c r="X3" s="391" t="s">
        <v>83</v>
      </c>
      <c r="Y3" s="391" t="s">
        <v>52</v>
      </c>
      <c r="Z3" s="184" t="s">
        <v>56</v>
      </c>
      <c r="AA3" s="185" t="s">
        <v>58</v>
      </c>
      <c r="AB3" s="185" t="s">
        <v>60</v>
      </c>
      <c r="AC3" s="185" t="s">
        <v>62</v>
      </c>
      <c r="AD3" s="185" t="s">
        <v>64</v>
      </c>
      <c r="AE3" s="185" t="s">
        <v>84</v>
      </c>
    </row>
    <row r="4" spans="2:31" ht="147" customHeight="1" x14ac:dyDescent="0.25">
      <c r="B4" s="195" t="s">
        <v>85</v>
      </c>
      <c r="C4" s="309" t="s">
        <v>121</v>
      </c>
      <c r="D4" s="212"/>
      <c r="E4" s="213">
        <v>234</v>
      </c>
      <c r="F4" s="214" t="s">
        <v>122</v>
      </c>
      <c r="G4" s="215" t="s">
        <v>123</v>
      </c>
      <c r="H4" s="197" t="s">
        <v>124</v>
      </c>
      <c r="I4" s="197" t="s">
        <v>125</v>
      </c>
      <c r="J4" s="215">
        <v>1</v>
      </c>
      <c r="K4" s="216" t="s">
        <v>126</v>
      </c>
      <c r="L4" s="189" t="s">
        <v>127</v>
      </c>
      <c r="M4" s="209">
        <v>1</v>
      </c>
      <c r="N4" s="217">
        <v>44927</v>
      </c>
      <c r="O4" s="218">
        <v>45016</v>
      </c>
      <c r="P4" s="352">
        <v>46112</v>
      </c>
      <c r="Q4" s="289">
        <v>46112</v>
      </c>
      <c r="R4" s="310" t="s">
        <v>128</v>
      </c>
      <c r="S4" s="200">
        <v>0.05</v>
      </c>
      <c r="T4" s="204">
        <f>(IF(S4="","",IF(OR($J4=0,$J4="",Q4=""),"",S4/$J4)))</f>
        <v>0.05</v>
      </c>
      <c r="U4" s="205">
        <f>(IF(OR($M4="",T4=""),"",IF(OR($M4=0,T4=0),0,IF((T4*100%)/$M4&gt;100%,100%,(T4*100%)/$M4))))</f>
        <v>0.05</v>
      </c>
      <c r="V4" s="206" t="str">
        <f t="shared" ref="V4" si="0">IF(S4="","",IF(U4&lt;100%, IF(U4&lt;100%, "ALERTA","EN TERMINO"), IF(U4=100%, "OK", "EN TERMINO")))</f>
        <v>ALERTA</v>
      </c>
      <c r="W4" s="294" t="s">
        <v>710</v>
      </c>
      <c r="X4" s="216" t="s">
        <v>95</v>
      </c>
      <c r="Y4" s="288" t="str">
        <f>IF(U4=100%,IF(U4&gt;=100%,"CUMPLIDA","ATENCIÓN"),IF(U4&lt;100%,"INCUMPLIDA","EN EJECUCIÓN"))</f>
        <v>INCUMPLIDA</v>
      </c>
      <c r="Z4" s="200" t="str">
        <f>IF(Y4="CUMPLIDA", "SI", "NO")</f>
        <v>NO</v>
      </c>
      <c r="AA4" s="329" t="s">
        <v>96</v>
      </c>
      <c r="AB4" s="327" t="str">
        <f>IF(Y4="CUMPLIDA",IF(AND(Z4="SI",AA4="NO"),"EFECTIVA",IF(AND(Z4="NO",AA4="NO"),"INEFECTIVA",IF(AND(Z4="NO",AA4="SI"),"INEFECTIVA",IF(AND(Z4="SI",AA4="SI"),"INEFECTIVA")))),"NO APLICA")</f>
        <v>NO APLICA</v>
      </c>
      <c r="AC4" s="186" t="str">
        <f>IF(AB4="EFECTIVA","NO",IF(AB4="INEFECTIVA","SI","NO APLICA"))</f>
        <v>NO APLICA</v>
      </c>
      <c r="AD4" s="200" t="s">
        <v>97</v>
      </c>
      <c r="AE4" s="151"/>
    </row>
    <row r="5" spans="2:31" ht="147" customHeight="1" x14ac:dyDescent="0.25">
      <c r="B5" s="195" t="s">
        <v>85</v>
      </c>
      <c r="C5" s="211" t="s">
        <v>129</v>
      </c>
      <c r="D5" s="221" t="s">
        <v>87</v>
      </c>
      <c r="E5" s="222">
        <v>443</v>
      </c>
      <c r="F5" s="219" t="s">
        <v>130</v>
      </c>
      <c r="G5" s="223" t="s">
        <v>131</v>
      </c>
      <c r="H5" s="224" t="s">
        <v>132</v>
      </c>
      <c r="I5" s="223" t="s">
        <v>133</v>
      </c>
      <c r="J5" s="189">
        <v>2</v>
      </c>
      <c r="K5" s="189" t="s">
        <v>126</v>
      </c>
      <c r="L5" s="215" t="s">
        <v>134</v>
      </c>
      <c r="M5" s="209">
        <v>1</v>
      </c>
      <c r="N5" s="210">
        <v>45156</v>
      </c>
      <c r="O5" s="210">
        <v>45291</v>
      </c>
      <c r="P5" s="378">
        <v>46203</v>
      </c>
      <c r="Q5" s="289">
        <v>46111</v>
      </c>
      <c r="R5" s="310" t="s">
        <v>135</v>
      </c>
      <c r="S5" s="200">
        <v>1</v>
      </c>
      <c r="T5" s="204">
        <f>(IF(S5="","",IF(OR($J5=0,$J5="",Q5=""),"",S5/$J5)))</f>
        <v>0.5</v>
      </c>
      <c r="U5" s="205">
        <f t="shared" ref="U5" si="1">(IF(OR($M5="",T5=""),"",IF(OR($M5=0,T5=0),0,IF((T5*100%)/$M5&gt;100%,100%,(T5*100%)/$M5))))</f>
        <v>0.5</v>
      </c>
      <c r="V5" s="206" t="str">
        <f>IF(S5="","",IF(U5&lt;100%, IF(U5&lt;100%, "ALERTA","EN TERMINO"), IF(U5=100%, "OK", "EN TERMINO")))</f>
        <v>ALERTA</v>
      </c>
      <c r="W5" s="294" t="s">
        <v>722</v>
      </c>
      <c r="X5" s="216" t="s">
        <v>95</v>
      </c>
      <c r="Y5" s="288" t="str">
        <f>IF(U5=100%,IF(U5&gt;=100%,"CUMPLIDA","ATENCIÓN"),IF(U5&lt;50%,"ATENCIÓN","EN EJECUCIÓN"))</f>
        <v>EN EJECUCIÓN</v>
      </c>
      <c r="Z5" s="200" t="str">
        <f t="shared" ref="Z5:Z15" si="2">IF(Y5="CUMPLIDA", "SI", "NO")</f>
        <v>NO</v>
      </c>
      <c r="AA5" s="329" t="s">
        <v>96</v>
      </c>
      <c r="AB5" s="327" t="str">
        <f t="shared" ref="AB5:AB15" si="3">IF(Y5="CUMPLIDA",IF(AND(Z5="SI",AA5="NO"),"EFECTIVA",IF(AND(Z5="NO",AA5="NO"),"INEFECTIVA",IF(AND(Z5="NO",AA5="SI"),"INEFECTIVA",IF(AND(Z5="SI",AA5="SI"),"INEFECTIVA")))),"NO APLICA")</f>
        <v>NO APLICA</v>
      </c>
      <c r="AC5" s="186" t="str">
        <f t="shared" ref="AC5:AC15" si="4">IF(AB5="EFECTIVA","NO",IF(AB5="INEFECTIVA","SI","NO APLICA"))</f>
        <v>NO APLICA</v>
      </c>
      <c r="AD5" s="200" t="s">
        <v>97</v>
      </c>
      <c r="AE5" s="151"/>
    </row>
    <row r="6" spans="2:31" ht="128.25" customHeight="1" x14ac:dyDescent="0.25">
      <c r="B6" s="195" t="s">
        <v>85</v>
      </c>
      <c r="C6" s="198" t="s">
        <v>137</v>
      </c>
      <c r="D6" s="189" t="s">
        <v>138</v>
      </c>
      <c r="E6" s="222">
        <v>468</v>
      </c>
      <c r="F6" s="219" t="s">
        <v>139</v>
      </c>
      <c r="G6" s="223" t="s">
        <v>140</v>
      </c>
      <c r="H6" s="223" t="s">
        <v>141</v>
      </c>
      <c r="I6" s="223" t="s">
        <v>142</v>
      </c>
      <c r="J6" s="189">
        <v>2</v>
      </c>
      <c r="K6" s="189" t="s">
        <v>126</v>
      </c>
      <c r="L6" s="215" t="s">
        <v>143</v>
      </c>
      <c r="M6" s="209">
        <v>1</v>
      </c>
      <c r="N6" s="210">
        <v>45292</v>
      </c>
      <c r="O6" s="210">
        <v>46387</v>
      </c>
      <c r="P6" s="220"/>
      <c r="Q6" s="289">
        <v>46112</v>
      </c>
      <c r="R6" s="310"/>
      <c r="S6" s="200">
        <v>0</v>
      </c>
      <c r="T6" s="204">
        <f t="shared" ref="T6" si="5">(IF(S6="","",IF(OR($J6=0,$J6="",Q6=""),"",S6/$J6)))</f>
        <v>0</v>
      </c>
      <c r="U6" s="205">
        <f t="shared" ref="U6" si="6">(IF(OR($M6="",T6=""),"",IF(OR($M6=0,T6=0),0,IF((T6*100%)/$M6&gt;100%,100%,(T6*100%)/$M6))))</f>
        <v>0</v>
      </c>
      <c r="V6" s="206" t="str">
        <f t="shared" ref="V6" si="7">IF(S6="","",IF(U6&lt;100%, IF(U6&lt;100%, "ALERTA","EN TERMINO"), IF(U6=100%, "OK", "EN TERMINO")))</f>
        <v>ALERTA</v>
      </c>
      <c r="W6" s="294" t="s">
        <v>723</v>
      </c>
      <c r="X6" s="216" t="s">
        <v>95</v>
      </c>
      <c r="Y6" s="288" t="str">
        <f t="shared" ref="Y6" si="8">IF(U6=100%,IF(U6&gt;=100%,"CUMPLIDA","ATENCIÓN"),IF(U6&lt;75%,"ATENCIÓN","EN EJECUCIÓN"))</f>
        <v>ATENCIÓN</v>
      </c>
      <c r="Z6" s="200" t="str">
        <f t="shared" si="2"/>
        <v>NO</v>
      </c>
      <c r="AA6" s="329" t="s">
        <v>96</v>
      </c>
      <c r="AB6" s="327" t="str">
        <f t="shared" si="3"/>
        <v>NO APLICA</v>
      </c>
      <c r="AC6" s="186" t="str">
        <f t="shared" si="4"/>
        <v>NO APLICA</v>
      </c>
      <c r="AD6" s="200" t="s">
        <v>97</v>
      </c>
      <c r="AE6" s="151"/>
    </row>
    <row r="7" spans="2:31" ht="138.75" customHeight="1" x14ac:dyDescent="0.25">
      <c r="B7" s="195" t="s">
        <v>85</v>
      </c>
      <c r="C7" s="450" t="s">
        <v>144</v>
      </c>
      <c r="D7" s="189" t="s">
        <v>145</v>
      </c>
      <c r="E7" s="222">
        <v>573</v>
      </c>
      <c r="F7" s="232" t="s">
        <v>146</v>
      </c>
      <c r="G7" s="282" t="s">
        <v>147</v>
      </c>
      <c r="H7" s="234" t="s">
        <v>148</v>
      </c>
      <c r="I7" s="234" t="s">
        <v>149</v>
      </c>
      <c r="J7" s="234">
        <v>1</v>
      </c>
      <c r="K7" s="191" t="s">
        <v>92</v>
      </c>
      <c r="L7" s="234" t="s">
        <v>143</v>
      </c>
      <c r="M7" s="209">
        <v>1</v>
      </c>
      <c r="N7" s="236">
        <v>45536</v>
      </c>
      <c r="O7" s="236">
        <v>45657</v>
      </c>
      <c r="P7" s="401">
        <v>46022</v>
      </c>
      <c r="Q7" s="420">
        <v>46119</v>
      </c>
      <c r="R7" s="380" t="s">
        <v>150</v>
      </c>
      <c r="S7" s="200">
        <v>1</v>
      </c>
      <c r="T7" s="204">
        <f t="shared" ref="T7:T8" si="9">(IF(S7="","",IF(OR($J7=0,$J7="",Q7=""),"",S7/$J7)))</f>
        <v>1</v>
      </c>
      <c r="U7" s="205">
        <f t="shared" ref="U7:U8" si="10">(IF(OR($M7="",T7=""),"",IF(OR($M7=0,T7=0),0,IF((T7*100%)/$M7&gt;100%,100%,(T7*100%)/$M7))))</f>
        <v>1</v>
      </c>
      <c r="V7" s="206" t="str">
        <f t="shared" ref="V7:V8" si="11">IF(S7="","",IF(U7&lt;100%, IF(U7&lt;100%, "ALERTA","EN TERMINO"), IF(U7=100%, "OK", "EN TERMINO")))</f>
        <v>OK</v>
      </c>
      <c r="W7" s="422" t="s">
        <v>711</v>
      </c>
      <c r="X7" s="414" t="s">
        <v>95</v>
      </c>
      <c r="Y7" s="419" t="str">
        <f t="shared" ref="Y7:Y8" si="12">IF(U7=100%,IF(U7&gt;=100%,"CUMPLIDA","ATENCIÓN"),IF(U7&lt;50%,"ATENCIÓN","EN EJECUCIÓN"))</f>
        <v>CUMPLIDA</v>
      </c>
      <c r="Z7" s="200" t="str">
        <f t="shared" si="2"/>
        <v>SI</v>
      </c>
      <c r="AA7" s="329" t="s">
        <v>96</v>
      </c>
      <c r="AB7" s="327" t="str">
        <f t="shared" si="3"/>
        <v>EFECTIVA</v>
      </c>
      <c r="AC7" s="186" t="str">
        <f t="shared" si="4"/>
        <v>NO</v>
      </c>
      <c r="AD7" s="200" t="s">
        <v>97</v>
      </c>
      <c r="AE7" s="151"/>
    </row>
    <row r="8" spans="2:31" ht="199.5" customHeight="1" x14ac:dyDescent="0.25">
      <c r="B8" s="195" t="s">
        <v>85</v>
      </c>
      <c r="C8" s="451"/>
      <c r="D8" s="189" t="s">
        <v>145</v>
      </c>
      <c r="E8" s="222">
        <v>573</v>
      </c>
      <c r="F8" s="232" t="s">
        <v>146</v>
      </c>
      <c r="G8" s="282" t="s">
        <v>147</v>
      </c>
      <c r="H8" s="234" t="s">
        <v>151</v>
      </c>
      <c r="I8" s="234" t="s">
        <v>152</v>
      </c>
      <c r="J8" s="234">
        <v>1</v>
      </c>
      <c r="K8" s="191" t="s">
        <v>92</v>
      </c>
      <c r="L8" s="234" t="s">
        <v>153</v>
      </c>
      <c r="M8" s="209">
        <v>1</v>
      </c>
      <c r="N8" s="236">
        <v>45627</v>
      </c>
      <c r="O8" s="236">
        <v>45657</v>
      </c>
      <c r="P8" s="401">
        <v>46022</v>
      </c>
      <c r="Q8" s="420">
        <v>46119</v>
      </c>
      <c r="R8" s="380" t="s">
        <v>150</v>
      </c>
      <c r="S8" s="200">
        <v>1</v>
      </c>
      <c r="T8" s="204">
        <f t="shared" si="9"/>
        <v>1</v>
      </c>
      <c r="U8" s="205">
        <f t="shared" si="10"/>
        <v>1</v>
      </c>
      <c r="V8" s="206" t="str">
        <f t="shared" si="11"/>
        <v>OK</v>
      </c>
      <c r="W8" s="424" t="s">
        <v>712</v>
      </c>
      <c r="X8" s="414" t="s">
        <v>95</v>
      </c>
      <c r="Y8" s="419" t="str">
        <f t="shared" si="12"/>
        <v>CUMPLIDA</v>
      </c>
      <c r="Z8" s="200" t="str">
        <f t="shared" si="2"/>
        <v>SI</v>
      </c>
      <c r="AA8" s="329" t="s">
        <v>96</v>
      </c>
      <c r="AB8" s="327" t="str">
        <f t="shared" si="3"/>
        <v>EFECTIVA</v>
      </c>
      <c r="AC8" s="186" t="str">
        <f t="shared" si="4"/>
        <v>NO</v>
      </c>
      <c r="AD8" s="200" t="s">
        <v>97</v>
      </c>
      <c r="AE8" s="151"/>
    </row>
    <row r="9" spans="2:31" ht="192.75" customHeight="1" x14ac:dyDescent="0.25">
      <c r="B9" s="195" t="s">
        <v>85</v>
      </c>
      <c r="C9" s="365" t="s">
        <v>154</v>
      </c>
      <c r="D9" s="189" t="s">
        <v>87</v>
      </c>
      <c r="E9" s="286">
        <v>589</v>
      </c>
      <c r="F9" s="345" t="s">
        <v>155</v>
      </c>
      <c r="G9" s="231" t="s">
        <v>156</v>
      </c>
      <c r="H9" s="293" t="s">
        <v>157</v>
      </c>
      <c r="I9" s="234" t="s">
        <v>158</v>
      </c>
      <c r="J9" s="234">
        <v>2</v>
      </c>
      <c r="K9" s="189" t="s">
        <v>92</v>
      </c>
      <c r="L9" s="234" t="s">
        <v>143</v>
      </c>
      <c r="M9" s="209">
        <v>1</v>
      </c>
      <c r="N9" s="236">
        <v>45505</v>
      </c>
      <c r="O9" s="236">
        <v>45595</v>
      </c>
      <c r="P9" s="378">
        <v>46203</v>
      </c>
      <c r="Q9" s="289">
        <v>46111</v>
      </c>
      <c r="R9" s="380" t="s">
        <v>159</v>
      </c>
      <c r="S9" s="200">
        <v>1</v>
      </c>
      <c r="T9" s="204">
        <f t="shared" ref="T9" si="13">(IF(S9="","",IF(OR($J9=0,$J9="",Q9=""),"",S9/$J9)))</f>
        <v>0.5</v>
      </c>
      <c r="U9" s="205">
        <f t="shared" ref="U9" si="14">(IF(OR($M9="",T9=""),"",IF(OR($M9=0,T9=0),0,IF((T9*100%)/$M9&gt;100%,100%,(T9*100%)/$M9))))</f>
        <v>0.5</v>
      </c>
      <c r="V9" s="206" t="str">
        <f t="shared" ref="V9" si="15">IF(S9="","",IF(U9&lt;100%, IF(U9&lt;100%, "ALERTA","EN TERMINO"), IF(U9=100%, "OK", "EN TERMINO")))</f>
        <v>ALERTA</v>
      </c>
      <c r="W9" s="294" t="s">
        <v>136</v>
      </c>
      <c r="X9" s="216" t="s">
        <v>95</v>
      </c>
      <c r="Y9" s="288" t="str">
        <f>IF(U9=100%,IF(U9&gt;=100%,"CUMPLIDA","ATENCIÓN"),IF(U9&lt;50%,"ATENCIÓN","EN EJECUCIÓN"))</f>
        <v>EN EJECUCIÓN</v>
      </c>
      <c r="Z9" s="200" t="str">
        <f t="shared" si="2"/>
        <v>NO</v>
      </c>
      <c r="AA9" s="329" t="s">
        <v>96</v>
      </c>
      <c r="AB9" s="327" t="str">
        <f t="shared" si="3"/>
        <v>NO APLICA</v>
      </c>
      <c r="AC9" s="186" t="str">
        <f t="shared" si="4"/>
        <v>NO APLICA</v>
      </c>
      <c r="AD9" s="200" t="s">
        <v>97</v>
      </c>
      <c r="AE9" s="151"/>
    </row>
    <row r="10" spans="2:31" ht="123.75" customHeight="1" x14ac:dyDescent="0.25">
      <c r="B10" s="195" t="s">
        <v>85</v>
      </c>
      <c r="C10" s="211" t="s">
        <v>160</v>
      </c>
      <c r="D10" s="151" t="s">
        <v>161</v>
      </c>
      <c r="E10" s="222">
        <v>662</v>
      </c>
      <c r="F10" s="214" t="s">
        <v>162</v>
      </c>
      <c r="G10" s="208" t="s">
        <v>163</v>
      </c>
      <c r="H10" s="208" t="s">
        <v>164</v>
      </c>
      <c r="I10" s="208" t="s">
        <v>165</v>
      </c>
      <c r="J10" s="328">
        <v>1</v>
      </c>
      <c r="K10" s="360" t="s">
        <v>92</v>
      </c>
      <c r="L10" s="281" t="s">
        <v>143</v>
      </c>
      <c r="M10" s="209">
        <v>1</v>
      </c>
      <c r="N10" s="193">
        <v>45658</v>
      </c>
      <c r="O10" s="353">
        <v>45777</v>
      </c>
      <c r="P10" s="251">
        <v>46203</v>
      </c>
      <c r="Q10" s="289">
        <v>46111</v>
      </c>
      <c r="R10" s="310" t="s">
        <v>166</v>
      </c>
      <c r="S10" s="200">
        <v>0</v>
      </c>
      <c r="T10" s="204">
        <f t="shared" ref="T10:T15" si="16">(IF(S10="","",IF(OR($J10=0,$J10="",Q10=""),"",S10/$J10)))</f>
        <v>0</v>
      </c>
      <c r="U10" s="205">
        <f t="shared" ref="U10:U15" si="17">(IF(OR($M10="",T10=""),"",IF(OR($M10=0,T10=0),0,IF((T10*100%)/$M10&gt;100%,100%,(T10*100%)/$M10))))</f>
        <v>0</v>
      </c>
      <c r="V10" s="206" t="str">
        <f t="shared" ref="V10:V15" si="18">IF(S10="","",IF(U10&lt;100%, IF(U10&lt;100%, "ALERTA","EN TERMINO"), IF(U10=100%, "OK", "EN TERMINO")))</f>
        <v>ALERTA</v>
      </c>
      <c r="W10" s="294" t="s">
        <v>724</v>
      </c>
      <c r="X10" s="216" t="s">
        <v>95</v>
      </c>
      <c r="Y10" s="288" t="str">
        <f>IF(U10=100%,IF(U10&gt;=100%,"CUMPLIDA","ATENCIÓN"),IF(U10&lt;50%,"ATENCIÓN","EN EJECUCIÓN"))</f>
        <v>ATENCIÓN</v>
      </c>
      <c r="Z10" s="200" t="str">
        <f t="shared" si="2"/>
        <v>NO</v>
      </c>
      <c r="AA10" s="329" t="s">
        <v>96</v>
      </c>
      <c r="AB10" s="327" t="str">
        <f t="shared" si="3"/>
        <v>NO APLICA</v>
      </c>
      <c r="AC10" s="186" t="str">
        <f t="shared" si="4"/>
        <v>NO APLICA</v>
      </c>
      <c r="AD10" s="200" t="s">
        <v>97</v>
      </c>
      <c r="AE10" s="151"/>
    </row>
    <row r="11" spans="2:31" ht="108" customHeight="1" x14ac:dyDescent="0.25">
      <c r="B11" s="195" t="s">
        <v>85</v>
      </c>
      <c r="C11" s="450" t="s">
        <v>167</v>
      </c>
      <c r="D11" s="189" t="s">
        <v>168</v>
      </c>
      <c r="E11" s="222">
        <v>671</v>
      </c>
      <c r="F11" s="346" t="s">
        <v>169</v>
      </c>
      <c r="G11" s="208" t="s">
        <v>170</v>
      </c>
      <c r="H11" s="208" t="s">
        <v>171</v>
      </c>
      <c r="I11" s="208" t="s">
        <v>172</v>
      </c>
      <c r="J11" s="234">
        <v>4</v>
      </c>
      <c r="K11" s="151" t="s">
        <v>101</v>
      </c>
      <c r="L11" s="234" t="s">
        <v>143</v>
      </c>
      <c r="M11" s="209">
        <v>1</v>
      </c>
      <c r="N11" s="193">
        <v>45689</v>
      </c>
      <c r="O11" s="402">
        <v>46021</v>
      </c>
      <c r="P11" s="151"/>
      <c r="Q11" s="420" t="s">
        <v>716</v>
      </c>
      <c r="R11" s="310" t="s">
        <v>173</v>
      </c>
      <c r="S11" s="408">
        <v>4</v>
      </c>
      <c r="T11" s="204">
        <f t="shared" si="16"/>
        <v>1</v>
      </c>
      <c r="U11" s="205">
        <f t="shared" si="17"/>
        <v>1</v>
      </c>
      <c r="V11" s="206" t="str">
        <f t="shared" si="18"/>
        <v>OK</v>
      </c>
      <c r="W11" s="422" t="s">
        <v>713</v>
      </c>
      <c r="X11" s="414" t="s">
        <v>95</v>
      </c>
      <c r="Y11" s="419" t="str">
        <f t="shared" ref="Y11:Y13" si="19">IF(U11=100%,IF(U11&gt;=100%,"CUMPLIDA","ATENCIÓN"),IF(U11&lt;50%,"ATENCIÓN","EN EJECUCIÓN"))</f>
        <v>CUMPLIDA</v>
      </c>
      <c r="Z11" s="200" t="str">
        <f t="shared" si="2"/>
        <v>SI</v>
      </c>
      <c r="AA11" s="329" t="s">
        <v>96</v>
      </c>
      <c r="AB11" s="327" t="str">
        <f t="shared" si="3"/>
        <v>EFECTIVA</v>
      </c>
      <c r="AC11" s="186" t="str">
        <f t="shared" si="4"/>
        <v>NO</v>
      </c>
      <c r="AD11" s="200" t="s">
        <v>97</v>
      </c>
      <c r="AE11" s="151"/>
    </row>
    <row r="12" spans="2:31" ht="141" customHeight="1" x14ac:dyDescent="0.25">
      <c r="B12" s="195" t="s">
        <v>85</v>
      </c>
      <c r="C12" s="452"/>
      <c r="D12" s="189" t="s">
        <v>168</v>
      </c>
      <c r="E12" s="222">
        <v>672</v>
      </c>
      <c r="F12" s="285" t="s">
        <v>174</v>
      </c>
      <c r="G12" s="208" t="s">
        <v>170</v>
      </c>
      <c r="H12" s="208" t="s">
        <v>175</v>
      </c>
      <c r="I12" s="208" t="s">
        <v>176</v>
      </c>
      <c r="J12" s="234">
        <v>4</v>
      </c>
      <c r="K12" s="151" t="s">
        <v>101</v>
      </c>
      <c r="L12" s="234" t="s">
        <v>143</v>
      </c>
      <c r="M12" s="209">
        <v>1</v>
      </c>
      <c r="N12" s="193">
        <v>45689</v>
      </c>
      <c r="O12" s="402">
        <v>46021</v>
      </c>
      <c r="P12" s="151"/>
      <c r="Q12" s="420" t="s">
        <v>716</v>
      </c>
      <c r="R12" s="310"/>
      <c r="S12" s="408">
        <v>4</v>
      </c>
      <c r="T12" s="204">
        <f t="shared" si="16"/>
        <v>1</v>
      </c>
      <c r="U12" s="205">
        <f t="shared" si="17"/>
        <v>1</v>
      </c>
      <c r="V12" s="206" t="str">
        <f t="shared" si="18"/>
        <v>OK</v>
      </c>
      <c r="W12" s="422" t="s">
        <v>713</v>
      </c>
      <c r="X12" s="414" t="s">
        <v>95</v>
      </c>
      <c r="Y12" s="419" t="str">
        <f t="shared" si="19"/>
        <v>CUMPLIDA</v>
      </c>
      <c r="Z12" s="200" t="str">
        <f t="shared" si="2"/>
        <v>SI</v>
      </c>
      <c r="AA12" s="329" t="s">
        <v>96</v>
      </c>
      <c r="AB12" s="327" t="str">
        <f t="shared" si="3"/>
        <v>EFECTIVA</v>
      </c>
      <c r="AC12" s="186" t="str">
        <f t="shared" si="4"/>
        <v>NO</v>
      </c>
      <c r="AD12" s="200" t="s">
        <v>97</v>
      </c>
      <c r="AE12" s="151"/>
    </row>
    <row r="13" spans="2:31" ht="200.25" customHeight="1" x14ac:dyDescent="0.25">
      <c r="B13" s="195" t="s">
        <v>85</v>
      </c>
      <c r="C13" s="452"/>
      <c r="D13" s="189" t="s">
        <v>168</v>
      </c>
      <c r="E13" s="222">
        <v>673</v>
      </c>
      <c r="F13" s="285" t="s">
        <v>177</v>
      </c>
      <c r="G13" s="208" t="s">
        <v>178</v>
      </c>
      <c r="H13" s="208" t="s">
        <v>179</v>
      </c>
      <c r="I13" s="208" t="s">
        <v>180</v>
      </c>
      <c r="J13" s="234">
        <v>5</v>
      </c>
      <c r="K13" s="151" t="s">
        <v>101</v>
      </c>
      <c r="L13" s="234" t="s">
        <v>143</v>
      </c>
      <c r="M13" s="209">
        <v>1</v>
      </c>
      <c r="N13" s="193">
        <v>45689</v>
      </c>
      <c r="O13" s="402">
        <v>46021</v>
      </c>
      <c r="P13" s="151"/>
      <c r="Q13" s="420" t="s">
        <v>716</v>
      </c>
      <c r="R13" s="310"/>
      <c r="S13" s="408">
        <v>5</v>
      </c>
      <c r="T13" s="204">
        <f t="shared" si="16"/>
        <v>1</v>
      </c>
      <c r="U13" s="205">
        <f t="shared" si="17"/>
        <v>1</v>
      </c>
      <c r="V13" s="206" t="str">
        <f t="shared" si="18"/>
        <v>OK</v>
      </c>
      <c r="W13" s="422" t="s">
        <v>714</v>
      </c>
      <c r="X13" s="414" t="s">
        <v>95</v>
      </c>
      <c r="Y13" s="419" t="str">
        <f t="shared" si="19"/>
        <v>CUMPLIDA</v>
      </c>
      <c r="Z13" s="200" t="str">
        <f t="shared" si="2"/>
        <v>SI</v>
      </c>
      <c r="AA13" s="329" t="s">
        <v>96</v>
      </c>
      <c r="AB13" s="327" t="str">
        <f t="shared" si="3"/>
        <v>EFECTIVA</v>
      </c>
      <c r="AC13" s="186" t="str">
        <f t="shared" si="4"/>
        <v>NO</v>
      </c>
      <c r="AD13" s="200" t="s">
        <v>97</v>
      </c>
      <c r="AE13" s="151"/>
    </row>
    <row r="14" spans="2:31" ht="285.75" customHeight="1" x14ac:dyDescent="0.25">
      <c r="B14" s="195" t="s">
        <v>85</v>
      </c>
      <c r="C14" s="451"/>
      <c r="D14" s="189" t="s">
        <v>168</v>
      </c>
      <c r="E14" s="222">
        <v>674</v>
      </c>
      <c r="F14" s="285" t="s">
        <v>181</v>
      </c>
      <c r="G14" s="208" t="s">
        <v>178</v>
      </c>
      <c r="H14" s="208" t="s">
        <v>182</v>
      </c>
      <c r="I14" s="208" t="s">
        <v>183</v>
      </c>
      <c r="J14" s="234">
        <v>3</v>
      </c>
      <c r="K14" s="151" t="s">
        <v>101</v>
      </c>
      <c r="L14" s="234" t="s">
        <v>143</v>
      </c>
      <c r="M14" s="209">
        <v>1</v>
      </c>
      <c r="N14" s="193">
        <v>45748</v>
      </c>
      <c r="O14" s="402">
        <v>46021</v>
      </c>
      <c r="P14" s="151"/>
      <c r="Q14" s="420" t="s">
        <v>716</v>
      </c>
      <c r="R14" s="310"/>
      <c r="S14" s="408">
        <v>3</v>
      </c>
      <c r="T14" s="204">
        <f t="shared" si="16"/>
        <v>1</v>
      </c>
      <c r="U14" s="205">
        <f t="shared" si="17"/>
        <v>1</v>
      </c>
      <c r="V14" s="206" t="str">
        <f t="shared" si="18"/>
        <v>OK</v>
      </c>
      <c r="W14" s="422" t="s">
        <v>715</v>
      </c>
      <c r="X14" s="414" t="s">
        <v>95</v>
      </c>
      <c r="Y14" s="419" t="str">
        <f t="shared" ref="Y14" si="20">IF(U14=100%,IF(U14&gt;=100%,"CUMPLIDA","ATENCIÓN"),IF(U14&lt;100%,"INCUMPLIDA","EN EJECUCIÓN"))</f>
        <v>CUMPLIDA</v>
      </c>
      <c r="Z14" s="200" t="str">
        <f t="shared" si="2"/>
        <v>SI</v>
      </c>
      <c r="AA14" s="329" t="s">
        <v>96</v>
      </c>
      <c r="AB14" s="327" t="str">
        <f t="shared" si="3"/>
        <v>EFECTIVA</v>
      </c>
      <c r="AC14" s="186" t="str">
        <f t="shared" si="4"/>
        <v>NO</v>
      </c>
      <c r="AD14" s="200" t="s">
        <v>97</v>
      </c>
      <c r="AE14" s="151"/>
    </row>
    <row r="15" spans="2:31" ht="83.25" customHeight="1" x14ac:dyDescent="0.25">
      <c r="B15" s="151" t="s">
        <v>184</v>
      </c>
      <c r="C15" s="211" t="s">
        <v>185</v>
      </c>
      <c r="D15" s="189" t="s">
        <v>186</v>
      </c>
      <c r="E15" s="222">
        <v>679</v>
      </c>
      <c r="F15" s="310" t="s">
        <v>187</v>
      </c>
      <c r="G15" s="294"/>
      <c r="H15" s="224" t="s">
        <v>188</v>
      </c>
      <c r="I15" s="189" t="s">
        <v>189</v>
      </c>
      <c r="J15" s="234">
        <v>1</v>
      </c>
      <c r="K15" s="151" t="s">
        <v>101</v>
      </c>
      <c r="L15" s="189" t="s">
        <v>190</v>
      </c>
      <c r="M15" s="209">
        <v>1</v>
      </c>
      <c r="N15" s="251">
        <v>45717</v>
      </c>
      <c r="O15" s="251">
        <v>45930</v>
      </c>
      <c r="P15" s="403">
        <v>45991</v>
      </c>
      <c r="Q15" s="289">
        <v>46111</v>
      </c>
      <c r="R15" s="310"/>
      <c r="S15" s="200">
        <v>1</v>
      </c>
      <c r="T15" s="204">
        <f t="shared" si="16"/>
        <v>1</v>
      </c>
      <c r="U15" s="205">
        <f t="shared" si="17"/>
        <v>1</v>
      </c>
      <c r="V15" s="206" t="str">
        <f t="shared" si="18"/>
        <v>OK</v>
      </c>
      <c r="W15" s="294" t="s">
        <v>191</v>
      </c>
      <c r="X15" s="216" t="s">
        <v>95</v>
      </c>
      <c r="Y15" s="288" t="str">
        <f t="shared" ref="Y15" si="21">IF(U15=100%,IF(U15&gt;=100%,"CUMPLIDA","ATENCIÓN"),IF(U15&lt;100%,"INCUMPLIDA","EN EJECUCIÓN"))</f>
        <v>CUMPLIDA</v>
      </c>
      <c r="Z15" s="200" t="str">
        <f t="shared" si="2"/>
        <v>SI</v>
      </c>
      <c r="AA15" s="329" t="s">
        <v>96</v>
      </c>
      <c r="AB15" s="327" t="str">
        <f t="shared" si="3"/>
        <v>EFECTIVA</v>
      </c>
      <c r="AC15" s="186" t="str">
        <f t="shared" si="4"/>
        <v>NO</v>
      </c>
      <c r="AD15" s="200" t="s">
        <v>97</v>
      </c>
      <c r="AE15" s="151"/>
    </row>
    <row r="16" spans="2:31" ht="188.25" customHeight="1" x14ac:dyDescent="0.25">
      <c r="B16" s="304" t="s">
        <v>85</v>
      </c>
      <c r="C16" s="440" t="s">
        <v>192</v>
      </c>
      <c r="D16" s="306" t="s">
        <v>193</v>
      </c>
      <c r="E16" s="222">
        <v>689</v>
      </c>
      <c r="F16" s="214" t="s">
        <v>194</v>
      </c>
      <c r="G16" s="219" t="s">
        <v>195</v>
      </c>
      <c r="H16" s="215" t="s">
        <v>196</v>
      </c>
      <c r="I16" s="215" t="s">
        <v>197</v>
      </c>
      <c r="J16" s="249">
        <v>3</v>
      </c>
      <c r="K16" s="151" t="s">
        <v>92</v>
      </c>
      <c r="L16" s="215" t="s">
        <v>198</v>
      </c>
      <c r="M16" s="209">
        <v>1</v>
      </c>
      <c r="N16" s="278">
        <v>45809</v>
      </c>
      <c r="O16" s="382">
        <v>46081</v>
      </c>
      <c r="P16" s="151"/>
      <c r="Q16" s="289">
        <v>46112</v>
      </c>
      <c r="R16" s="310" t="s">
        <v>199</v>
      </c>
      <c r="S16" s="200">
        <v>2</v>
      </c>
      <c r="T16" s="204">
        <f t="shared" ref="T16:T19" si="22">(IF(S16="","",IF(OR($J16=0,$J16="",Q16=""),"",S16/$J16)))</f>
        <v>0.66666666666666663</v>
      </c>
      <c r="U16" s="205">
        <f t="shared" ref="U16:U19" si="23">(IF(OR($M16="",T16=""),"",IF(OR($M16=0,T16=0),0,IF((T16*100%)/$M16&gt;100%,100%,(T16*100%)/$M16))))</f>
        <v>0.66666666666666663</v>
      </c>
      <c r="V16" s="206" t="str">
        <f t="shared" ref="V16:V19" si="24">IF(S16="","",IF(U16&lt;100%, IF(U16&lt;100%, "ALERTA","EN TERMINO"), IF(U16=100%, "OK", "EN TERMINO")))</f>
        <v>ALERTA</v>
      </c>
      <c r="W16" s="294" t="s">
        <v>719</v>
      </c>
      <c r="X16" s="216" t="s">
        <v>95</v>
      </c>
      <c r="Y16" s="292" t="str">
        <f>IF(U16=100%,IF(U16&gt;=100%,"CUMPLIDA","ATENCIÓN"),IF(U16&lt;100%,"INCUMPLIDA","EN EJECUCIÓN"))</f>
        <v>INCUMPLIDA</v>
      </c>
      <c r="Z16" s="284" t="str">
        <f t="shared" ref="Z16:Z19" si="25">IF(Y16="CUMPLIDA", "SI", "NO")</f>
        <v>NO</v>
      </c>
      <c r="AA16" s="336" t="s">
        <v>96</v>
      </c>
      <c r="AB16" s="337" t="str">
        <f t="shared" ref="AB16:AB19" si="26">IF(Y16="CUMPLIDA",IF(AND(Z16="SI",AA16="NO"),"EFECTIVA",IF(AND(Z16="NO",AA16="NO"),"INEFECTIVA",IF(AND(Z16="NO",AA16="SI"),"INEFECTIVA",IF(AND(Z16="SI",AA16="SI"),"INEFECTIVA")))),"NO APLICA")</f>
        <v>NO APLICA</v>
      </c>
      <c r="AC16" s="335" t="str">
        <f t="shared" ref="AC16:AC19" si="27">IF(AB16="EFECTIVA","NO",IF(AB16="INEFECTIVA","SI","NO APLICA"))</f>
        <v>NO APLICA</v>
      </c>
      <c r="AD16" s="200" t="s">
        <v>97</v>
      </c>
      <c r="AE16" s="177"/>
    </row>
    <row r="17" spans="2:31" ht="185.25" customHeight="1" x14ac:dyDescent="0.25">
      <c r="B17" s="304" t="s">
        <v>85</v>
      </c>
      <c r="C17" s="440"/>
      <c r="D17" s="306" t="s">
        <v>193</v>
      </c>
      <c r="E17" s="222">
        <v>690</v>
      </c>
      <c r="F17" s="214" t="s">
        <v>200</v>
      </c>
      <c r="G17" s="219" t="s">
        <v>201</v>
      </c>
      <c r="H17" s="215" t="s">
        <v>202</v>
      </c>
      <c r="I17" s="397" t="s">
        <v>203</v>
      </c>
      <c r="J17" s="249">
        <v>4</v>
      </c>
      <c r="K17" s="151" t="s">
        <v>92</v>
      </c>
      <c r="L17" s="215" t="s">
        <v>198</v>
      </c>
      <c r="M17" s="209">
        <v>1</v>
      </c>
      <c r="N17" s="278">
        <v>45809</v>
      </c>
      <c r="O17" s="382">
        <v>46112</v>
      </c>
      <c r="P17" s="151"/>
      <c r="Q17" s="289">
        <v>46112</v>
      </c>
      <c r="R17" s="310" t="s">
        <v>204</v>
      </c>
      <c r="S17" s="200">
        <v>0</v>
      </c>
      <c r="T17" s="204">
        <f t="shared" si="22"/>
        <v>0</v>
      </c>
      <c r="U17" s="205">
        <f t="shared" si="23"/>
        <v>0</v>
      </c>
      <c r="V17" s="206" t="str">
        <f t="shared" si="24"/>
        <v>ALERTA</v>
      </c>
      <c r="W17" s="422" t="s">
        <v>720</v>
      </c>
      <c r="X17" s="216" t="s">
        <v>95</v>
      </c>
      <c r="Y17" s="421" t="str">
        <f>IF(U17=100%,IF(U17&gt;=100%,"CUMPLIDA","ATENCIÓN"),IF(U17&lt;100%,"INCUMPLIDA","EN EJECUCIÓN"))</f>
        <v>INCUMPLIDA</v>
      </c>
      <c r="Z17" s="284" t="str">
        <f t="shared" si="25"/>
        <v>NO</v>
      </c>
      <c r="AA17" s="336" t="s">
        <v>96</v>
      </c>
      <c r="AB17" s="337" t="str">
        <f t="shared" si="26"/>
        <v>NO APLICA</v>
      </c>
      <c r="AC17" s="335" t="str">
        <f t="shared" si="27"/>
        <v>NO APLICA</v>
      </c>
      <c r="AD17" s="200" t="s">
        <v>97</v>
      </c>
      <c r="AE17" s="177"/>
    </row>
    <row r="18" spans="2:31" ht="137.25" customHeight="1" x14ac:dyDescent="0.25">
      <c r="B18" s="304" t="s">
        <v>85</v>
      </c>
      <c r="C18" s="440"/>
      <c r="D18" s="306" t="s">
        <v>193</v>
      </c>
      <c r="E18" s="222">
        <v>691</v>
      </c>
      <c r="F18" s="214" t="s">
        <v>205</v>
      </c>
      <c r="G18" s="219" t="s">
        <v>206</v>
      </c>
      <c r="H18" s="215" t="s">
        <v>207</v>
      </c>
      <c r="I18" s="215" t="s">
        <v>208</v>
      </c>
      <c r="J18" s="249">
        <v>1</v>
      </c>
      <c r="K18" s="151" t="s">
        <v>92</v>
      </c>
      <c r="L18" s="215" t="s">
        <v>198</v>
      </c>
      <c r="M18" s="209">
        <v>1</v>
      </c>
      <c r="N18" s="278">
        <v>45809</v>
      </c>
      <c r="O18" s="278" t="s">
        <v>209</v>
      </c>
      <c r="P18" s="403">
        <v>45991</v>
      </c>
      <c r="Q18" s="420">
        <v>46119</v>
      </c>
      <c r="R18" s="310" t="s">
        <v>210</v>
      </c>
      <c r="S18" s="200">
        <v>1</v>
      </c>
      <c r="T18" s="204">
        <f t="shared" si="22"/>
        <v>1</v>
      </c>
      <c r="U18" s="205">
        <f t="shared" si="23"/>
        <v>1</v>
      </c>
      <c r="V18" s="206" t="str">
        <f t="shared" si="24"/>
        <v>OK</v>
      </c>
      <c r="W18" s="422" t="s">
        <v>717</v>
      </c>
      <c r="X18" s="414" t="s">
        <v>95</v>
      </c>
      <c r="Y18" s="419" t="str">
        <f t="shared" ref="Y18:Y19" si="28">IF(U18=100%,IF(U18&gt;=100%,"CUMPLIDA","ATENCIÓN"),IF(U18&lt;100%,"INCUMPLIDA","EN EJECUCIÓN"))</f>
        <v>CUMPLIDA</v>
      </c>
      <c r="Z18" s="284" t="str">
        <f t="shared" si="25"/>
        <v>SI</v>
      </c>
      <c r="AA18" s="336" t="s">
        <v>96</v>
      </c>
      <c r="AB18" s="337" t="str">
        <f t="shared" si="26"/>
        <v>EFECTIVA</v>
      </c>
      <c r="AC18" s="335" t="str">
        <f t="shared" si="27"/>
        <v>NO</v>
      </c>
      <c r="AD18" s="200" t="s">
        <v>97</v>
      </c>
      <c r="AE18" s="177"/>
    </row>
    <row r="19" spans="2:31" ht="137.25" customHeight="1" x14ac:dyDescent="0.25">
      <c r="B19" s="366" t="s">
        <v>85</v>
      </c>
      <c r="C19" s="449"/>
      <c r="D19" s="367" t="s">
        <v>193</v>
      </c>
      <c r="E19" s="225">
        <v>692</v>
      </c>
      <c r="F19" s="325" t="s">
        <v>211</v>
      </c>
      <c r="G19" s="245" t="s">
        <v>212</v>
      </c>
      <c r="H19" s="227" t="s">
        <v>213</v>
      </c>
      <c r="I19" s="227" t="s">
        <v>214</v>
      </c>
      <c r="J19" s="227">
        <v>3</v>
      </c>
      <c r="K19" s="177" t="s">
        <v>92</v>
      </c>
      <c r="L19" s="227" t="s">
        <v>198</v>
      </c>
      <c r="M19" s="192">
        <v>1</v>
      </c>
      <c r="N19" s="368">
        <v>45809</v>
      </c>
      <c r="O19" s="400">
        <v>45991</v>
      </c>
      <c r="P19" s="177"/>
      <c r="Q19" s="420">
        <v>46120</v>
      </c>
      <c r="R19" s="310" t="s">
        <v>215</v>
      </c>
      <c r="S19" s="200">
        <v>3</v>
      </c>
      <c r="T19" s="204">
        <f t="shared" si="22"/>
        <v>1</v>
      </c>
      <c r="U19" s="205">
        <f t="shared" si="23"/>
        <v>1</v>
      </c>
      <c r="V19" s="206" t="str">
        <f t="shared" si="24"/>
        <v>OK</v>
      </c>
      <c r="W19" s="422" t="s">
        <v>718</v>
      </c>
      <c r="X19" s="414" t="s">
        <v>95</v>
      </c>
      <c r="Y19" s="419" t="str">
        <f t="shared" si="28"/>
        <v>CUMPLIDA</v>
      </c>
      <c r="Z19" s="284" t="str">
        <f t="shared" si="25"/>
        <v>SI</v>
      </c>
      <c r="AA19" s="336" t="s">
        <v>96</v>
      </c>
      <c r="AB19" s="337" t="str">
        <f t="shared" si="26"/>
        <v>EFECTIVA</v>
      </c>
      <c r="AC19" s="335" t="str">
        <f t="shared" si="27"/>
        <v>NO</v>
      </c>
      <c r="AD19" s="284" t="s">
        <v>97</v>
      </c>
      <c r="AE19" s="177"/>
    </row>
    <row r="20" spans="2:31" ht="108" customHeight="1" x14ac:dyDescent="0.25">
      <c r="B20" s="423" t="s">
        <v>85</v>
      </c>
      <c r="C20" s="448" t="s">
        <v>86</v>
      </c>
      <c r="D20" s="407" t="s">
        <v>87</v>
      </c>
      <c r="E20" s="415">
        <v>729</v>
      </c>
      <c r="F20" s="416" t="s">
        <v>216</v>
      </c>
      <c r="G20" s="407" t="s">
        <v>217</v>
      </c>
      <c r="H20" s="407" t="s">
        <v>218</v>
      </c>
      <c r="I20" s="407" t="s">
        <v>219</v>
      </c>
      <c r="J20" s="407">
        <v>2</v>
      </c>
      <c r="K20" s="404" t="s">
        <v>92</v>
      </c>
      <c r="L20" s="413" t="s">
        <v>198</v>
      </c>
      <c r="M20" s="412">
        <v>1</v>
      </c>
      <c r="N20" s="418">
        <v>45930</v>
      </c>
      <c r="O20" s="429">
        <v>46053</v>
      </c>
      <c r="P20" s="404"/>
      <c r="Q20" s="420">
        <v>46112</v>
      </c>
      <c r="R20" s="427"/>
      <c r="S20" s="408">
        <v>0</v>
      </c>
      <c r="T20" s="409">
        <f t="shared" ref="T20:T35" si="29">(IF(S20="","",IF(OR($J20=0,$J20="",Q20=""),"",S20/$J20)))</f>
        <v>0</v>
      </c>
      <c r="U20" s="410">
        <f t="shared" ref="U20:U35" si="30">(IF(OR($M20="",T20=""),"",IF(OR($M20=0,T20=0),0,IF((T20*100%)/$M20&gt;100%,100%,(T20*100%)/$M20))))</f>
        <v>0</v>
      </c>
      <c r="V20" s="411" t="str">
        <f t="shared" ref="V20:V35" si="31">IF(S20="","",IF(U20&lt;100%, IF(U20&lt;100%, "ALERTA","EN TERMINO"), IF(U20=100%, "OK", "EN TERMINO")))</f>
        <v>ALERTA</v>
      </c>
      <c r="W20" s="422" t="s">
        <v>721</v>
      </c>
      <c r="X20" s="414" t="s">
        <v>95</v>
      </c>
      <c r="Y20" s="419" t="str">
        <f t="shared" ref="Y20:Y25" si="32">IF(U20=100%,IF(U20&gt;=100%,"CUMPLIDA","ATENCIÓN"),IF(U20&lt;100%,"INCUMPLIDA","EN EJECUCIÓN"))</f>
        <v>INCUMPLIDA</v>
      </c>
      <c r="Z20" s="408" t="str">
        <f t="shared" ref="Z20:Z35" si="33">IF(Y20="CUMPLIDA", "SI", "NO")</f>
        <v>NO</v>
      </c>
      <c r="AA20" s="426" t="s">
        <v>96</v>
      </c>
      <c r="AB20" s="425" t="str">
        <f t="shared" ref="AB20:AB35" si="34">IF(Y20="CUMPLIDA",IF(AND(Z20="SI",AA20="NO"),"EFECTIVA",IF(AND(Z20="NO",AA20="NO"),"INEFECTIVA",IF(AND(Z20="NO",AA20="SI"),"INEFECTIVA",IF(AND(Z20="SI",AA20="SI"),"INEFECTIVA")))),"NO APLICA")</f>
        <v>NO APLICA</v>
      </c>
      <c r="AC20" s="406" t="str">
        <f t="shared" ref="AC20:AC35" si="35">IF(AB20="EFECTIVA","NO",IF(AB20="INEFECTIVA","SI","NO APLICA"))</f>
        <v>NO APLICA</v>
      </c>
      <c r="AD20" s="408" t="s">
        <v>97</v>
      </c>
      <c r="AE20" s="404"/>
    </row>
    <row r="21" spans="2:31" ht="108" customHeight="1" x14ac:dyDescent="0.25">
      <c r="B21" s="423" t="s">
        <v>85</v>
      </c>
      <c r="C21" s="448"/>
      <c r="D21" s="407" t="s">
        <v>87</v>
      </c>
      <c r="E21" s="415">
        <v>730</v>
      </c>
      <c r="F21" s="416" t="s">
        <v>220</v>
      </c>
      <c r="G21" s="407" t="s">
        <v>221</v>
      </c>
      <c r="H21" s="407" t="s">
        <v>222</v>
      </c>
      <c r="I21" s="407" t="s">
        <v>219</v>
      </c>
      <c r="J21" s="407">
        <v>1</v>
      </c>
      <c r="K21" s="404" t="s">
        <v>101</v>
      </c>
      <c r="L21" s="413" t="s">
        <v>198</v>
      </c>
      <c r="M21" s="412">
        <v>1</v>
      </c>
      <c r="N21" s="418">
        <v>45931</v>
      </c>
      <c r="O21" s="429">
        <v>46053</v>
      </c>
      <c r="P21" s="404"/>
      <c r="Q21" s="420">
        <v>46112</v>
      </c>
      <c r="R21" s="427"/>
      <c r="S21" s="408">
        <v>0</v>
      </c>
      <c r="T21" s="409">
        <f t="shared" si="29"/>
        <v>0</v>
      </c>
      <c r="U21" s="410">
        <f t="shared" si="30"/>
        <v>0</v>
      </c>
      <c r="V21" s="411" t="str">
        <f t="shared" si="31"/>
        <v>ALERTA</v>
      </c>
      <c r="W21" s="422" t="s">
        <v>721</v>
      </c>
      <c r="X21" s="414" t="s">
        <v>95</v>
      </c>
      <c r="Y21" s="419" t="str">
        <f t="shared" si="32"/>
        <v>INCUMPLIDA</v>
      </c>
      <c r="Z21" s="408" t="str">
        <f t="shared" si="33"/>
        <v>NO</v>
      </c>
      <c r="AA21" s="426" t="s">
        <v>96</v>
      </c>
      <c r="AB21" s="425" t="str">
        <f t="shared" si="34"/>
        <v>NO APLICA</v>
      </c>
      <c r="AC21" s="406" t="str">
        <f t="shared" si="35"/>
        <v>NO APLICA</v>
      </c>
      <c r="AD21" s="408" t="s">
        <v>97</v>
      </c>
      <c r="AE21" s="404"/>
    </row>
    <row r="22" spans="2:31" ht="108" customHeight="1" x14ac:dyDescent="0.25">
      <c r="B22" s="423" t="s">
        <v>85</v>
      </c>
      <c r="C22" s="448"/>
      <c r="D22" s="407" t="s">
        <v>87</v>
      </c>
      <c r="E22" s="415">
        <v>730</v>
      </c>
      <c r="F22" s="416" t="s">
        <v>220</v>
      </c>
      <c r="G22" s="407" t="s">
        <v>221</v>
      </c>
      <c r="H22" s="407" t="s">
        <v>223</v>
      </c>
      <c r="I22" s="407" t="s">
        <v>224</v>
      </c>
      <c r="J22" s="407">
        <v>1</v>
      </c>
      <c r="K22" s="404" t="s">
        <v>101</v>
      </c>
      <c r="L22" s="413" t="s">
        <v>198</v>
      </c>
      <c r="M22" s="412">
        <v>1</v>
      </c>
      <c r="N22" s="418">
        <v>45931</v>
      </c>
      <c r="O22" s="429">
        <v>46080</v>
      </c>
      <c r="P22" s="404"/>
      <c r="Q22" s="420">
        <v>46112</v>
      </c>
      <c r="R22" s="427"/>
      <c r="S22" s="408">
        <v>0</v>
      </c>
      <c r="T22" s="409">
        <f t="shared" si="29"/>
        <v>0</v>
      </c>
      <c r="U22" s="410">
        <f t="shared" si="30"/>
        <v>0</v>
      </c>
      <c r="V22" s="411" t="str">
        <f t="shared" si="31"/>
        <v>ALERTA</v>
      </c>
      <c r="W22" s="422" t="s">
        <v>721</v>
      </c>
      <c r="X22" s="414" t="s">
        <v>95</v>
      </c>
      <c r="Y22" s="419" t="str">
        <f t="shared" si="32"/>
        <v>INCUMPLIDA</v>
      </c>
      <c r="Z22" s="408" t="str">
        <f t="shared" si="33"/>
        <v>NO</v>
      </c>
      <c r="AA22" s="426" t="s">
        <v>96</v>
      </c>
      <c r="AB22" s="425" t="str">
        <f t="shared" si="34"/>
        <v>NO APLICA</v>
      </c>
      <c r="AC22" s="406" t="str">
        <f t="shared" si="35"/>
        <v>NO APLICA</v>
      </c>
      <c r="AD22" s="408" t="s">
        <v>97</v>
      </c>
      <c r="AE22" s="404"/>
    </row>
    <row r="23" spans="2:31" ht="108" customHeight="1" x14ac:dyDescent="0.25">
      <c r="B23" s="423" t="s">
        <v>85</v>
      </c>
      <c r="C23" s="448"/>
      <c r="D23" s="407" t="s">
        <v>87</v>
      </c>
      <c r="E23" s="415">
        <v>731</v>
      </c>
      <c r="F23" s="416" t="s">
        <v>225</v>
      </c>
      <c r="G23" s="407" t="s">
        <v>226</v>
      </c>
      <c r="H23" s="407" t="s">
        <v>227</v>
      </c>
      <c r="I23" s="407" t="s">
        <v>228</v>
      </c>
      <c r="J23" s="407">
        <v>1</v>
      </c>
      <c r="K23" s="404" t="s">
        <v>92</v>
      </c>
      <c r="L23" s="413" t="s">
        <v>198</v>
      </c>
      <c r="M23" s="412">
        <v>1</v>
      </c>
      <c r="N23" s="418">
        <v>46006</v>
      </c>
      <c r="O23" s="429">
        <v>46037</v>
      </c>
      <c r="P23" s="404"/>
      <c r="Q23" s="420">
        <v>46112</v>
      </c>
      <c r="R23" s="427"/>
      <c r="S23" s="408">
        <v>0</v>
      </c>
      <c r="T23" s="409">
        <f t="shared" si="29"/>
        <v>0</v>
      </c>
      <c r="U23" s="410">
        <f t="shared" si="30"/>
        <v>0</v>
      </c>
      <c r="V23" s="411" t="str">
        <f t="shared" si="31"/>
        <v>ALERTA</v>
      </c>
      <c r="W23" s="422" t="s">
        <v>721</v>
      </c>
      <c r="X23" s="414" t="s">
        <v>95</v>
      </c>
      <c r="Y23" s="419" t="str">
        <f t="shared" si="32"/>
        <v>INCUMPLIDA</v>
      </c>
      <c r="Z23" s="408" t="str">
        <f t="shared" si="33"/>
        <v>NO</v>
      </c>
      <c r="AA23" s="426" t="s">
        <v>96</v>
      </c>
      <c r="AB23" s="425" t="str">
        <f t="shared" si="34"/>
        <v>NO APLICA</v>
      </c>
      <c r="AC23" s="406" t="str">
        <f t="shared" si="35"/>
        <v>NO APLICA</v>
      </c>
      <c r="AD23" s="408" t="s">
        <v>97</v>
      </c>
      <c r="AE23" s="404"/>
    </row>
    <row r="24" spans="2:31" ht="108" customHeight="1" x14ac:dyDescent="0.25">
      <c r="B24" s="423" t="s">
        <v>85</v>
      </c>
      <c r="C24" s="448"/>
      <c r="D24" s="407" t="s">
        <v>87</v>
      </c>
      <c r="E24" s="415">
        <v>731</v>
      </c>
      <c r="F24" s="416" t="s">
        <v>225</v>
      </c>
      <c r="G24" s="407" t="s">
        <v>226</v>
      </c>
      <c r="H24" s="407" t="s">
        <v>229</v>
      </c>
      <c r="I24" s="407" t="s">
        <v>230</v>
      </c>
      <c r="J24" s="407">
        <v>1</v>
      </c>
      <c r="K24" s="404" t="s">
        <v>92</v>
      </c>
      <c r="L24" s="413" t="s">
        <v>198</v>
      </c>
      <c r="M24" s="412">
        <v>1</v>
      </c>
      <c r="N24" s="418">
        <v>46006</v>
      </c>
      <c r="O24" s="429">
        <v>46037</v>
      </c>
      <c r="P24" s="404"/>
      <c r="Q24" s="420">
        <v>46112</v>
      </c>
      <c r="R24" s="427"/>
      <c r="S24" s="408">
        <v>0</v>
      </c>
      <c r="T24" s="409">
        <f t="shared" si="29"/>
        <v>0</v>
      </c>
      <c r="U24" s="410">
        <f t="shared" si="30"/>
        <v>0</v>
      </c>
      <c r="V24" s="411" t="str">
        <f t="shared" si="31"/>
        <v>ALERTA</v>
      </c>
      <c r="W24" s="422" t="s">
        <v>721</v>
      </c>
      <c r="X24" s="414" t="s">
        <v>95</v>
      </c>
      <c r="Y24" s="419" t="str">
        <f t="shared" si="32"/>
        <v>INCUMPLIDA</v>
      </c>
      <c r="Z24" s="408" t="str">
        <f t="shared" si="33"/>
        <v>NO</v>
      </c>
      <c r="AA24" s="426" t="s">
        <v>96</v>
      </c>
      <c r="AB24" s="425" t="str">
        <f t="shared" si="34"/>
        <v>NO APLICA</v>
      </c>
      <c r="AC24" s="406" t="str">
        <f t="shared" si="35"/>
        <v>NO APLICA</v>
      </c>
      <c r="AD24" s="408" t="s">
        <v>97</v>
      </c>
      <c r="AE24" s="404"/>
    </row>
    <row r="25" spans="2:31" ht="108" customHeight="1" x14ac:dyDescent="0.25">
      <c r="B25" s="304" t="s">
        <v>85</v>
      </c>
      <c r="C25" s="448"/>
      <c r="D25" s="189" t="s">
        <v>87</v>
      </c>
      <c r="E25" s="222">
        <v>732</v>
      </c>
      <c r="F25" s="223" t="s">
        <v>231</v>
      </c>
      <c r="G25" s="189" t="s">
        <v>232</v>
      </c>
      <c r="H25" s="189" t="s">
        <v>233</v>
      </c>
      <c r="I25" s="189" t="s">
        <v>234</v>
      </c>
      <c r="J25" s="189">
        <v>1</v>
      </c>
      <c r="K25" s="177" t="s">
        <v>101</v>
      </c>
      <c r="L25" s="227" t="s">
        <v>198</v>
      </c>
      <c r="M25" s="192">
        <v>1</v>
      </c>
      <c r="N25" s="368">
        <v>45930</v>
      </c>
      <c r="O25" s="400">
        <v>46022</v>
      </c>
      <c r="P25" s="151"/>
      <c r="Q25" s="289">
        <v>46111</v>
      </c>
      <c r="R25" s="354"/>
      <c r="S25" s="200">
        <v>1</v>
      </c>
      <c r="T25" s="204">
        <f t="shared" si="29"/>
        <v>1</v>
      </c>
      <c r="U25" s="205">
        <f t="shared" si="30"/>
        <v>1</v>
      </c>
      <c r="V25" s="206" t="str">
        <f t="shared" si="31"/>
        <v>OK</v>
      </c>
      <c r="W25" s="294" t="s">
        <v>235</v>
      </c>
      <c r="X25" s="216" t="s">
        <v>95</v>
      </c>
      <c r="Y25" s="288" t="str">
        <f t="shared" si="32"/>
        <v>CUMPLIDA</v>
      </c>
      <c r="Z25" s="284" t="str">
        <f t="shared" si="33"/>
        <v>SI</v>
      </c>
      <c r="AA25" s="336" t="s">
        <v>96</v>
      </c>
      <c r="AB25" s="337" t="str">
        <f t="shared" si="34"/>
        <v>EFECTIVA</v>
      </c>
      <c r="AC25" s="335" t="str">
        <f t="shared" si="35"/>
        <v>NO</v>
      </c>
      <c r="AD25" s="284" t="s">
        <v>97</v>
      </c>
      <c r="AE25" s="151"/>
    </row>
    <row r="26" spans="2:31" ht="108" customHeight="1" x14ac:dyDescent="0.25">
      <c r="B26" s="304" t="s">
        <v>85</v>
      </c>
      <c r="C26" s="448"/>
      <c r="D26" s="189" t="s">
        <v>87</v>
      </c>
      <c r="E26" s="222">
        <v>732</v>
      </c>
      <c r="F26" s="223" t="s">
        <v>231</v>
      </c>
      <c r="G26" s="189" t="s">
        <v>232</v>
      </c>
      <c r="H26" s="189" t="s">
        <v>236</v>
      </c>
      <c r="I26" s="189" t="s">
        <v>237</v>
      </c>
      <c r="J26" s="189">
        <v>2</v>
      </c>
      <c r="K26" s="177" t="s">
        <v>101</v>
      </c>
      <c r="L26" s="227" t="s">
        <v>198</v>
      </c>
      <c r="M26" s="192">
        <v>1</v>
      </c>
      <c r="N26" s="368">
        <v>45930</v>
      </c>
      <c r="O26" s="368">
        <v>46142</v>
      </c>
      <c r="P26" s="151"/>
      <c r="Q26" s="289">
        <v>46112</v>
      </c>
      <c r="R26" s="354"/>
      <c r="S26" s="200">
        <v>0</v>
      </c>
      <c r="T26" s="204">
        <f t="shared" si="29"/>
        <v>0</v>
      </c>
      <c r="U26" s="205">
        <f t="shared" si="30"/>
        <v>0</v>
      </c>
      <c r="V26" s="206" t="str">
        <f t="shared" si="31"/>
        <v>ALERTA</v>
      </c>
      <c r="W26" s="422" t="s">
        <v>723</v>
      </c>
      <c r="X26" s="216" t="s">
        <v>95</v>
      </c>
      <c r="Y26" s="292" t="str">
        <f t="shared" ref="Y26:Y35" si="36">IF(U26=100%,IF(U26&gt;=100%,"CUMPLIDA","ATENCIÓN"),IF(U26&lt;25%,"ATENCIÓN","EN EJECUCIÓN"))</f>
        <v>ATENCIÓN</v>
      </c>
      <c r="Z26" s="284" t="str">
        <f t="shared" si="33"/>
        <v>NO</v>
      </c>
      <c r="AA26" s="336" t="s">
        <v>96</v>
      </c>
      <c r="AB26" s="337" t="str">
        <f t="shared" si="34"/>
        <v>NO APLICA</v>
      </c>
      <c r="AC26" s="335" t="str">
        <f t="shared" si="35"/>
        <v>NO APLICA</v>
      </c>
      <c r="AD26" s="284" t="s">
        <v>97</v>
      </c>
      <c r="AE26" s="151"/>
    </row>
    <row r="27" spans="2:31" ht="108" customHeight="1" x14ac:dyDescent="0.2">
      <c r="B27" s="423" t="s">
        <v>85</v>
      </c>
      <c r="C27" s="448"/>
      <c r="D27" s="407" t="s">
        <v>87</v>
      </c>
      <c r="E27" s="415">
        <v>732</v>
      </c>
      <c r="F27" s="416" t="s">
        <v>231</v>
      </c>
      <c r="G27" s="407" t="s">
        <v>232</v>
      </c>
      <c r="H27" s="407" t="s">
        <v>238</v>
      </c>
      <c r="I27" s="407" t="s">
        <v>239</v>
      </c>
      <c r="J27" s="407">
        <v>1</v>
      </c>
      <c r="K27" s="404" t="s">
        <v>101</v>
      </c>
      <c r="L27" s="413" t="s">
        <v>198</v>
      </c>
      <c r="M27" s="412">
        <v>1</v>
      </c>
      <c r="N27" s="418">
        <v>45931</v>
      </c>
      <c r="O27" s="429">
        <v>46052</v>
      </c>
      <c r="P27" s="404"/>
      <c r="Q27" s="420">
        <v>46112</v>
      </c>
      <c r="R27" s="405"/>
      <c r="S27" s="408">
        <v>0</v>
      </c>
      <c r="T27" s="409">
        <f t="shared" si="29"/>
        <v>0</v>
      </c>
      <c r="U27" s="410">
        <f t="shared" si="30"/>
        <v>0</v>
      </c>
      <c r="V27" s="411" t="str">
        <f t="shared" si="31"/>
        <v>ALERTA</v>
      </c>
      <c r="W27" s="422" t="s">
        <v>721</v>
      </c>
      <c r="X27" s="414" t="s">
        <v>95</v>
      </c>
      <c r="Y27" s="419" t="str">
        <f>IF(U27=100%,IF(U27&gt;=100%,"CUMPLIDA","ATENCIÓN"),IF(U27&lt;100%,"INCUMPLIDA","EN EJECUCIÓN"))</f>
        <v>INCUMPLIDA</v>
      </c>
      <c r="Z27" s="408" t="str">
        <f t="shared" si="33"/>
        <v>NO</v>
      </c>
      <c r="AA27" s="426" t="s">
        <v>96</v>
      </c>
      <c r="AB27" s="425" t="str">
        <f t="shared" si="34"/>
        <v>NO APLICA</v>
      </c>
      <c r="AC27" s="406" t="str">
        <f t="shared" si="35"/>
        <v>NO APLICA</v>
      </c>
      <c r="AD27" s="408" t="s">
        <v>97</v>
      </c>
      <c r="AE27" s="404"/>
    </row>
    <row r="28" spans="2:31" ht="108" customHeight="1" x14ac:dyDescent="0.2">
      <c r="B28" s="423" t="s">
        <v>85</v>
      </c>
      <c r="C28" s="448"/>
      <c r="D28" s="407" t="s">
        <v>87</v>
      </c>
      <c r="E28" s="415">
        <v>733</v>
      </c>
      <c r="F28" s="416" t="s">
        <v>240</v>
      </c>
      <c r="G28" s="407" t="s">
        <v>241</v>
      </c>
      <c r="H28" s="407" t="s">
        <v>242</v>
      </c>
      <c r="I28" s="407" t="s">
        <v>243</v>
      </c>
      <c r="J28" s="407">
        <v>2</v>
      </c>
      <c r="K28" s="404" t="s">
        <v>101</v>
      </c>
      <c r="L28" s="413" t="s">
        <v>198</v>
      </c>
      <c r="M28" s="412">
        <v>1</v>
      </c>
      <c r="N28" s="418">
        <v>45931</v>
      </c>
      <c r="O28" s="429">
        <v>46053</v>
      </c>
      <c r="P28" s="404"/>
      <c r="Q28" s="420">
        <v>46112</v>
      </c>
      <c r="R28" s="405"/>
      <c r="S28" s="408">
        <v>0</v>
      </c>
      <c r="T28" s="409">
        <f t="shared" si="29"/>
        <v>0</v>
      </c>
      <c r="U28" s="410">
        <f t="shared" si="30"/>
        <v>0</v>
      </c>
      <c r="V28" s="411" t="str">
        <f t="shared" si="31"/>
        <v>ALERTA</v>
      </c>
      <c r="W28" s="422" t="s">
        <v>721</v>
      </c>
      <c r="X28" s="414" t="s">
        <v>95</v>
      </c>
      <c r="Y28" s="419" t="str">
        <f>IF(U28=100%,IF(U28&gt;=100%,"CUMPLIDA","ATENCIÓN"),IF(U28&lt;100%,"INCUMPLIDA","EN EJECUCIÓN"))</f>
        <v>INCUMPLIDA</v>
      </c>
      <c r="Z28" s="408" t="str">
        <f t="shared" si="33"/>
        <v>NO</v>
      </c>
      <c r="AA28" s="426" t="s">
        <v>96</v>
      </c>
      <c r="AB28" s="425" t="str">
        <f t="shared" si="34"/>
        <v>NO APLICA</v>
      </c>
      <c r="AC28" s="406" t="str">
        <f t="shared" si="35"/>
        <v>NO APLICA</v>
      </c>
      <c r="AD28" s="408" t="s">
        <v>97</v>
      </c>
      <c r="AE28" s="404"/>
    </row>
    <row r="29" spans="2:31" ht="108" customHeight="1" x14ac:dyDescent="0.2">
      <c r="B29" s="304" t="s">
        <v>85</v>
      </c>
      <c r="C29" s="448"/>
      <c r="D29" s="189" t="s">
        <v>87</v>
      </c>
      <c r="E29" s="222">
        <v>733</v>
      </c>
      <c r="F29" s="223" t="s">
        <v>240</v>
      </c>
      <c r="G29" s="189" t="s">
        <v>241</v>
      </c>
      <c r="H29" s="189" t="s">
        <v>244</v>
      </c>
      <c r="I29" s="189" t="s">
        <v>245</v>
      </c>
      <c r="J29" s="189">
        <v>2</v>
      </c>
      <c r="K29" s="177" t="s">
        <v>101</v>
      </c>
      <c r="L29" s="227" t="s">
        <v>198</v>
      </c>
      <c r="M29" s="192">
        <v>1</v>
      </c>
      <c r="N29" s="368">
        <v>45931</v>
      </c>
      <c r="O29" s="368">
        <v>46295</v>
      </c>
      <c r="P29" s="151"/>
      <c r="Q29" s="289">
        <v>46112</v>
      </c>
      <c r="R29" s="152"/>
      <c r="S29" s="200">
        <v>0</v>
      </c>
      <c r="T29" s="204">
        <f t="shared" si="29"/>
        <v>0</v>
      </c>
      <c r="U29" s="205">
        <f t="shared" si="30"/>
        <v>0</v>
      </c>
      <c r="V29" s="206" t="str">
        <f t="shared" si="31"/>
        <v>ALERTA</v>
      </c>
      <c r="W29" s="422" t="s">
        <v>723</v>
      </c>
      <c r="X29" s="216" t="s">
        <v>95</v>
      </c>
      <c r="Y29" s="292" t="str">
        <f t="shared" si="36"/>
        <v>ATENCIÓN</v>
      </c>
      <c r="Z29" s="284" t="str">
        <f t="shared" si="33"/>
        <v>NO</v>
      </c>
      <c r="AA29" s="336" t="s">
        <v>96</v>
      </c>
      <c r="AB29" s="337" t="str">
        <f t="shared" si="34"/>
        <v>NO APLICA</v>
      </c>
      <c r="AC29" s="335" t="str">
        <f t="shared" si="35"/>
        <v>NO APLICA</v>
      </c>
      <c r="AD29" s="284" t="s">
        <v>97</v>
      </c>
      <c r="AE29" s="151"/>
    </row>
    <row r="30" spans="2:31" ht="108" customHeight="1" x14ac:dyDescent="0.2">
      <c r="B30" s="304" t="s">
        <v>85</v>
      </c>
      <c r="C30" s="448"/>
      <c r="D30" s="189" t="s">
        <v>87</v>
      </c>
      <c r="E30" s="222">
        <v>734</v>
      </c>
      <c r="F30" s="223" t="s">
        <v>246</v>
      </c>
      <c r="G30" s="189" t="s">
        <v>247</v>
      </c>
      <c r="H30" s="189" t="s">
        <v>248</v>
      </c>
      <c r="I30" s="189" t="s">
        <v>249</v>
      </c>
      <c r="J30" s="189">
        <v>1</v>
      </c>
      <c r="K30" s="177" t="s">
        <v>101</v>
      </c>
      <c r="L30" s="227" t="s">
        <v>198</v>
      </c>
      <c r="M30" s="192">
        <v>1</v>
      </c>
      <c r="N30" s="368">
        <v>45931</v>
      </c>
      <c r="O30" s="400">
        <v>46022</v>
      </c>
      <c r="P30" s="151"/>
      <c r="Q30" s="289">
        <v>46111</v>
      </c>
      <c r="R30" s="152"/>
      <c r="S30" s="200">
        <v>1</v>
      </c>
      <c r="T30" s="204">
        <f t="shared" si="29"/>
        <v>1</v>
      </c>
      <c r="U30" s="205">
        <f t="shared" si="30"/>
        <v>1</v>
      </c>
      <c r="V30" s="206" t="str">
        <f t="shared" si="31"/>
        <v>OK</v>
      </c>
      <c r="W30" s="294" t="s">
        <v>250</v>
      </c>
      <c r="X30" s="216" t="s">
        <v>95</v>
      </c>
      <c r="Y30" s="288" t="str">
        <f t="shared" ref="Y30:Y31" si="37">IF(U30=100%,IF(U30&gt;=100%,"CUMPLIDA","ATENCIÓN"),IF(U30&lt;100%,"INCUMPLIDA","EN EJECUCIÓN"))</f>
        <v>CUMPLIDA</v>
      </c>
      <c r="Z30" s="284" t="str">
        <f t="shared" si="33"/>
        <v>SI</v>
      </c>
      <c r="AA30" s="336" t="s">
        <v>96</v>
      </c>
      <c r="AB30" s="337" t="str">
        <f t="shared" si="34"/>
        <v>EFECTIVA</v>
      </c>
      <c r="AC30" s="335" t="str">
        <f t="shared" si="35"/>
        <v>NO</v>
      </c>
      <c r="AD30" s="284" t="s">
        <v>97</v>
      </c>
      <c r="AE30" s="151"/>
    </row>
    <row r="31" spans="2:31" ht="108" customHeight="1" x14ac:dyDescent="0.2">
      <c r="B31" s="304" t="s">
        <v>85</v>
      </c>
      <c r="C31" s="448"/>
      <c r="D31" s="189" t="s">
        <v>87</v>
      </c>
      <c r="E31" s="222">
        <v>734</v>
      </c>
      <c r="F31" s="223" t="s">
        <v>246</v>
      </c>
      <c r="G31" s="189" t="s">
        <v>247</v>
      </c>
      <c r="H31" s="189" t="s">
        <v>251</v>
      </c>
      <c r="I31" s="189" t="s">
        <v>249</v>
      </c>
      <c r="J31" s="189">
        <v>1</v>
      </c>
      <c r="K31" s="177" t="s">
        <v>101</v>
      </c>
      <c r="L31" s="227" t="s">
        <v>198</v>
      </c>
      <c r="M31" s="192">
        <v>1</v>
      </c>
      <c r="N31" s="368">
        <v>45931</v>
      </c>
      <c r="O31" s="400">
        <v>46022</v>
      </c>
      <c r="P31" s="151"/>
      <c r="Q31" s="289">
        <v>46111</v>
      </c>
      <c r="R31" s="152"/>
      <c r="S31" s="200">
        <v>1</v>
      </c>
      <c r="T31" s="204">
        <f t="shared" si="29"/>
        <v>1</v>
      </c>
      <c r="U31" s="205">
        <f t="shared" si="30"/>
        <v>1</v>
      </c>
      <c r="V31" s="206" t="str">
        <f t="shared" si="31"/>
        <v>OK</v>
      </c>
      <c r="W31" s="294" t="s">
        <v>252</v>
      </c>
      <c r="X31" s="216" t="s">
        <v>95</v>
      </c>
      <c r="Y31" s="288" t="str">
        <f t="shared" si="37"/>
        <v>CUMPLIDA</v>
      </c>
      <c r="Z31" s="284" t="str">
        <f t="shared" si="33"/>
        <v>SI</v>
      </c>
      <c r="AA31" s="336" t="s">
        <v>96</v>
      </c>
      <c r="AB31" s="337" t="str">
        <f t="shared" si="34"/>
        <v>EFECTIVA</v>
      </c>
      <c r="AC31" s="335" t="str">
        <f t="shared" si="35"/>
        <v>NO</v>
      </c>
      <c r="AD31" s="284" t="s">
        <v>97</v>
      </c>
      <c r="AE31" s="151"/>
    </row>
    <row r="32" spans="2:31" ht="134.25" customHeight="1" x14ac:dyDescent="0.2">
      <c r="B32" s="304" t="s">
        <v>85</v>
      </c>
      <c r="C32" s="448"/>
      <c r="D32" s="189" t="s">
        <v>87</v>
      </c>
      <c r="E32" s="222">
        <v>735</v>
      </c>
      <c r="F32" s="223" t="s">
        <v>253</v>
      </c>
      <c r="G32" s="189" t="s">
        <v>254</v>
      </c>
      <c r="H32" s="189" t="s">
        <v>255</v>
      </c>
      <c r="I32" s="189" t="s">
        <v>256</v>
      </c>
      <c r="J32" s="189">
        <v>3</v>
      </c>
      <c r="K32" s="151" t="s">
        <v>92</v>
      </c>
      <c r="L32" s="215" t="s">
        <v>198</v>
      </c>
      <c r="M32" s="209">
        <v>1</v>
      </c>
      <c r="N32" s="278">
        <v>45931</v>
      </c>
      <c r="O32" s="278">
        <v>46142</v>
      </c>
      <c r="P32" s="151"/>
      <c r="Q32" s="289">
        <v>46112</v>
      </c>
      <c r="R32" s="152"/>
      <c r="S32" s="200">
        <v>0</v>
      </c>
      <c r="T32" s="204">
        <f t="shared" si="29"/>
        <v>0</v>
      </c>
      <c r="U32" s="205">
        <f t="shared" si="30"/>
        <v>0</v>
      </c>
      <c r="V32" s="206" t="str">
        <f t="shared" si="31"/>
        <v>ALERTA</v>
      </c>
      <c r="W32" s="422" t="s">
        <v>723</v>
      </c>
      <c r="X32" s="216" t="s">
        <v>95</v>
      </c>
      <c r="Y32" s="292" t="str">
        <f t="shared" si="36"/>
        <v>ATENCIÓN</v>
      </c>
      <c r="Z32" s="284" t="str">
        <f t="shared" si="33"/>
        <v>NO</v>
      </c>
      <c r="AA32" s="336" t="s">
        <v>96</v>
      </c>
      <c r="AB32" s="337" t="str">
        <f t="shared" si="34"/>
        <v>NO APLICA</v>
      </c>
      <c r="AC32" s="335" t="str">
        <f t="shared" si="35"/>
        <v>NO APLICA</v>
      </c>
      <c r="AD32" s="284" t="s">
        <v>97</v>
      </c>
      <c r="AE32" s="151"/>
    </row>
    <row r="33" spans="2:31" ht="144" customHeight="1" x14ac:dyDescent="0.2">
      <c r="B33" s="304" t="s">
        <v>85</v>
      </c>
      <c r="C33" s="448" t="s">
        <v>111</v>
      </c>
      <c r="D33" s="151" t="s">
        <v>112</v>
      </c>
      <c r="E33" s="222">
        <v>778</v>
      </c>
      <c r="F33" s="373" t="s">
        <v>257</v>
      </c>
      <c r="G33" s="281" t="s">
        <v>258</v>
      </c>
      <c r="H33" s="372" t="s">
        <v>259</v>
      </c>
      <c r="I33" s="281" t="s">
        <v>260</v>
      </c>
      <c r="J33" s="281">
        <v>1</v>
      </c>
      <c r="K33" s="151" t="s">
        <v>101</v>
      </c>
      <c r="L33" s="215" t="s">
        <v>198</v>
      </c>
      <c r="M33" s="209">
        <v>1</v>
      </c>
      <c r="N33" s="278">
        <v>45962</v>
      </c>
      <c r="O33" s="398">
        <v>46022</v>
      </c>
      <c r="P33" s="151"/>
      <c r="Q33" s="289">
        <v>46111</v>
      </c>
      <c r="R33" s="152"/>
      <c r="S33" s="200">
        <v>1</v>
      </c>
      <c r="T33" s="204">
        <f t="shared" si="29"/>
        <v>1</v>
      </c>
      <c r="U33" s="205">
        <f t="shared" si="30"/>
        <v>1</v>
      </c>
      <c r="V33" s="206" t="str">
        <f t="shared" si="31"/>
        <v>OK</v>
      </c>
      <c r="W33" s="294" t="s">
        <v>261</v>
      </c>
      <c r="X33" s="216" t="s">
        <v>95</v>
      </c>
      <c r="Y33" s="288" t="str">
        <f>IF(U33=100%,IF(U33&gt;=100%,"CUMPLIDA","ATENCIÓN"),IF(U33&lt;100%,"INCUMPLIDA","EN EJECUCIÓN"))</f>
        <v>CUMPLIDA</v>
      </c>
      <c r="Z33" s="284" t="str">
        <f t="shared" si="33"/>
        <v>SI</v>
      </c>
      <c r="AA33" s="336" t="s">
        <v>96</v>
      </c>
      <c r="AB33" s="337" t="str">
        <f t="shared" si="34"/>
        <v>EFECTIVA</v>
      </c>
      <c r="AC33" s="335" t="str">
        <f t="shared" si="35"/>
        <v>NO</v>
      </c>
      <c r="AD33" s="284" t="s">
        <v>97</v>
      </c>
      <c r="AE33" s="151"/>
    </row>
    <row r="34" spans="2:31" ht="144" customHeight="1" x14ac:dyDescent="0.2">
      <c r="B34" s="423" t="s">
        <v>85</v>
      </c>
      <c r="C34" s="448"/>
      <c r="D34" s="404" t="s">
        <v>112</v>
      </c>
      <c r="E34" s="415">
        <v>779</v>
      </c>
      <c r="F34" s="428" t="s">
        <v>113</v>
      </c>
      <c r="G34" s="417" t="s">
        <v>258</v>
      </c>
      <c r="H34" s="428" t="s">
        <v>262</v>
      </c>
      <c r="I34" s="417" t="s">
        <v>263</v>
      </c>
      <c r="J34" s="417">
        <v>2</v>
      </c>
      <c r="K34" s="404" t="s">
        <v>101</v>
      </c>
      <c r="L34" s="413" t="s">
        <v>198</v>
      </c>
      <c r="M34" s="412">
        <v>1</v>
      </c>
      <c r="N34" s="418">
        <v>45962</v>
      </c>
      <c r="O34" s="429">
        <v>46053</v>
      </c>
      <c r="P34" s="404"/>
      <c r="Q34" s="420">
        <v>46112</v>
      </c>
      <c r="R34" s="405"/>
      <c r="S34" s="408">
        <v>0</v>
      </c>
      <c r="T34" s="409">
        <f t="shared" si="29"/>
        <v>0</v>
      </c>
      <c r="U34" s="410">
        <f t="shared" si="30"/>
        <v>0</v>
      </c>
      <c r="V34" s="411" t="str">
        <f t="shared" si="31"/>
        <v>ALERTA</v>
      </c>
      <c r="W34" s="422" t="s">
        <v>721</v>
      </c>
      <c r="X34" s="414" t="s">
        <v>95</v>
      </c>
      <c r="Y34" s="419" t="str">
        <f>IF(U34=100%,IF(U34&gt;=100%,"CUMPLIDA","ATENCIÓN"),IF(U34&lt;100%,"INCUMPLIDA","EN EJECUCIÓN"))</f>
        <v>INCUMPLIDA</v>
      </c>
      <c r="Z34" s="408" t="str">
        <f t="shared" si="33"/>
        <v>NO</v>
      </c>
      <c r="AA34" s="426" t="s">
        <v>96</v>
      </c>
      <c r="AB34" s="425" t="str">
        <f t="shared" si="34"/>
        <v>NO APLICA</v>
      </c>
      <c r="AC34" s="406" t="str">
        <f t="shared" si="35"/>
        <v>NO APLICA</v>
      </c>
      <c r="AD34" s="408" t="s">
        <v>97</v>
      </c>
      <c r="AE34" s="404"/>
    </row>
    <row r="35" spans="2:31" ht="144" customHeight="1" x14ac:dyDescent="0.2">
      <c r="B35" s="304" t="s">
        <v>85</v>
      </c>
      <c r="C35" s="448"/>
      <c r="D35" s="151" t="s">
        <v>112</v>
      </c>
      <c r="E35" s="222">
        <v>780</v>
      </c>
      <c r="F35" s="373" t="s">
        <v>264</v>
      </c>
      <c r="G35" s="281" t="s">
        <v>265</v>
      </c>
      <c r="H35" s="372" t="s">
        <v>266</v>
      </c>
      <c r="I35" s="281" t="s">
        <v>260</v>
      </c>
      <c r="J35" s="281">
        <v>1</v>
      </c>
      <c r="K35" s="151" t="s">
        <v>92</v>
      </c>
      <c r="L35" s="215" t="s">
        <v>198</v>
      </c>
      <c r="M35" s="209">
        <v>1</v>
      </c>
      <c r="N35" s="278">
        <v>46053</v>
      </c>
      <c r="O35" s="278">
        <v>46142</v>
      </c>
      <c r="P35" s="151"/>
      <c r="Q35" s="289">
        <v>46112</v>
      </c>
      <c r="R35" s="152"/>
      <c r="S35" s="200">
        <v>0</v>
      </c>
      <c r="T35" s="204">
        <f t="shared" si="29"/>
        <v>0</v>
      </c>
      <c r="U35" s="205">
        <f t="shared" si="30"/>
        <v>0</v>
      </c>
      <c r="V35" s="206" t="str">
        <f t="shared" si="31"/>
        <v>ALERTA</v>
      </c>
      <c r="W35" s="422" t="s">
        <v>723</v>
      </c>
      <c r="X35" s="216" t="s">
        <v>95</v>
      </c>
      <c r="Y35" s="288" t="str">
        <f t="shared" si="36"/>
        <v>ATENCIÓN</v>
      </c>
      <c r="Z35" s="200" t="str">
        <f t="shared" si="33"/>
        <v>NO</v>
      </c>
      <c r="AA35" s="329" t="s">
        <v>96</v>
      </c>
      <c r="AB35" s="327" t="str">
        <f t="shared" si="34"/>
        <v>NO APLICA</v>
      </c>
      <c r="AC35" s="186" t="str">
        <f t="shared" si="35"/>
        <v>NO APLICA</v>
      </c>
      <c r="AD35" s="200" t="s">
        <v>97</v>
      </c>
      <c r="AE35" s="151"/>
    </row>
  </sheetData>
  <autoFilter ref="B3:AE35"/>
  <mergeCells count="10">
    <mergeCell ref="C33:C35"/>
    <mergeCell ref="C20:C32"/>
    <mergeCell ref="Z1:AE2"/>
    <mergeCell ref="Q2:Y2"/>
    <mergeCell ref="B1:F2"/>
    <mergeCell ref="G1:P2"/>
    <mergeCell ref="C16:C19"/>
    <mergeCell ref="Q1:Y1"/>
    <mergeCell ref="C7:C8"/>
    <mergeCell ref="C11:C14"/>
  </mergeCells>
  <conditionalFormatting sqref="V4">
    <cfRule type="dataBar" priority="394">
      <dataBar>
        <cfvo type="min"/>
        <cfvo type="max"/>
        <color rgb="FF638EC6"/>
      </dataBar>
    </cfRule>
  </conditionalFormatting>
  <conditionalFormatting sqref="V4:V35">
    <cfRule type="containsText" dxfId="199" priority="37" stopIfTrue="1" operator="containsText" text="EN TERMINO">
      <formula>NOT(ISERROR(SEARCH("EN TERMINO",V4)))</formula>
    </cfRule>
    <cfRule type="containsText" priority="38" operator="containsText" text="AMARILLO">
      <formula>NOT(ISERROR(SEARCH("AMARILLO",V4)))</formula>
    </cfRule>
    <cfRule type="containsText" dxfId="198" priority="39" stopIfTrue="1" operator="containsText" text="ALERTA">
      <formula>NOT(ISERROR(SEARCH("ALERTA",V4)))</formula>
    </cfRule>
    <cfRule type="containsText" dxfId="197" priority="40" stopIfTrue="1" operator="containsText" text="OK">
      <formula>NOT(ISERROR(SEARCH("OK",V4)))</formula>
    </cfRule>
  </conditionalFormatting>
  <conditionalFormatting sqref="V5">
    <cfRule type="dataBar" priority="256">
      <dataBar>
        <cfvo type="min"/>
        <cfvo type="max"/>
        <color rgb="FF638EC6"/>
      </dataBar>
    </cfRule>
  </conditionalFormatting>
  <conditionalFormatting sqref="V6">
    <cfRule type="dataBar" priority="352">
      <dataBar>
        <cfvo type="min"/>
        <cfvo type="max"/>
        <color rgb="FF638EC6"/>
      </dataBar>
    </cfRule>
  </conditionalFormatting>
  <conditionalFormatting sqref="V7:V9 V11:V14 V34:V35 V26:V29 V32 V16:V24">
    <cfRule type="dataBar" priority="1721">
      <dataBar>
        <cfvo type="min"/>
        <cfvo type="max"/>
        <color rgb="FF638EC6"/>
      </dataBar>
    </cfRule>
  </conditionalFormatting>
  <conditionalFormatting sqref="V10">
    <cfRule type="dataBar" priority="137">
      <dataBar>
        <cfvo type="min"/>
        <cfvo type="max"/>
        <color rgb="FF638EC6"/>
      </dataBar>
    </cfRule>
  </conditionalFormatting>
  <conditionalFormatting sqref="V15">
    <cfRule type="dataBar" priority="41">
      <dataBar>
        <cfvo type="min"/>
        <cfvo type="max"/>
        <color rgb="FF638EC6"/>
      </dataBar>
    </cfRule>
  </conditionalFormatting>
  <conditionalFormatting sqref="V25">
    <cfRule type="dataBar" priority="63">
      <dataBar>
        <cfvo type="min"/>
        <cfvo type="max"/>
        <color rgb="FF638EC6"/>
      </dataBar>
    </cfRule>
  </conditionalFormatting>
  <conditionalFormatting sqref="V30:V31">
    <cfRule type="dataBar" priority="52">
      <dataBar>
        <cfvo type="min"/>
        <cfvo type="max"/>
        <color rgb="FF638EC6"/>
      </dataBar>
    </cfRule>
  </conditionalFormatting>
  <conditionalFormatting sqref="V33">
    <cfRule type="dataBar" priority="74">
      <dataBar>
        <cfvo type="min"/>
        <cfvo type="max"/>
        <color rgb="FF638EC6"/>
      </dataBar>
    </cfRule>
  </conditionalFormatting>
  <conditionalFormatting sqref="Y4:Y6 Y9:Y10 Y15:Y17 Y20:Y35">
    <cfRule type="containsText" dxfId="196" priority="19" operator="containsText" text="EN EJECUCIÓN">
      <formula>NOT(ISERROR(SEARCH("EN EJECUCIÓN",Y4)))</formula>
    </cfRule>
    <cfRule type="containsText" dxfId="195" priority="20" operator="containsText" text="EN TERMINO">
      <formula>NOT(ISERROR(SEARCH("EN TERMINO",Y4)))</formula>
    </cfRule>
    <cfRule type="containsText" dxfId="194" priority="21" operator="containsText" text="ATENCIÓN">
      <formula>NOT(ISERROR(SEARCH("ATENCIÓN",Y4)))</formula>
    </cfRule>
    <cfRule type="containsText" dxfId="193" priority="22" stopIfTrue="1" operator="containsText" text="PENDIENTE">
      <formula>NOT(ISERROR(SEARCH("PENDIENTE",Y4)))</formula>
    </cfRule>
    <cfRule type="containsText" dxfId="192" priority="23" stopIfTrue="1" operator="containsText" text="INCUMPLIDA">
      <formula>NOT(ISERROR(SEARCH("INCUMPLIDA",Y4)))</formula>
    </cfRule>
    <cfRule type="containsText" dxfId="191" priority="24" stopIfTrue="1" operator="containsText" text="CUMPLIDA">
      <formula>NOT(ISERROR(SEARCH("CUMPLIDA",Y4)))</formula>
    </cfRule>
  </conditionalFormatting>
  <conditionalFormatting sqref="AC4:AC35">
    <cfRule type="containsText" dxfId="190" priority="81" operator="containsText" text="cerrada">
      <formula>NOT(ISERROR(SEARCH("cerrada",AC4)))</formula>
    </cfRule>
    <cfRule type="containsText" dxfId="189" priority="82" operator="containsText" text="cerrado">
      <formula>NOT(ISERROR(SEARCH("cerrado",AC4)))</formula>
    </cfRule>
    <cfRule type="containsText" dxfId="188" priority="83" operator="containsText" text="Abierto">
      <formula>NOT(ISERROR(SEARCH("Abierto",AC4)))</formula>
    </cfRule>
  </conditionalFormatting>
  <conditionalFormatting sqref="Y7:Y8">
    <cfRule type="containsText" dxfId="187" priority="13" operator="containsText" text="EN EJECUCIÓN">
      <formula>NOT(ISERROR(SEARCH("EN EJECUCIÓN",Y7)))</formula>
    </cfRule>
    <cfRule type="containsText" dxfId="186" priority="14" operator="containsText" text="EN TERMINO">
      <formula>NOT(ISERROR(SEARCH("EN TERMINO",Y7)))</formula>
    </cfRule>
    <cfRule type="containsText" dxfId="185" priority="15" operator="containsText" text="ATENCIÓN">
      <formula>NOT(ISERROR(SEARCH("ATENCIÓN",Y7)))</formula>
    </cfRule>
    <cfRule type="containsText" dxfId="184" priority="16" stopIfTrue="1" operator="containsText" text="PENDIENTE">
      <formula>NOT(ISERROR(SEARCH("PENDIENTE",Y7)))</formula>
    </cfRule>
    <cfRule type="containsText" dxfId="183" priority="17" stopIfTrue="1" operator="containsText" text="INCUMPLIDA">
      <formula>NOT(ISERROR(SEARCH("INCUMPLIDA",Y7)))</formula>
    </cfRule>
    <cfRule type="containsText" dxfId="182" priority="18" stopIfTrue="1" operator="containsText" text="CUMPLIDA">
      <formula>NOT(ISERROR(SEARCH("CUMPLIDA",Y7)))</formula>
    </cfRule>
  </conditionalFormatting>
  <conditionalFormatting sqref="Y11:Y14">
    <cfRule type="containsText" dxfId="181" priority="7" operator="containsText" text="EN EJECUCIÓN">
      <formula>NOT(ISERROR(SEARCH("EN EJECUCIÓN",Y11)))</formula>
    </cfRule>
    <cfRule type="containsText" dxfId="180" priority="8" operator="containsText" text="EN TERMINO">
      <formula>NOT(ISERROR(SEARCH("EN TERMINO",Y11)))</formula>
    </cfRule>
    <cfRule type="containsText" dxfId="179" priority="9" operator="containsText" text="ATENCIÓN">
      <formula>NOT(ISERROR(SEARCH("ATENCIÓN",Y11)))</formula>
    </cfRule>
    <cfRule type="containsText" dxfId="178" priority="10" stopIfTrue="1" operator="containsText" text="PENDIENTE">
      <formula>NOT(ISERROR(SEARCH("PENDIENTE",Y11)))</formula>
    </cfRule>
    <cfRule type="containsText" dxfId="177" priority="11" stopIfTrue="1" operator="containsText" text="INCUMPLIDA">
      <formula>NOT(ISERROR(SEARCH("INCUMPLIDA",Y11)))</formula>
    </cfRule>
    <cfRule type="containsText" dxfId="176" priority="12" stopIfTrue="1" operator="containsText" text="CUMPLIDA">
      <formula>NOT(ISERROR(SEARCH("CUMPLIDA",Y11)))</formula>
    </cfRule>
  </conditionalFormatting>
  <conditionalFormatting sqref="Y18:Y19">
    <cfRule type="containsText" dxfId="175" priority="1" operator="containsText" text="EN EJECUCIÓN">
      <formula>NOT(ISERROR(SEARCH("EN EJECUCIÓN",Y18)))</formula>
    </cfRule>
    <cfRule type="containsText" dxfId="174" priority="2" operator="containsText" text="EN TERMINO">
      <formula>NOT(ISERROR(SEARCH("EN TERMINO",Y18)))</formula>
    </cfRule>
    <cfRule type="containsText" dxfId="173" priority="3" operator="containsText" text="ATENCIÓN">
      <formula>NOT(ISERROR(SEARCH("ATENCIÓN",Y18)))</formula>
    </cfRule>
    <cfRule type="containsText" dxfId="172" priority="4" stopIfTrue="1" operator="containsText" text="PENDIENTE">
      <formula>NOT(ISERROR(SEARCH("PENDIENTE",Y18)))</formula>
    </cfRule>
    <cfRule type="containsText" dxfId="171" priority="5" stopIfTrue="1" operator="containsText" text="INCUMPLIDA">
      <formula>NOT(ISERROR(SEARCH("INCUMPLIDA",Y18)))</formula>
    </cfRule>
    <cfRule type="containsText" dxfId="170" priority="6" stopIfTrue="1" operator="containsText" text="CUMPLIDA">
      <formula>NOT(ISERROR(SEARCH("CUMPLIDA",Y18)))</formula>
    </cfRule>
  </conditionalFormatting>
  <dataValidations count="4">
    <dataValidation type="list" allowBlank="1" showInputMessage="1" showErrorMessage="1" sqref="K4">
      <formula1>$E$2:$E$3</formula1>
    </dataValidation>
    <dataValidation type="list" allowBlank="1" showInputMessage="1" showErrorMessage="1" sqref="D4">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AA4:AA35">
      <formula1>$BE$4:$BG$4</formula1>
    </dataValidation>
    <dataValidation type="list" allowBlank="1" showInputMessage="1" showErrorMessage="1" sqref="K7:K35">
      <formula1>"Correctiva, Preventiva, Acción de mejora"</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B1:AH45"/>
  <sheetViews>
    <sheetView zoomScale="80" zoomScaleNormal="80" workbookViewId="0">
      <pane xSplit="5" topLeftCell="V1" activePane="topRight" state="frozen"/>
      <selection activeCell="A3" sqref="A3"/>
      <selection pane="topRight" activeCell="W4" sqref="W4"/>
    </sheetView>
  </sheetViews>
  <sheetFormatPr baseColWidth="10" defaultColWidth="20.140625" defaultRowHeight="50.1" customHeight="1" outlineLevelCol="1" x14ac:dyDescent="0.2"/>
  <cols>
    <col min="1" max="1" width="4.140625" style="142" customWidth="1"/>
    <col min="2" max="2" width="15" style="142" customWidth="1"/>
    <col min="3" max="3" width="28" style="142" customWidth="1"/>
    <col min="4" max="4" width="21.140625" style="142" customWidth="1"/>
    <col min="5" max="5" width="13" style="142" customWidth="1"/>
    <col min="6" max="6" width="61.5703125" style="142" customWidth="1"/>
    <col min="7" max="7" width="31.42578125" style="142" customWidth="1"/>
    <col min="8" max="8" width="34.85546875" style="144" customWidth="1"/>
    <col min="9" max="16" width="20.140625" style="142"/>
    <col min="17" max="17" width="20.140625" style="143" customWidth="1" outlineLevel="1"/>
    <col min="18" max="18" width="46.28515625" style="143" customWidth="1" outlineLevel="1"/>
    <col min="19" max="19" width="20.140625" style="322" customWidth="1" outlineLevel="1"/>
    <col min="20" max="22" width="20.140625" style="143" customWidth="1" outlineLevel="1"/>
    <col min="23" max="23" width="95.7109375" style="143" customWidth="1" outlineLevel="1"/>
    <col min="24" max="24" width="20.140625" style="143" customWidth="1" outlineLevel="1"/>
    <col min="25"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4" ht="28.5" customHeight="1" x14ac:dyDescent="0.25">
      <c r="B1" s="446" t="s">
        <v>6</v>
      </c>
      <c r="C1" s="446"/>
      <c r="D1" s="446"/>
      <c r="E1" s="446"/>
      <c r="F1" s="446"/>
      <c r="G1" s="447" t="s">
        <v>19</v>
      </c>
      <c r="H1" s="447"/>
      <c r="I1" s="447"/>
      <c r="J1" s="447"/>
      <c r="K1" s="447"/>
      <c r="L1" s="447"/>
      <c r="M1" s="447"/>
      <c r="N1" s="447"/>
      <c r="O1" s="447"/>
      <c r="P1" s="447"/>
      <c r="Q1" s="445"/>
      <c r="R1" s="445"/>
      <c r="S1" s="445"/>
      <c r="T1" s="445"/>
      <c r="U1" s="445"/>
      <c r="V1" s="445"/>
      <c r="W1" s="445"/>
      <c r="X1" s="445"/>
      <c r="Y1" s="445"/>
      <c r="Z1" s="441" t="s">
        <v>69</v>
      </c>
      <c r="AA1" s="442"/>
      <c r="AB1" s="442"/>
      <c r="AC1" s="442"/>
      <c r="AD1" s="442"/>
      <c r="AE1" s="442"/>
    </row>
    <row r="2" spans="2:34" ht="29.25" customHeight="1" x14ac:dyDescent="0.25">
      <c r="B2" s="446"/>
      <c r="C2" s="446"/>
      <c r="D2" s="446"/>
      <c r="E2" s="446"/>
      <c r="F2" s="446"/>
      <c r="G2" s="447"/>
      <c r="H2" s="447"/>
      <c r="I2" s="447"/>
      <c r="J2" s="447"/>
      <c r="K2" s="447"/>
      <c r="L2" s="447"/>
      <c r="M2" s="447"/>
      <c r="N2" s="447"/>
      <c r="O2" s="447"/>
      <c r="P2" s="447"/>
      <c r="Q2" s="445" t="s">
        <v>70</v>
      </c>
      <c r="R2" s="445"/>
      <c r="S2" s="445"/>
      <c r="T2" s="445"/>
      <c r="U2" s="445"/>
      <c r="V2" s="445"/>
      <c r="W2" s="445"/>
      <c r="X2" s="445"/>
      <c r="Y2" s="445"/>
      <c r="Z2" s="443"/>
      <c r="AA2" s="444"/>
      <c r="AB2" s="444"/>
      <c r="AC2" s="444"/>
      <c r="AD2" s="444"/>
      <c r="AE2" s="444"/>
    </row>
    <row r="3" spans="2:34" ht="50.1"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1" t="s">
        <v>76</v>
      </c>
      <c r="R3" s="391" t="s">
        <v>77</v>
      </c>
      <c r="S3" s="391" t="s">
        <v>78</v>
      </c>
      <c r="T3" s="391" t="s">
        <v>79</v>
      </c>
      <c r="U3" s="391" t="s">
        <v>80</v>
      </c>
      <c r="V3" s="391" t="s">
        <v>81</v>
      </c>
      <c r="W3" s="391" t="s">
        <v>82</v>
      </c>
      <c r="X3" s="391" t="s">
        <v>83</v>
      </c>
      <c r="Y3" s="391" t="s">
        <v>52</v>
      </c>
      <c r="Z3" s="184" t="s">
        <v>56</v>
      </c>
      <c r="AA3" s="185" t="s">
        <v>58</v>
      </c>
      <c r="AB3" s="185" t="s">
        <v>60</v>
      </c>
      <c r="AC3" s="185" t="s">
        <v>62</v>
      </c>
      <c r="AD3" s="185" t="s">
        <v>64</v>
      </c>
      <c r="AE3" s="185" t="s">
        <v>84</v>
      </c>
    </row>
    <row r="4" spans="2:34" ht="132.75" customHeight="1" x14ac:dyDescent="0.25">
      <c r="B4" s="195" t="s">
        <v>85</v>
      </c>
      <c r="C4" s="319" t="s">
        <v>267</v>
      </c>
      <c r="D4" s="229" t="s">
        <v>268</v>
      </c>
      <c r="E4" s="230">
        <v>163</v>
      </c>
      <c r="F4" s="231" t="s">
        <v>269</v>
      </c>
      <c r="G4" s="232" t="s">
        <v>270</v>
      </c>
      <c r="H4" s="234" t="s">
        <v>271</v>
      </c>
      <c r="I4" s="395" t="s">
        <v>272</v>
      </c>
      <c r="J4" s="321">
        <v>2</v>
      </c>
      <c r="K4" s="234" t="s">
        <v>126</v>
      </c>
      <c r="L4" s="233" t="s">
        <v>273</v>
      </c>
      <c r="M4" s="235">
        <v>1</v>
      </c>
      <c r="N4" s="236">
        <v>44769</v>
      </c>
      <c r="O4" s="236">
        <v>45016</v>
      </c>
      <c r="P4" s="383">
        <v>46203</v>
      </c>
      <c r="Q4" s="289">
        <v>46112</v>
      </c>
      <c r="R4" s="306" t="s">
        <v>274</v>
      </c>
      <c r="S4" s="387">
        <v>1.5</v>
      </c>
      <c r="T4" s="385">
        <f t="shared" ref="T4" si="0">(IF(S4="","",IF(OR($J4=0,$J4="",Q4=""),"",S4/$J4)))</f>
        <v>0.75</v>
      </c>
      <c r="U4" s="202">
        <f t="shared" ref="U4" si="1">(IF(OR($M4="",T4=""),"",IF(OR($M4=0,T4=0),0,IF((T4*100%)/$M4&gt;100%,100%,(T4*100%)/$M4))))</f>
        <v>0.75</v>
      </c>
      <c r="V4" s="203" t="str">
        <f>IF(S4="","",IF(U4&lt;100%, IF(U4&lt;100%, "ALERTA","EN TERMINO"), IF(U4=100%, "OK", "EN TERMINO")))</f>
        <v>ALERTA</v>
      </c>
      <c r="W4" s="294" t="s">
        <v>700</v>
      </c>
      <c r="X4" s="299" t="s">
        <v>275</v>
      </c>
      <c r="Y4" s="288" t="str">
        <f t="shared" ref="Y4:Y15" si="2">IF(U4=100%,IF(U4&gt;=100%,"CUMPLIDA","ATENCIÓN"),IF(U4&lt;25%,"ATENCIÓN","EN EJECUCIÓN"))</f>
        <v>EN EJECUCIÓN</v>
      </c>
      <c r="Z4" s="200" t="str">
        <f>IF(Y4="CUMPLIDA", "SI", "NO")</f>
        <v>NO</v>
      </c>
      <c r="AA4" s="361" t="s">
        <v>96</v>
      </c>
      <c r="AB4" s="327" t="str">
        <f>IF(Y4="CUMPLIDA",IF(AND(Z4="SI",AA4="NO"),"EFECTIVA",IF(AND(Z4="NO",AA4="NO"),"INEFECTIVA",IF(AND(Z4="NO",AA4="SI"),"INEFECTIVA",IF(AND(Z4="SI",AA4="SI"),"INEFECTIVA")))),"NO APLICA")</f>
        <v>NO APLICA</v>
      </c>
      <c r="AC4" s="186" t="str">
        <f>IF(AB4="EFECTIVA","NO",IF(AB4="INEFECTIVA","SI","NO APLICA"))</f>
        <v>NO APLICA</v>
      </c>
      <c r="AD4" s="200" t="s">
        <v>97</v>
      </c>
      <c r="AE4" s="186"/>
      <c r="AF4" s="187" t="s">
        <v>110</v>
      </c>
      <c r="AG4" s="187" t="s">
        <v>96</v>
      </c>
    </row>
    <row r="5" spans="2:34" ht="132.75" customHeight="1" x14ac:dyDescent="0.25">
      <c r="B5" s="195" t="s">
        <v>85</v>
      </c>
      <c r="C5" s="309" t="s">
        <v>276</v>
      </c>
      <c r="D5" s="151"/>
      <c r="E5" s="225">
        <v>239</v>
      </c>
      <c r="F5" s="232" t="s">
        <v>277</v>
      </c>
      <c r="G5" s="232" t="s">
        <v>270</v>
      </c>
      <c r="H5" s="234" t="s">
        <v>271</v>
      </c>
      <c r="I5" s="395" t="s">
        <v>272</v>
      </c>
      <c r="J5" s="321">
        <v>2</v>
      </c>
      <c r="K5" s="215" t="s">
        <v>126</v>
      </c>
      <c r="L5" s="215" t="s">
        <v>273</v>
      </c>
      <c r="M5" s="235">
        <v>1</v>
      </c>
      <c r="N5" s="217">
        <v>44852</v>
      </c>
      <c r="O5" s="236">
        <v>45016</v>
      </c>
      <c r="P5" s="383">
        <v>46203</v>
      </c>
      <c r="Q5" s="289">
        <v>46112</v>
      </c>
      <c r="R5" s="306" t="s">
        <v>274</v>
      </c>
      <c r="S5" s="387">
        <v>1.5</v>
      </c>
      <c r="T5" s="385">
        <f t="shared" ref="T5:T7" si="3">(IF(S5="","",IF(OR($J5=0,$J5="",Q5=""),"",S5/$J5)))</f>
        <v>0.75</v>
      </c>
      <c r="U5" s="202">
        <f t="shared" ref="U5:U7" si="4">(IF(OR($M5="",T5=""),"",IF(OR($M5=0,T5=0),0,IF((T5*100%)/$M5&gt;100%,100%,(T5*100%)/$M5))))</f>
        <v>0.75</v>
      </c>
      <c r="V5" s="203" t="str">
        <f t="shared" ref="V5:V15" si="5">IF(S5="","",IF(U5&lt;100%, IF(U5&lt;100%, "ALERTA","EN TERMINO"), IF(U5=100%, "OK", "EN TERMINO")))</f>
        <v>ALERTA</v>
      </c>
      <c r="W5" s="422" t="s">
        <v>700</v>
      </c>
      <c r="X5" s="299" t="s">
        <v>275</v>
      </c>
      <c r="Y5" s="288" t="str">
        <f t="shared" si="2"/>
        <v>EN EJECUCIÓN</v>
      </c>
      <c r="Z5" s="200" t="str">
        <f t="shared" ref="Z5:Z29" si="6">IF(Y5="CUMPLIDA", "SI", "NO")</f>
        <v>NO</v>
      </c>
      <c r="AA5" s="361" t="s">
        <v>96</v>
      </c>
      <c r="AB5" s="327" t="str">
        <f t="shared" ref="AB5:AB29" si="7">IF(Y5="CUMPLIDA",IF(AND(Z5="SI",AA5="NO"),"EFECTIVA",IF(AND(Z5="NO",AA5="NO"),"INEFECTIVA",IF(AND(Z5="NO",AA5="SI"),"INEFECTIVA",IF(AND(Z5="SI",AA5="SI"),"INEFECTIVA")))),"NO APLICA")</f>
        <v>NO APLICA</v>
      </c>
      <c r="AC5" s="186" t="str">
        <f t="shared" ref="AC5:AC29" si="8">IF(AB5="EFECTIVA","NO",IF(AB5="INEFECTIVA","SI","NO APLICA"))</f>
        <v>NO APLICA</v>
      </c>
      <c r="AD5" s="200" t="s">
        <v>97</v>
      </c>
      <c r="AE5" s="151"/>
    </row>
    <row r="6" spans="2:34" ht="132.75" customHeight="1" x14ac:dyDescent="0.25">
      <c r="B6" s="195" t="s">
        <v>85</v>
      </c>
      <c r="C6" s="198" t="s">
        <v>278</v>
      </c>
      <c r="D6" s="151"/>
      <c r="E6" s="222">
        <v>278</v>
      </c>
      <c r="F6" s="231" t="s">
        <v>279</v>
      </c>
      <c r="G6" s="215" t="s">
        <v>280</v>
      </c>
      <c r="H6" s="234" t="s">
        <v>271</v>
      </c>
      <c r="I6" s="395" t="s">
        <v>272</v>
      </c>
      <c r="J6" s="321">
        <v>2</v>
      </c>
      <c r="K6" s="215" t="s">
        <v>126</v>
      </c>
      <c r="L6" s="215" t="s">
        <v>273</v>
      </c>
      <c r="M6" s="235">
        <v>1</v>
      </c>
      <c r="N6" s="217">
        <v>44931</v>
      </c>
      <c r="O6" s="217">
        <v>45107</v>
      </c>
      <c r="P6" s="383">
        <v>46203</v>
      </c>
      <c r="Q6" s="289">
        <v>46112</v>
      </c>
      <c r="R6" s="306" t="s">
        <v>274</v>
      </c>
      <c r="S6" s="387">
        <v>1.5</v>
      </c>
      <c r="T6" s="385">
        <f t="shared" si="3"/>
        <v>0.75</v>
      </c>
      <c r="U6" s="202">
        <f t="shared" si="4"/>
        <v>0.75</v>
      </c>
      <c r="V6" s="203" t="str">
        <f t="shared" si="5"/>
        <v>ALERTA</v>
      </c>
      <c r="W6" s="422" t="s">
        <v>700</v>
      </c>
      <c r="X6" s="299" t="s">
        <v>275</v>
      </c>
      <c r="Y6" s="288" t="str">
        <f t="shared" si="2"/>
        <v>EN EJECUCIÓN</v>
      </c>
      <c r="Z6" s="200" t="str">
        <f t="shared" si="6"/>
        <v>NO</v>
      </c>
      <c r="AA6" s="361" t="s">
        <v>96</v>
      </c>
      <c r="AB6" s="327" t="str">
        <f t="shared" si="7"/>
        <v>NO APLICA</v>
      </c>
      <c r="AC6" s="186" t="str">
        <f t="shared" si="8"/>
        <v>NO APLICA</v>
      </c>
      <c r="AD6" s="200" t="s">
        <v>97</v>
      </c>
      <c r="AE6" s="151"/>
    </row>
    <row r="7" spans="2:34" ht="132.75" customHeight="1" x14ac:dyDescent="0.25">
      <c r="B7" s="237" t="s">
        <v>85</v>
      </c>
      <c r="C7" s="453" t="s">
        <v>281</v>
      </c>
      <c r="D7" s="238" t="s">
        <v>282</v>
      </c>
      <c r="E7" s="222">
        <v>282</v>
      </c>
      <c r="F7" s="231" t="s">
        <v>283</v>
      </c>
      <c r="G7" s="231" t="s">
        <v>284</v>
      </c>
      <c r="H7" s="234" t="s">
        <v>271</v>
      </c>
      <c r="I7" s="395" t="s">
        <v>272</v>
      </c>
      <c r="J7" s="321">
        <v>2</v>
      </c>
      <c r="K7" s="142" t="s">
        <v>92</v>
      </c>
      <c r="L7" s="215" t="s">
        <v>285</v>
      </c>
      <c r="M7" s="235">
        <v>1</v>
      </c>
      <c r="N7" s="217">
        <v>44981</v>
      </c>
      <c r="O7" s="217">
        <v>45260</v>
      </c>
      <c r="P7" s="383">
        <v>46203</v>
      </c>
      <c r="Q7" s="289">
        <v>46112</v>
      </c>
      <c r="R7" s="306" t="s">
        <v>274</v>
      </c>
      <c r="S7" s="387">
        <v>1.5</v>
      </c>
      <c r="T7" s="385">
        <f t="shared" si="3"/>
        <v>0.75</v>
      </c>
      <c r="U7" s="202">
        <f t="shared" si="4"/>
        <v>0.75</v>
      </c>
      <c r="V7" s="203" t="str">
        <f t="shared" si="5"/>
        <v>ALERTA</v>
      </c>
      <c r="W7" s="422" t="s">
        <v>700</v>
      </c>
      <c r="X7" s="299" t="s">
        <v>275</v>
      </c>
      <c r="Y7" s="288" t="str">
        <f t="shared" si="2"/>
        <v>EN EJECUCIÓN</v>
      </c>
      <c r="Z7" s="200" t="str">
        <f t="shared" si="6"/>
        <v>NO</v>
      </c>
      <c r="AA7" s="361" t="s">
        <v>96</v>
      </c>
      <c r="AB7" s="327" t="str">
        <f t="shared" si="7"/>
        <v>NO APLICA</v>
      </c>
      <c r="AC7" s="186" t="str">
        <f t="shared" si="8"/>
        <v>NO APLICA</v>
      </c>
      <c r="AD7" s="200" t="s">
        <v>97</v>
      </c>
      <c r="AE7" s="151"/>
    </row>
    <row r="8" spans="2:34" ht="132.75" customHeight="1" x14ac:dyDescent="0.25">
      <c r="B8" s="239" t="s">
        <v>85</v>
      </c>
      <c r="C8" s="453"/>
      <c r="D8" s="240" t="s">
        <v>282</v>
      </c>
      <c r="E8" s="225">
        <v>283</v>
      </c>
      <c r="F8" s="241" t="s">
        <v>286</v>
      </c>
      <c r="G8" s="241" t="s">
        <v>287</v>
      </c>
      <c r="H8" s="234" t="s">
        <v>271</v>
      </c>
      <c r="I8" s="395" t="s">
        <v>272</v>
      </c>
      <c r="J8" s="321">
        <v>2</v>
      </c>
      <c r="K8" s="142" t="s">
        <v>92</v>
      </c>
      <c r="L8" s="227" t="s">
        <v>285</v>
      </c>
      <c r="M8" s="242">
        <v>1</v>
      </c>
      <c r="N8" s="243" t="s">
        <v>288</v>
      </c>
      <c r="O8" s="243">
        <v>45260</v>
      </c>
      <c r="P8" s="383">
        <v>46203</v>
      </c>
      <c r="Q8" s="289">
        <v>46112</v>
      </c>
      <c r="R8" s="306" t="s">
        <v>274</v>
      </c>
      <c r="S8" s="387">
        <v>1.5</v>
      </c>
      <c r="T8" s="385">
        <f t="shared" ref="T8" si="9">(IF(S8="","",IF(OR($J8=0,$J8="",Q8=""),"",S8/$J8)))</f>
        <v>0.75</v>
      </c>
      <c r="U8" s="202">
        <f t="shared" ref="U8" si="10">(IF(OR($M8="",T8=""),"",IF(OR($M8=0,T8=0),0,IF((T8*100%)/$M8&gt;100%,100%,(T8*100%)/$M8))))</f>
        <v>0.75</v>
      </c>
      <c r="V8" s="203" t="str">
        <f t="shared" si="5"/>
        <v>ALERTA</v>
      </c>
      <c r="W8" s="422" t="s">
        <v>700</v>
      </c>
      <c r="X8" s="299" t="s">
        <v>275</v>
      </c>
      <c r="Y8" s="288" t="str">
        <f t="shared" si="2"/>
        <v>EN EJECUCIÓN</v>
      </c>
      <c r="Z8" s="200" t="str">
        <f t="shared" si="6"/>
        <v>NO</v>
      </c>
      <c r="AA8" s="361" t="s">
        <v>96</v>
      </c>
      <c r="AB8" s="327" t="str">
        <f t="shared" si="7"/>
        <v>NO APLICA</v>
      </c>
      <c r="AC8" s="186" t="str">
        <f t="shared" si="8"/>
        <v>NO APLICA</v>
      </c>
      <c r="AD8" s="200" t="s">
        <v>97</v>
      </c>
      <c r="AE8" s="151"/>
    </row>
    <row r="9" spans="2:34" ht="132.75" customHeight="1" x14ac:dyDescent="0.25">
      <c r="B9" s="237" t="s">
        <v>85</v>
      </c>
      <c r="C9" s="318" t="s">
        <v>129</v>
      </c>
      <c r="D9" s="244" t="s">
        <v>87</v>
      </c>
      <c r="E9" s="222">
        <v>449</v>
      </c>
      <c r="F9" s="223" t="s">
        <v>289</v>
      </c>
      <c r="G9" s="223" t="s">
        <v>290</v>
      </c>
      <c r="H9" s="234" t="s">
        <v>271</v>
      </c>
      <c r="I9" s="395" t="s">
        <v>272</v>
      </c>
      <c r="J9" s="321">
        <v>2</v>
      </c>
      <c r="K9" s="151" t="s">
        <v>126</v>
      </c>
      <c r="L9" s="208" t="s">
        <v>291</v>
      </c>
      <c r="M9" s="209">
        <v>1</v>
      </c>
      <c r="N9" s="217">
        <v>45156</v>
      </c>
      <c r="O9" s="217">
        <v>45291</v>
      </c>
      <c r="P9" s="383">
        <v>46203</v>
      </c>
      <c r="Q9" s="289">
        <v>46112</v>
      </c>
      <c r="R9" s="306" t="s">
        <v>274</v>
      </c>
      <c r="S9" s="387">
        <v>1.5</v>
      </c>
      <c r="T9" s="385">
        <f t="shared" ref="T9" si="11">(IF(S9="","",IF(OR($J9=0,$J9="",Q9=""),"",S9/$J9)))</f>
        <v>0.75</v>
      </c>
      <c r="U9" s="202">
        <f t="shared" ref="U9" si="12">(IF(OR($M9="",T9=""),"",IF(OR($M9=0,T9=0),0,IF((T9*100%)/$M9&gt;100%,100%,(T9*100%)/$M9))))</f>
        <v>0.75</v>
      </c>
      <c r="V9" s="203" t="str">
        <f t="shared" si="5"/>
        <v>ALERTA</v>
      </c>
      <c r="W9" s="422" t="s">
        <v>700</v>
      </c>
      <c r="X9" s="299" t="s">
        <v>275</v>
      </c>
      <c r="Y9" s="288" t="str">
        <f t="shared" si="2"/>
        <v>EN EJECUCIÓN</v>
      </c>
      <c r="Z9" s="200" t="str">
        <f t="shared" si="6"/>
        <v>NO</v>
      </c>
      <c r="AA9" s="361" t="s">
        <v>96</v>
      </c>
      <c r="AB9" s="327" t="str">
        <f t="shared" si="7"/>
        <v>NO APLICA</v>
      </c>
      <c r="AC9" s="186" t="str">
        <f t="shared" si="8"/>
        <v>NO APLICA</v>
      </c>
      <c r="AD9" s="200" t="s">
        <v>97</v>
      </c>
      <c r="AE9" s="151"/>
    </row>
    <row r="10" spans="2:34" ht="132.75" customHeight="1" x14ac:dyDescent="0.25">
      <c r="B10" s="195" t="s">
        <v>85</v>
      </c>
      <c r="C10" s="199" t="s">
        <v>292</v>
      </c>
      <c r="D10" s="189" t="s">
        <v>293</v>
      </c>
      <c r="E10" s="222">
        <v>462</v>
      </c>
      <c r="F10" s="223" t="s">
        <v>294</v>
      </c>
      <c r="G10" s="224" t="s">
        <v>295</v>
      </c>
      <c r="H10" s="234" t="s">
        <v>271</v>
      </c>
      <c r="I10" s="395" t="s">
        <v>272</v>
      </c>
      <c r="J10" s="321">
        <v>2</v>
      </c>
      <c r="K10" s="151" t="s">
        <v>126</v>
      </c>
      <c r="L10" s="215" t="s">
        <v>291</v>
      </c>
      <c r="M10" s="209">
        <v>1</v>
      </c>
      <c r="N10" s="217">
        <v>45231</v>
      </c>
      <c r="O10" s="217">
        <v>45381</v>
      </c>
      <c r="P10" s="383">
        <v>46203</v>
      </c>
      <c r="Q10" s="289">
        <v>46112</v>
      </c>
      <c r="R10" s="306" t="s">
        <v>274</v>
      </c>
      <c r="S10" s="387">
        <v>1</v>
      </c>
      <c r="T10" s="385">
        <f t="shared" ref="T10:T11" si="13">(IF(S10="","",IF(OR($J10=0,$J10="",Q10=""),"",S10/$J10)))</f>
        <v>0.5</v>
      </c>
      <c r="U10" s="202">
        <f t="shared" ref="U10:U11" si="14">(IF(OR($M10="",T10=""),"",IF(OR($M10=0,T10=0),0,IF((T10*100%)/$M10&gt;100%,100%,(T10*100%)/$M10))))</f>
        <v>0.5</v>
      </c>
      <c r="V10" s="203" t="str">
        <f t="shared" si="5"/>
        <v>ALERTA</v>
      </c>
      <c r="W10" s="422" t="s">
        <v>700</v>
      </c>
      <c r="X10" s="299" t="s">
        <v>275</v>
      </c>
      <c r="Y10" s="288" t="str">
        <f t="shared" si="2"/>
        <v>EN EJECUCIÓN</v>
      </c>
      <c r="Z10" s="200" t="str">
        <f t="shared" si="6"/>
        <v>NO</v>
      </c>
      <c r="AA10" s="361" t="s">
        <v>96</v>
      </c>
      <c r="AB10" s="327" t="str">
        <f t="shared" si="7"/>
        <v>NO APLICA</v>
      </c>
      <c r="AC10" s="186" t="str">
        <f t="shared" si="8"/>
        <v>NO APLICA</v>
      </c>
      <c r="AD10" s="200" t="s">
        <v>97</v>
      </c>
      <c r="AE10" s="151"/>
    </row>
    <row r="11" spans="2:34" ht="132.75" customHeight="1" x14ac:dyDescent="0.25">
      <c r="B11" s="195" t="s">
        <v>85</v>
      </c>
      <c r="C11" s="211" t="s">
        <v>137</v>
      </c>
      <c r="D11" s="189" t="s">
        <v>138</v>
      </c>
      <c r="E11" s="222">
        <v>469</v>
      </c>
      <c r="F11" s="223" t="s">
        <v>296</v>
      </c>
      <c r="G11" s="223" t="s">
        <v>270</v>
      </c>
      <c r="H11" s="234" t="s">
        <v>271</v>
      </c>
      <c r="I11" s="395" t="s">
        <v>272</v>
      </c>
      <c r="J11" s="321">
        <v>2</v>
      </c>
      <c r="K11" s="151" t="s">
        <v>126</v>
      </c>
      <c r="L11" s="215" t="s">
        <v>297</v>
      </c>
      <c r="M11" s="209">
        <v>1</v>
      </c>
      <c r="N11" s="217">
        <v>45241</v>
      </c>
      <c r="O11" s="217">
        <v>45382</v>
      </c>
      <c r="P11" s="383">
        <v>46203</v>
      </c>
      <c r="Q11" s="289">
        <v>46112</v>
      </c>
      <c r="R11" s="306" t="s">
        <v>274</v>
      </c>
      <c r="S11" s="387">
        <v>1.5</v>
      </c>
      <c r="T11" s="385">
        <f t="shared" si="13"/>
        <v>0.75</v>
      </c>
      <c r="U11" s="202">
        <f t="shared" si="14"/>
        <v>0.75</v>
      </c>
      <c r="V11" s="203" t="str">
        <f t="shared" si="5"/>
        <v>ALERTA</v>
      </c>
      <c r="W11" s="422" t="s">
        <v>700</v>
      </c>
      <c r="X11" s="299" t="s">
        <v>275</v>
      </c>
      <c r="Y11" s="288" t="str">
        <f t="shared" si="2"/>
        <v>EN EJECUCIÓN</v>
      </c>
      <c r="Z11" s="200" t="str">
        <f t="shared" si="6"/>
        <v>NO</v>
      </c>
      <c r="AA11" s="361" t="s">
        <v>96</v>
      </c>
      <c r="AB11" s="327" t="str">
        <f t="shared" si="7"/>
        <v>NO APLICA</v>
      </c>
      <c r="AC11" s="186" t="str">
        <f t="shared" si="8"/>
        <v>NO APLICA</v>
      </c>
      <c r="AD11" s="200" t="s">
        <v>97</v>
      </c>
      <c r="AE11" s="151"/>
    </row>
    <row r="12" spans="2:34" ht="132.75" customHeight="1" x14ac:dyDescent="0.25">
      <c r="B12" s="188" t="s">
        <v>85</v>
      </c>
      <c r="C12" s="198" t="s">
        <v>298</v>
      </c>
      <c r="D12" s="191" t="s">
        <v>299</v>
      </c>
      <c r="E12" s="225">
        <v>480</v>
      </c>
      <c r="F12" s="226" t="s">
        <v>300</v>
      </c>
      <c r="G12" s="226" t="s">
        <v>301</v>
      </c>
      <c r="H12" s="234" t="s">
        <v>271</v>
      </c>
      <c r="I12" s="215" t="s">
        <v>272</v>
      </c>
      <c r="J12" s="321">
        <v>2</v>
      </c>
      <c r="K12" s="177" t="s">
        <v>126</v>
      </c>
      <c r="L12" s="215" t="s">
        <v>297</v>
      </c>
      <c r="M12" s="209">
        <v>1</v>
      </c>
      <c r="N12" s="243">
        <v>45261</v>
      </c>
      <c r="O12" s="243" t="s">
        <v>302</v>
      </c>
      <c r="P12" s="383">
        <v>46203</v>
      </c>
      <c r="Q12" s="289">
        <v>46112</v>
      </c>
      <c r="R12" s="306" t="s">
        <v>274</v>
      </c>
      <c r="S12" s="387">
        <v>1.5</v>
      </c>
      <c r="T12" s="385">
        <f t="shared" ref="T12" si="15">(IF(S12="","",IF(OR($J12=0,$J12="",Q12=""),"",S12/$J12)))</f>
        <v>0.75</v>
      </c>
      <c r="U12" s="202">
        <f t="shared" ref="U12" si="16">(IF(OR($M12="",T12=""),"",IF(OR($M12=0,T12=0),0,IF((T12*100%)/$M12&gt;100%,100%,(T12*100%)/$M12))))</f>
        <v>0.75</v>
      </c>
      <c r="V12" s="203" t="str">
        <f t="shared" si="5"/>
        <v>ALERTA</v>
      </c>
      <c r="W12" s="422" t="s">
        <v>700</v>
      </c>
      <c r="X12" s="299" t="s">
        <v>275</v>
      </c>
      <c r="Y12" s="288" t="str">
        <f t="shared" si="2"/>
        <v>EN EJECUCIÓN</v>
      </c>
      <c r="Z12" s="200" t="str">
        <f t="shared" si="6"/>
        <v>NO</v>
      </c>
      <c r="AA12" s="361" t="s">
        <v>96</v>
      </c>
      <c r="AB12" s="327" t="str">
        <f t="shared" si="7"/>
        <v>NO APLICA</v>
      </c>
      <c r="AC12" s="186" t="str">
        <f t="shared" si="8"/>
        <v>NO APLICA</v>
      </c>
      <c r="AD12" s="200" t="s">
        <v>97</v>
      </c>
      <c r="AE12" s="151"/>
    </row>
    <row r="13" spans="2:34" ht="132.75" customHeight="1" x14ac:dyDescent="0.25">
      <c r="B13" s="195" t="s">
        <v>85</v>
      </c>
      <c r="C13" s="448" t="s">
        <v>303</v>
      </c>
      <c r="D13" s="189" t="s">
        <v>186</v>
      </c>
      <c r="E13" s="190">
        <v>512</v>
      </c>
      <c r="F13" s="219" t="s">
        <v>304</v>
      </c>
      <c r="G13" s="219" t="s">
        <v>305</v>
      </c>
      <c r="H13" s="234" t="s">
        <v>271</v>
      </c>
      <c r="I13" s="215" t="s">
        <v>272</v>
      </c>
      <c r="J13" s="321">
        <v>2</v>
      </c>
      <c r="K13" s="151" t="s">
        <v>101</v>
      </c>
      <c r="L13" s="215" t="s">
        <v>306</v>
      </c>
      <c r="M13" s="209">
        <v>1</v>
      </c>
      <c r="N13" s="228">
        <v>45444</v>
      </c>
      <c r="O13" s="228">
        <v>45657</v>
      </c>
      <c r="P13" s="383">
        <v>46203</v>
      </c>
      <c r="Q13" s="289">
        <v>46112</v>
      </c>
      <c r="R13" s="306" t="s">
        <v>274</v>
      </c>
      <c r="S13" s="387">
        <v>1.5</v>
      </c>
      <c r="T13" s="385">
        <f t="shared" ref="T13" si="17">(IF(S13="","",IF(OR($J13=0,$J13="",Q13=""),"",S13/$J13)))</f>
        <v>0.75</v>
      </c>
      <c r="U13" s="202">
        <f t="shared" ref="U13" si="18">(IF(OR($M13="",T13=""),"",IF(OR($M13=0,T13=0),0,IF((T13*100%)/$M13&gt;100%,100%,(T13*100%)/$M13))))</f>
        <v>0.75</v>
      </c>
      <c r="V13" s="203" t="str">
        <f t="shared" si="5"/>
        <v>ALERTA</v>
      </c>
      <c r="W13" s="422" t="s">
        <v>700</v>
      </c>
      <c r="X13" s="299" t="s">
        <v>275</v>
      </c>
      <c r="Y13" s="288" t="str">
        <f t="shared" si="2"/>
        <v>EN EJECUCIÓN</v>
      </c>
      <c r="Z13" s="200" t="str">
        <f t="shared" si="6"/>
        <v>NO</v>
      </c>
      <c r="AA13" s="361" t="s">
        <v>96</v>
      </c>
      <c r="AB13" s="327" t="str">
        <f t="shared" si="7"/>
        <v>NO APLICA</v>
      </c>
      <c r="AC13" s="186" t="str">
        <f t="shared" si="8"/>
        <v>NO APLICA</v>
      </c>
      <c r="AD13" s="200" t="s">
        <v>97</v>
      </c>
      <c r="AE13" s="228"/>
      <c r="AF13" s="327"/>
      <c r="AG13" s="186"/>
      <c r="AH13" s="200"/>
    </row>
    <row r="14" spans="2:34" ht="132.75" customHeight="1" x14ac:dyDescent="0.25">
      <c r="B14" s="195" t="s">
        <v>85</v>
      </c>
      <c r="C14" s="448"/>
      <c r="D14" s="189" t="s">
        <v>186</v>
      </c>
      <c r="E14" s="190">
        <v>513</v>
      </c>
      <c r="F14" s="219" t="s">
        <v>307</v>
      </c>
      <c r="G14" s="219" t="s">
        <v>308</v>
      </c>
      <c r="H14" s="234" t="s">
        <v>271</v>
      </c>
      <c r="I14" s="215" t="s">
        <v>272</v>
      </c>
      <c r="J14" s="321">
        <v>2</v>
      </c>
      <c r="K14" s="151" t="s">
        <v>101</v>
      </c>
      <c r="L14" s="215" t="s">
        <v>306</v>
      </c>
      <c r="M14" s="209">
        <v>1</v>
      </c>
      <c r="N14" s="228">
        <v>45444</v>
      </c>
      <c r="O14" s="228">
        <v>45657</v>
      </c>
      <c r="P14" s="383">
        <v>46203</v>
      </c>
      <c r="Q14" s="289">
        <v>46112</v>
      </c>
      <c r="R14" s="306" t="s">
        <v>274</v>
      </c>
      <c r="S14" s="387">
        <v>1.5</v>
      </c>
      <c r="T14" s="385">
        <f t="shared" ref="T14" si="19">(IF(S14="","",IF(OR($J14=0,$J14="",Q14=""),"",S14/$J14)))</f>
        <v>0.75</v>
      </c>
      <c r="U14" s="202">
        <f t="shared" ref="U14" si="20">(IF(OR($M14="",T14=""),"",IF(OR($M14=0,T14=0),0,IF((T14*100%)/$M14&gt;100%,100%,(T14*100%)/$M14))))</f>
        <v>0.75</v>
      </c>
      <c r="V14" s="203" t="str">
        <f t="shared" si="5"/>
        <v>ALERTA</v>
      </c>
      <c r="W14" s="422" t="s">
        <v>700</v>
      </c>
      <c r="X14" s="299" t="s">
        <v>275</v>
      </c>
      <c r="Y14" s="288" t="str">
        <f t="shared" si="2"/>
        <v>EN EJECUCIÓN</v>
      </c>
      <c r="Z14" s="200" t="str">
        <f t="shared" si="6"/>
        <v>NO</v>
      </c>
      <c r="AA14" s="361" t="s">
        <v>96</v>
      </c>
      <c r="AB14" s="327" t="str">
        <f t="shared" si="7"/>
        <v>NO APLICA</v>
      </c>
      <c r="AC14" s="186" t="str">
        <f t="shared" si="8"/>
        <v>NO APLICA</v>
      </c>
      <c r="AD14" s="200" t="s">
        <v>97</v>
      </c>
      <c r="AE14" s="151"/>
    </row>
    <row r="15" spans="2:34" ht="132.75" customHeight="1" x14ac:dyDescent="0.25">
      <c r="B15" s="188" t="s">
        <v>85</v>
      </c>
      <c r="C15" s="450"/>
      <c r="D15" s="191" t="s">
        <v>186</v>
      </c>
      <c r="E15" s="196">
        <v>514</v>
      </c>
      <c r="F15" s="245" t="s">
        <v>309</v>
      </c>
      <c r="G15" s="245" t="s">
        <v>308</v>
      </c>
      <c r="H15" s="234" t="s">
        <v>271</v>
      </c>
      <c r="I15" s="215" t="s">
        <v>272</v>
      </c>
      <c r="J15" s="321">
        <v>2</v>
      </c>
      <c r="K15" s="177" t="s">
        <v>101</v>
      </c>
      <c r="L15" s="227" t="s">
        <v>306</v>
      </c>
      <c r="M15" s="192">
        <v>1</v>
      </c>
      <c r="N15" s="246">
        <v>45444</v>
      </c>
      <c r="O15" s="246">
        <v>45657</v>
      </c>
      <c r="P15" s="383">
        <v>46203</v>
      </c>
      <c r="Q15" s="289">
        <v>46112</v>
      </c>
      <c r="R15" s="306" t="s">
        <v>274</v>
      </c>
      <c r="S15" s="387">
        <v>1.5</v>
      </c>
      <c r="T15" s="385">
        <f t="shared" ref="T15" si="21">(IF(S15="","",IF(OR($J15=0,$J15="",Q15=""),"",S15/$J15)))</f>
        <v>0.75</v>
      </c>
      <c r="U15" s="202">
        <f t="shared" ref="U15" si="22">(IF(OR($M15="",T15=""),"",IF(OR($M15=0,T15=0),0,IF((T15*100%)/$M15&gt;100%,100%,(T15*100%)/$M15))))</f>
        <v>0.75</v>
      </c>
      <c r="V15" s="203" t="str">
        <f t="shared" si="5"/>
        <v>ALERTA</v>
      </c>
      <c r="W15" s="422" t="s">
        <v>700</v>
      </c>
      <c r="X15" s="299" t="s">
        <v>275</v>
      </c>
      <c r="Y15" s="288" t="str">
        <f t="shared" si="2"/>
        <v>EN EJECUCIÓN</v>
      </c>
      <c r="Z15" s="200" t="str">
        <f t="shared" si="6"/>
        <v>NO</v>
      </c>
      <c r="AA15" s="361" t="s">
        <v>96</v>
      </c>
      <c r="AB15" s="327" t="str">
        <f t="shared" si="7"/>
        <v>NO APLICA</v>
      </c>
      <c r="AC15" s="186" t="str">
        <f t="shared" si="8"/>
        <v>NO APLICA</v>
      </c>
      <c r="AD15" s="200" t="s">
        <v>97</v>
      </c>
      <c r="AE15" s="151"/>
    </row>
    <row r="16" spans="2:34" ht="120" customHeight="1" x14ac:dyDescent="0.25">
      <c r="B16" s="237" t="s">
        <v>85</v>
      </c>
      <c r="C16" s="453" t="s">
        <v>144</v>
      </c>
      <c r="D16" s="244" t="s">
        <v>145</v>
      </c>
      <c r="E16" s="222">
        <v>568</v>
      </c>
      <c r="F16" s="280" t="s">
        <v>310</v>
      </c>
      <c r="G16" s="280" t="s">
        <v>311</v>
      </c>
      <c r="H16" s="234" t="s">
        <v>271</v>
      </c>
      <c r="I16" s="215" t="s">
        <v>272</v>
      </c>
      <c r="J16" s="321">
        <v>2</v>
      </c>
      <c r="K16" s="151" t="s">
        <v>101</v>
      </c>
      <c r="L16" s="281" t="s">
        <v>312</v>
      </c>
      <c r="M16" s="209">
        <v>1</v>
      </c>
      <c r="N16" s="279">
        <v>45499</v>
      </c>
      <c r="O16" s="279">
        <v>45657</v>
      </c>
      <c r="P16" s="383">
        <v>46203</v>
      </c>
      <c r="Q16" s="289">
        <v>46112</v>
      </c>
      <c r="R16" s="306" t="s">
        <v>274</v>
      </c>
      <c r="S16" s="387">
        <v>1.5</v>
      </c>
      <c r="T16" s="385">
        <f t="shared" ref="T16" si="23">(IF(S16="","",IF(OR($J16=0,$J16="",Q16=""),"",S16/$J16)))</f>
        <v>0.75</v>
      </c>
      <c r="U16" s="202">
        <f t="shared" ref="U16" si="24">(IF(OR($M16="",T16=""),"",IF(OR($M16=0,T16=0),0,IF((T16*100%)/$M16&gt;100%,100%,(T16*100%)/$M16))))</f>
        <v>0.75</v>
      </c>
      <c r="V16" s="203" t="str">
        <f t="shared" ref="V16:V21" si="25">IF(S16="","",IF(U16&lt;100%, IF(U16&lt;100%, "ALERTA","EN TERMINO"), IF(U16=100%, "OK", "EN TERMINO")))</f>
        <v>ALERTA</v>
      </c>
      <c r="W16" s="422" t="s">
        <v>700</v>
      </c>
      <c r="X16" s="299" t="s">
        <v>275</v>
      </c>
      <c r="Y16" s="288" t="str">
        <f t="shared" ref="Y16:Y24" si="26">IF(U16=100%,IF(U16&gt;=100%,"CUMPLIDA","ATENCIÓN"),IF(U16&lt;25%,"ATENCIÓN","EN EJECUCIÓN"))</f>
        <v>EN EJECUCIÓN</v>
      </c>
      <c r="Z16" s="200" t="str">
        <f t="shared" si="6"/>
        <v>NO</v>
      </c>
      <c r="AA16" s="361" t="s">
        <v>96</v>
      </c>
      <c r="AB16" s="327" t="str">
        <f t="shared" si="7"/>
        <v>NO APLICA</v>
      </c>
      <c r="AC16" s="186" t="str">
        <f t="shared" si="8"/>
        <v>NO APLICA</v>
      </c>
      <c r="AD16" s="200" t="s">
        <v>97</v>
      </c>
      <c r="AE16" s="151"/>
    </row>
    <row r="17" spans="2:31" ht="120" customHeight="1" x14ac:dyDescent="0.25">
      <c r="B17" s="237" t="s">
        <v>85</v>
      </c>
      <c r="C17" s="453"/>
      <c r="D17" s="244" t="s">
        <v>145</v>
      </c>
      <c r="E17" s="222">
        <v>569</v>
      </c>
      <c r="F17" s="283" t="s">
        <v>313</v>
      </c>
      <c r="G17" s="280" t="s">
        <v>314</v>
      </c>
      <c r="H17" s="234" t="s">
        <v>271</v>
      </c>
      <c r="I17" s="215" t="s">
        <v>272</v>
      </c>
      <c r="J17" s="321">
        <v>2</v>
      </c>
      <c r="K17" s="151" t="s">
        <v>101</v>
      </c>
      <c r="L17" s="281" t="s">
        <v>312</v>
      </c>
      <c r="M17" s="209">
        <v>1</v>
      </c>
      <c r="N17" s="305">
        <v>45499</v>
      </c>
      <c r="O17" s="305">
        <v>45657</v>
      </c>
      <c r="P17" s="383">
        <v>46203</v>
      </c>
      <c r="Q17" s="289">
        <v>46112</v>
      </c>
      <c r="R17" s="306" t="s">
        <v>274</v>
      </c>
      <c r="S17" s="387">
        <v>1.5</v>
      </c>
      <c r="T17" s="385">
        <f t="shared" ref="T17" si="27">(IF(S17="","",IF(OR($J17=0,$J17="",Q17=""),"",S17/$J17)))</f>
        <v>0.75</v>
      </c>
      <c r="U17" s="202">
        <f t="shared" ref="U17" si="28">(IF(OR($M17="",T17=""),"",IF(OR($M17=0,T17=0),0,IF((T17*100%)/$M17&gt;100%,100%,(T17*100%)/$M17))))</f>
        <v>0.75</v>
      </c>
      <c r="V17" s="203" t="str">
        <f t="shared" si="25"/>
        <v>ALERTA</v>
      </c>
      <c r="W17" s="422" t="s">
        <v>700</v>
      </c>
      <c r="X17" s="299" t="s">
        <v>275</v>
      </c>
      <c r="Y17" s="288" t="str">
        <f t="shared" si="26"/>
        <v>EN EJECUCIÓN</v>
      </c>
      <c r="Z17" s="200" t="str">
        <f t="shared" si="6"/>
        <v>NO</v>
      </c>
      <c r="AA17" s="361" t="s">
        <v>96</v>
      </c>
      <c r="AB17" s="327" t="str">
        <f t="shared" si="7"/>
        <v>NO APLICA</v>
      </c>
      <c r="AC17" s="186" t="str">
        <f t="shared" si="8"/>
        <v>NO APLICA</v>
      </c>
      <c r="AD17" s="200" t="s">
        <v>97</v>
      </c>
      <c r="AE17" s="151"/>
    </row>
    <row r="18" spans="2:31" ht="120" customHeight="1" x14ac:dyDescent="0.25">
      <c r="B18" s="239" t="s">
        <v>85</v>
      </c>
      <c r="C18" s="453"/>
      <c r="D18" s="331" t="s">
        <v>145</v>
      </c>
      <c r="E18" s="225">
        <v>570</v>
      </c>
      <c r="F18" s="290" t="s">
        <v>315</v>
      </c>
      <c r="G18" s="314" t="s">
        <v>314</v>
      </c>
      <c r="H18" s="234" t="s">
        <v>271</v>
      </c>
      <c r="I18" s="215" t="s">
        <v>272</v>
      </c>
      <c r="J18" s="321">
        <v>2</v>
      </c>
      <c r="K18" s="177" t="s">
        <v>101</v>
      </c>
      <c r="L18" s="315" t="s">
        <v>312</v>
      </c>
      <c r="M18" s="303">
        <v>1</v>
      </c>
      <c r="N18" s="316">
        <v>45499</v>
      </c>
      <c r="O18" s="316">
        <v>45657</v>
      </c>
      <c r="P18" s="383">
        <v>46203</v>
      </c>
      <c r="Q18" s="289">
        <v>46112</v>
      </c>
      <c r="R18" s="306" t="s">
        <v>274</v>
      </c>
      <c r="S18" s="387">
        <v>1.5</v>
      </c>
      <c r="T18" s="385">
        <f t="shared" ref="T18" si="29">(IF(S18="","",IF(OR($J18=0,$J18="",Q18=""),"",S18/$J18)))</f>
        <v>0.75</v>
      </c>
      <c r="U18" s="202">
        <f t="shared" ref="U18" si="30">(IF(OR($M18="",T18=""),"",IF(OR($M18=0,T18=0),0,IF((T18*100%)/$M18&gt;100%,100%,(T18*100%)/$M18))))</f>
        <v>0.75</v>
      </c>
      <c r="V18" s="203" t="str">
        <f t="shared" si="25"/>
        <v>ALERTA</v>
      </c>
      <c r="W18" s="422" t="s">
        <v>700</v>
      </c>
      <c r="X18" s="299" t="s">
        <v>275</v>
      </c>
      <c r="Y18" s="288" t="str">
        <f t="shared" si="26"/>
        <v>EN EJECUCIÓN</v>
      </c>
      <c r="Z18" s="200" t="str">
        <f t="shared" si="6"/>
        <v>NO</v>
      </c>
      <c r="AA18" s="361" t="s">
        <v>96</v>
      </c>
      <c r="AB18" s="327" t="str">
        <f t="shared" si="7"/>
        <v>NO APLICA</v>
      </c>
      <c r="AC18" s="186" t="str">
        <f t="shared" si="8"/>
        <v>NO APLICA</v>
      </c>
      <c r="AD18" s="284" t="s">
        <v>97</v>
      </c>
      <c r="AE18" s="177"/>
    </row>
    <row r="19" spans="2:31" ht="126" customHeight="1" x14ac:dyDescent="0.25">
      <c r="B19" s="237" t="s">
        <v>85</v>
      </c>
      <c r="C19" s="318" t="s">
        <v>316</v>
      </c>
      <c r="D19" s="238" t="s">
        <v>317</v>
      </c>
      <c r="E19" s="222">
        <v>599</v>
      </c>
      <c r="F19" s="283" t="s">
        <v>318</v>
      </c>
      <c r="G19" s="283" t="s">
        <v>319</v>
      </c>
      <c r="H19" s="283" t="s">
        <v>320</v>
      </c>
      <c r="I19" s="283" t="s">
        <v>321</v>
      </c>
      <c r="J19" s="234">
        <v>1</v>
      </c>
      <c r="K19" s="151" t="s">
        <v>101</v>
      </c>
      <c r="L19" s="234" t="s">
        <v>322</v>
      </c>
      <c r="M19" s="209">
        <v>1</v>
      </c>
      <c r="N19" s="279">
        <v>45566</v>
      </c>
      <c r="O19" s="279">
        <v>45689</v>
      </c>
      <c r="P19" s="251">
        <v>46203</v>
      </c>
      <c r="Q19" s="289">
        <v>46112</v>
      </c>
      <c r="R19" s="306" t="s">
        <v>274</v>
      </c>
      <c r="S19" s="387">
        <v>0.75</v>
      </c>
      <c r="T19" s="385">
        <f t="shared" ref="T19:T20" si="31">(IF(S19="","",IF(OR($J19=0,$J19="",Q19=""),"",S19/$J19)))</f>
        <v>0.75</v>
      </c>
      <c r="U19" s="202">
        <f t="shared" ref="U19:U20" si="32">(IF(OR($M19="",T19=""),"",IF(OR($M19=0,T19=0),0,IF((T19*100%)/$M19&gt;100%,100%,(T19*100%)/$M19))))</f>
        <v>0.75</v>
      </c>
      <c r="V19" s="203" t="str">
        <f t="shared" si="25"/>
        <v>ALERTA</v>
      </c>
      <c r="W19" s="422" t="s">
        <v>700</v>
      </c>
      <c r="X19" s="216" t="s">
        <v>275</v>
      </c>
      <c r="Y19" s="340" t="str">
        <f>IF(U19=100%,IF(U19&gt;=100%,"CUMPLIDA","ATENCIÓN"),IF(U19=0%,"ATENCIÓN","EN EJECUCIÓN"))</f>
        <v>EN EJECUCIÓN</v>
      </c>
      <c r="Z19" s="200" t="str">
        <f t="shared" si="6"/>
        <v>NO</v>
      </c>
      <c r="AA19" s="361" t="s">
        <v>96</v>
      </c>
      <c r="AB19" s="327" t="str">
        <f t="shared" si="7"/>
        <v>NO APLICA</v>
      </c>
      <c r="AC19" s="186" t="str">
        <f t="shared" si="8"/>
        <v>NO APLICA</v>
      </c>
      <c r="AD19" s="200" t="s">
        <v>97</v>
      </c>
      <c r="AE19" s="151"/>
    </row>
    <row r="20" spans="2:31" ht="123.75" customHeight="1" x14ac:dyDescent="0.25">
      <c r="B20" s="195" t="s">
        <v>85</v>
      </c>
      <c r="C20" s="199" t="s">
        <v>323</v>
      </c>
      <c r="D20" s="189" t="s">
        <v>324</v>
      </c>
      <c r="E20" s="222">
        <v>633</v>
      </c>
      <c r="F20" s="283" t="s">
        <v>325</v>
      </c>
      <c r="G20" s="283" t="s">
        <v>326</v>
      </c>
      <c r="H20" s="283" t="s">
        <v>271</v>
      </c>
      <c r="I20" s="283" t="s">
        <v>327</v>
      </c>
      <c r="J20" s="234">
        <v>2</v>
      </c>
      <c r="K20" s="151" t="s">
        <v>92</v>
      </c>
      <c r="L20" s="234" t="s">
        <v>322</v>
      </c>
      <c r="M20" s="209">
        <v>1</v>
      </c>
      <c r="N20" s="151" t="s">
        <v>328</v>
      </c>
      <c r="O20" s="251">
        <v>46022</v>
      </c>
      <c r="P20" s="251">
        <v>46203</v>
      </c>
      <c r="Q20" s="289">
        <v>46112</v>
      </c>
      <c r="R20" s="306" t="s">
        <v>274</v>
      </c>
      <c r="S20" s="387">
        <v>1.5</v>
      </c>
      <c r="T20" s="385">
        <f t="shared" si="31"/>
        <v>0.75</v>
      </c>
      <c r="U20" s="202">
        <f t="shared" si="32"/>
        <v>0.75</v>
      </c>
      <c r="V20" s="203" t="str">
        <f t="shared" si="25"/>
        <v>ALERTA</v>
      </c>
      <c r="W20" s="422" t="s">
        <v>700</v>
      </c>
      <c r="X20" s="313" t="s">
        <v>275</v>
      </c>
      <c r="Y20" s="292" t="str">
        <f t="shared" si="26"/>
        <v>EN EJECUCIÓN</v>
      </c>
      <c r="Z20" s="200" t="str">
        <f t="shared" si="6"/>
        <v>NO</v>
      </c>
      <c r="AA20" s="361" t="s">
        <v>96</v>
      </c>
      <c r="AB20" s="327" t="str">
        <f t="shared" si="7"/>
        <v>NO APLICA</v>
      </c>
      <c r="AC20" s="186" t="str">
        <f t="shared" si="8"/>
        <v>NO APLICA</v>
      </c>
      <c r="AD20" s="200" t="s">
        <v>97</v>
      </c>
      <c r="AE20" s="177"/>
    </row>
    <row r="21" spans="2:31" ht="123.75" customHeight="1" x14ac:dyDescent="0.25">
      <c r="B21" s="188" t="s">
        <v>85</v>
      </c>
      <c r="C21" s="198" t="s">
        <v>329</v>
      </c>
      <c r="D21" s="320" t="s">
        <v>330</v>
      </c>
      <c r="E21" s="225">
        <v>645</v>
      </c>
      <c r="F21" s="325" t="s">
        <v>331</v>
      </c>
      <c r="G21" s="226" t="s">
        <v>326</v>
      </c>
      <c r="H21" s="290" t="s">
        <v>271</v>
      </c>
      <c r="I21" s="290" t="s">
        <v>327</v>
      </c>
      <c r="J21" s="191">
        <v>1</v>
      </c>
      <c r="K21" s="177" t="s">
        <v>92</v>
      </c>
      <c r="L21" s="291" t="s">
        <v>322</v>
      </c>
      <c r="M21" s="192">
        <v>1</v>
      </c>
      <c r="N21" s="177" t="s">
        <v>328</v>
      </c>
      <c r="O21" s="384">
        <v>46022</v>
      </c>
      <c r="P21" s="251">
        <v>46203</v>
      </c>
      <c r="Q21" s="289">
        <v>46112</v>
      </c>
      <c r="R21" s="306" t="s">
        <v>274</v>
      </c>
      <c r="S21" s="387">
        <v>0.75</v>
      </c>
      <c r="T21" s="386">
        <f t="shared" ref="T21:T22" si="33">(IF(S21="","",IF(OR($J21=0,$J21="",Q21=""),"",S21/$J21)))</f>
        <v>0.75</v>
      </c>
      <c r="U21" s="311">
        <f t="shared" ref="U21:U22" si="34">(IF(OR($M21="",T21=""),"",IF(OR($M21=0,T21=0),0,IF((T21*100%)/$M21&gt;100%,100%,(T21*100%)/$M21))))</f>
        <v>0.75</v>
      </c>
      <c r="V21" s="312" t="str">
        <f t="shared" si="25"/>
        <v>ALERTA</v>
      </c>
      <c r="W21" s="422" t="s">
        <v>700</v>
      </c>
      <c r="X21" s="313" t="s">
        <v>275</v>
      </c>
      <c r="Y21" s="326" t="str">
        <f t="shared" si="26"/>
        <v>EN EJECUCIÓN</v>
      </c>
      <c r="Z21" s="200" t="str">
        <f t="shared" si="6"/>
        <v>NO</v>
      </c>
      <c r="AA21" s="361" t="s">
        <v>96</v>
      </c>
      <c r="AB21" s="327" t="str">
        <f t="shared" si="7"/>
        <v>NO APLICA</v>
      </c>
      <c r="AC21" s="186" t="str">
        <f t="shared" si="8"/>
        <v>NO APLICA</v>
      </c>
      <c r="AD21" s="200" t="s">
        <v>97</v>
      </c>
      <c r="AE21" s="277"/>
    </row>
    <row r="22" spans="2:31" ht="123.75" customHeight="1" x14ac:dyDescent="0.25">
      <c r="B22" s="195" t="s">
        <v>85</v>
      </c>
      <c r="C22" s="448" t="s">
        <v>332</v>
      </c>
      <c r="D22" s="189" t="s">
        <v>333</v>
      </c>
      <c r="E22" s="222">
        <v>647</v>
      </c>
      <c r="F22" s="223" t="s">
        <v>334</v>
      </c>
      <c r="G22" s="223" t="s">
        <v>326</v>
      </c>
      <c r="H22" s="283" t="s">
        <v>271</v>
      </c>
      <c r="I22" s="283" t="s">
        <v>335</v>
      </c>
      <c r="J22" s="189">
        <v>1</v>
      </c>
      <c r="K22" s="151" t="s">
        <v>92</v>
      </c>
      <c r="L22" s="234" t="s">
        <v>322</v>
      </c>
      <c r="M22" s="209">
        <v>1</v>
      </c>
      <c r="N22" s="151" t="s">
        <v>328</v>
      </c>
      <c r="O22" s="251">
        <v>46022</v>
      </c>
      <c r="P22" s="251">
        <v>46203</v>
      </c>
      <c r="Q22" s="289">
        <v>46112</v>
      </c>
      <c r="R22" s="306" t="s">
        <v>274</v>
      </c>
      <c r="S22" s="387">
        <v>0.75</v>
      </c>
      <c r="T22" s="385">
        <f t="shared" si="33"/>
        <v>0.75</v>
      </c>
      <c r="U22" s="202">
        <f t="shared" si="34"/>
        <v>0.75</v>
      </c>
      <c r="V22" s="312" t="str">
        <f t="shared" ref="V22:V34" si="35">IF(S22="","",IF(U22&lt;100%, IF(U22&lt;100%, "ALERTA","EN TERMINO"), IF(U22=100%, "OK", "EN TERMINO")))</f>
        <v>ALERTA</v>
      </c>
      <c r="W22" s="422" t="s">
        <v>700</v>
      </c>
      <c r="X22" s="216" t="s">
        <v>275</v>
      </c>
      <c r="Y22" s="326" t="str">
        <f t="shared" si="26"/>
        <v>EN EJECUCIÓN</v>
      </c>
      <c r="Z22" s="200" t="str">
        <f t="shared" si="6"/>
        <v>NO</v>
      </c>
      <c r="AA22" s="361" t="s">
        <v>96</v>
      </c>
      <c r="AB22" s="327" t="str">
        <f t="shared" si="7"/>
        <v>NO APLICA</v>
      </c>
      <c r="AC22" s="186" t="str">
        <f t="shared" si="8"/>
        <v>NO APLICA</v>
      </c>
      <c r="AD22" s="200" t="s">
        <v>97</v>
      </c>
      <c r="AE22" s="151"/>
    </row>
    <row r="23" spans="2:31" ht="122.25" customHeight="1" x14ac:dyDescent="0.25">
      <c r="B23" s="195" t="s">
        <v>85</v>
      </c>
      <c r="C23" s="448"/>
      <c r="D23" s="189" t="s">
        <v>333</v>
      </c>
      <c r="E23" s="222">
        <v>647</v>
      </c>
      <c r="F23" s="223" t="s">
        <v>334</v>
      </c>
      <c r="G23" s="223" t="s">
        <v>326</v>
      </c>
      <c r="H23" s="283" t="s">
        <v>271</v>
      </c>
      <c r="I23" s="283" t="s">
        <v>336</v>
      </c>
      <c r="J23" s="189">
        <v>1</v>
      </c>
      <c r="K23" s="151" t="s">
        <v>92</v>
      </c>
      <c r="L23" s="234" t="s">
        <v>322</v>
      </c>
      <c r="M23" s="209">
        <v>1</v>
      </c>
      <c r="N23" s="151" t="s">
        <v>328</v>
      </c>
      <c r="O23" s="251">
        <v>46022</v>
      </c>
      <c r="P23" s="251">
        <v>46203</v>
      </c>
      <c r="Q23" s="289">
        <v>46112</v>
      </c>
      <c r="R23" s="306" t="s">
        <v>274</v>
      </c>
      <c r="S23" s="387">
        <v>0.5</v>
      </c>
      <c r="T23" s="386">
        <f t="shared" ref="T23:T34" si="36">(IF(S23="","",IF(OR($J23=0,$J23="",Q23=""),"",S23/$J23)))</f>
        <v>0.5</v>
      </c>
      <c r="U23" s="311">
        <f t="shared" ref="U23:U34" si="37">(IF(OR($M23="",T23=""),"",IF(OR($M23=0,T23=0),0,IF((T23*100%)/$M23&gt;100%,100%,(T23*100%)/$M23))))</f>
        <v>0.5</v>
      </c>
      <c r="V23" s="312" t="str">
        <f t="shared" si="35"/>
        <v>ALERTA</v>
      </c>
      <c r="W23" s="422" t="s">
        <v>700</v>
      </c>
      <c r="X23" s="216" t="s">
        <v>275</v>
      </c>
      <c r="Y23" s="326" t="str">
        <f t="shared" si="26"/>
        <v>EN EJECUCIÓN</v>
      </c>
      <c r="Z23" s="200" t="str">
        <f t="shared" si="6"/>
        <v>NO</v>
      </c>
      <c r="AA23" s="361" t="s">
        <v>96</v>
      </c>
      <c r="AB23" s="327" t="str">
        <f t="shared" si="7"/>
        <v>NO APLICA</v>
      </c>
      <c r="AC23" s="186" t="str">
        <f t="shared" si="8"/>
        <v>NO APLICA</v>
      </c>
      <c r="AD23" s="200" t="s">
        <v>97</v>
      </c>
      <c r="AE23" s="151"/>
    </row>
    <row r="24" spans="2:31" ht="125.25" customHeight="1" x14ac:dyDescent="0.25">
      <c r="B24" s="195" t="s">
        <v>85</v>
      </c>
      <c r="C24" s="211" t="s">
        <v>160</v>
      </c>
      <c r="D24" s="151" t="s">
        <v>161</v>
      </c>
      <c r="E24" s="222">
        <v>663</v>
      </c>
      <c r="F24" s="214" t="s">
        <v>337</v>
      </c>
      <c r="G24" s="223" t="s">
        <v>326</v>
      </c>
      <c r="H24" s="283" t="s">
        <v>271</v>
      </c>
      <c r="I24" s="283" t="s">
        <v>338</v>
      </c>
      <c r="J24" s="189">
        <v>1</v>
      </c>
      <c r="K24" s="151" t="s">
        <v>92</v>
      </c>
      <c r="L24" s="234" t="s">
        <v>322</v>
      </c>
      <c r="M24" s="209">
        <v>1</v>
      </c>
      <c r="N24" s="251">
        <v>45658</v>
      </c>
      <c r="O24" s="251">
        <v>46022</v>
      </c>
      <c r="P24" s="251">
        <v>46203</v>
      </c>
      <c r="Q24" s="289">
        <v>46112</v>
      </c>
      <c r="R24" s="306" t="s">
        <v>274</v>
      </c>
      <c r="S24" s="430">
        <v>0.5</v>
      </c>
      <c r="T24" s="386">
        <f t="shared" si="36"/>
        <v>0.5</v>
      </c>
      <c r="U24" s="311">
        <f t="shared" si="37"/>
        <v>0.5</v>
      </c>
      <c r="V24" s="312" t="str">
        <f t="shared" si="35"/>
        <v>ALERTA</v>
      </c>
      <c r="W24" s="422" t="s">
        <v>700</v>
      </c>
      <c r="X24" s="216" t="s">
        <v>275</v>
      </c>
      <c r="Y24" s="326" t="str">
        <f t="shared" si="26"/>
        <v>EN EJECUCIÓN</v>
      </c>
      <c r="Z24" s="200" t="str">
        <f t="shared" si="6"/>
        <v>NO</v>
      </c>
      <c r="AA24" s="361" t="s">
        <v>96</v>
      </c>
      <c r="AB24" s="327" t="str">
        <f t="shared" si="7"/>
        <v>NO APLICA</v>
      </c>
      <c r="AC24" s="186" t="str">
        <f t="shared" si="8"/>
        <v>NO APLICA</v>
      </c>
      <c r="AD24" s="200" t="s">
        <v>97</v>
      </c>
      <c r="AE24" s="151"/>
    </row>
    <row r="25" spans="2:31" ht="139.5" customHeight="1" x14ac:dyDescent="0.25">
      <c r="B25" s="195" t="s">
        <v>85</v>
      </c>
      <c r="C25" s="450" t="s">
        <v>167</v>
      </c>
      <c r="D25" s="151" t="s">
        <v>168</v>
      </c>
      <c r="E25" s="222">
        <v>665</v>
      </c>
      <c r="F25" s="194" t="s">
        <v>339</v>
      </c>
      <c r="G25" s="223" t="s">
        <v>340</v>
      </c>
      <c r="H25" s="283" t="s">
        <v>341</v>
      </c>
      <c r="I25" s="283" t="s">
        <v>342</v>
      </c>
      <c r="J25" s="189">
        <v>2</v>
      </c>
      <c r="K25" s="151" t="s">
        <v>101</v>
      </c>
      <c r="L25" s="234" t="s">
        <v>322</v>
      </c>
      <c r="M25" s="209">
        <v>1</v>
      </c>
      <c r="N25" s="193">
        <v>45689</v>
      </c>
      <c r="O25" s="353">
        <v>45869</v>
      </c>
      <c r="P25" s="251">
        <v>46022</v>
      </c>
      <c r="Q25" s="289">
        <v>46105</v>
      </c>
      <c r="R25" s="323" t="s">
        <v>343</v>
      </c>
      <c r="S25" s="387">
        <v>2</v>
      </c>
      <c r="T25" s="386">
        <f t="shared" si="36"/>
        <v>1</v>
      </c>
      <c r="U25" s="311">
        <f t="shared" si="37"/>
        <v>1</v>
      </c>
      <c r="V25" s="312" t="str">
        <f t="shared" si="35"/>
        <v>OK</v>
      </c>
      <c r="W25" s="310" t="s">
        <v>344</v>
      </c>
      <c r="X25" s="216" t="s">
        <v>275</v>
      </c>
      <c r="Y25" s="326" t="str">
        <f t="shared" ref="Y25:Y34" si="38">IF(U25=100%,IF(U25&gt;=100%,"CUMPLIDA","ATENCIÓN"),IF(U25&lt;100%,"INCUMPLIDA","EN EJECUCIÓN"))</f>
        <v>CUMPLIDA</v>
      </c>
      <c r="Z25" s="200" t="str">
        <f t="shared" si="6"/>
        <v>SI</v>
      </c>
      <c r="AA25" s="361" t="s">
        <v>96</v>
      </c>
      <c r="AB25" s="327" t="str">
        <f t="shared" si="7"/>
        <v>EFECTIVA</v>
      </c>
      <c r="AC25" s="186" t="str">
        <f t="shared" si="8"/>
        <v>NO</v>
      </c>
      <c r="AD25" s="200" t="s">
        <v>97</v>
      </c>
      <c r="AE25" s="151"/>
    </row>
    <row r="26" spans="2:31" ht="125.25" customHeight="1" x14ac:dyDescent="0.25">
      <c r="B26" s="195" t="s">
        <v>85</v>
      </c>
      <c r="C26" s="452"/>
      <c r="D26" s="151" t="s">
        <v>168</v>
      </c>
      <c r="E26" s="222">
        <v>666</v>
      </c>
      <c r="F26" s="194" t="s">
        <v>345</v>
      </c>
      <c r="G26" s="223" t="s">
        <v>170</v>
      </c>
      <c r="H26" s="283" t="s">
        <v>346</v>
      </c>
      <c r="I26" s="283" t="s">
        <v>172</v>
      </c>
      <c r="J26" s="189">
        <v>4</v>
      </c>
      <c r="K26" s="151" t="s">
        <v>101</v>
      </c>
      <c r="L26" s="234" t="s">
        <v>322</v>
      </c>
      <c r="M26" s="209">
        <v>1</v>
      </c>
      <c r="N26" s="193">
        <v>45689</v>
      </c>
      <c r="O26" s="353">
        <v>46021</v>
      </c>
      <c r="P26" s="151"/>
      <c r="Q26" s="289">
        <v>46105</v>
      </c>
      <c r="R26" s="208" t="s">
        <v>347</v>
      </c>
      <c r="S26" s="387">
        <v>4</v>
      </c>
      <c r="T26" s="386">
        <f t="shared" si="36"/>
        <v>1</v>
      </c>
      <c r="U26" s="311">
        <f t="shared" si="37"/>
        <v>1</v>
      </c>
      <c r="V26" s="312" t="str">
        <f t="shared" si="35"/>
        <v>OK</v>
      </c>
      <c r="W26" s="310" t="s">
        <v>348</v>
      </c>
      <c r="X26" s="216" t="s">
        <v>275</v>
      </c>
      <c r="Y26" s="326" t="str">
        <f t="shared" si="38"/>
        <v>CUMPLIDA</v>
      </c>
      <c r="Z26" s="200" t="str">
        <f t="shared" si="6"/>
        <v>SI</v>
      </c>
      <c r="AA26" s="361" t="s">
        <v>96</v>
      </c>
      <c r="AB26" s="327" t="str">
        <f t="shared" si="7"/>
        <v>EFECTIVA</v>
      </c>
      <c r="AC26" s="186" t="str">
        <f t="shared" si="8"/>
        <v>NO</v>
      </c>
      <c r="AD26" s="200" t="s">
        <v>97</v>
      </c>
      <c r="AE26" s="151"/>
    </row>
    <row r="27" spans="2:31" ht="135" customHeight="1" x14ac:dyDescent="0.25">
      <c r="B27" s="195" t="s">
        <v>85</v>
      </c>
      <c r="C27" s="452"/>
      <c r="D27" s="151" t="s">
        <v>168</v>
      </c>
      <c r="E27" s="222">
        <v>667</v>
      </c>
      <c r="F27" s="194" t="s">
        <v>349</v>
      </c>
      <c r="G27" s="223" t="s">
        <v>170</v>
      </c>
      <c r="H27" s="283" t="s">
        <v>350</v>
      </c>
      <c r="I27" s="283" t="s">
        <v>176</v>
      </c>
      <c r="J27" s="189">
        <v>4</v>
      </c>
      <c r="K27" s="151" t="s">
        <v>101</v>
      </c>
      <c r="L27" s="234" t="s">
        <v>322</v>
      </c>
      <c r="M27" s="209">
        <v>1</v>
      </c>
      <c r="N27" s="193">
        <v>45689</v>
      </c>
      <c r="O27" s="353">
        <v>46021</v>
      </c>
      <c r="P27" s="151"/>
      <c r="Q27" s="289">
        <v>46105</v>
      </c>
      <c r="R27" s="208" t="s">
        <v>347</v>
      </c>
      <c r="S27" s="387">
        <v>4</v>
      </c>
      <c r="T27" s="386">
        <f t="shared" si="36"/>
        <v>1</v>
      </c>
      <c r="U27" s="311">
        <f t="shared" si="37"/>
        <v>1</v>
      </c>
      <c r="V27" s="312" t="str">
        <f t="shared" si="35"/>
        <v>OK</v>
      </c>
      <c r="W27" s="310" t="s">
        <v>348</v>
      </c>
      <c r="X27" s="216" t="s">
        <v>275</v>
      </c>
      <c r="Y27" s="326" t="str">
        <f t="shared" si="38"/>
        <v>CUMPLIDA</v>
      </c>
      <c r="Z27" s="200" t="str">
        <f t="shared" si="6"/>
        <v>SI</v>
      </c>
      <c r="AA27" s="361" t="s">
        <v>96</v>
      </c>
      <c r="AB27" s="327" t="str">
        <f t="shared" si="7"/>
        <v>EFECTIVA</v>
      </c>
      <c r="AC27" s="186" t="str">
        <f t="shared" si="8"/>
        <v>NO</v>
      </c>
      <c r="AD27" s="200" t="s">
        <v>97</v>
      </c>
      <c r="AE27" s="151"/>
    </row>
    <row r="28" spans="2:31" ht="124.5" customHeight="1" x14ac:dyDescent="0.25">
      <c r="B28" s="195" t="s">
        <v>85</v>
      </c>
      <c r="C28" s="452"/>
      <c r="D28" s="151" t="s">
        <v>168</v>
      </c>
      <c r="E28" s="222">
        <v>668</v>
      </c>
      <c r="F28" s="194" t="s">
        <v>174</v>
      </c>
      <c r="G28" s="223" t="s">
        <v>170</v>
      </c>
      <c r="H28" s="283" t="s">
        <v>351</v>
      </c>
      <c r="I28" s="283" t="s">
        <v>176</v>
      </c>
      <c r="J28" s="189">
        <v>4</v>
      </c>
      <c r="K28" s="151" t="s">
        <v>101</v>
      </c>
      <c r="L28" s="234" t="s">
        <v>322</v>
      </c>
      <c r="M28" s="209">
        <v>1</v>
      </c>
      <c r="N28" s="193">
        <v>45689</v>
      </c>
      <c r="O28" s="353">
        <v>46021</v>
      </c>
      <c r="P28" s="151"/>
      <c r="Q28" s="289">
        <v>46105</v>
      </c>
      <c r="R28" s="208" t="s">
        <v>347</v>
      </c>
      <c r="S28" s="387">
        <v>4</v>
      </c>
      <c r="T28" s="386">
        <f t="shared" si="36"/>
        <v>1</v>
      </c>
      <c r="U28" s="311">
        <f t="shared" si="37"/>
        <v>1</v>
      </c>
      <c r="V28" s="312" t="str">
        <f t="shared" si="35"/>
        <v>OK</v>
      </c>
      <c r="W28" s="310" t="s">
        <v>348</v>
      </c>
      <c r="X28" s="216" t="s">
        <v>275</v>
      </c>
      <c r="Y28" s="326" t="str">
        <f t="shared" si="38"/>
        <v>CUMPLIDA</v>
      </c>
      <c r="Z28" s="200" t="str">
        <f t="shared" si="6"/>
        <v>SI</v>
      </c>
      <c r="AA28" s="361" t="s">
        <v>96</v>
      </c>
      <c r="AB28" s="327" t="str">
        <f t="shared" si="7"/>
        <v>EFECTIVA</v>
      </c>
      <c r="AC28" s="186" t="str">
        <f t="shared" si="8"/>
        <v>NO</v>
      </c>
      <c r="AD28" s="200" t="s">
        <v>97</v>
      </c>
      <c r="AE28" s="151"/>
    </row>
    <row r="29" spans="2:31" ht="210.75" customHeight="1" x14ac:dyDescent="0.25">
      <c r="B29" s="195" t="s">
        <v>85</v>
      </c>
      <c r="C29" s="451"/>
      <c r="D29" s="151" t="s">
        <v>168</v>
      </c>
      <c r="E29" s="222">
        <v>669</v>
      </c>
      <c r="F29" s="194" t="s">
        <v>181</v>
      </c>
      <c r="G29" s="223" t="s">
        <v>352</v>
      </c>
      <c r="H29" s="283" t="s">
        <v>353</v>
      </c>
      <c r="I29" s="283" t="s">
        <v>354</v>
      </c>
      <c r="J29" s="189">
        <v>3</v>
      </c>
      <c r="K29" s="151" t="s">
        <v>101</v>
      </c>
      <c r="L29" s="234" t="s">
        <v>322</v>
      </c>
      <c r="M29" s="209">
        <v>1</v>
      </c>
      <c r="N29" s="193">
        <v>45748</v>
      </c>
      <c r="O29" s="353">
        <v>46021</v>
      </c>
      <c r="P29" s="151"/>
      <c r="Q29" s="289">
        <v>46105</v>
      </c>
      <c r="R29" s="208" t="s">
        <v>347</v>
      </c>
      <c r="S29" s="387">
        <v>3</v>
      </c>
      <c r="T29" s="386">
        <f t="shared" si="36"/>
        <v>1</v>
      </c>
      <c r="U29" s="311">
        <f t="shared" si="37"/>
        <v>1</v>
      </c>
      <c r="V29" s="312" t="str">
        <f t="shared" si="35"/>
        <v>OK</v>
      </c>
      <c r="W29" s="390" t="s">
        <v>355</v>
      </c>
      <c r="X29" s="216" t="s">
        <v>275</v>
      </c>
      <c r="Y29" s="326" t="str">
        <f t="shared" si="38"/>
        <v>CUMPLIDA</v>
      </c>
      <c r="Z29" s="200" t="str">
        <f t="shared" si="6"/>
        <v>SI</v>
      </c>
      <c r="AA29" s="361" t="s">
        <v>96</v>
      </c>
      <c r="AB29" s="327" t="str">
        <f t="shared" si="7"/>
        <v>EFECTIVA</v>
      </c>
      <c r="AC29" s="186" t="str">
        <f t="shared" si="8"/>
        <v>NO</v>
      </c>
      <c r="AD29" s="200" t="s">
        <v>97</v>
      </c>
      <c r="AE29" s="151"/>
    </row>
    <row r="30" spans="2:31" ht="185.25" customHeight="1" x14ac:dyDescent="0.25">
      <c r="B30" s="195" t="s">
        <v>85</v>
      </c>
      <c r="C30" s="448" t="s">
        <v>356</v>
      </c>
      <c r="D30" s="151" t="s">
        <v>357</v>
      </c>
      <c r="E30" s="222">
        <v>713</v>
      </c>
      <c r="F30" s="350" t="s">
        <v>358</v>
      </c>
      <c r="G30" s="224" t="s">
        <v>359</v>
      </c>
      <c r="H30" s="189" t="s">
        <v>360</v>
      </c>
      <c r="I30" s="357" t="s">
        <v>361</v>
      </c>
      <c r="J30" s="151">
        <v>3</v>
      </c>
      <c r="K30" s="221" t="s">
        <v>101</v>
      </c>
      <c r="L30" s="209" t="s">
        <v>291</v>
      </c>
      <c r="M30" s="209">
        <v>1</v>
      </c>
      <c r="N30" s="351">
        <v>45901</v>
      </c>
      <c r="O30" s="389">
        <v>46022</v>
      </c>
      <c r="P30" s="151"/>
      <c r="Q30" s="289">
        <v>46105</v>
      </c>
      <c r="R30" s="208" t="s">
        <v>347</v>
      </c>
      <c r="S30" s="387">
        <v>3</v>
      </c>
      <c r="T30" s="341">
        <f t="shared" si="36"/>
        <v>1</v>
      </c>
      <c r="U30" s="205">
        <f t="shared" si="37"/>
        <v>1</v>
      </c>
      <c r="V30" s="206" t="str">
        <f t="shared" si="35"/>
        <v>OK</v>
      </c>
      <c r="W30" s="390" t="s">
        <v>362</v>
      </c>
      <c r="X30" s="216" t="s">
        <v>275</v>
      </c>
      <c r="Y30" s="326" t="str">
        <f t="shared" si="38"/>
        <v>CUMPLIDA</v>
      </c>
      <c r="Z30" s="200" t="str">
        <f t="shared" ref="Z30:Z32" si="39">IF(Y30="CUMPLIDA", "SI", "NO")</f>
        <v>SI</v>
      </c>
      <c r="AA30" s="361" t="s">
        <v>96</v>
      </c>
      <c r="AB30" s="327" t="str">
        <f t="shared" ref="AB30:AB32" si="40">IF(Y30="CUMPLIDA",IF(AND(Z30="SI",AA30="NO"),"EFECTIVA",IF(AND(Z30="NO",AA30="NO"),"INEFECTIVA",IF(AND(Z30="NO",AA30="SI"),"INEFECTIVA",IF(AND(Z30="SI",AA30="SI"),"INEFECTIVA")))),"NO APLICA")</f>
        <v>EFECTIVA</v>
      </c>
      <c r="AC30" s="186" t="str">
        <f t="shared" ref="AC30:AC32" si="41">IF(AB30="EFECTIVA","NO",IF(AB30="INEFECTIVA","SI","NO APLICA"))</f>
        <v>NO</v>
      </c>
      <c r="AD30" s="200" t="s">
        <v>97</v>
      </c>
      <c r="AE30" s="151"/>
    </row>
    <row r="31" spans="2:31" ht="111" customHeight="1" x14ac:dyDescent="0.25">
      <c r="B31" s="195" t="s">
        <v>85</v>
      </c>
      <c r="C31" s="448"/>
      <c r="D31" s="151" t="s">
        <v>357</v>
      </c>
      <c r="E31" s="222">
        <v>714</v>
      </c>
      <c r="F31" s="350" t="s">
        <v>363</v>
      </c>
      <c r="G31" s="224" t="s">
        <v>364</v>
      </c>
      <c r="H31" s="189" t="s">
        <v>365</v>
      </c>
      <c r="I31" s="357" t="s">
        <v>366</v>
      </c>
      <c r="J31" s="151">
        <v>1</v>
      </c>
      <c r="K31" s="221" t="s">
        <v>101</v>
      </c>
      <c r="L31" s="209" t="s">
        <v>291</v>
      </c>
      <c r="M31" s="209">
        <v>1</v>
      </c>
      <c r="N31" s="351">
        <v>45901</v>
      </c>
      <c r="O31" s="389">
        <v>45960</v>
      </c>
      <c r="P31" s="151"/>
      <c r="Q31" s="289">
        <v>46105</v>
      </c>
      <c r="R31" s="208" t="s">
        <v>347</v>
      </c>
      <c r="S31" s="387">
        <v>1</v>
      </c>
      <c r="T31" s="341">
        <f t="shared" si="36"/>
        <v>1</v>
      </c>
      <c r="U31" s="205">
        <f t="shared" si="37"/>
        <v>1</v>
      </c>
      <c r="V31" s="206" t="str">
        <f t="shared" si="35"/>
        <v>OK</v>
      </c>
      <c r="W31" s="310" t="s">
        <v>367</v>
      </c>
      <c r="X31" s="216" t="s">
        <v>275</v>
      </c>
      <c r="Y31" s="326" t="str">
        <f t="shared" si="38"/>
        <v>CUMPLIDA</v>
      </c>
      <c r="Z31" s="200" t="str">
        <f t="shared" si="39"/>
        <v>SI</v>
      </c>
      <c r="AA31" s="361" t="s">
        <v>96</v>
      </c>
      <c r="AB31" s="327" t="str">
        <f t="shared" si="40"/>
        <v>EFECTIVA</v>
      </c>
      <c r="AC31" s="186" t="str">
        <f t="shared" si="41"/>
        <v>NO</v>
      </c>
      <c r="AD31" s="200" t="s">
        <v>97</v>
      </c>
      <c r="AE31" s="151"/>
    </row>
    <row r="32" spans="2:31" ht="111" customHeight="1" x14ac:dyDescent="0.25">
      <c r="B32" s="195" t="s">
        <v>85</v>
      </c>
      <c r="C32" s="448"/>
      <c r="D32" s="151" t="s">
        <v>357</v>
      </c>
      <c r="E32" s="222">
        <v>715</v>
      </c>
      <c r="F32" s="350" t="s">
        <v>368</v>
      </c>
      <c r="G32" s="224" t="s">
        <v>369</v>
      </c>
      <c r="H32" s="189" t="s">
        <v>370</v>
      </c>
      <c r="I32" s="357" t="s">
        <v>371</v>
      </c>
      <c r="J32" s="151">
        <v>2</v>
      </c>
      <c r="K32" s="221" t="s">
        <v>101</v>
      </c>
      <c r="L32" s="209" t="s">
        <v>291</v>
      </c>
      <c r="M32" s="209">
        <v>1</v>
      </c>
      <c r="N32" s="351">
        <v>45901</v>
      </c>
      <c r="O32" s="389">
        <v>46022</v>
      </c>
      <c r="P32" s="151"/>
      <c r="Q32" s="289">
        <v>46105</v>
      </c>
      <c r="R32" s="208" t="s">
        <v>347</v>
      </c>
      <c r="S32" s="387">
        <v>2</v>
      </c>
      <c r="T32" s="341">
        <f t="shared" si="36"/>
        <v>1</v>
      </c>
      <c r="U32" s="205">
        <f t="shared" si="37"/>
        <v>1</v>
      </c>
      <c r="V32" s="206" t="str">
        <f t="shared" si="35"/>
        <v>OK</v>
      </c>
      <c r="W32" s="294" t="s">
        <v>372</v>
      </c>
      <c r="X32" s="216" t="s">
        <v>275</v>
      </c>
      <c r="Y32" s="326" t="str">
        <f t="shared" si="38"/>
        <v>CUMPLIDA</v>
      </c>
      <c r="Z32" s="200" t="str">
        <f t="shared" si="39"/>
        <v>SI</v>
      </c>
      <c r="AA32" s="361" t="s">
        <v>96</v>
      </c>
      <c r="AB32" s="327" t="str">
        <f t="shared" si="40"/>
        <v>EFECTIVA</v>
      </c>
      <c r="AC32" s="186" t="str">
        <f t="shared" si="41"/>
        <v>NO</v>
      </c>
      <c r="AD32" s="200" t="s">
        <v>97</v>
      </c>
      <c r="AE32" s="151"/>
    </row>
    <row r="33" spans="2:31" ht="87.75" customHeight="1" x14ac:dyDescent="0.25">
      <c r="B33" s="195" t="s">
        <v>85</v>
      </c>
      <c r="C33" s="448" t="s">
        <v>86</v>
      </c>
      <c r="D33" s="189" t="s">
        <v>87</v>
      </c>
      <c r="E33" s="222">
        <v>736</v>
      </c>
      <c r="F33" s="223" t="s">
        <v>373</v>
      </c>
      <c r="G33" s="223" t="s">
        <v>374</v>
      </c>
      <c r="H33" s="189" t="s">
        <v>375</v>
      </c>
      <c r="I33" s="357" t="s">
        <v>376</v>
      </c>
      <c r="J33" s="151">
        <v>2</v>
      </c>
      <c r="K33" s="221" t="s">
        <v>101</v>
      </c>
      <c r="L33" s="209" t="s">
        <v>291</v>
      </c>
      <c r="M33" s="209">
        <v>1</v>
      </c>
      <c r="N33" s="351">
        <v>45925</v>
      </c>
      <c r="O33" s="389">
        <v>45961</v>
      </c>
      <c r="P33" s="151"/>
      <c r="Q33" s="289">
        <v>46105</v>
      </c>
      <c r="R33" s="208" t="s">
        <v>347</v>
      </c>
      <c r="S33" s="200">
        <v>2</v>
      </c>
      <c r="T33" s="341">
        <f t="shared" si="36"/>
        <v>1</v>
      </c>
      <c r="U33" s="205">
        <f t="shared" si="37"/>
        <v>1</v>
      </c>
      <c r="V33" s="206" t="str">
        <f t="shared" si="35"/>
        <v>OK</v>
      </c>
      <c r="W33" s="294" t="s">
        <v>377</v>
      </c>
      <c r="X33" s="216" t="s">
        <v>275</v>
      </c>
      <c r="Y33" s="326" t="str">
        <f t="shared" si="38"/>
        <v>CUMPLIDA</v>
      </c>
      <c r="Z33" s="200" t="str">
        <f t="shared" ref="Z33:Z45" si="42">IF(Y33="CUMPLIDA", "SI", "NO")</f>
        <v>SI</v>
      </c>
      <c r="AA33" s="361" t="s">
        <v>96</v>
      </c>
      <c r="AB33" s="327" t="str">
        <f t="shared" ref="AB33:AB45" si="43">IF(Y33="CUMPLIDA",IF(AND(Z33="SI",AA33="NO"),"EFECTIVA",IF(AND(Z33="NO",AA33="NO"),"INEFECTIVA",IF(AND(Z33="NO",AA33="SI"),"INEFECTIVA",IF(AND(Z33="SI",AA33="SI"),"INEFECTIVA")))),"NO APLICA")</f>
        <v>EFECTIVA</v>
      </c>
      <c r="AC33" s="186" t="str">
        <f t="shared" ref="AC33:AC45" si="44">IF(AB33="EFECTIVA","NO",IF(AB33="INEFECTIVA","SI","NO APLICA"))</f>
        <v>NO</v>
      </c>
      <c r="AD33" s="200" t="s">
        <v>97</v>
      </c>
      <c r="AE33" s="151"/>
    </row>
    <row r="34" spans="2:31" ht="125.25" customHeight="1" x14ac:dyDescent="0.25">
      <c r="B34" s="195" t="s">
        <v>85</v>
      </c>
      <c r="C34" s="448"/>
      <c r="D34" s="189" t="s">
        <v>87</v>
      </c>
      <c r="E34" s="222">
        <v>736</v>
      </c>
      <c r="F34" s="223" t="s">
        <v>373</v>
      </c>
      <c r="G34" s="223" t="s">
        <v>374</v>
      </c>
      <c r="H34" s="189" t="s">
        <v>378</v>
      </c>
      <c r="I34" s="357" t="s">
        <v>379</v>
      </c>
      <c r="J34" s="151">
        <v>1</v>
      </c>
      <c r="K34" s="221" t="s">
        <v>101</v>
      </c>
      <c r="L34" s="209" t="s">
        <v>291</v>
      </c>
      <c r="M34" s="209">
        <v>1</v>
      </c>
      <c r="N34" s="351">
        <v>45925</v>
      </c>
      <c r="O34" s="389">
        <v>45961</v>
      </c>
      <c r="P34" s="151"/>
      <c r="Q34" s="289">
        <v>46105</v>
      </c>
      <c r="R34" s="208" t="s">
        <v>347</v>
      </c>
      <c r="S34" s="200">
        <v>1</v>
      </c>
      <c r="T34" s="341">
        <f t="shared" si="36"/>
        <v>1</v>
      </c>
      <c r="U34" s="205">
        <f t="shared" si="37"/>
        <v>1</v>
      </c>
      <c r="V34" s="206" t="str">
        <f t="shared" si="35"/>
        <v>OK</v>
      </c>
      <c r="W34" s="294" t="s">
        <v>380</v>
      </c>
      <c r="X34" s="216" t="s">
        <v>275</v>
      </c>
      <c r="Y34" s="326" t="str">
        <f t="shared" si="38"/>
        <v>CUMPLIDA</v>
      </c>
      <c r="Z34" s="200" t="str">
        <f t="shared" si="42"/>
        <v>SI</v>
      </c>
      <c r="AA34" s="361" t="s">
        <v>96</v>
      </c>
      <c r="AB34" s="327" t="str">
        <f t="shared" si="43"/>
        <v>EFECTIVA</v>
      </c>
      <c r="AC34" s="186" t="str">
        <f t="shared" si="44"/>
        <v>NO</v>
      </c>
      <c r="AD34" s="200" t="s">
        <v>97</v>
      </c>
      <c r="AE34" s="151"/>
    </row>
    <row r="35" spans="2:31" ht="125.25" customHeight="1" x14ac:dyDescent="0.25">
      <c r="B35" s="195" t="s">
        <v>85</v>
      </c>
      <c r="C35" s="448"/>
      <c r="D35" s="189" t="s">
        <v>87</v>
      </c>
      <c r="E35" s="222">
        <v>736</v>
      </c>
      <c r="F35" s="223" t="s">
        <v>373</v>
      </c>
      <c r="G35" s="223" t="s">
        <v>381</v>
      </c>
      <c r="H35" s="189" t="s">
        <v>382</v>
      </c>
      <c r="I35" s="357" t="s">
        <v>383</v>
      </c>
      <c r="J35" s="151">
        <v>1</v>
      </c>
      <c r="K35" s="221" t="s">
        <v>92</v>
      </c>
      <c r="L35" s="209" t="s">
        <v>291</v>
      </c>
      <c r="M35" s="209">
        <v>1</v>
      </c>
      <c r="N35" s="351">
        <v>45925</v>
      </c>
      <c r="O35" s="370">
        <v>46112</v>
      </c>
      <c r="P35" s="151"/>
      <c r="Q35" s="289">
        <v>46112</v>
      </c>
      <c r="R35" s="208" t="s">
        <v>384</v>
      </c>
      <c r="S35" s="200">
        <v>0</v>
      </c>
      <c r="T35" s="341">
        <f t="shared" ref="T35:T45" si="45">(IF(S35="","",IF(OR($J35=0,$J35="",Q35=""),"",S35/$J35)))</f>
        <v>0</v>
      </c>
      <c r="U35" s="205">
        <f t="shared" ref="U35:U45" si="46">(IF(OR($M35="",T35=""),"",IF(OR($M35=0,T35=0),0,IF((T35*100%)/$M35&gt;100%,100%,(T35*100%)/$M35))))</f>
        <v>0</v>
      </c>
      <c r="V35" s="206" t="str">
        <f t="shared" ref="V35:V45" si="47">IF(S35="","",IF(U35&lt;100%, IF(U35&lt;100%, "ALERTA","EN TERMINO"), IF(U35=100%, "OK", "EN TERMINO")))</f>
        <v>ALERTA</v>
      </c>
      <c r="W35" s="294" t="s">
        <v>701</v>
      </c>
      <c r="X35" s="216" t="s">
        <v>275</v>
      </c>
      <c r="Y35" s="288" t="str">
        <f>IF(U35=100%,IF(U35&gt;=100%,"CUMPLIDA","ATENCIÓN"),IF(U35&lt;100%,"INCUMPLIDA","EN EJECUCIÓN"))</f>
        <v>INCUMPLIDA</v>
      </c>
      <c r="Z35" s="200" t="str">
        <f t="shared" si="42"/>
        <v>NO</v>
      </c>
      <c r="AA35" s="361" t="s">
        <v>96</v>
      </c>
      <c r="AB35" s="327" t="str">
        <f t="shared" si="43"/>
        <v>NO APLICA</v>
      </c>
      <c r="AC35" s="186" t="str">
        <f t="shared" si="44"/>
        <v>NO APLICA</v>
      </c>
      <c r="AD35" s="200" t="s">
        <v>97</v>
      </c>
      <c r="AE35" s="151"/>
    </row>
    <row r="36" spans="2:31" ht="116.25" customHeight="1" x14ac:dyDescent="0.25">
      <c r="B36" s="195" t="s">
        <v>85</v>
      </c>
      <c r="C36" s="448"/>
      <c r="D36" s="189" t="s">
        <v>87</v>
      </c>
      <c r="E36" s="222">
        <v>736</v>
      </c>
      <c r="F36" s="223" t="s">
        <v>373</v>
      </c>
      <c r="G36" s="223" t="s">
        <v>385</v>
      </c>
      <c r="H36" s="189" t="s">
        <v>386</v>
      </c>
      <c r="I36" s="357" t="s">
        <v>387</v>
      </c>
      <c r="J36" s="151">
        <v>2</v>
      </c>
      <c r="K36" s="221" t="s">
        <v>92</v>
      </c>
      <c r="L36" s="209" t="s">
        <v>291</v>
      </c>
      <c r="M36" s="209">
        <v>1</v>
      </c>
      <c r="N36" s="351">
        <v>45925</v>
      </c>
      <c r="O36" s="370">
        <v>46112</v>
      </c>
      <c r="P36" s="151"/>
      <c r="Q36" s="289">
        <v>46112</v>
      </c>
      <c r="R36" s="208" t="s">
        <v>388</v>
      </c>
      <c r="S36" s="200">
        <v>1</v>
      </c>
      <c r="T36" s="341">
        <f t="shared" si="45"/>
        <v>0.5</v>
      </c>
      <c r="U36" s="205">
        <f t="shared" si="46"/>
        <v>0.5</v>
      </c>
      <c r="V36" s="206" t="str">
        <f t="shared" si="47"/>
        <v>ALERTA</v>
      </c>
      <c r="W36" s="422" t="s">
        <v>702</v>
      </c>
      <c r="X36" s="216" t="s">
        <v>275</v>
      </c>
      <c r="Y36" s="419" t="str">
        <f>IF(U36=100%,IF(U36&gt;=100%,"CUMPLIDA","ATENCIÓN"),IF(U36&lt;100%,"INCUMPLIDA","EN EJECUCIÓN"))</f>
        <v>INCUMPLIDA</v>
      </c>
      <c r="Z36" s="200" t="str">
        <f t="shared" si="42"/>
        <v>NO</v>
      </c>
      <c r="AA36" s="361" t="s">
        <v>96</v>
      </c>
      <c r="AB36" s="327" t="str">
        <f t="shared" si="43"/>
        <v>NO APLICA</v>
      </c>
      <c r="AC36" s="186" t="str">
        <f t="shared" si="44"/>
        <v>NO APLICA</v>
      </c>
      <c r="AD36" s="200" t="s">
        <v>97</v>
      </c>
      <c r="AE36" s="151"/>
    </row>
    <row r="37" spans="2:31" ht="141.75" customHeight="1" x14ac:dyDescent="0.2">
      <c r="B37" s="195" t="s">
        <v>85</v>
      </c>
      <c r="C37" s="448"/>
      <c r="D37" s="189" t="s">
        <v>87</v>
      </c>
      <c r="E37" s="222">
        <v>736</v>
      </c>
      <c r="F37" s="223" t="s">
        <v>373</v>
      </c>
      <c r="G37" s="223" t="s">
        <v>389</v>
      </c>
      <c r="H37" s="189" t="s">
        <v>390</v>
      </c>
      <c r="I37" s="357" t="s">
        <v>391</v>
      </c>
      <c r="J37" s="151">
        <v>1</v>
      </c>
      <c r="K37" s="221" t="s">
        <v>92</v>
      </c>
      <c r="L37" s="209" t="s">
        <v>291</v>
      </c>
      <c r="M37" s="209">
        <v>1</v>
      </c>
      <c r="N37" s="351">
        <v>45925</v>
      </c>
      <c r="O37" s="370">
        <v>46112</v>
      </c>
      <c r="P37" s="151"/>
      <c r="Q37" s="289">
        <v>46112</v>
      </c>
      <c r="R37" s="295" t="s">
        <v>392</v>
      </c>
      <c r="S37" s="200">
        <v>0</v>
      </c>
      <c r="T37" s="341">
        <f t="shared" si="45"/>
        <v>0</v>
      </c>
      <c r="U37" s="205">
        <f t="shared" si="46"/>
        <v>0</v>
      </c>
      <c r="V37" s="206" t="str">
        <f t="shared" si="47"/>
        <v>ALERTA</v>
      </c>
      <c r="W37" s="422" t="s">
        <v>703</v>
      </c>
      <c r="X37" s="216" t="s">
        <v>275</v>
      </c>
      <c r="Y37" s="419" t="str">
        <f>IF(U37=100%,IF(U37&gt;=100%,"CUMPLIDA","ATENCIÓN"),IF(U37&lt;100%,"INCUMPLIDA","EN EJECUCIÓN"))</f>
        <v>INCUMPLIDA</v>
      </c>
      <c r="Z37" s="200" t="str">
        <f t="shared" si="42"/>
        <v>NO</v>
      </c>
      <c r="AA37" s="361" t="s">
        <v>96</v>
      </c>
      <c r="AB37" s="327" t="str">
        <f t="shared" si="43"/>
        <v>NO APLICA</v>
      </c>
      <c r="AC37" s="186" t="str">
        <f t="shared" si="44"/>
        <v>NO APLICA</v>
      </c>
      <c r="AD37" s="200" t="s">
        <v>97</v>
      </c>
      <c r="AE37" s="151"/>
    </row>
    <row r="38" spans="2:31" ht="87.75" customHeight="1" x14ac:dyDescent="0.2">
      <c r="B38" s="195" t="s">
        <v>85</v>
      </c>
      <c r="C38" s="448"/>
      <c r="D38" s="189" t="s">
        <v>87</v>
      </c>
      <c r="E38" s="222">
        <v>736</v>
      </c>
      <c r="F38" s="223" t="s">
        <v>373</v>
      </c>
      <c r="G38" s="223" t="s">
        <v>393</v>
      </c>
      <c r="H38" s="189" t="s">
        <v>394</v>
      </c>
      <c r="I38" s="357" t="s">
        <v>395</v>
      </c>
      <c r="J38" s="151">
        <v>1</v>
      </c>
      <c r="K38" s="221" t="s">
        <v>92</v>
      </c>
      <c r="L38" s="209" t="s">
        <v>291</v>
      </c>
      <c r="M38" s="209">
        <v>1</v>
      </c>
      <c r="N38" s="351">
        <v>45925</v>
      </c>
      <c r="O38" s="370">
        <v>46112</v>
      </c>
      <c r="P38" s="151"/>
      <c r="Q38" s="289">
        <v>46112</v>
      </c>
      <c r="R38" s="396" t="s">
        <v>396</v>
      </c>
      <c r="S38" s="200">
        <v>1</v>
      </c>
      <c r="T38" s="341">
        <f t="shared" si="45"/>
        <v>1</v>
      </c>
      <c r="U38" s="205">
        <f t="shared" si="46"/>
        <v>1</v>
      </c>
      <c r="V38" s="206" t="str">
        <f t="shared" si="47"/>
        <v>OK</v>
      </c>
      <c r="W38" s="294" t="s">
        <v>704</v>
      </c>
      <c r="X38" s="216" t="s">
        <v>275</v>
      </c>
      <c r="Y38" s="288" t="str">
        <f t="shared" ref="Y38:Y43" si="48">IF(U38=100%,IF(U38&gt;=100%,"CUMPLIDA","ATENCIÓN"),IF(U38&lt;25%,"ATENCIÓN","EN EJECUCIÓN"))</f>
        <v>CUMPLIDA</v>
      </c>
      <c r="Z38" s="200" t="str">
        <f t="shared" si="42"/>
        <v>SI</v>
      </c>
      <c r="AA38" s="361" t="s">
        <v>96</v>
      </c>
      <c r="AB38" s="327" t="str">
        <f t="shared" si="43"/>
        <v>EFECTIVA</v>
      </c>
      <c r="AC38" s="186" t="str">
        <f t="shared" si="44"/>
        <v>NO</v>
      </c>
      <c r="AD38" s="200" t="s">
        <v>97</v>
      </c>
      <c r="AE38" s="151"/>
    </row>
    <row r="39" spans="2:31" ht="87.75" customHeight="1" thickBot="1" x14ac:dyDescent="0.3">
      <c r="B39" s="195" t="s">
        <v>85</v>
      </c>
      <c r="C39" s="448"/>
      <c r="D39" s="189" t="s">
        <v>87</v>
      </c>
      <c r="E39" s="222">
        <v>737</v>
      </c>
      <c r="F39" s="223" t="s">
        <v>397</v>
      </c>
      <c r="G39" s="223" t="s">
        <v>398</v>
      </c>
      <c r="H39" s="189" t="s">
        <v>399</v>
      </c>
      <c r="I39" s="357" t="s">
        <v>400</v>
      </c>
      <c r="J39" s="151">
        <v>1</v>
      </c>
      <c r="K39" s="221" t="s">
        <v>101</v>
      </c>
      <c r="L39" s="209" t="s">
        <v>291</v>
      </c>
      <c r="M39" s="209">
        <v>1</v>
      </c>
      <c r="N39" s="351">
        <v>45925</v>
      </c>
      <c r="O39" s="389">
        <v>45961</v>
      </c>
      <c r="P39" s="151"/>
      <c r="Q39" s="289">
        <v>46105</v>
      </c>
      <c r="R39" s="208" t="s">
        <v>347</v>
      </c>
      <c r="S39" s="200">
        <v>1</v>
      </c>
      <c r="T39" s="341">
        <f t="shared" si="45"/>
        <v>1</v>
      </c>
      <c r="U39" s="205">
        <f t="shared" si="46"/>
        <v>1</v>
      </c>
      <c r="V39" s="206" t="str">
        <f t="shared" si="47"/>
        <v>OK</v>
      </c>
      <c r="W39" s="294" t="s">
        <v>401</v>
      </c>
      <c r="X39" s="216" t="s">
        <v>275</v>
      </c>
      <c r="Y39" s="326" t="str">
        <f>IF(U39=100%,IF(U39&gt;=100%,"CUMPLIDA","ATENCIÓN"),IF(U39&lt;100%,"INCUMPLIDA","EN EJECUCIÓN"))</f>
        <v>CUMPLIDA</v>
      </c>
      <c r="Z39" s="200" t="str">
        <f t="shared" si="42"/>
        <v>SI</v>
      </c>
      <c r="AA39" s="361" t="s">
        <v>96</v>
      </c>
      <c r="AB39" s="327" t="str">
        <f t="shared" si="43"/>
        <v>EFECTIVA</v>
      </c>
      <c r="AC39" s="186" t="str">
        <f t="shared" si="44"/>
        <v>NO</v>
      </c>
      <c r="AD39" s="200" t="s">
        <v>97</v>
      </c>
      <c r="AE39" s="151"/>
    </row>
    <row r="40" spans="2:31" ht="112.5" customHeight="1" thickTop="1" x14ac:dyDescent="0.2">
      <c r="B40" s="304" t="s">
        <v>85</v>
      </c>
      <c r="C40" s="448" t="s">
        <v>111</v>
      </c>
      <c r="D40" s="151" t="s">
        <v>112</v>
      </c>
      <c r="E40" s="222">
        <v>781</v>
      </c>
      <c r="F40" s="373" t="s">
        <v>257</v>
      </c>
      <c r="G40" s="375" t="s">
        <v>402</v>
      </c>
      <c r="H40" s="281" t="s">
        <v>403</v>
      </c>
      <c r="I40" s="281" t="s">
        <v>404</v>
      </c>
      <c r="J40" s="281">
        <v>1</v>
      </c>
      <c r="K40" s="221" t="s">
        <v>405</v>
      </c>
      <c r="L40" s="281" t="s">
        <v>285</v>
      </c>
      <c r="M40" s="209">
        <v>1</v>
      </c>
      <c r="N40" s="351">
        <v>45960</v>
      </c>
      <c r="O40" s="351">
        <v>46172</v>
      </c>
      <c r="P40" s="151"/>
      <c r="Q40" s="289">
        <v>46112</v>
      </c>
      <c r="R40" s="396" t="s">
        <v>406</v>
      </c>
      <c r="S40" s="200">
        <v>1</v>
      </c>
      <c r="T40" s="341">
        <f t="shared" si="45"/>
        <v>1</v>
      </c>
      <c r="U40" s="205">
        <f t="shared" si="46"/>
        <v>1</v>
      </c>
      <c r="V40" s="206" t="str">
        <f t="shared" si="47"/>
        <v>OK</v>
      </c>
      <c r="W40" s="422" t="s">
        <v>705</v>
      </c>
      <c r="X40" s="216" t="s">
        <v>275</v>
      </c>
      <c r="Y40" s="288" t="str">
        <f t="shared" si="48"/>
        <v>CUMPLIDA</v>
      </c>
      <c r="Z40" s="200" t="str">
        <f t="shared" si="42"/>
        <v>SI</v>
      </c>
      <c r="AA40" s="361" t="s">
        <v>96</v>
      </c>
      <c r="AB40" s="327" t="str">
        <f t="shared" si="43"/>
        <v>EFECTIVA</v>
      </c>
      <c r="AC40" s="186" t="str">
        <f t="shared" si="44"/>
        <v>NO</v>
      </c>
      <c r="AD40" s="200" t="s">
        <v>97</v>
      </c>
      <c r="AE40" s="151"/>
    </row>
    <row r="41" spans="2:31" ht="112.5" customHeight="1" x14ac:dyDescent="0.2">
      <c r="B41" s="304" t="s">
        <v>85</v>
      </c>
      <c r="C41" s="448"/>
      <c r="D41" s="151" t="s">
        <v>112</v>
      </c>
      <c r="E41" s="222">
        <v>781</v>
      </c>
      <c r="F41" s="373" t="s">
        <v>257</v>
      </c>
      <c r="G41" s="232" t="s">
        <v>402</v>
      </c>
      <c r="H41" s="281" t="s">
        <v>407</v>
      </c>
      <c r="I41" s="281" t="s">
        <v>408</v>
      </c>
      <c r="J41" s="281">
        <v>1</v>
      </c>
      <c r="K41" s="221" t="s">
        <v>405</v>
      </c>
      <c r="L41" s="281" t="s">
        <v>285</v>
      </c>
      <c r="M41" s="209">
        <v>1</v>
      </c>
      <c r="N41" s="351">
        <v>45960</v>
      </c>
      <c r="O41" s="351">
        <v>46172</v>
      </c>
      <c r="P41" s="151"/>
      <c r="Q41" s="289">
        <v>46112</v>
      </c>
      <c r="R41" s="396" t="s">
        <v>409</v>
      </c>
      <c r="S41" s="200">
        <v>0.5</v>
      </c>
      <c r="T41" s="341">
        <f t="shared" si="45"/>
        <v>0.5</v>
      </c>
      <c r="U41" s="205">
        <f t="shared" si="46"/>
        <v>0.5</v>
      </c>
      <c r="V41" s="206" t="str">
        <f t="shared" si="47"/>
        <v>ALERTA</v>
      </c>
      <c r="W41" s="422" t="s">
        <v>706</v>
      </c>
      <c r="X41" s="216" t="s">
        <v>275</v>
      </c>
      <c r="Y41" s="288" t="str">
        <f t="shared" si="48"/>
        <v>EN EJECUCIÓN</v>
      </c>
      <c r="Z41" s="200" t="str">
        <f t="shared" si="42"/>
        <v>NO</v>
      </c>
      <c r="AA41" s="361" t="s">
        <v>96</v>
      </c>
      <c r="AB41" s="327" t="str">
        <f t="shared" si="43"/>
        <v>NO APLICA</v>
      </c>
      <c r="AC41" s="186" t="str">
        <f t="shared" si="44"/>
        <v>NO APLICA</v>
      </c>
      <c r="AD41" s="200" t="s">
        <v>97</v>
      </c>
      <c r="AE41" s="151"/>
    </row>
    <row r="42" spans="2:31" ht="112.5" customHeight="1" x14ac:dyDescent="0.2">
      <c r="B42" s="304" t="s">
        <v>85</v>
      </c>
      <c r="C42" s="448"/>
      <c r="D42" s="151" t="s">
        <v>112</v>
      </c>
      <c r="E42" s="222">
        <v>782</v>
      </c>
      <c r="F42" s="373" t="s">
        <v>113</v>
      </c>
      <c r="G42" s="281" t="s">
        <v>402</v>
      </c>
      <c r="H42" s="281" t="s">
        <v>410</v>
      </c>
      <c r="I42" s="281" t="s">
        <v>408</v>
      </c>
      <c r="J42" s="281">
        <v>1</v>
      </c>
      <c r="K42" s="221" t="s">
        <v>405</v>
      </c>
      <c r="L42" s="281" t="s">
        <v>285</v>
      </c>
      <c r="M42" s="209">
        <v>1</v>
      </c>
      <c r="N42" s="351">
        <v>45960</v>
      </c>
      <c r="O42" s="351">
        <v>46172</v>
      </c>
      <c r="P42" s="151"/>
      <c r="Q42" s="289">
        <v>46112</v>
      </c>
      <c r="R42" s="396" t="s">
        <v>409</v>
      </c>
      <c r="S42" s="200">
        <v>0.5</v>
      </c>
      <c r="T42" s="341">
        <f t="shared" si="45"/>
        <v>0.5</v>
      </c>
      <c r="U42" s="205">
        <f t="shared" si="46"/>
        <v>0.5</v>
      </c>
      <c r="V42" s="206" t="str">
        <f t="shared" si="47"/>
        <v>ALERTA</v>
      </c>
      <c r="W42" s="422" t="s">
        <v>706</v>
      </c>
      <c r="X42" s="216" t="s">
        <v>275</v>
      </c>
      <c r="Y42" s="288" t="str">
        <f t="shared" si="48"/>
        <v>EN EJECUCIÓN</v>
      </c>
      <c r="Z42" s="200" t="str">
        <f t="shared" si="42"/>
        <v>NO</v>
      </c>
      <c r="AA42" s="361" t="s">
        <v>96</v>
      </c>
      <c r="AB42" s="327" t="str">
        <f t="shared" si="43"/>
        <v>NO APLICA</v>
      </c>
      <c r="AC42" s="186" t="str">
        <f t="shared" si="44"/>
        <v>NO APLICA</v>
      </c>
      <c r="AD42" s="200" t="s">
        <v>97</v>
      </c>
      <c r="AE42" s="151"/>
    </row>
    <row r="43" spans="2:31" ht="112.5" customHeight="1" x14ac:dyDescent="0.2">
      <c r="B43" s="304" t="s">
        <v>85</v>
      </c>
      <c r="C43" s="448"/>
      <c r="D43" s="151" t="s">
        <v>112</v>
      </c>
      <c r="E43" s="222">
        <v>783</v>
      </c>
      <c r="F43" s="373" t="s">
        <v>264</v>
      </c>
      <c r="G43" s="281" t="s">
        <v>402</v>
      </c>
      <c r="H43" s="281" t="s">
        <v>410</v>
      </c>
      <c r="I43" s="281" t="s">
        <v>404</v>
      </c>
      <c r="J43" s="281">
        <v>1</v>
      </c>
      <c r="K43" s="189" t="s">
        <v>405</v>
      </c>
      <c r="L43" s="281" t="s">
        <v>285</v>
      </c>
      <c r="M43" s="209">
        <v>1</v>
      </c>
      <c r="N43" s="351">
        <v>45960</v>
      </c>
      <c r="O43" s="351">
        <v>46172</v>
      </c>
      <c r="P43" s="151"/>
      <c r="Q43" s="289">
        <v>46112</v>
      </c>
      <c r="R43" s="396" t="s">
        <v>411</v>
      </c>
      <c r="S43" s="200">
        <v>0.5</v>
      </c>
      <c r="T43" s="341">
        <f t="shared" si="45"/>
        <v>0.5</v>
      </c>
      <c r="U43" s="205">
        <f t="shared" si="46"/>
        <v>0.5</v>
      </c>
      <c r="V43" s="206" t="str">
        <f t="shared" si="47"/>
        <v>ALERTA</v>
      </c>
      <c r="W43" s="422" t="s">
        <v>707</v>
      </c>
      <c r="X43" s="216" t="s">
        <v>275</v>
      </c>
      <c r="Y43" s="288" t="str">
        <f t="shared" si="48"/>
        <v>EN EJECUCIÓN</v>
      </c>
      <c r="Z43" s="200" t="str">
        <f t="shared" si="42"/>
        <v>NO</v>
      </c>
      <c r="AA43" s="361" t="s">
        <v>96</v>
      </c>
      <c r="AB43" s="327" t="str">
        <f t="shared" si="43"/>
        <v>NO APLICA</v>
      </c>
      <c r="AC43" s="186" t="str">
        <f t="shared" si="44"/>
        <v>NO APLICA</v>
      </c>
      <c r="AD43" s="200" t="s">
        <v>97</v>
      </c>
      <c r="AE43" s="151"/>
    </row>
    <row r="44" spans="2:31" ht="112.5" customHeight="1" x14ac:dyDescent="0.2">
      <c r="B44" s="304" t="s">
        <v>85</v>
      </c>
      <c r="C44" s="448"/>
      <c r="D44" s="151" t="s">
        <v>112</v>
      </c>
      <c r="E44" s="222">
        <v>784</v>
      </c>
      <c r="F44" s="232" t="s">
        <v>412</v>
      </c>
      <c r="G44" s="282" t="s">
        <v>413</v>
      </c>
      <c r="H44" s="376" t="s">
        <v>414</v>
      </c>
      <c r="I44" s="281" t="s">
        <v>415</v>
      </c>
      <c r="J44" s="281">
        <v>1</v>
      </c>
      <c r="K44" s="189" t="s">
        <v>405</v>
      </c>
      <c r="L44" s="281" t="s">
        <v>285</v>
      </c>
      <c r="M44" s="209">
        <v>1</v>
      </c>
      <c r="N44" s="351">
        <v>45960</v>
      </c>
      <c r="O44" s="389">
        <v>46021</v>
      </c>
      <c r="P44" s="151"/>
      <c r="Q44" s="289">
        <v>46105</v>
      </c>
      <c r="R44" s="152" t="s">
        <v>416</v>
      </c>
      <c r="S44" s="200">
        <v>1</v>
      </c>
      <c r="T44" s="341">
        <f t="shared" si="45"/>
        <v>1</v>
      </c>
      <c r="U44" s="205">
        <f t="shared" si="46"/>
        <v>1</v>
      </c>
      <c r="V44" s="206" t="str">
        <f t="shared" si="47"/>
        <v>OK</v>
      </c>
      <c r="W44" s="334" t="s">
        <v>709</v>
      </c>
      <c r="X44" s="369" t="s">
        <v>275</v>
      </c>
      <c r="Y44" s="326" t="str">
        <f t="shared" ref="Y44:Y45" si="49">IF(U44=100%,IF(U44&gt;=100%,"CUMPLIDA","ATENCIÓN"),IF(U44&lt;100%,"INCUMPLIDA","EN EJECUCIÓN"))</f>
        <v>CUMPLIDA</v>
      </c>
      <c r="Z44" s="284" t="str">
        <f t="shared" si="42"/>
        <v>SI</v>
      </c>
      <c r="AA44" s="361" t="s">
        <v>96</v>
      </c>
      <c r="AB44" s="327" t="str">
        <f t="shared" si="43"/>
        <v>EFECTIVA</v>
      </c>
      <c r="AC44" s="186" t="str">
        <f t="shared" si="44"/>
        <v>NO</v>
      </c>
      <c r="AD44" s="200" t="s">
        <v>97</v>
      </c>
      <c r="AE44" s="151"/>
    </row>
    <row r="45" spans="2:31" ht="112.5" customHeight="1" x14ac:dyDescent="0.2">
      <c r="B45" s="304" t="s">
        <v>85</v>
      </c>
      <c r="C45" s="448"/>
      <c r="D45" s="151" t="s">
        <v>112</v>
      </c>
      <c r="E45" s="222">
        <v>784</v>
      </c>
      <c r="F45" s="232" t="s">
        <v>412</v>
      </c>
      <c r="G45" s="232" t="s">
        <v>413</v>
      </c>
      <c r="H45" s="377" t="s">
        <v>417</v>
      </c>
      <c r="I45" s="234" t="s">
        <v>418</v>
      </c>
      <c r="J45" s="281">
        <v>1</v>
      </c>
      <c r="K45" s="189" t="s">
        <v>405</v>
      </c>
      <c r="L45" s="281" t="s">
        <v>285</v>
      </c>
      <c r="M45" s="209">
        <v>1</v>
      </c>
      <c r="N45" s="351">
        <v>45960</v>
      </c>
      <c r="O45" s="389">
        <v>46021</v>
      </c>
      <c r="P45" s="151"/>
      <c r="Q45" s="289">
        <v>46105</v>
      </c>
      <c r="R45" s="152" t="s">
        <v>416</v>
      </c>
      <c r="S45" s="200">
        <v>1</v>
      </c>
      <c r="T45" s="341">
        <f t="shared" si="45"/>
        <v>1</v>
      </c>
      <c r="U45" s="205">
        <f t="shared" si="46"/>
        <v>1</v>
      </c>
      <c r="V45" s="206" t="str">
        <f t="shared" si="47"/>
        <v>OK</v>
      </c>
      <c r="W45" s="294" t="s">
        <v>419</v>
      </c>
      <c r="X45" s="216" t="s">
        <v>275</v>
      </c>
      <c r="Y45" s="288" t="str">
        <f t="shared" si="49"/>
        <v>CUMPLIDA</v>
      </c>
      <c r="Z45" s="200" t="str">
        <f t="shared" si="42"/>
        <v>SI</v>
      </c>
      <c r="AA45" s="361" t="s">
        <v>96</v>
      </c>
      <c r="AB45" s="327" t="str">
        <f t="shared" si="43"/>
        <v>EFECTIVA</v>
      </c>
      <c r="AC45" s="186" t="str">
        <f t="shared" si="44"/>
        <v>NO</v>
      </c>
      <c r="AD45" s="200" t="s">
        <v>97</v>
      </c>
      <c r="AE45" s="151"/>
    </row>
  </sheetData>
  <autoFilter ref="B3:AH45"/>
  <mergeCells count="13">
    <mergeCell ref="C40:C45"/>
    <mergeCell ref="C33:C39"/>
    <mergeCell ref="C30:C32"/>
    <mergeCell ref="Q1:Y1"/>
    <mergeCell ref="Z1:AE2"/>
    <mergeCell ref="Q2:Y2"/>
    <mergeCell ref="C13:C15"/>
    <mergeCell ref="C7:C8"/>
    <mergeCell ref="C22:C23"/>
    <mergeCell ref="C16:C18"/>
    <mergeCell ref="B1:F2"/>
    <mergeCell ref="G1:P2"/>
    <mergeCell ref="C25:C29"/>
  </mergeCells>
  <conditionalFormatting sqref="V4">
    <cfRule type="dataBar" priority="231">
      <dataBar>
        <cfvo type="min"/>
        <cfvo type="max"/>
        <color rgb="FF638EC6"/>
      </dataBar>
    </cfRule>
  </conditionalFormatting>
  <conditionalFormatting sqref="V4:V24">
    <cfRule type="containsText" dxfId="169" priority="119" stopIfTrue="1" operator="containsText" text="EN TERMINO">
      <formula>NOT(ISERROR(SEARCH("EN TERMINO",V4)))</formula>
    </cfRule>
    <cfRule type="containsText" priority="120" operator="containsText" text="AMARILLO">
      <formula>NOT(ISERROR(SEARCH("AMARILLO",V4)))</formula>
    </cfRule>
    <cfRule type="containsText" dxfId="168" priority="121" stopIfTrue="1" operator="containsText" text="ALERTA">
      <formula>NOT(ISERROR(SEARCH("ALERTA",V4)))</formula>
    </cfRule>
    <cfRule type="containsText" dxfId="167" priority="122" stopIfTrue="1" operator="containsText" text="OK">
      <formula>NOT(ISERROR(SEARCH("OK",V4)))</formula>
    </cfRule>
  </conditionalFormatting>
  <conditionalFormatting sqref="V5:V12">
    <cfRule type="dataBar" priority="382">
      <dataBar>
        <cfvo type="min"/>
        <cfvo type="max"/>
        <color rgb="FF638EC6"/>
      </dataBar>
    </cfRule>
  </conditionalFormatting>
  <conditionalFormatting sqref="V13">
    <cfRule type="dataBar" priority="171">
      <dataBar>
        <cfvo type="min"/>
        <cfvo type="max"/>
        <color rgb="FF638EC6"/>
      </dataBar>
    </cfRule>
  </conditionalFormatting>
  <conditionalFormatting sqref="V14:V15">
    <cfRule type="dataBar" priority="466">
      <dataBar>
        <cfvo type="min"/>
        <cfvo type="max"/>
        <color rgb="FF638EC6"/>
      </dataBar>
    </cfRule>
  </conditionalFormatting>
  <conditionalFormatting sqref="V16">
    <cfRule type="dataBar" priority="93">
      <dataBar>
        <cfvo type="min"/>
        <cfvo type="max"/>
        <color rgb="FF638EC6"/>
      </dataBar>
    </cfRule>
  </conditionalFormatting>
  <conditionalFormatting sqref="V17:V18">
    <cfRule type="dataBar" priority="92">
      <dataBar>
        <cfvo type="min"/>
        <cfvo type="max"/>
        <color rgb="FF638EC6"/>
      </dataBar>
    </cfRule>
  </conditionalFormatting>
  <conditionalFormatting sqref="V19">
    <cfRule type="dataBar" priority="91">
      <dataBar>
        <cfvo type="min"/>
        <cfvo type="max"/>
        <color rgb="FF638EC6"/>
      </dataBar>
    </cfRule>
  </conditionalFormatting>
  <conditionalFormatting sqref="V20">
    <cfRule type="dataBar" priority="90">
      <dataBar>
        <cfvo type="min"/>
        <cfvo type="max"/>
        <color rgb="FF638EC6"/>
      </dataBar>
    </cfRule>
  </conditionalFormatting>
  <conditionalFormatting sqref="V21:V24 V35:V38 V40:V43">
    <cfRule type="dataBar" priority="1359">
      <dataBar>
        <cfvo type="min"/>
        <cfvo type="max"/>
        <color rgb="FF638EC6"/>
      </dataBar>
    </cfRule>
  </conditionalFormatting>
  <conditionalFormatting sqref="V25:V29">
    <cfRule type="dataBar" priority="55">
      <dataBar>
        <cfvo type="min"/>
        <cfvo type="max"/>
        <color rgb="FF638EC6"/>
      </dataBar>
    </cfRule>
  </conditionalFormatting>
  <conditionalFormatting sqref="V25:V45">
    <cfRule type="containsText" dxfId="166" priority="7" stopIfTrue="1" operator="containsText" text="EN TERMINO">
      <formula>NOT(ISERROR(SEARCH("EN TERMINO",V25)))</formula>
    </cfRule>
    <cfRule type="containsText" priority="8" operator="containsText" text="AMARILLO">
      <formula>NOT(ISERROR(SEARCH("AMARILLO",V25)))</formula>
    </cfRule>
    <cfRule type="containsText" dxfId="165" priority="9" stopIfTrue="1" operator="containsText" text="ALERTA">
      <formula>NOT(ISERROR(SEARCH("ALERTA",V25)))</formula>
    </cfRule>
    <cfRule type="containsText" dxfId="164" priority="10" stopIfTrue="1" operator="containsText" text="OK">
      <formula>NOT(ISERROR(SEARCH("OK",V25)))</formula>
    </cfRule>
  </conditionalFormatting>
  <conditionalFormatting sqref="V30:V32">
    <cfRule type="dataBar" priority="44">
      <dataBar>
        <cfvo type="min"/>
        <cfvo type="max"/>
        <color rgb="FF638EC6"/>
      </dataBar>
    </cfRule>
  </conditionalFormatting>
  <conditionalFormatting sqref="V33:V34">
    <cfRule type="dataBar" priority="33">
      <dataBar>
        <cfvo type="min"/>
        <cfvo type="max"/>
        <color rgb="FF638EC6"/>
      </dataBar>
    </cfRule>
  </conditionalFormatting>
  <conditionalFormatting sqref="V39">
    <cfRule type="dataBar" priority="22">
      <dataBar>
        <cfvo type="min"/>
        <cfvo type="max"/>
        <color rgb="FF638EC6"/>
      </dataBar>
    </cfRule>
  </conditionalFormatting>
  <conditionalFormatting sqref="V44:V45">
    <cfRule type="dataBar" priority="11">
      <dataBar>
        <cfvo type="min"/>
        <cfvo type="max"/>
        <color rgb="FF638EC6"/>
      </dataBar>
    </cfRule>
  </conditionalFormatting>
  <conditionalFormatting sqref="Y4:Y45">
    <cfRule type="containsText" dxfId="163" priority="6" stopIfTrue="1" operator="containsText" text="CUMPLIDA">
      <formula>NOT(ISERROR(SEARCH("CUMPLIDA",Y4)))</formula>
    </cfRule>
    <cfRule type="containsText" dxfId="162" priority="1" operator="containsText" text="EN EJECUCIÓN">
      <formula>NOT(ISERROR(SEARCH("EN EJECUCIÓN",Y4)))</formula>
    </cfRule>
    <cfRule type="containsText" dxfId="161" priority="2" operator="containsText" text="EN TERMINO">
      <formula>NOT(ISERROR(SEARCH("EN TERMINO",Y4)))</formula>
    </cfRule>
    <cfRule type="containsText" dxfId="160" priority="3" operator="containsText" text="ATENCIÓN">
      <formula>NOT(ISERROR(SEARCH("ATENCIÓN",Y4)))</formula>
    </cfRule>
    <cfRule type="containsText" dxfId="159" priority="4" stopIfTrue="1" operator="containsText" text="PENDIENTE">
      <formula>NOT(ISERROR(SEARCH("PENDIENTE",Y4)))</formula>
    </cfRule>
    <cfRule type="containsText" dxfId="158" priority="5" stopIfTrue="1" operator="containsText" text="INCUMPLIDA">
      <formula>NOT(ISERROR(SEARCH("INCUMPLIDA",Y4)))</formula>
    </cfRule>
  </conditionalFormatting>
  <conditionalFormatting sqref="AC4:AC45">
    <cfRule type="containsText" dxfId="157" priority="69" operator="containsText" text="cerrado">
      <formula>NOT(ISERROR(SEARCH("cerrado",AC4)))</formula>
    </cfRule>
    <cfRule type="containsText" dxfId="156" priority="68" operator="containsText" text="cerrada">
      <formula>NOT(ISERROR(SEARCH("cerrada",AC4)))</formula>
    </cfRule>
    <cfRule type="containsText" dxfId="155" priority="70" operator="containsText" text="Abierto">
      <formula>NOT(ISERROR(SEARCH("Abierto",AC4)))</formula>
    </cfRule>
  </conditionalFormatting>
  <conditionalFormatting sqref="AG13">
    <cfRule type="containsText" dxfId="154" priority="107" operator="containsText" text="cerrado">
      <formula>NOT(ISERROR(SEARCH("cerrado",AG13)))</formula>
    </cfRule>
    <cfRule type="containsText" dxfId="153" priority="108" operator="containsText" text="Abierto">
      <formula>NOT(ISERROR(SEARCH("Abierto",AG13)))</formula>
    </cfRule>
    <cfRule type="containsText" dxfId="152" priority="106" operator="containsText" text="cerrada">
      <formula>NOT(ISERROR(SEARCH("cerrada",AG13)))</formula>
    </cfRule>
  </conditionalFormatting>
  <dataValidations count="5">
    <dataValidation type="list" allowBlank="1" showInputMessage="1" showErrorMessage="1" sqref="D7:D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AE13">
      <formula1>$AF$4:$AG$4</formula1>
    </dataValidation>
    <dataValidation type="list" allowBlank="1" showInputMessage="1" showErrorMessage="1" sqref="K4:K6">
      <formula1>$E$2:$E$3</formula1>
    </dataValidation>
    <dataValidation type="list" allowBlank="1" showInputMessage="1" showErrorMessage="1" sqref="K13:K45">
      <formula1>"Correctiva, Preventiva, Acción de mejora"</formula1>
    </dataValidation>
    <dataValidation type="list" allowBlank="1" showInputMessage="1" showErrorMessage="1" sqref="AA4:AA45">
      <formula1>$BE$4:$BG$4</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B1:AE4"/>
  <sheetViews>
    <sheetView zoomScale="90" zoomScaleNormal="90" workbookViewId="0">
      <pane xSplit="5" topLeftCell="U1" activePane="topRight" state="frozen"/>
      <selection activeCell="A3" sqref="A3"/>
      <selection pane="topRight" activeCell="W4" sqref="W4"/>
    </sheetView>
  </sheetViews>
  <sheetFormatPr baseColWidth="10" defaultColWidth="20.140625" defaultRowHeight="50.1" customHeight="1" outlineLevelCol="1" x14ac:dyDescent="0.2"/>
  <cols>
    <col min="1" max="1" width="4.140625" style="142" customWidth="1"/>
    <col min="2" max="2" width="8" style="142" customWidth="1"/>
    <col min="3" max="3" width="18.5703125" style="142" customWidth="1"/>
    <col min="4" max="4" width="10.42578125" style="142" customWidth="1"/>
    <col min="5" max="5" width="15.42578125" style="142" customWidth="1"/>
    <col min="6" max="6" width="39" style="142" customWidth="1"/>
    <col min="7" max="7" width="26.7109375" style="142" customWidth="1"/>
    <col min="8" max="8" width="33.85546875" style="144" customWidth="1"/>
    <col min="9" max="9" width="20.140625" style="142"/>
    <col min="10" max="10" width="12.140625" style="142" customWidth="1"/>
    <col min="11" max="15" width="20.140625" style="142" customWidth="1"/>
    <col min="16" max="16" width="20.140625" style="142"/>
    <col min="17" max="17" width="20.140625" style="143" outlineLevel="1"/>
    <col min="18" max="18" width="26.85546875" style="143" customWidth="1" outlineLevel="1"/>
    <col min="19" max="19" width="20.140625" style="143" outlineLevel="1"/>
    <col min="20" max="21" width="20.140625" style="143" customWidth="1" outlineLevel="1"/>
    <col min="22" max="22" width="20.140625" style="143" outlineLevel="1"/>
    <col min="23" max="23" width="70"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21" customHeight="1" x14ac:dyDescent="0.25">
      <c r="B1" s="454" t="s">
        <v>6</v>
      </c>
      <c r="C1" s="454"/>
      <c r="D1" s="454"/>
      <c r="E1" s="454"/>
      <c r="F1" s="454"/>
      <c r="G1" s="447" t="s">
        <v>19</v>
      </c>
      <c r="H1" s="447"/>
      <c r="I1" s="447"/>
      <c r="J1" s="447"/>
      <c r="K1" s="447"/>
      <c r="L1" s="447"/>
      <c r="M1" s="447"/>
      <c r="N1" s="447"/>
      <c r="O1" s="447"/>
      <c r="P1" s="447"/>
      <c r="Q1" s="445"/>
      <c r="R1" s="445"/>
      <c r="S1" s="445"/>
      <c r="T1" s="445"/>
      <c r="U1" s="445"/>
      <c r="V1" s="445"/>
      <c r="W1" s="445"/>
      <c r="X1" s="445"/>
      <c r="Y1" s="445"/>
      <c r="Z1" s="441" t="s">
        <v>69</v>
      </c>
      <c r="AA1" s="442"/>
      <c r="AB1" s="442"/>
      <c r="AC1" s="442"/>
      <c r="AD1" s="442"/>
      <c r="AE1" s="442"/>
    </row>
    <row r="2" spans="2:31" ht="32.25" customHeight="1" x14ac:dyDescent="0.25">
      <c r="B2" s="454"/>
      <c r="C2" s="454"/>
      <c r="D2" s="454"/>
      <c r="E2" s="454"/>
      <c r="F2" s="454"/>
      <c r="G2" s="447"/>
      <c r="H2" s="447"/>
      <c r="I2" s="447"/>
      <c r="J2" s="447"/>
      <c r="K2" s="447"/>
      <c r="L2" s="447"/>
      <c r="M2" s="447"/>
      <c r="N2" s="447"/>
      <c r="O2" s="447"/>
      <c r="P2" s="447"/>
      <c r="Q2" s="445" t="s">
        <v>70</v>
      </c>
      <c r="R2" s="445"/>
      <c r="S2" s="445"/>
      <c r="T2" s="445"/>
      <c r="U2" s="445"/>
      <c r="V2" s="445"/>
      <c r="W2" s="445"/>
      <c r="X2" s="445"/>
      <c r="Y2" s="445"/>
      <c r="Z2" s="443"/>
      <c r="AA2" s="444"/>
      <c r="AB2" s="444"/>
      <c r="AC2" s="444"/>
      <c r="AD2" s="444"/>
      <c r="AE2" s="444"/>
    </row>
    <row r="3" spans="2:31" ht="50.1"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1" t="s">
        <v>76</v>
      </c>
      <c r="R3" s="391" t="s">
        <v>77</v>
      </c>
      <c r="S3" s="391" t="s">
        <v>78</v>
      </c>
      <c r="T3" s="391" t="s">
        <v>79</v>
      </c>
      <c r="U3" s="391" t="s">
        <v>80</v>
      </c>
      <c r="V3" s="391" t="s">
        <v>81</v>
      </c>
      <c r="W3" s="391" t="s">
        <v>82</v>
      </c>
      <c r="X3" s="391" t="s">
        <v>83</v>
      </c>
      <c r="Y3" s="391" t="s">
        <v>52</v>
      </c>
      <c r="Z3" s="184" t="s">
        <v>56</v>
      </c>
      <c r="AA3" s="184" t="s">
        <v>58</v>
      </c>
      <c r="AB3" s="184" t="s">
        <v>60</v>
      </c>
      <c r="AC3" s="184" t="s">
        <v>62</v>
      </c>
      <c r="AD3" s="184" t="s">
        <v>64</v>
      </c>
      <c r="AE3" s="184" t="s">
        <v>84</v>
      </c>
    </row>
    <row r="4" spans="2:31" ht="265.5" customHeight="1" x14ac:dyDescent="0.25">
      <c r="B4" s="195" t="s">
        <v>184</v>
      </c>
      <c r="C4" s="379" t="s">
        <v>420</v>
      </c>
      <c r="D4" s="215" t="s">
        <v>421</v>
      </c>
      <c r="E4" s="213">
        <v>527</v>
      </c>
      <c r="F4" s="219" t="s">
        <v>422</v>
      </c>
      <c r="G4" s="248" t="s">
        <v>423</v>
      </c>
      <c r="H4" s="208" t="s">
        <v>424</v>
      </c>
      <c r="I4" s="208" t="s">
        <v>425</v>
      </c>
      <c r="J4" s="208">
        <v>2</v>
      </c>
      <c r="K4" s="189" t="s">
        <v>92</v>
      </c>
      <c r="L4" s="301" t="s">
        <v>426</v>
      </c>
      <c r="M4" s="247">
        <v>1</v>
      </c>
      <c r="N4" s="300">
        <v>45427</v>
      </c>
      <c r="O4" s="300">
        <v>45657</v>
      </c>
      <c r="P4" s="399">
        <v>46022</v>
      </c>
      <c r="Q4" s="289">
        <v>46111</v>
      </c>
      <c r="R4" s="306" t="s">
        <v>427</v>
      </c>
      <c r="S4" s="200">
        <v>1</v>
      </c>
      <c r="T4" s="298">
        <v>1</v>
      </c>
      <c r="U4" s="302">
        <f t="shared" ref="U4" si="0">(IF(OR($M4="",T4=""),"",IF(OR($M4=0,T4=0),0,IF((T4*100%)/$M4&gt;100%,100%,(T4*100%)/$M4))))</f>
        <v>1</v>
      </c>
      <c r="V4" s="297" t="str">
        <f t="shared" ref="V4" si="1">IF(S4="","",IF(U4&lt;100%, IF(U4&lt;100%, "ALERTA","EN TERMINO"), IF(U4=100%, "OK", "EN TERMINO")))</f>
        <v>OK</v>
      </c>
      <c r="W4" s="424" t="s">
        <v>699</v>
      </c>
      <c r="X4" s="216" t="s">
        <v>275</v>
      </c>
      <c r="Y4" s="288" t="str">
        <f>IF(U4=100%,IF(U4&gt;=100%,"CUMPLIDA","ATENCIÓN"),IF(U4&lt;100%,"INCUMPLIDA","EN EJECUCIÓN"))</f>
        <v>CUMPLIDA</v>
      </c>
      <c r="Z4" s="200" t="str">
        <f t="shared" ref="Z4" si="2">IF(Y4="CUMPLIDA", "SI", "NO")</f>
        <v>SI</v>
      </c>
      <c r="AA4" s="329" t="s">
        <v>96</v>
      </c>
      <c r="AB4" s="327" t="str">
        <f t="shared" ref="AB4" si="3">IF(Y4="CUMPLIDA",IF(AND(Z4="SI",AA4="NO"),"EFECTIVA",IF(AND(Z4="NO",AA4="NO"),"INEFECTIVA",IF(AND(Z4="NO",AA4="SI"),"INEFECTIVA",IF(AND(Z4="SI",AA4="SI"),"INEFECTIVA")))),"NO APLICA")</f>
        <v>EFECTIVA</v>
      </c>
      <c r="AC4" s="186" t="str">
        <f t="shared" ref="AC4" si="4">IF(AB4="EFECTIVA","NO",IF(AB4="INEFECTIVA","SI","NO APLICA"))</f>
        <v>NO</v>
      </c>
      <c r="AD4" s="200" t="s">
        <v>97</v>
      </c>
      <c r="AE4" s="151"/>
    </row>
  </sheetData>
  <autoFilter ref="A3:AG4"/>
  <mergeCells count="5">
    <mergeCell ref="B1:F2"/>
    <mergeCell ref="G1:P2"/>
    <mergeCell ref="Q1:Y1"/>
    <mergeCell ref="Z1:AE2"/>
    <mergeCell ref="Q2:Y2"/>
  </mergeCells>
  <conditionalFormatting sqref="V4">
    <cfRule type="containsText" dxfId="151" priority="1718" stopIfTrue="1" operator="containsText" text="EN TERMINO">
      <formula>NOT(ISERROR(SEARCH("EN TERMINO",V4)))</formula>
    </cfRule>
    <cfRule type="containsText" priority="1719" operator="containsText" text="AMARILLO">
      <formula>NOT(ISERROR(SEARCH("AMARILLO",V4)))</formula>
    </cfRule>
    <cfRule type="containsText" dxfId="150" priority="1720" stopIfTrue="1" operator="containsText" text="ALERTA">
      <formula>NOT(ISERROR(SEARCH("ALERTA",V4)))</formula>
    </cfRule>
    <cfRule type="containsText" dxfId="149" priority="1721" stopIfTrue="1" operator="containsText" text="OK">
      <formula>NOT(ISERROR(SEARCH("OK",V4)))</formula>
    </cfRule>
    <cfRule type="dataBar" priority="1722">
      <dataBar>
        <cfvo type="min"/>
        <cfvo type="max"/>
        <color rgb="FF638EC6"/>
      </dataBar>
    </cfRule>
  </conditionalFormatting>
  <conditionalFormatting sqref="Y4">
    <cfRule type="containsText" dxfId="148" priority="1" operator="containsText" text="EN EJECUCIÓN">
      <formula>NOT(ISERROR(SEARCH("EN EJECUCIÓN",Y4)))</formula>
    </cfRule>
    <cfRule type="containsText" dxfId="147" priority="2" operator="containsText" text="EN TERMINO">
      <formula>NOT(ISERROR(SEARCH("EN TERMINO",Y4)))</formula>
    </cfRule>
    <cfRule type="containsText" dxfId="146" priority="3" operator="containsText" text="ATENCIÓN">
      <formula>NOT(ISERROR(SEARCH("ATENCIÓN",Y4)))</formula>
    </cfRule>
    <cfRule type="containsText" dxfId="145" priority="4" stopIfTrue="1" operator="containsText" text="PENDIENTE">
      <formula>NOT(ISERROR(SEARCH("PENDIENTE",Y4)))</formula>
    </cfRule>
    <cfRule type="containsText" dxfId="144" priority="5" stopIfTrue="1" operator="containsText" text="INCUMPLIDA">
      <formula>NOT(ISERROR(SEARCH("INCUMPLIDA",Y4)))</formula>
    </cfRule>
    <cfRule type="containsText" dxfId="143" priority="6" stopIfTrue="1" operator="containsText" text="CUMPLIDA">
      <formula>NOT(ISERROR(SEARCH("CUMPLIDA",Y4)))</formula>
    </cfRule>
  </conditionalFormatting>
  <conditionalFormatting sqref="AC4">
    <cfRule type="containsText" dxfId="142" priority="19" operator="containsText" text="cerrada">
      <formula>NOT(ISERROR(SEARCH("cerrada",AC4)))</formula>
    </cfRule>
    <cfRule type="containsText" dxfId="141" priority="20" operator="containsText" text="cerrado">
      <formula>NOT(ISERROR(SEARCH("cerrado",AC4)))</formula>
    </cfRule>
    <cfRule type="containsText" dxfId="140" priority="21" operator="containsText" text="Abierto">
      <formula>NOT(ISERROR(SEARCH("Abierto",AC4)))</formula>
    </cfRule>
  </conditionalFormatting>
  <dataValidations count="2">
    <dataValidation type="list" allowBlank="1" showInputMessage="1" showErrorMessage="1" sqref="K4">
      <formula1>"Correctiva, Preventiva, Acción de mejora"</formula1>
    </dataValidation>
    <dataValidation type="list" allowBlank="1" showInputMessage="1" showErrorMessage="1" sqref="AA4">
      <formula1>#REF!</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B1:AE4"/>
  <sheetViews>
    <sheetView zoomScale="80" zoomScaleNormal="80" workbookViewId="0">
      <pane xSplit="5" topLeftCell="T1" activePane="topRight" state="frozen"/>
      <selection activeCell="A3" sqref="A3"/>
      <selection pane="topRight" activeCell="Y4" sqref="Y4"/>
    </sheetView>
  </sheetViews>
  <sheetFormatPr baseColWidth="10" defaultColWidth="20.140625" defaultRowHeight="39.950000000000003" customHeight="1" outlineLevelCol="1" x14ac:dyDescent="0.25"/>
  <cols>
    <col min="1" max="1" width="4.140625" style="142" customWidth="1"/>
    <col min="2" max="2" width="14" style="142" customWidth="1"/>
    <col min="3" max="3" width="19.85546875" style="142" customWidth="1"/>
    <col min="4" max="4" width="14.5703125" style="142" customWidth="1"/>
    <col min="5" max="5" width="13.140625" style="142" customWidth="1"/>
    <col min="6" max="6" width="39.85546875" style="142" customWidth="1"/>
    <col min="7" max="7" width="20.140625" style="142"/>
    <col min="8" max="8" width="22.7109375" style="339" customWidth="1"/>
    <col min="9" max="16" width="20.140625" style="142"/>
    <col min="17" max="17" width="20.140625" style="322" outlineLevel="1"/>
    <col min="18" max="18" width="39.85546875" style="322" customWidth="1" outlineLevel="1"/>
    <col min="19" max="22" width="20.140625" style="322" outlineLevel="1"/>
    <col min="23" max="23" width="78.42578125" style="322" customWidth="1" outlineLevel="1"/>
    <col min="24" max="25" width="20.140625" style="322" outlineLevel="1"/>
    <col min="26" max="26" width="23.42578125" style="322" customWidth="1" outlineLevel="1"/>
    <col min="27" max="27" width="20.140625" style="322" outlineLevel="1"/>
    <col min="28" max="30" width="20.140625" style="322"/>
    <col min="31" max="31" width="20.140625" style="142"/>
    <col min="32" max="32" width="8.85546875" style="142" customWidth="1"/>
    <col min="33" max="33" width="8.42578125" style="142" customWidth="1"/>
    <col min="34" max="16384" width="20.140625" style="142"/>
  </cols>
  <sheetData>
    <row r="1" spans="2:31" ht="18.75" customHeight="1" x14ac:dyDescent="0.25">
      <c r="B1" s="446" t="s">
        <v>6</v>
      </c>
      <c r="C1" s="446"/>
      <c r="D1" s="446"/>
      <c r="E1" s="446"/>
      <c r="F1" s="446"/>
      <c r="G1" s="447" t="s">
        <v>19</v>
      </c>
      <c r="H1" s="447"/>
      <c r="I1" s="447"/>
      <c r="J1" s="447"/>
      <c r="K1" s="447"/>
      <c r="L1" s="447"/>
      <c r="M1" s="447"/>
      <c r="N1" s="447"/>
      <c r="O1" s="447"/>
      <c r="P1" s="447"/>
      <c r="Q1" s="445"/>
      <c r="R1" s="445"/>
      <c r="S1" s="445"/>
      <c r="T1" s="445"/>
      <c r="U1" s="445"/>
      <c r="V1" s="445"/>
      <c r="W1" s="445"/>
      <c r="X1" s="445"/>
      <c r="Y1" s="445"/>
      <c r="Z1" s="441" t="s">
        <v>69</v>
      </c>
      <c r="AA1" s="442"/>
      <c r="AB1" s="442"/>
      <c r="AC1" s="442"/>
      <c r="AD1" s="442"/>
      <c r="AE1" s="442"/>
    </row>
    <row r="2" spans="2:31" ht="18.75" customHeight="1" x14ac:dyDescent="0.25">
      <c r="B2" s="446"/>
      <c r="C2" s="446"/>
      <c r="D2" s="446"/>
      <c r="E2" s="446"/>
      <c r="F2" s="446"/>
      <c r="G2" s="447"/>
      <c r="H2" s="447"/>
      <c r="I2" s="447"/>
      <c r="J2" s="447"/>
      <c r="K2" s="447"/>
      <c r="L2" s="447"/>
      <c r="M2" s="447"/>
      <c r="N2" s="447"/>
      <c r="O2" s="447"/>
      <c r="P2" s="447"/>
      <c r="Q2" s="445" t="s">
        <v>70</v>
      </c>
      <c r="R2" s="445"/>
      <c r="S2" s="445"/>
      <c r="T2" s="445"/>
      <c r="U2" s="445"/>
      <c r="V2" s="445"/>
      <c r="W2" s="445"/>
      <c r="X2" s="445"/>
      <c r="Y2" s="445"/>
      <c r="Z2" s="443"/>
      <c r="AA2" s="444"/>
      <c r="AB2" s="444"/>
      <c r="AC2" s="444"/>
      <c r="AD2" s="444"/>
      <c r="AE2" s="444"/>
    </row>
    <row r="3" spans="2:31" ht="70.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1" t="s">
        <v>76</v>
      </c>
      <c r="R3" s="391" t="s">
        <v>77</v>
      </c>
      <c r="S3" s="391" t="s">
        <v>78</v>
      </c>
      <c r="T3" s="391" t="s">
        <v>79</v>
      </c>
      <c r="U3" s="391" t="s">
        <v>80</v>
      </c>
      <c r="V3" s="391" t="s">
        <v>81</v>
      </c>
      <c r="W3" s="391" t="s">
        <v>82</v>
      </c>
      <c r="X3" s="391" t="s">
        <v>83</v>
      </c>
      <c r="Y3" s="391" t="s">
        <v>52</v>
      </c>
      <c r="Z3" s="184" t="s">
        <v>56</v>
      </c>
      <c r="AA3" s="184" t="s">
        <v>58</v>
      </c>
      <c r="AB3" s="184" t="s">
        <v>60</v>
      </c>
      <c r="AC3" s="184" t="s">
        <v>62</v>
      </c>
      <c r="AD3" s="184" t="s">
        <v>64</v>
      </c>
      <c r="AE3" s="184" t="s">
        <v>84</v>
      </c>
    </row>
    <row r="4" spans="2:31" ht="361.5" customHeight="1" x14ac:dyDescent="0.25">
      <c r="B4" s="195" t="s">
        <v>85</v>
      </c>
      <c r="C4" s="211" t="s">
        <v>160</v>
      </c>
      <c r="D4" s="151" t="s">
        <v>161</v>
      </c>
      <c r="E4" s="222">
        <v>648</v>
      </c>
      <c r="F4" s="355" t="s">
        <v>428</v>
      </c>
      <c r="G4" s="219" t="s">
        <v>429</v>
      </c>
      <c r="H4" s="219" t="s">
        <v>430</v>
      </c>
      <c r="I4" s="219" t="s">
        <v>431</v>
      </c>
      <c r="J4" s="215">
        <v>1</v>
      </c>
      <c r="K4" s="215" t="s">
        <v>101</v>
      </c>
      <c r="L4" s="215" t="s">
        <v>432</v>
      </c>
      <c r="M4" s="209">
        <v>1</v>
      </c>
      <c r="N4" s="217">
        <v>45670</v>
      </c>
      <c r="O4" s="250">
        <v>45777</v>
      </c>
      <c r="P4" s="338">
        <v>46112</v>
      </c>
      <c r="Q4" s="289">
        <v>46112</v>
      </c>
      <c r="R4" s="294" t="s">
        <v>433</v>
      </c>
      <c r="S4" s="200">
        <v>1</v>
      </c>
      <c r="T4" s="204">
        <f t="shared" ref="T4" si="0">(IF(S4="","",IF(OR($J4=0,$J4="",Q4=""),"",S4/$J4)))</f>
        <v>1</v>
      </c>
      <c r="U4" s="205">
        <f t="shared" ref="U4" si="1">(IF(OR($M4="",T4=""),"",IF(OR($M4=0,T4=0),0,IF((T4*100%)/$M4&gt;100%,100%,(T4*100%)/$M4))))</f>
        <v>1</v>
      </c>
      <c r="V4" s="206" t="str">
        <f t="shared" ref="V4" si="2">IF(S4="","",IF(U4&lt;100%, IF(U4&lt;100%, "ALERTA","EN TERMINO"), IF(U4=100%, "OK", "EN TERMINO")))</f>
        <v>OK</v>
      </c>
      <c r="W4" s="333" t="s">
        <v>691</v>
      </c>
      <c r="X4" s="306" t="s">
        <v>275</v>
      </c>
      <c r="Y4" s="288" t="str">
        <f t="shared" ref="Y4" si="3">IF(U4=100%,IF(U4&gt;=100%,"CUMPLIDA","ATENCIÓN"),IF(U4&lt;50%,"ATENCIÓN","EN EJECUCIÓN"))</f>
        <v>CUMPLIDA</v>
      </c>
      <c r="Z4" s="200" t="str">
        <f t="shared" ref="Z4" si="4">IF(Y4="CUMPLIDA", "SI", "NO")</f>
        <v>SI</v>
      </c>
      <c r="AA4" s="329" t="s">
        <v>96</v>
      </c>
      <c r="AB4" s="327" t="str">
        <f t="shared" ref="AB4" si="5">IF(Y4="CUMPLIDA",IF(AND(Z4="SI",AA4="NO"),"EFECTIVA",IF(AND(Z4="NO",AA4="NO"),"INEFECTIVA",IF(AND(Z4="NO",AA4="SI"),"INEFECTIVA",IF(AND(Z4="SI",AA4="SI"),"INEFECTIVA")))),"NO APLICA")</f>
        <v>EFECTIVA</v>
      </c>
      <c r="AC4" s="186" t="str">
        <f t="shared" ref="AC4" si="6">IF(AB4="EFECTIVA","NO",IF(AB4="INEFECTIVA","SI","NO APLICA"))</f>
        <v>NO</v>
      </c>
      <c r="AD4" s="200" t="s">
        <v>97</v>
      </c>
      <c r="AE4" s="151"/>
    </row>
  </sheetData>
  <mergeCells count="5">
    <mergeCell ref="Z1:AE2"/>
    <mergeCell ref="Q2:Y2"/>
    <mergeCell ref="B1:F2"/>
    <mergeCell ref="G1:P2"/>
    <mergeCell ref="Q1:Y1"/>
  </mergeCells>
  <conditionalFormatting sqref="V4">
    <cfRule type="containsText" dxfId="139" priority="1952" stopIfTrue="1" operator="containsText" text="EN TERMINO">
      <formula>NOT(ISERROR(SEARCH("EN TERMINO",V4)))</formula>
    </cfRule>
    <cfRule type="containsText" priority="1953" operator="containsText" text="AMARILLO">
      <formula>NOT(ISERROR(SEARCH("AMARILLO",V4)))</formula>
    </cfRule>
    <cfRule type="containsText" dxfId="138" priority="1954" stopIfTrue="1" operator="containsText" text="ALERTA">
      <formula>NOT(ISERROR(SEARCH("ALERTA",V4)))</formula>
    </cfRule>
    <cfRule type="containsText" dxfId="137" priority="1955" stopIfTrue="1" operator="containsText" text="OK">
      <formula>NOT(ISERROR(SEARCH("OK",V4)))</formula>
    </cfRule>
    <cfRule type="dataBar" priority="1956">
      <dataBar>
        <cfvo type="min"/>
        <cfvo type="max"/>
        <color rgb="FF638EC6"/>
      </dataBar>
    </cfRule>
  </conditionalFormatting>
  <conditionalFormatting sqref="Y4">
    <cfRule type="containsText" dxfId="136" priority="1" operator="containsText" text="EN EJECUCIÓN">
      <formula>NOT(ISERROR(SEARCH("EN EJECUCIÓN",Y4)))</formula>
    </cfRule>
    <cfRule type="containsText" dxfId="135" priority="2" operator="containsText" text="EN TERMINO">
      <formula>NOT(ISERROR(SEARCH("EN TERMINO",Y4)))</formula>
    </cfRule>
    <cfRule type="containsText" dxfId="134" priority="3" operator="containsText" text="ATENCIÓN">
      <formula>NOT(ISERROR(SEARCH("ATENCIÓN",Y4)))</formula>
    </cfRule>
    <cfRule type="containsText" dxfId="133" priority="4" stopIfTrue="1" operator="containsText" text="PENDIENTE">
      <formula>NOT(ISERROR(SEARCH("PENDIENTE",Y4)))</formula>
    </cfRule>
    <cfRule type="containsText" dxfId="132" priority="5" stopIfTrue="1" operator="containsText" text="INCUMPLIDA">
      <formula>NOT(ISERROR(SEARCH("INCUMPLIDA",Y4)))</formula>
    </cfRule>
    <cfRule type="containsText" dxfId="131" priority="6" stopIfTrue="1" operator="containsText" text="CUMPLIDA">
      <formula>NOT(ISERROR(SEARCH("CUMPLIDA",Y4)))</formula>
    </cfRule>
  </conditionalFormatting>
  <conditionalFormatting sqref="AC4">
    <cfRule type="containsText" dxfId="130" priority="37" operator="containsText" text="cerrada">
      <formula>NOT(ISERROR(SEARCH("cerrada",AC4)))</formula>
    </cfRule>
    <cfRule type="containsText" dxfId="129" priority="38" operator="containsText" text="cerrado">
      <formula>NOT(ISERROR(SEARCH("cerrado",AC4)))</formula>
    </cfRule>
    <cfRule type="containsText" dxfId="128" priority="39" operator="containsText" text="Abierto">
      <formula>NOT(ISERROR(SEARCH("Abierto",AC4)))</formula>
    </cfRule>
  </conditionalFormatting>
  <dataValidations count="2">
    <dataValidation type="list" allowBlank="1" showInputMessage="1" showErrorMessage="1" sqref="K4">
      <mc:AlternateContent xmlns:x12ac="http://schemas.microsoft.com/office/spreadsheetml/2011/1/ac" xmlns:mc="http://schemas.openxmlformats.org/markup-compatibility/2006">
        <mc:Choice Requires="x12ac">
          <x12ac:list>Correctiva,"Preventiva,",Acción de mejora</x12ac:list>
        </mc:Choice>
        <mc:Fallback>
          <formula1>"Correctiva,Preventiva,,Acción de mejora"</formula1>
        </mc:Fallback>
      </mc:AlternateContent>
    </dataValidation>
    <dataValidation type="list" allowBlank="1" showInputMessage="1" showErrorMessage="1" sqref="AA4">
      <formula1>#REF!</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dimension ref="A1:BK16"/>
  <sheetViews>
    <sheetView zoomScale="73" zoomScaleNormal="73" workbookViewId="0">
      <pane xSplit="11" ySplit="4" topLeftCell="L8" activePane="bottomRight" state="frozen"/>
      <selection pane="topRight" activeCell="N1" sqref="N1"/>
      <selection pane="bottomLeft" activeCell="A5" sqref="A5"/>
      <selection pane="bottomRight" activeCell="N8" sqref="N8"/>
    </sheetView>
  </sheetViews>
  <sheetFormatPr baseColWidth="10" defaultColWidth="11.42578125" defaultRowHeight="39.950000000000003" customHeight="1" outlineLevelCol="1" x14ac:dyDescent="0.25"/>
  <cols>
    <col min="1" max="1" width="16" style="13" hidden="1" customWidth="1"/>
    <col min="2" max="2" width="11.42578125" style="13"/>
    <col min="3" max="3" width="19" style="13" customWidth="1"/>
    <col min="4" max="4" width="14.140625" style="13" customWidth="1"/>
    <col min="5" max="5" width="22.5703125" style="13" customWidth="1"/>
    <col min="6" max="6" width="14.7109375" style="13" customWidth="1"/>
    <col min="7" max="7" width="32.5703125" style="13" customWidth="1"/>
    <col min="8" max="8" width="15" style="13" customWidth="1"/>
    <col min="9" max="9" width="11.42578125" style="36"/>
    <col min="10" max="15" width="11.42578125" style="13"/>
    <col min="16" max="16" width="14.5703125" style="13" hidden="1" customWidth="1"/>
    <col min="17" max="17" width="11.42578125" style="13"/>
    <col min="18" max="18" width="14.7109375" style="13" customWidth="1"/>
    <col min="19" max="19" width="13.7109375" style="13" hidden="1" customWidth="1"/>
    <col min="20" max="20" width="13.28515625" customWidth="1"/>
    <col min="21" max="21" width="19.7109375" customWidth="1"/>
    <col min="22" max="22" width="9.85546875" customWidth="1"/>
    <col min="23" max="23" width="6.5703125" customWidth="1"/>
    <col min="24" max="24" width="9.5703125" customWidth="1"/>
    <col min="25" max="25" width="14.140625" customWidth="1"/>
    <col min="26" max="26" width="25.140625" customWidth="1"/>
    <col min="27" max="27" width="11.85546875" customWidth="1"/>
    <col min="28" max="28" width="14" customWidth="1"/>
    <col min="29" max="29" width="14.85546875" customWidth="1"/>
    <col min="30" max="30" width="22.42578125" customWidth="1"/>
    <col min="31" max="31" width="10" customWidth="1"/>
    <col min="32" max="32" width="12.28515625" customWidth="1"/>
    <col min="33" max="33" width="14.5703125" customWidth="1"/>
    <col min="34" max="34" width="13.42578125" customWidth="1"/>
    <col min="35" max="35" width="17.140625" customWidth="1"/>
    <col min="36" max="36" width="9.85546875" customWidth="1"/>
    <col min="37" max="37" width="15" customWidth="1"/>
    <col min="38" max="38" width="10.140625" hidden="1" customWidth="1" outlineLevel="1"/>
    <col min="39" max="39" width="14.42578125" hidden="1" customWidth="1" outlineLevel="1"/>
    <col min="40" max="40" width="6.28515625" hidden="1" customWidth="1" outlineLevel="1"/>
    <col min="41" max="41" width="11.5703125" hidden="1" customWidth="1" outlineLevel="1"/>
    <col min="42" max="42" width="9.42578125" hidden="1" customWidth="1" outlineLevel="1"/>
    <col min="43" max="43" width="12.7109375" hidden="1" customWidth="1" outlineLevel="1"/>
    <col min="44" max="44" width="8" hidden="1" customWidth="1" outlineLevel="1"/>
    <col min="45" max="45" width="10.28515625" hidden="1" customWidth="1" outlineLevel="1"/>
    <col min="46" max="46" width="12.28515625" hidden="1" customWidth="1" outlineLevel="1"/>
    <col min="47" max="47" width="11.42578125" hidden="1" customWidth="1" outlineLevel="1"/>
    <col min="48" max="48" width="21.28515625" hidden="1" customWidth="1" outlineLevel="1"/>
    <col min="49" max="49" width="19.42578125" hidden="1" customWidth="1" outlineLevel="1"/>
    <col min="50" max="53" width="11.42578125" hidden="1" customWidth="1" outlineLevel="1"/>
    <col min="54" max="55" width="17.7109375" hidden="1" customWidth="1" outlineLevel="1"/>
    <col min="56" max="56" width="11.42578125" hidden="1" customWidth="1" outlineLevel="1"/>
    <col min="57" max="57" width="11.42578125" customWidth="1" collapsed="1"/>
    <col min="64" max="16384" width="11.42578125" style="13"/>
  </cols>
  <sheetData>
    <row r="1" spans="1:63" ht="39.950000000000003" customHeight="1" x14ac:dyDescent="0.25">
      <c r="A1" s="460"/>
      <c r="B1" s="460"/>
      <c r="C1" s="460"/>
      <c r="D1" s="460"/>
      <c r="E1" s="460"/>
      <c r="F1" s="460"/>
      <c r="G1" s="460"/>
      <c r="H1" s="459" t="s">
        <v>434</v>
      </c>
      <c r="I1" s="459"/>
      <c r="J1" s="459"/>
      <c r="K1" s="459"/>
      <c r="L1" s="459"/>
      <c r="M1" s="459"/>
      <c r="N1" s="459"/>
      <c r="O1" s="459"/>
      <c r="P1" s="459"/>
      <c r="Q1" s="459"/>
      <c r="R1" s="459"/>
      <c r="S1" s="46"/>
      <c r="T1" s="461" t="s">
        <v>435</v>
      </c>
      <c r="U1" s="461"/>
      <c r="V1" s="461"/>
      <c r="W1" s="461"/>
      <c r="X1" s="461"/>
      <c r="Y1" s="461"/>
      <c r="Z1" s="461"/>
      <c r="AA1" s="461"/>
      <c r="AB1" s="461"/>
      <c r="AC1" s="462" t="s">
        <v>436</v>
      </c>
      <c r="AD1" s="462"/>
      <c r="AE1" s="462"/>
      <c r="AF1" s="462"/>
      <c r="AG1" s="462"/>
      <c r="AH1" s="462"/>
      <c r="AI1" s="462"/>
      <c r="AJ1" s="462"/>
      <c r="AK1" s="51"/>
      <c r="AL1" s="463" t="s">
        <v>437</v>
      </c>
      <c r="AM1" s="463"/>
      <c r="AN1" s="463"/>
      <c r="AO1" s="463"/>
      <c r="AP1" s="463"/>
      <c r="AQ1" s="463"/>
      <c r="AR1" s="463"/>
      <c r="AS1" s="463"/>
      <c r="AT1" s="52"/>
      <c r="AU1" s="455" t="s">
        <v>438</v>
      </c>
      <c r="AV1" s="455"/>
      <c r="AW1" s="455"/>
      <c r="AX1" s="455"/>
      <c r="AY1" s="455"/>
      <c r="AZ1" s="455"/>
      <c r="BA1" s="455"/>
      <c r="BB1" s="455"/>
      <c r="BC1" s="53"/>
      <c r="BD1" s="457" t="s">
        <v>439</v>
      </c>
      <c r="BE1" s="457"/>
      <c r="BF1" s="457"/>
      <c r="BG1" s="457"/>
      <c r="BH1" s="457"/>
      <c r="BI1" s="30"/>
      <c r="BJ1" s="30"/>
      <c r="BK1" s="30"/>
    </row>
    <row r="2" spans="1:63" ht="39.950000000000003" customHeight="1" x14ac:dyDescent="0.25">
      <c r="A2" s="458" t="s">
        <v>440</v>
      </c>
      <c r="B2" s="458" t="s">
        <v>9</v>
      </c>
      <c r="C2" s="458" t="s">
        <v>11</v>
      </c>
      <c r="D2" s="458" t="s">
        <v>441</v>
      </c>
      <c r="E2" s="458" t="s">
        <v>442</v>
      </c>
      <c r="F2" s="458" t="s">
        <v>13</v>
      </c>
      <c r="G2" s="458" t="s">
        <v>17</v>
      </c>
      <c r="H2" s="456" t="s">
        <v>71</v>
      </c>
      <c r="I2" s="459" t="s">
        <v>443</v>
      </c>
      <c r="J2" s="459"/>
      <c r="K2" s="459"/>
      <c r="L2" s="456" t="s">
        <v>72</v>
      </c>
      <c r="M2" s="456" t="s">
        <v>444</v>
      </c>
      <c r="N2" s="456" t="s">
        <v>445</v>
      </c>
      <c r="O2" s="456" t="s">
        <v>32</v>
      </c>
      <c r="P2" s="456" t="s">
        <v>446</v>
      </c>
      <c r="Q2" s="456" t="s">
        <v>447</v>
      </c>
      <c r="R2" s="456" t="s">
        <v>448</v>
      </c>
      <c r="S2" s="44"/>
      <c r="T2" s="465" t="s">
        <v>449</v>
      </c>
      <c r="U2" s="465" t="s">
        <v>450</v>
      </c>
      <c r="V2" s="465" t="s">
        <v>451</v>
      </c>
      <c r="W2" s="465" t="s">
        <v>452</v>
      </c>
      <c r="X2" s="465" t="s">
        <v>453</v>
      </c>
      <c r="Y2" s="465" t="s">
        <v>454</v>
      </c>
      <c r="Z2" s="465" t="s">
        <v>455</v>
      </c>
      <c r="AA2" s="465" t="s">
        <v>456</v>
      </c>
      <c r="AB2" s="45"/>
      <c r="AC2" s="464" t="s">
        <v>457</v>
      </c>
      <c r="AD2" s="464" t="s">
        <v>458</v>
      </c>
      <c r="AE2" s="464" t="s">
        <v>459</v>
      </c>
      <c r="AF2" s="464" t="s">
        <v>460</v>
      </c>
      <c r="AG2" s="464" t="s">
        <v>461</v>
      </c>
      <c r="AH2" s="464" t="s">
        <v>462</v>
      </c>
      <c r="AI2" s="464" t="s">
        <v>463</v>
      </c>
      <c r="AJ2" s="464" t="s">
        <v>464</v>
      </c>
      <c r="AK2" s="43"/>
      <c r="AL2" s="466" t="s">
        <v>465</v>
      </c>
      <c r="AM2" s="466" t="s">
        <v>466</v>
      </c>
      <c r="AN2" s="466" t="s">
        <v>467</v>
      </c>
      <c r="AO2" s="466" t="s">
        <v>468</v>
      </c>
      <c r="AP2" s="466" t="s">
        <v>469</v>
      </c>
      <c r="AQ2" s="466" t="s">
        <v>470</v>
      </c>
      <c r="AR2" s="466" t="s">
        <v>471</v>
      </c>
      <c r="AS2" s="466" t="s">
        <v>472</v>
      </c>
      <c r="AT2" s="48"/>
      <c r="AU2" s="468" t="s">
        <v>465</v>
      </c>
      <c r="AV2" s="47"/>
      <c r="AW2" s="468" t="s">
        <v>466</v>
      </c>
      <c r="AX2" s="468" t="s">
        <v>467</v>
      </c>
      <c r="AY2" s="468" t="s">
        <v>468</v>
      </c>
      <c r="AZ2" s="468" t="s">
        <v>473</v>
      </c>
      <c r="BA2" s="468" t="s">
        <v>470</v>
      </c>
      <c r="BB2" s="468" t="s">
        <v>471</v>
      </c>
      <c r="BC2" s="468" t="s">
        <v>474</v>
      </c>
      <c r="BD2" s="467" t="s">
        <v>52</v>
      </c>
      <c r="BE2" s="467" t="s">
        <v>475</v>
      </c>
      <c r="BF2" s="467" t="s">
        <v>476</v>
      </c>
      <c r="BG2" s="467" t="s">
        <v>477</v>
      </c>
      <c r="BH2" s="469" t="s">
        <v>478</v>
      </c>
      <c r="BI2" s="467" t="s">
        <v>476</v>
      </c>
      <c r="BJ2" s="467" t="s">
        <v>477</v>
      </c>
      <c r="BK2" s="469" t="s">
        <v>478</v>
      </c>
    </row>
    <row r="3" spans="1:63" ht="39.950000000000003" customHeight="1" x14ac:dyDescent="0.25">
      <c r="A3" s="458"/>
      <c r="B3" s="458"/>
      <c r="C3" s="458"/>
      <c r="D3" s="458"/>
      <c r="E3" s="458"/>
      <c r="F3" s="458"/>
      <c r="G3" s="458"/>
      <c r="H3" s="456"/>
      <c r="I3" s="34" t="s">
        <v>479</v>
      </c>
      <c r="J3" s="44" t="s">
        <v>24</v>
      </c>
      <c r="K3" s="44" t="s">
        <v>26</v>
      </c>
      <c r="L3" s="456"/>
      <c r="M3" s="456"/>
      <c r="N3" s="456"/>
      <c r="O3" s="456"/>
      <c r="P3" s="456"/>
      <c r="Q3" s="456"/>
      <c r="R3" s="456"/>
      <c r="S3" s="44" t="s">
        <v>480</v>
      </c>
      <c r="T3" s="465"/>
      <c r="U3" s="465"/>
      <c r="V3" s="465"/>
      <c r="W3" s="465"/>
      <c r="X3" s="465"/>
      <c r="Y3" s="465"/>
      <c r="Z3" s="465"/>
      <c r="AA3" s="465"/>
      <c r="AB3" s="45" t="s">
        <v>52</v>
      </c>
      <c r="AC3" s="464"/>
      <c r="AD3" s="464"/>
      <c r="AE3" s="464"/>
      <c r="AF3" s="464"/>
      <c r="AG3" s="464"/>
      <c r="AH3" s="464"/>
      <c r="AI3" s="464"/>
      <c r="AJ3" s="464"/>
      <c r="AK3" s="43" t="s">
        <v>52</v>
      </c>
      <c r="AL3" s="466"/>
      <c r="AM3" s="466"/>
      <c r="AN3" s="466"/>
      <c r="AO3" s="466"/>
      <c r="AP3" s="466"/>
      <c r="AQ3" s="466"/>
      <c r="AR3" s="466"/>
      <c r="AS3" s="466"/>
      <c r="AT3" s="48" t="s">
        <v>52</v>
      </c>
      <c r="AU3" s="468"/>
      <c r="AV3" s="47" t="s">
        <v>481</v>
      </c>
      <c r="AW3" s="468"/>
      <c r="AX3" s="468"/>
      <c r="AY3" s="468"/>
      <c r="AZ3" s="468"/>
      <c r="BA3" s="468"/>
      <c r="BB3" s="468"/>
      <c r="BC3" s="468"/>
      <c r="BD3" s="467"/>
      <c r="BE3" s="467"/>
      <c r="BF3" s="467"/>
      <c r="BG3" s="467"/>
      <c r="BH3" s="469"/>
      <c r="BI3" s="467"/>
      <c r="BJ3" s="467"/>
      <c r="BK3" s="469"/>
    </row>
    <row r="4" spans="1:63" ht="39.950000000000003" customHeight="1" x14ac:dyDescent="0.25">
      <c r="A4" s="1" t="s">
        <v>482</v>
      </c>
      <c r="B4" s="1" t="s">
        <v>483</v>
      </c>
      <c r="C4" s="1" t="s">
        <v>484</v>
      </c>
      <c r="D4" s="1" t="s">
        <v>482</v>
      </c>
      <c r="E4" s="1" t="s">
        <v>485</v>
      </c>
      <c r="F4" s="1" t="s">
        <v>483</v>
      </c>
      <c r="G4" s="1" t="s">
        <v>486</v>
      </c>
      <c r="H4" s="2" t="s">
        <v>487</v>
      </c>
      <c r="I4" s="35" t="s">
        <v>488</v>
      </c>
      <c r="J4" s="2"/>
      <c r="K4" s="2" t="s">
        <v>489</v>
      </c>
      <c r="L4" s="2" t="s">
        <v>483</v>
      </c>
      <c r="M4" s="2" t="s">
        <v>483</v>
      </c>
      <c r="N4" s="2" t="s">
        <v>490</v>
      </c>
      <c r="O4" s="2" t="s">
        <v>483</v>
      </c>
      <c r="P4" s="2" t="s">
        <v>491</v>
      </c>
      <c r="Q4" s="2" t="s">
        <v>482</v>
      </c>
      <c r="R4" s="2" t="s">
        <v>482</v>
      </c>
      <c r="S4" s="2" t="s">
        <v>482</v>
      </c>
      <c r="T4" s="26" t="s">
        <v>482</v>
      </c>
      <c r="U4" s="26" t="s">
        <v>492</v>
      </c>
      <c r="V4" s="26" t="s">
        <v>493</v>
      </c>
      <c r="W4" s="26" t="s">
        <v>494</v>
      </c>
      <c r="X4" s="26" t="s">
        <v>494</v>
      </c>
      <c r="Y4" s="26" t="s">
        <v>490</v>
      </c>
      <c r="Z4" s="26" t="s">
        <v>495</v>
      </c>
      <c r="AA4" s="26" t="s">
        <v>483</v>
      </c>
      <c r="AB4" s="26" t="s">
        <v>496</v>
      </c>
      <c r="AC4" s="27" t="s">
        <v>482</v>
      </c>
      <c r="AD4" s="27" t="s">
        <v>492</v>
      </c>
      <c r="AE4" s="27" t="s">
        <v>493</v>
      </c>
      <c r="AF4" s="27" t="s">
        <v>494</v>
      </c>
      <c r="AG4" s="27" t="s">
        <v>494</v>
      </c>
      <c r="AH4" s="27" t="s">
        <v>490</v>
      </c>
      <c r="AI4" s="27" t="s">
        <v>495</v>
      </c>
      <c r="AJ4" s="27" t="s">
        <v>483</v>
      </c>
      <c r="AK4" s="27"/>
      <c r="AL4" s="28" t="s">
        <v>482</v>
      </c>
      <c r="AM4" s="28" t="s">
        <v>492</v>
      </c>
      <c r="AN4" s="28" t="s">
        <v>493</v>
      </c>
      <c r="AO4" s="28" t="s">
        <v>494</v>
      </c>
      <c r="AP4" s="28" t="s">
        <v>494</v>
      </c>
      <c r="AQ4" s="28" t="s">
        <v>490</v>
      </c>
      <c r="AR4" s="28" t="s">
        <v>495</v>
      </c>
      <c r="AS4" s="28" t="s">
        <v>483</v>
      </c>
      <c r="AT4" s="28"/>
      <c r="AU4" s="29" t="s">
        <v>482</v>
      </c>
      <c r="AV4" s="29"/>
      <c r="AW4" s="29" t="s">
        <v>492</v>
      </c>
      <c r="AX4" s="29" t="s">
        <v>493</v>
      </c>
      <c r="AY4" s="29" t="s">
        <v>494</v>
      </c>
      <c r="AZ4" s="29" t="s">
        <v>494</v>
      </c>
      <c r="BA4" s="29" t="s">
        <v>490</v>
      </c>
      <c r="BB4" s="29" t="s">
        <v>495</v>
      </c>
      <c r="BC4" s="29"/>
      <c r="BD4" s="50" t="s">
        <v>496</v>
      </c>
      <c r="BE4" s="50"/>
      <c r="BF4" s="50" t="s">
        <v>496</v>
      </c>
      <c r="BG4" s="50" t="s">
        <v>483</v>
      </c>
      <c r="BH4" s="469"/>
      <c r="BI4" s="50" t="s">
        <v>496</v>
      </c>
      <c r="BJ4" s="50" t="s">
        <v>483</v>
      </c>
      <c r="BK4" s="469"/>
    </row>
    <row r="5" spans="1:63" ht="39.950000000000003" customHeight="1" x14ac:dyDescent="0.25">
      <c r="A5" s="58"/>
      <c r="B5" s="49" t="s">
        <v>85</v>
      </c>
      <c r="C5" s="470" t="s">
        <v>497</v>
      </c>
      <c r="D5" s="123">
        <v>44677</v>
      </c>
      <c r="E5" s="104" t="s">
        <v>498</v>
      </c>
      <c r="F5" s="124" t="s">
        <v>499</v>
      </c>
      <c r="G5" s="124" t="s">
        <v>500</v>
      </c>
      <c r="H5" s="54" t="s">
        <v>501</v>
      </c>
      <c r="I5" s="54" t="s">
        <v>502</v>
      </c>
      <c r="J5" s="54" t="s">
        <v>503</v>
      </c>
      <c r="K5" s="40">
        <v>1</v>
      </c>
      <c r="L5" s="40" t="s">
        <v>101</v>
      </c>
      <c r="M5" s="54" t="s">
        <v>504</v>
      </c>
      <c r="N5" s="54" t="s">
        <v>505</v>
      </c>
      <c r="O5" s="31">
        <v>1</v>
      </c>
      <c r="P5" s="120"/>
      <c r="Q5" s="108">
        <v>44713</v>
      </c>
      <c r="R5" s="108">
        <v>44910</v>
      </c>
      <c r="S5" s="122"/>
      <c r="T5" s="108"/>
      <c r="U5" s="109"/>
      <c r="V5" s="40"/>
      <c r="W5" s="100"/>
      <c r="X5" s="110"/>
      <c r="Y5" s="40"/>
      <c r="Z5" s="111"/>
      <c r="AA5" s="42"/>
      <c r="AB5" s="112"/>
      <c r="AC5" s="113"/>
      <c r="AD5" s="114"/>
      <c r="AE5" s="40"/>
      <c r="AF5" s="100"/>
      <c r="AG5" s="110"/>
      <c r="AH5" s="40"/>
      <c r="AI5" s="115"/>
      <c r="AJ5" s="54"/>
      <c r="AK5" s="112"/>
      <c r="AL5" s="6"/>
      <c r="AM5" s="24"/>
      <c r="AN5" s="25"/>
      <c r="AO5" s="4"/>
      <c r="AP5" s="7"/>
      <c r="AQ5" s="14"/>
      <c r="AR5" s="10"/>
      <c r="AS5" s="14"/>
      <c r="AT5" s="22"/>
      <c r="AU5" s="6"/>
      <c r="AV5" s="6"/>
      <c r="AW5" s="10"/>
      <c r="AX5" s="10"/>
      <c r="AY5" s="15"/>
      <c r="AZ5" s="20"/>
      <c r="BA5" s="14"/>
      <c r="BB5" s="10"/>
      <c r="BC5" s="10"/>
      <c r="BD5" s="22"/>
      <c r="BE5" s="40"/>
      <c r="BF5" s="40"/>
      <c r="BH5" s="14"/>
      <c r="BJ5" s="13"/>
      <c r="BK5" s="13"/>
    </row>
    <row r="6" spans="1:63" ht="39.950000000000003" customHeight="1" x14ac:dyDescent="0.25">
      <c r="A6" s="58"/>
      <c r="B6" s="49" t="s">
        <v>85</v>
      </c>
      <c r="C6" s="471"/>
      <c r="D6" s="123">
        <v>44677</v>
      </c>
      <c r="E6" s="104" t="s">
        <v>498</v>
      </c>
      <c r="F6" s="124" t="s">
        <v>499</v>
      </c>
      <c r="G6" s="125" t="s">
        <v>506</v>
      </c>
      <c r="H6" s="54" t="s">
        <v>507</v>
      </c>
      <c r="I6" s="54" t="s">
        <v>508</v>
      </c>
      <c r="J6" s="54" t="s">
        <v>509</v>
      </c>
      <c r="K6" s="40">
        <v>1</v>
      </c>
      <c r="L6" s="40" t="s">
        <v>101</v>
      </c>
      <c r="M6" s="54" t="s">
        <v>504</v>
      </c>
      <c r="N6" s="54" t="s">
        <v>505</v>
      </c>
      <c r="O6" s="31">
        <v>1</v>
      </c>
      <c r="P6" s="120"/>
      <c r="Q6" s="108">
        <v>44713</v>
      </c>
      <c r="R6" s="108">
        <v>44757</v>
      </c>
      <c r="S6" s="122"/>
      <c r="T6" s="41"/>
      <c r="U6" s="116"/>
      <c r="V6" s="37"/>
      <c r="W6" s="100"/>
      <c r="X6" s="110"/>
      <c r="Y6" s="40"/>
      <c r="Z6" s="102"/>
      <c r="AA6" s="42"/>
      <c r="AB6" s="112"/>
      <c r="AC6" s="113"/>
      <c r="AD6" s="111"/>
      <c r="AE6" s="40"/>
      <c r="AF6" s="100"/>
      <c r="AG6" s="110"/>
      <c r="AH6" s="40"/>
      <c r="AI6" s="115"/>
      <c r="AJ6" s="54"/>
      <c r="AK6" s="112"/>
      <c r="AL6" s="6"/>
      <c r="AM6" s="24"/>
      <c r="AN6" s="25"/>
      <c r="AO6" s="4"/>
      <c r="AP6" s="7"/>
      <c r="AQ6" s="14"/>
      <c r="AR6" s="10"/>
      <c r="AS6" s="14"/>
      <c r="AT6" s="22"/>
      <c r="AU6" s="6"/>
      <c r="AV6" s="6"/>
      <c r="AW6" s="10"/>
      <c r="AX6" s="10"/>
      <c r="AY6" s="15"/>
      <c r="AZ6" s="20"/>
      <c r="BA6" s="14"/>
      <c r="BB6" s="10"/>
      <c r="BC6" s="10"/>
      <c r="BD6" s="22"/>
      <c r="BE6" s="40"/>
      <c r="BF6" s="40"/>
      <c r="BJ6" s="13"/>
      <c r="BK6" s="13"/>
    </row>
    <row r="7" spans="1:63" ht="39.950000000000003" customHeight="1" x14ac:dyDescent="0.25">
      <c r="B7" s="49" t="s">
        <v>85</v>
      </c>
      <c r="C7" s="471"/>
      <c r="D7" s="123">
        <v>44677</v>
      </c>
      <c r="E7" s="104" t="s">
        <v>498</v>
      </c>
      <c r="F7" s="124" t="s">
        <v>510</v>
      </c>
      <c r="G7" s="125" t="s">
        <v>511</v>
      </c>
      <c r="H7" s="54" t="s">
        <v>512</v>
      </c>
      <c r="I7" s="54" t="s">
        <v>513</v>
      </c>
      <c r="J7" s="54" t="s">
        <v>514</v>
      </c>
      <c r="K7" s="40">
        <v>1</v>
      </c>
      <c r="L7" s="40" t="s">
        <v>101</v>
      </c>
      <c r="M7" s="54" t="s">
        <v>504</v>
      </c>
      <c r="N7" s="54" t="s">
        <v>505</v>
      </c>
      <c r="O7" s="31">
        <v>1</v>
      </c>
      <c r="Q7" s="108">
        <v>44713</v>
      </c>
      <c r="R7" s="108">
        <v>44772</v>
      </c>
      <c r="T7" s="42"/>
      <c r="U7" s="42"/>
      <c r="V7" s="42"/>
      <c r="W7" s="42"/>
      <c r="X7" s="42"/>
      <c r="Y7" s="42"/>
      <c r="Z7" s="42"/>
      <c r="AA7" s="42"/>
      <c r="AB7" s="42"/>
      <c r="AC7" s="42"/>
      <c r="AD7" s="42"/>
      <c r="AE7" s="42"/>
      <c r="AF7" s="42"/>
      <c r="AG7" s="42"/>
      <c r="AH7" s="42"/>
      <c r="AI7" s="42"/>
      <c r="AJ7" s="42"/>
      <c r="AK7" s="42"/>
      <c r="BE7" s="42"/>
      <c r="BF7" s="42"/>
    </row>
    <row r="8" spans="1:63" ht="39.950000000000003" customHeight="1" x14ac:dyDescent="0.25">
      <c r="B8" s="49" t="s">
        <v>85</v>
      </c>
      <c r="C8" s="471"/>
      <c r="D8" s="123">
        <v>44677</v>
      </c>
      <c r="E8" s="104" t="s">
        <v>498</v>
      </c>
      <c r="F8" s="125" t="s">
        <v>515</v>
      </c>
      <c r="G8" s="125" t="s">
        <v>516</v>
      </c>
      <c r="H8" s="126" t="s">
        <v>517</v>
      </c>
      <c r="I8" s="54" t="s">
        <v>518</v>
      </c>
      <c r="J8" s="126" t="s">
        <v>519</v>
      </c>
      <c r="K8" s="40">
        <v>2</v>
      </c>
      <c r="L8" s="127" t="s">
        <v>405</v>
      </c>
      <c r="M8" s="126" t="s">
        <v>504</v>
      </c>
      <c r="N8" s="126" t="s">
        <v>505</v>
      </c>
      <c r="O8" s="31">
        <v>1</v>
      </c>
      <c r="Q8" s="108">
        <v>44743</v>
      </c>
      <c r="R8" s="108">
        <v>44957</v>
      </c>
      <c r="T8" s="42"/>
      <c r="U8" s="42"/>
      <c r="V8" s="42"/>
      <c r="W8" s="42"/>
      <c r="X8" s="42"/>
      <c r="Y8" s="42"/>
      <c r="Z8" s="42"/>
      <c r="AA8" s="42"/>
      <c r="AB8" s="42"/>
      <c r="AC8" s="42"/>
      <c r="AD8" s="42"/>
      <c r="AE8" s="42"/>
      <c r="AF8" s="42"/>
      <c r="AG8" s="42"/>
      <c r="AH8" s="42"/>
      <c r="AI8" s="42"/>
      <c r="AJ8" s="42"/>
      <c r="AK8" s="42"/>
      <c r="BE8" s="42"/>
      <c r="BF8" s="42"/>
    </row>
    <row r="9" spans="1:63" ht="39.950000000000003" customHeight="1" x14ac:dyDescent="0.25">
      <c r="B9" s="49" t="s">
        <v>85</v>
      </c>
      <c r="C9" s="471"/>
      <c r="D9" s="123">
        <v>44677</v>
      </c>
      <c r="E9" s="104" t="s">
        <v>498</v>
      </c>
      <c r="F9" s="125" t="s">
        <v>515</v>
      </c>
      <c r="G9" s="125" t="s">
        <v>520</v>
      </c>
      <c r="H9" s="126" t="s">
        <v>521</v>
      </c>
      <c r="I9" s="126" t="s">
        <v>522</v>
      </c>
      <c r="J9" s="54" t="s">
        <v>514</v>
      </c>
      <c r="K9" s="40">
        <v>1</v>
      </c>
      <c r="L9" s="40" t="s">
        <v>405</v>
      </c>
      <c r="M9" s="54" t="s">
        <v>504</v>
      </c>
      <c r="N9" s="54" t="s">
        <v>505</v>
      </c>
      <c r="O9" s="31">
        <v>1</v>
      </c>
      <c r="Q9" s="108">
        <v>44713</v>
      </c>
      <c r="R9" s="108">
        <v>44772</v>
      </c>
      <c r="T9" s="42"/>
      <c r="U9" s="42"/>
      <c r="V9" s="42"/>
      <c r="W9" s="42"/>
      <c r="X9" s="42"/>
      <c r="Y9" s="42"/>
      <c r="Z9" s="42"/>
      <c r="AA9" s="42"/>
      <c r="AB9" s="42"/>
      <c r="AC9" s="42"/>
      <c r="AD9" s="42"/>
      <c r="AE9" s="42"/>
      <c r="AF9" s="42"/>
      <c r="AG9" s="42"/>
      <c r="AH9" s="42"/>
      <c r="AI9" s="42"/>
      <c r="AJ9" s="42"/>
      <c r="AK9" s="42"/>
      <c r="BE9" s="42"/>
      <c r="BF9" s="42"/>
    </row>
    <row r="10" spans="1:63" ht="39.950000000000003" customHeight="1" x14ac:dyDescent="0.25">
      <c r="B10" s="49" t="s">
        <v>85</v>
      </c>
      <c r="C10" s="471"/>
      <c r="D10" s="123">
        <v>44677</v>
      </c>
      <c r="E10" s="104" t="s">
        <v>498</v>
      </c>
      <c r="F10" s="125" t="s">
        <v>515</v>
      </c>
      <c r="G10" s="125" t="s">
        <v>523</v>
      </c>
      <c r="H10" s="126" t="s">
        <v>524</v>
      </c>
      <c r="I10" s="126" t="s">
        <v>525</v>
      </c>
      <c r="J10" s="126" t="s">
        <v>526</v>
      </c>
      <c r="K10" s="54">
        <v>3</v>
      </c>
      <c r="L10" s="126" t="s">
        <v>101</v>
      </c>
      <c r="M10" s="126" t="s">
        <v>504</v>
      </c>
      <c r="N10" s="126" t="s">
        <v>505</v>
      </c>
      <c r="O10" s="31">
        <v>1</v>
      </c>
      <c r="Q10" s="41">
        <v>44696</v>
      </c>
      <c r="R10" s="41">
        <v>44727</v>
      </c>
      <c r="T10" s="42"/>
      <c r="U10" s="42"/>
      <c r="V10" s="42"/>
      <c r="W10" s="42"/>
      <c r="X10" s="42"/>
      <c r="Y10" s="42"/>
      <c r="Z10" s="42"/>
      <c r="AA10" s="42"/>
      <c r="AB10" s="42"/>
      <c r="AC10" s="42"/>
      <c r="AD10" s="42"/>
      <c r="AE10" s="42"/>
      <c r="AF10" s="42"/>
      <c r="AG10" s="42"/>
      <c r="AH10" s="42"/>
      <c r="AI10" s="42"/>
      <c r="AJ10" s="42"/>
      <c r="AK10" s="42"/>
      <c r="BE10" s="42"/>
      <c r="BF10" s="42"/>
    </row>
    <row r="11" spans="1:63" ht="39.950000000000003" customHeight="1" x14ac:dyDescent="0.25">
      <c r="B11" s="49" t="s">
        <v>85</v>
      </c>
      <c r="C11" s="471"/>
      <c r="D11" s="123">
        <v>44677</v>
      </c>
      <c r="E11" s="104" t="s">
        <v>498</v>
      </c>
      <c r="F11" s="473" t="s">
        <v>515</v>
      </c>
      <c r="G11" s="474" t="s">
        <v>527</v>
      </c>
      <c r="H11" s="54" t="s">
        <v>528</v>
      </c>
      <c r="I11" s="54" t="s">
        <v>529</v>
      </c>
      <c r="J11" s="54" t="s">
        <v>530</v>
      </c>
      <c r="K11" s="40">
        <v>2</v>
      </c>
      <c r="L11" s="40" t="s">
        <v>405</v>
      </c>
      <c r="M11" s="54" t="s">
        <v>504</v>
      </c>
      <c r="N11" s="54" t="s">
        <v>505</v>
      </c>
      <c r="O11" s="31">
        <v>1</v>
      </c>
      <c r="Q11" s="108">
        <v>44743</v>
      </c>
      <c r="R11" s="108">
        <v>44957</v>
      </c>
      <c r="T11" s="42"/>
      <c r="U11" s="42"/>
      <c r="V11" s="42"/>
      <c r="W11" s="42"/>
      <c r="X11" s="42"/>
      <c r="Y11" s="42"/>
      <c r="Z11" s="42"/>
      <c r="AA11" s="42"/>
      <c r="AB11" s="42"/>
      <c r="AC11" s="42"/>
      <c r="AD11" s="42"/>
      <c r="AE11" s="42"/>
      <c r="AF11" s="42"/>
      <c r="AG11" s="42"/>
      <c r="AH11" s="42"/>
      <c r="AI11" s="42"/>
      <c r="AJ11" s="42"/>
      <c r="AK11" s="42"/>
      <c r="BE11" s="42"/>
      <c r="BF11" s="42"/>
    </row>
    <row r="12" spans="1:63" ht="39.950000000000003" customHeight="1" x14ac:dyDescent="0.25">
      <c r="B12" s="49" t="s">
        <v>85</v>
      </c>
      <c r="C12" s="471"/>
      <c r="D12" s="123">
        <v>44677</v>
      </c>
      <c r="E12" s="104" t="s">
        <v>498</v>
      </c>
      <c r="F12" s="473"/>
      <c r="G12" s="474"/>
      <c r="H12" s="126" t="s">
        <v>531</v>
      </c>
      <c r="I12" s="54" t="s">
        <v>532</v>
      </c>
      <c r="J12" s="54" t="s">
        <v>514</v>
      </c>
      <c r="K12" s="40">
        <v>1</v>
      </c>
      <c r="L12" s="40" t="s">
        <v>405</v>
      </c>
      <c r="M12" s="54" t="s">
        <v>504</v>
      </c>
      <c r="N12" s="54" t="s">
        <v>505</v>
      </c>
      <c r="O12" s="31">
        <v>1</v>
      </c>
      <c r="Q12" s="108">
        <v>44713</v>
      </c>
      <c r="R12" s="108">
        <v>44772</v>
      </c>
      <c r="T12" s="42"/>
      <c r="U12" s="42"/>
      <c r="V12" s="42"/>
      <c r="W12" s="42"/>
      <c r="X12" s="42"/>
      <c r="Y12" s="42"/>
      <c r="Z12" s="42"/>
      <c r="AA12" s="42"/>
      <c r="AB12" s="42"/>
      <c r="AC12" s="42"/>
      <c r="AD12" s="42"/>
      <c r="AE12" s="42"/>
      <c r="AF12" s="42"/>
      <c r="AG12" s="42"/>
      <c r="AH12" s="42"/>
      <c r="AI12" s="42"/>
      <c r="AJ12" s="42"/>
      <c r="AK12" s="42"/>
      <c r="BE12" s="42"/>
      <c r="BF12" s="42"/>
    </row>
    <row r="13" spans="1:63" ht="39.950000000000003" customHeight="1" x14ac:dyDescent="0.25">
      <c r="B13" s="49" t="s">
        <v>85</v>
      </c>
      <c r="C13" s="471"/>
      <c r="D13" s="123">
        <v>44677</v>
      </c>
      <c r="E13" s="104" t="s">
        <v>498</v>
      </c>
      <c r="F13" s="475" t="s">
        <v>533</v>
      </c>
      <c r="G13" s="474" t="s">
        <v>534</v>
      </c>
      <c r="H13" s="54" t="s">
        <v>535</v>
      </c>
      <c r="I13" s="54" t="s">
        <v>536</v>
      </c>
      <c r="J13" s="54" t="s">
        <v>537</v>
      </c>
      <c r="K13" s="40">
        <v>2</v>
      </c>
      <c r="L13" s="40" t="s">
        <v>405</v>
      </c>
      <c r="M13" s="54" t="s">
        <v>504</v>
      </c>
      <c r="N13" s="54" t="s">
        <v>505</v>
      </c>
      <c r="O13" s="31">
        <v>1</v>
      </c>
      <c r="Q13" s="108">
        <v>44743</v>
      </c>
      <c r="R13" s="108">
        <v>44957</v>
      </c>
      <c r="T13" s="42"/>
      <c r="U13" s="42"/>
      <c r="V13" s="42"/>
      <c r="W13" s="42"/>
      <c r="X13" s="42"/>
      <c r="Y13" s="42"/>
      <c r="Z13" s="42"/>
      <c r="AA13" s="42"/>
      <c r="AB13" s="42"/>
      <c r="AC13" s="42"/>
      <c r="AD13" s="42"/>
      <c r="AE13" s="42"/>
      <c r="AF13" s="42"/>
      <c r="AG13" s="42"/>
      <c r="AH13" s="42"/>
      <c r="AI13" s="42"/>
      <c r="AJ13" s="42"/>
      <c r="AK13" s="42"/>
      <c r="BE13" s="42"/>
      <c r="BF13" s="42"/>
    </row>
    <row r="14" spans="1:63" ht="39.950000000000003" customHeight="1" x14ac:dyDescent="0.25">
      <c r="B14" s="49" t="s">
        <v>85</v>
      </c>
      <c r="C14" s="471"/>
      <c r="D14" s="123">
        <v>44677</v>
      </c>
      <c r="E14" s="104" t="s">
        <v>498</v>
      </c>
      <c r="F14" s="475"/>
      <c r="G14" s="474"/>
      <c r="H14" s="54" t="s">
        <v>538</v>
      </c>
      <c r="I14" s="54" t="s">
        <v>539</v>
      </c>
      <c r="J14" s="54" t="s">
        <v>540</v>
      </c>
      <c r="K14" s="40">
        <v>1</v>
      </c>
      <c r="L14" s="40" t="s">
        <v>405</v>
      </c>
      <c r="M14" s="54" t="s">
        <v>504</v>
      </c>
      <c r="N14" s="54" t="s">
        <v>505</v>
      </c>
      <c r="O14" s="31">
        <v>1</v>
      </c>
      <c r="Q14" s="108">
        <v>44713</v>
      </c>
      <c r="R14" s="108">
        <v>44772</v>
      </c>
      <c r="T14" s="42"/>
      <c r="U14" s="42"/>
      <c r="V14" s="42"/>
      <c r="W14" s="42"/>
      <c r="X14" s="42"/>
      <c r="Y14" s="42"/>
      <c r="Z14" s="42"/>
      <c r="AA14" s="42"/>
      <c r="AB14" s="42"/>
      <c r="AC14" s="42"/>
      <c r="AD14" s="42"/>
      <c r="AE14" s="42"/>
      <c r="AF14" s="42"/>
      <c r="AG14" s="42"/>
      <c r="AH14" s="42"/>
      <c r="AI14" s="42"/>
      <c r="AJ14" s="42"/>
      <c r="AK14" s="42"/>
      <c r="BE14" s="42"/>
      <c r="BF14" s="42"/>
    </row>
    <row r="15" spans="1:63" ht="39.950000000000003" customHeight="1" x14ac:dyDescent="0.25">
      <c r="B15" s="49" t="s">
        <v>85</v>
      </c>
      <c r="C15" s="471"/>
      <c r="D15" s="123">
        <v>44677</v>
      </c>
      <c r="E15" s="104" t="s">
        <v>498</v>
      </c>
      <c r="F15" s="474" t="s">
        <v>541</v>
      </c>
      <c r="G15" s="474" t="s">
        <v>542</v>
      </c>
      <c r="H15" s="54" t="s">
        <v>543</v>
      </c>
      <c r="I15" s="54" t="s">
        <v>544</v>
      </c>
      <c r="J15" s="54" t="s">
        <v>545</v>
      </c>
      <c r="K15" s="40">
        <v>3</v>
      </c>
      <c r="L15" s="40" t="s">
        <v>405</v>
      </c>
      <c r="M15" s="54" t="s">
        <v>504</v>
      </c>
      <c r="N15" s="54" t="s">
        <v>505</v>
      </c>
      <c r="O15" s="31">
        <v>1</v>
      </c>
      <c r="Q15" s="108">
        <v>44743</v>
      </c>
      <c r="R15" s="108">
        <v>44957</v>
      </c>
      <c r="T15" s="42"/>
      <c r="U15" s="42"/>
      <c r="V15" s="42"/>
      <c r="W15" s="42"/>
      <c r="X15" s="42"/>
      <c r="Y15" s="42"/>
      <c r="Z15" s="42"/>
      <c r="AA15" s="42"/>
      <c r="AB15" s="42"/>
      <c r="AC15" s="42"/>
      <c r="AD15" s="42"/>
      <c r="AE15" s="42"/>
      <c r="AF15" s="42"/>
      <c r="AG15" s="42"/>
      <c r="AH15" s="42"/>
      <c r="AI15" s="42"/>
      <c r="AJ15" s="42"/>
      <c r="AK15" s="42"/>
      <c r="BE15" s="42"/>
      <c r="BF15" s="42"/>
    </row>
    <row r="16" spans="1:63" ht="39.950000000000003" customHeight="1" x14ac:dyDescent="0.25">
      <c r="B16" s="49" t="s">
        <v>85</v>
      </c>
      <c r="C16" s="472"/>
      <c r="D16" s="123">
        <v>44677</v>
      </c>
      <c r="E16" s="104" t="s">
        <v>498</v>
      </c>
      <c r="F16" s="474"/>
      <c r="G16" s="474"/>
      <c r="H16" s="54" t="s">
        <v>546</v>
      </c>
      <c r="I16" s="54" t="s">
        <v>547</v>
      </c>
      <c r="J16" s="54" t="s">
        <v>548</v>
      </c>
      <c r="K16" s="40">
        <v>1</v>
      </c>
      <c r="L16" s="40" t="s">
        <v>405</v>
      </c>
      <c r="M16" s="54" t="s">
        <v>504</v>
      </c>
      <c r="N16" s="54" t="s">
        <v>505</v>
      </c>
      <c r="O16" s="31">
        <v>1</v>
      </c>
      <c r="Q16" s="108">
        <v>44743</v>
      </c>
      <c r="R16" s="108">
        <v>44910</v>
      </c>
      <c r="T16" s="42"/>
      <c r="U16" s="42"/>
      <c r="V16" s="42"/>
      <c r="W16" s="42"/>
      <c r="X16" s="42"/>
      <c r="Y16" s="42"/>
      <c r="Z16" s="42"/>
      <c r="AA16" s="42"/>
      <c r="AB16" s="42"/>
      <c r="AC16" s="42"/>
      <c r="AD16" s="42"/>
      <c r="AE16" s="42"/>
      <c r="AF16" s="42"/>
      <c r="AG16" s="42"/>
      <c r="AH16" s="42"/>
      <c r="AI16" s="42"/>
      <c r="AJ16" s="42"/>
      <c r="AK16" s="42"/>
      <c r="BE16" s="42"/>
      <c r="BF16" s="42"/>
    </row>
  </sheetData>
  <autoFilter ref="A3:BG6">
    <filterColumn colId="12">
      <filters>
        <filter val="Unidad de Loterias"/>
      </filters>
    </filterColumn>
  </autoFilter>
  <mergeCells count="70">
    <mergeCell ref="C5:C16"/>
    <mergeCell ref="F11:F12"/>
    <mergeCell ref="G11:G12"/>
    <mergeCell ref="F13:F14"/>
    <mergeCell ref="G13:G14"/>
    <mergeCell ref="F15:F16"/>
    <mergeCell ref="G15:G16"/>
    <mergeCell ref="BG2:BG3"/>
    <mergeCell ref="BH2:BH4"/>
    <mergeCell ref="BI2:BI3"/>
    <mergeCell ref="BJ2:BJ3"/>
    <mergeCell ref="BK2:BK4"/>
    <mergeCell ref="BF2:BF3"/>
    <mergeCell ref="AS2:AS3"/>
    <mergeCell ref="AU2:AU3"/>
    <mergeCell ref="AW2:AW3"/>
    <mergeCell ref="AX2:AX3"/>
    <mergeCell ref="AY2:AY3"/>
    <mergeCell ref="AZ2:AZ3"/>
    <mergeCell ref="BA2:BA3"/>
    <mergeCell ref="BB2:BB3"/>
    <mergeCell ref="BC2:BC3"/>
    <mergeCell ref="BD2:BD3"/>
    <mergeCell ref="BE2:BE3"/>
    <mergeCell ref="AC2:AC3"/>
    <mergeCell ref="AD2:AD3"/>
    <mergeCell ref="AR2:AR3"/>
    <mergeCell ref="AF2:AF3"/>
    <mergeCell ref="AG2:AG3"/>
    <mergeCell ref="AH2:AH3"/>
    <mergeCell ref="AI2:AI3"/>
    <mergeCell ref="AJ2:AJ3"/>
    <mergeCell ref="AL2:AL3"/>
    <mergeCell ref="AM2:AM3"/>
    <mergeCell ref="AN2:AN3"/>
    <mergeCell ref="AO2:AO3"/>
    <mergeCell ref="AP2:AP3"/>
    <mergeCell ref="AQ2:AQ3"/>
    <mergeCell ref="AL1:AS1"/>
    <mergeCell ref="L2:L3"/>
    <mergeCell ref="M2:M3"/>
    <mergeCell ref="N2:N3"/>
    <mergeCell ref="O2:O3"/>
    <mergeCell ref="P2:P3"/>
    <mergeCell ref="AE2:AE3"/>
    <mergeCell ref="R2:R3"/>
    <mergeCell ref="T2:T3"/>
    <mergeCell ref="U2:U3"/>
    <mergeCell ref="V2:V3"/>
    <mergeCell ref="W2:W3"/>
    <mergeCell ref="X2:X3"/>
    <mergeCell ref="Y2:Y3"/>
    <mergeCell ref="Z2:Z3"/>
    <mergeCell ref="AA2:AA3"/>
    <mergeCell ref="AU1:BB1"/>
    <mergeCell ref="Q2:Q3"/>
    <mergeCell ref="BD1:BH1"/>
    <mergeCell ref="A2:A3"/>
    <mergeCell ref="B2:B3"/>
    <mergeCell ref="C2:C3"/>
    <mergeCell ref="D2:D3"/>
    <mergeCell ref="E2:E3"/>
    <mergeCell ref="F2:F3"/>
    <mergeCell ref="G2:G3"/>
    <mergeCell ref="H2:H3"/>
    <mergeCell ref="I2:K2"/>
    <mergeCell ref="A1:G1"/>
    <mergeCell ref="H1:R1"/>
    <mergeCell ref="T1:AB1"/>
    <mergeCell ref="AC1:AJ1"/>
  </mergeCells>
  <conditionalFormatting sqref="Y5:Y6">
    <cfRule type="containsText" dxfId="127" priority="15" stopIfTrue="1" operator="containsText" text="EN TERMINO">
      <formula>NOT(ISERROR(SEARCH("EN TERMINO",Y5)))</formula>
    </cfRule>
    <cfRule type="containsText" priority="16" operator="containsText" text="AMARILLO">
      <formula>NOT(ISERROR(SEARCH("AMARILLO",Y5)))</formula>
    </cfRule>
    <cfRule type="containsText" dxfId="126" priority="17" stopIfTrue="1" operator="containsText" text="ALERTA">
      <formula>NOT(ISERROR(SEARCH("ALERTA",Y5)))</formula>
    </cfRule>
    <cfRule type="containsText" dxfId="125" priority="18" stopIfTrue="1" operator="containsText" text="OK">
      <formula>NOT(ISERROR(SEARCH("OK",Y5)))</formula>
    </cfRule>
  </conditionalFormatting>
  <conditionalFormatting sqref="AB5:AB6">
    <cfRule type="containsText" dxfId="124" priority="19" stopIfTrue="1" operator="containsText" text="CUMPLIDA">
      <formula>NOT(ISERROR(SEARCH("CUMPLIDA",AB5)))</formula>
    </cfRule>
    <cfRule type="containsText" dxfId="123" priority="20" stopIfTrue="1" operator="containsText" text="PENDIENTE">
      <formula>NOT(ISERROR(SEARCH("PENDIENTE",AB5)))</formula>
    </cfRule>
    <cfRule type="containsText" dxfId="122" priority="21" stopIfTrue="1" operator="containsText" text="INCUMPLIDA">
      <formula>NOT(ISERROR(SEARCH("INCUMPLIDA",AB5)))</formula>
    </cfRule>
  </conditionalFormatting>
  <conditionalFormatting sqref="AH5:AH6 AQ5:AQ6 BA5:BA6">
    <cfRule type="containsText" dxfId="121" priority="6" stopIfTrue="1" operator="containsText" text="EN TERMINO">
      <formula>NOT(ISERROR(SEARCH("EN TERMINO",AH5)))</formula>
    </cfRule>
    <cfRule type="containsText" priority="7" operator="containsText" text="AMARILLO">
      <formula>NOT(ISERROR(SEARCH("AMARILLO",AH5)))</formula>
    </cfRule>
    <cfRule type="containsText" dxfId="120" priority="8" stopIfTrue="1" operator="containsText" text="ALERTA">
      <formula>NOT(ISERROR(SEARCH("ALERTA",AH5)))</formula>
    </cfRule>
    <cfRule type="containsText" dxfId="119" priority="9" stopIfTrue="1" operator="containsText" text="OK">
      <formula>NOT(ISERROR(SEARCH("OK",AH5)))</formula>
    </cfRule>
  </conditionalFormatting>
  <conditionalFormatting sqref="AK5:AK6 AT5:AT6 BD5:BD6">
    <cfRule type="containsText" dxfId="118" priority="10" stopIfTrue="1" operator="containsText" text="CUMPLIDA">
      <formula>NOT(ISERROR(SEARCH("CUMPLIDA",AK5)))</formula>
    </cfRule>
    <cfRule type="containsText" dxfId="117" priority="11" stopIfTrue="1" operator="containsText" text="PENDIENTE">
      <formula>NOT(ISERROR(SEARCH("PENDIENTE",AK5)))</formula>
    </cfRule>
    <cfRule type="containsText" dxfId="116" priority="12" stopIfTrue="1" operator="containsText" text="INCUMPLIDA">
      <formula>NOT(ISERROR(SEARCH("INCUMPLIDA",AK5)))</formula>
    </cfRule>
  </conditionalFormatting>
  <conditionalFormatting sqref="AK5:AK6">
    <cfRule type="containsText" dxfId="115" priority="1" operator="containsText" text="INCUMPLIDA">
      <formula>NOT(ISERROR(SEARCH("INCUMPLIDA",AK5)))</formula>
    </cfRule>
  </conditionalFormatting>
  <conditionalFormatting sqref="AQ5:AQ6">
    <cfRule type="dataBar" priority="13">
      <dataBar>
        <cfvo type="min"/>
        <cfvo type="max"/>
        <color rgb="FF638EC6"/>
      </dataBar>
    </cfRule>
  </conditionalFormatting>
  <conditionalFormatting sqref="BA5:BA6">
    <cfRule type="dataBar" priority="14">
      <dataBar>
        <cfvo type="min"/>
        <cfvo type="max"/>
        <color rgb="FF638EC6"/>
      </dataBar>
    </cfRule>
  </conditionalFormatting>
  <conditionalFormatting sqref="BF5:BF6">
    <cfRule type="containsText" dxfId="114" priority="3" operator="containsText" text="cerrada">
      <formula>NOT(ISERROR(SEARCH("cerrada",BF5)))</formula>
    </cfRule>
    <cfRule type="containsText" dxfId="113" priority="4" operator="containsText" text="cerrado">
      <formula>NOT(ISERROR(SEARCH("cerrado",BF5)))</formula>
    </cfRule>
    <cfRule type="containsText" dxfId="112" priority="5" operator="containsText" text="Abierto">
      <formula>NOT(ISERROR(SEARCH("Abierto",BF5)))</formula>
    </cfRule>
  </conditionalFormatting>
  <dataValidations count="1">
    <dataValidation type="list" allowBlank="1" showInputMessage="1" showErrorMessage="1" sqref="L5:L9 L11:L16">
      <formula1>"Correctiva, Preventiva, Acción de mejora"</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BCBF5C571A14B4FA085071ACD1384B8" ma:contentTypeVersion="14" ma:contentTypeDescription="Crear nuevo documento." ma:contentTypeScope="" ma:versionID="654eea2393a8028996dbb59e115c3d82">
  <xsd:schema xmlns:xsd="http://www.w3.org/2001/XMLSchema" xmlns:xs="http://www.w3.org/2001/XMLSchema" xmlns:p="http://schemas.microsoft.com/office/2006/metadata/properties" xmlns:ns2="3c659d0a-4ddf-4b6d-8adb-7e386e7c381a" xmlns:ns3="8953493b-b532-4682-bbff-88a69b81f604" targetNamespace="http://schemas.microsoft.com/office/2006/metadata/properties" ma:root="true" ma:fieldsID="30acea77bcdae9615a1703b94ffc5db0" ns2:_="" ns3:_="">
    <xsd:import namespace="3c659d0a-4ddf-4b6d-8adb-7e386e7c381a"/>
    <xsd:import namespace="8953493b-b532-4682-bbff-88a69b81f60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659d0a-4ddf-4b6d-8adb-7e386e7c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953493b-b532-4682-bbff-88a69b81f60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2773b70a-90a3-4fb3-9ab6-2b945f12ff6d}" ma:internalName="TaxCatchAll" ma:showField="CatchAllData" ma:web="8953493b-b532-4682-bbff-88a69b81f6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c659d0a-4ddf-4b6d-8adb-7e386e7c381a">
      <Terms xmlns="http://schemas.microsoft.com/office/infopath/2007/PartnerControls"/>
    </lcf76f155ced4ddcb4097134ff3c332f>
    <TaxCatchAll xmlns="8953493b-b532-4682-bbff-88a69b81f604" xsi:nil="true"/>
  </documentManagement>
</p:properties>
</file>

<file path=customXml/itemProps1.xml><?xml version="1.0" encoding="utf-8"?>
<ds:datastoreItem xmlns:ds="http://schemas.openxmlformats.org/officeDocument/2006/customXml" ds:itemID="{6976964A-380E-404A-A551-C585CD0448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659d0a-4ddf-4b6d-8adb-7e386e7c381a"/>
    <ds:schemaRef ds:uri="8953493b-b532-4682-bbff-88a69b81f6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65FD6F-7E04-4A8C-BEEA-F95762F36F35}">
  <ds:schemaRefs>
    <ds:schemaRef ds:uri="http://schemas.microsoft.com/sharepoint/v3/contenttype/forms"/>
  </ds:schemaRefs>
</ds:datastoreItem>
</file>

<file path=customXml/itemProps3.xml><?xml version="1.0" encoding="utf-8"?>
<ds:datastoreItem xmlns:ds="http://schemas.openxmlformats.org/officeDocument/2006/customXml" ds:itemID="{BEE5A074-D290-4155-B46E-46E558F9759C}">
  <ds:schemaRefs>
    <ds:schemaRef ds:uri="http://schemas.microsoft.com/office/2006/metadata/properties"/>
    <ds:schemaRef ds:uri="http://schemas.microsoft.com/office/infopath/2007/PartnerControls"/>
    <ds:schemaRef ds:uri="3c659d0a-4ddf-4b6d-8adb-7e386e7c381a"/>
    <ds:schemaRef ds:uri="8953493b-b532-4682-bbff-88a69b81f60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Instructivo</vt:lpstr>
      <vt:lpstr>Secretaría G.</vt:lpstr>
      <vt:lpstr>Hoja1</vt:lpstr>
      <vt:lpstr>Atención al C.</vt:lpstr>
      <vt:lpstr>Recursos F.</vt:lpstr>
      <vt:lpstr>Talento H.</vt:lpstr>
      <vt:lpstr>Talento H.-SST</vt:lpstr>
      <vt:lpstr>U. Apuestas</vt:lpstr>
      <vt:lpstr>Comunicaciones</vt:lpstr>
      <vt:lpstr>O. CI Disciplinario</vt:lpstr>
      <vt:lpstr>Control Interno</vt:lpstr>
      <vt:lpstr>O. Jurídica-Protección Datos</vt:lpstr>
      <vt:lpstr>O.A. Planeación</vt:lpstr>
      <vt:lpstr>Resultados seguimiento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Manuela Hernandez</cp:lastModifiedBy>
  <cp:revision/>
  <dcterms:created xsi:type="dcterms:W3CDTF">2019-01-04T19:58:30Z</dcterms:created>
  <dcterms:modified xsi:type="dcterms:W3CDTF">2026-05-05T15:35:14Z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0x0101002BCBF5C571A14B4FA085071ACD1384B8</vt:lpwstr>
  </property>
  <property fmtid="{D5CDD505-2E9C-101B-9397-08002B2CF9AE}" pid="3" name="MediaServiceImageTags">
    <vt:lpwstr/>
  </property>
</Properties>
</file>