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Z:\1. SHARE POINT\ARCHIVOS 2025\4. Enfoque hacia la prevención\2. Planes de mejoramiento\1. Internos\II trimestre\4. Reporte OCI\"/>
    </mc:Choice>
  </mc:AlternateContent>
  <bookViews>
    <workbookView xWindow="0" yWindow="0" windowWidth="24000" windowHeight="9630" tabRatio="827" firstSheet="5" activeTab="17"/>
  </bookViews>
  <sheets>
    <sheet name="Instructivo" sheetId="45" r:id="rId1"/>
    <sheet name="Secretaría G." sheetId="10" r:id="rId2"/>
    <sheet name="Hoja1" sheetId="28" state="hidden" r:id="rId3"/>
    <sheet name="Atención al C." sheetId="39" r:id="rId4"/>
    <sheet name="Subgerencia O" sheetId="43" r:id="rId5"/>
    <sheet name="Recursos F." sheetId="30" r:id="rId6"/>
    <sheet name="Talento H." sheetId="31" r:id="rId7"/>
    <sheet name="Talento H.-SST" sheetId="32" r:id="rId8"/>
    <sheet name="Oficina TIC" sheetId="33" r:id="rId9"/>
    <sheet name="U. Financiera" sheetId="34" r:id="rId10"/>
    <sheet name="U. Apuestas" sheetId="36" r:id="rId11"/>
    <sheet name="Dirección O" sheetId="44" r:id="rId12"/>
    <sheet name="O. Jurídica" sheetId="41" r:id="rId13"/>
    <sheet name="Comunicaciones" sheetId="23" state="hidden" r:id="rId14"/>
    <sheet name="O. CI Disciplinario" sheetId="20" state="hidden" r:id="rId15"/>
    <sheet name="Control Interno" sheetId="22" state="hidden" r:id="rId16"/>
    <sheet name="O.A. Planeación" sheetId="38" r:id="rId17"/>
    <sheet name="Resultados seguimiento" sheetId="27" r:id="rId18"/>
  </sheets>
  <definedNames>
    <definedName name="_xlnm._FilterDatabase" localSheetId="3" hidden="1">'Atención al C.'!#REF!</definedName>
    <definedName name="_xlnm._FilterDatabase" localSheetId="13" hidden="1">Comunicaciones!$A$3:$BG$6</definedName>
    <definedName name="_xlnm._FilterDatabase" localSheetId="15" hidden="1">'Control Interno'!$A$3:$BH$6</definedName>
    <definedName name="_xlnm._FilterDatabase" localSheetId="11" hidden="1">'Dirección O'!$A$3:$AG$17</definedName>
    <definedName name="_xlnm._FilterDatabase" localSheetId="14" hidden="1">'O. CI Disciplinario'!$A$3:$BH$98</definedName>
    <definedName name="_xlnm._FilterDatabase" localSheetId="12" hidden="1">'O. Jurídica'!$A$3:$AG$3</definedName>
    <definedName name="_xlnm._FilterDatabase" localSheetId="16" hidden="1">'O.A. Planeación'!#REF!</definedName>
    <definedName name="_xlnm._FilterDatabase" localSheetId="8" hidden="1">'Oficina TIC'!$A$3:$AG$24</definedName>
    <definedName name="_xlnm._FilterDatabase" localSheetId="5" hidden="1">'Recursos F.'!$B$3:$AG$24</definedName>
    <definedName name="_xlnm._FilterDatabase" localSheetId="1" hidden="1">'Secretaría G.'!$A$3:$AH$3</definedName>
    <definedName name="_xlnm._FilterDatabase" localSheetId="4" hidden="1">'Subgerencia O'!$A$3:$AG$3</definedName>
    <definedName name="_xlnm._FilterDatabase" localSheetId="6" hidden="1">'Talento H.'!$B$3:$AH$23</definedName>
    <definedName name="_xlnm._FilterDatabase" localSheetId="7" hidden="1">'Talento H.-SST'!$A$3:$AG$11</definedName>
    <definedName name="_xlnm._FilterDatabase" localSheetId="10" hidden="1">'U. Apuestas'!$B$3:$AE$13</definedName>
    <definedName name="_xlnm._FilterDatabase" localSheetId="9" hidden="1">'U. Financiera'!$B$3:$AG$4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4" i="27" l="1"/>
  <c r="K65" i="27" s="1"/>
  <c r="J64" i="27"/>
  <c r="I64" i="27"/>
  <c r="H64" i="27"/>
  <c r="G64" i="27"/>
  <c r="G65" i="27" s="1"/>
  <c r="F64" i="27"/>
  <c r="I65" i="27" s="1"/>
  <c r="E64" i="27"/>
  <c r="D64" i="27"/>
  <c r="E65" i="27" s="1"/>
  <c r="J65" i="27" l="1"/>
  <c r="H65" i="27"/>
  <c r="Y7" i="41" l="1"/>
  <c r="Y26" i="30" l="1"/>
  <c r="Y28" i="30"/>
  <c r="Y23" i="30"/>
  <c r="Y21" i="30"/>
  <c r="V4" i="31"/>
  <c r="Y21" i="36"/>
  <c r="Y20" i="36"/>
  <c r="Y19" i="36"/>
  <c r="Y18" i="36"/>
  <c r="Y17" i="36"/>
  <c r="Y15" i="36"/>
  <c r="T19" i="36"/>
  <c r="U19" i="36"/>
  <c r="V19" i="36"/>
  <c r="T7" i="10"/>
  <c r="U7" i="10" s="1"/>
  <c r="V7" i="10" s="1"/>
  <c r="Y4" i="10"/>
  <c r="T12" i="44"/>
  <c r="T11" i="44"/>
  <c r="T10" i="44"/>
  <c r="T9" i="44"/>
  <c r="T8" i="44"/>
  <c r="T7" i="44"/>
  <c r="T6" i="44"/>
  <c r="T5" i="44"/>
  <c r="T21" i="36"/>
  <c r="U21" i="36" s="1"/>
  <c r="T20" i="36"/>
  <c r="U20" i="36" s="1"/>
  <c r="AB19" i="36"/>
  <c r="AC19" i="36" s="1"/>
  <c r="T18" i="36"/>
  <c r="U18" i="36" s="1"/>
  <c r="T17" i="36"/>
  <c r="U17" i="36" s="1"/>
  <c r="T16" i="36"/>
  <c r="U16" i="36" s="1"/>
  <c r="Y16" i="36" s="1"/>
  <c r="T15" i="36"/>
  <c r="U15" i="36" s="1"/>
  <c r="T14" i="36"/>
  <c r="U14" i="36" s="1"/>
  <c r="Y14" i="36" s="1"/>
  <c r="T50" i="30"/>
  <c r="U50" i="30" s="1"/>
  <c r="T49" i="30"/>
  <c r="U49" i="30" s="1"/>
  <c r="T48" i="30"/>
  <c r="U48" i="30" s="1"/>
  <c r="T47" i="30"/>
  <c r="U47" i="30" s="1"/>
  <c r="T46" i="30"/>
  <c r="U46" i="30" s="1"/>
  <c r="T45" i="30"/>
  <c r="U45" i="30" s="1"/>
  <c r="T44" i="30"/>
  <c r="U44" i="30" s="1"/>
  <c r="T43" i="30"/>
  <c r="U43" i="30" s="1"/>
  <c r="T42" i="30"/>
  <c r="U42" i="30" s="1"/>
  <c r="T41" i="30"/>
  <c r="U41" i="30" s="1"/>
  <c r="T40" i="30"/>
  <c r="U40" i="30" s="1"/>
  <c r="T39" i="30"/>
  <c r="U39" i="30" s="1"/>
  <c r="T10" i="10"/>
  <c r="U10" i="10" s="1"/>
  <c r="T9" i="10"/>
  <c r="U9" i="10" s="1"/>
  <c r="T7" i="33"/>
  <c r="V7" i="33"/>
  <c r="Y7" i="33"/>
  <c r="Z7" i="33" s="1"/>
  <c r="V8" i="33"/>
  <c r="Y8" i="33"/>
  <c r="Z8" i="33" s="1"/>
  <c r="Y40" i="30" l="1"/>
  <c r="AB40" i="30" s="1"/>
  <c r="AC40" i="30" s="1"/>
  <c r="V40" i="30"/>
  <c r="Y41" i="30"/>
  <c r="AB41" i="30" s="1"/>
  <c r="AC41" i="30" s="1"/>
  <c r="V41" i="30"/>
  <c r="Y42" i="30"/>
  <c r="AB42" i="30" s="1"/>
  <c r="AC42" i="30" s="1"/>
  <c r="V42" i="30"/>
  <c r="Y43" i="30"/>
  <c r="AB43" i="30" s="1"/>
  <c r="AC43" i="30" s="1"/>
  <c r="V43" i="30"/>
  <c r="Y44" i="30"/>
  <c r="AB44" i="30" s="1"/>
  <c r="AC44" i="30" s="1"/>
  <c r="V44" i="30"/>
  <c r="Y45" i="30"/>
  <c r="AB45" i="30" s="1"/>
  <c r="AC45" i="30" s="1"/>
  <c r="V45" i="30"/>
  <c r="Y46" i="30"/>
  <c r="AB46" i="30" s="1"/>
  <c r="AC46" i="30" s="1"/>
  <c r="V46" i="30"/>
  <c r="Y47" i="30"/>
  <c r="AB47" i="30" s="1"/>
  <c r="AC47" i="30" s="1"/>
  <c r="V47" i="30"/>
  <c r="Y48" i="30"/>
  <c r="AB48" i="30" s="1"/>
  <c r="AC48" i="30" s="1"/>
  <c r="V48" i="30"/>
  <c r="Y49" i="30"/>
  <c r="V49" i="30"/>
  <c r="Y50" i="30"/>
  <c r="AB50" i="30" s="1"/>
  <c r="AC50" i="30" s="1"/>
  <c r="V50" i="30"/>
  <c r="Y39" i="30"/>
  <c r="AB39" i="30" s="1"/>
  <c r="AC39" i="30" s="1"/>
  <c r="V39" i="30"/>
  <c r="Y10" i="10"/>
  <c r="V10" i="10"/>
  <c r="Y9" i="10"/>
  <c r="Z9" i="10" s="1"/>
  <c r="V9" i="10"/>
  <c r="V21" i="36"/>
  <c r="AB20" i="36"/>
  <c r="AC20" i="36" s="1"/>
  <c r="V20" i="36"/>
  <c r="AB18" i="36"/>
  <c r="AC18" i="36" s="1"/>
  <c r="V18" i="36"/>
  <c r="V16" i="36"/>
  <c r="AB17" i="36"/>
  <c r="AC17" i="36" s="1"/>
  <c r="V17" i="36"/>
  <c r="AB15" i="36"/>
  <c r="AC15" i="36" s="1"/>
  <c r="V15" i="36"/>
  <c r="V14" i="36"/>
  <c r="Z14" i="36"/>
  <c r="Z16" i="36"/>
  <c r="Z18" i="36"/>
  <c r="Z20" i="36"/>
  <c r="Z15" i="36"/>
  <c r="Z17" i="36"/>
  <c r="Z19" i="36"/>
  <c r="Z21" i="36"/>
  <c r="Z39" i="30"/>
  <c r="Z41" i="30"/>
  <c r="Z43" i="30"/>
  <c r="Z45" i="30"/>
  <c r="Z47" i="30"/>
  <c r="Z49" i="30"/>
  <c r="Z40" i="30"/>
  <c r="Z42" i="30"/>
  <c r="Z44" i="30"/>
  <c r="Z46" i="30"/>
  <c r="Z48" i="30"/>
  <c r="Z50" i="30"/>
  <c r="AB9" i="10"/>
  <c r="AC9" i="10" s="1"/>
  <c r="Z10" i="10"/>
  <c r="AB7" i="33"/>
  <c r="AC7" i="33" s="1"/>
  <c r="AB8" i="33"/>
  <c r="AC8" i="33" s="1"/>
  <c r="U17" i="44"/>
  <c r="Y17" i="44" s="1"/>
  <c r="V9" i="33"/>
  <c r="T8" i="39"/>
  <c r="U8" i="39" s="1"/>
  <c r="Y8" i="39" s="1"/>
  <c r="T38" i="30"/>
  <c r="U38" i="30" s="1"/>
  <c r="V38" i="30" s="1"/>
  <c r="T37" i="30"/>
  <c r="U37" i="30" s="1"/>
  <c r="V37" i="30" s="1"/>
  <c r="T36" i="30"/>
  <c r="U36" i="30" s="1"/>
  <c r="V36" i="30" s="1"/>
  <c r="T35" i="30"/>
  <c r="U35" i="30" s="1"/>
  <c r="V35" i="30" s="1"/>
  <c r="T34" i="30"/>
  <c r="U34" i="30" s="1"/>
  <c r="V34" i="30" s="1"/>
  <c r="T33" i="30"/>
  <c r="U33" i="30" s="1"/>
  <c r="V33" i="30" s="1"/>
  <c r="T32" i="30"/>
  <c r="U32" i="30" s="1"/>
  <c r="V32" i="30" s="1"/>
  <c r="T31" i="30"/>
  <c r="U31" i="30" s="1"/>
  <c r="V31" i="30" s="1"/>
  <c r="T30" i="30"/>
  <c r="U30" i="30" s="1"/>
  <c r="V30" i="30" s="1"/>
  <c r="T29" i="30"/>
  <c r="U29" i="30" s="1"/>
  <c r="V29" i="30" s="1"/>
  <c r="T28" i="30"/>
  <c r="U28" i="30" s="1"/>
  <c r="V28" i="30" s="1"/>
  <c r="T27" i="30"/>
  <c r="U27" i="30" s="1"/>
  <c r="T26" i="30"/>
  <c r="U26" i="30" s="1"/>
  <c r="V26" i="30" s="1"/>
  <c r="T25" i="30"/>
  <c r="U25" i="30" s="1"/>
  <c r="U5" i="43"/>
  <c r="T24" i="33"/>
  <c r="U24" i="33" s="1"/>
  <c r="T23" i="33"/>
  <c r="U23" i="33" s="1"/>
  <c r="T22" i="33"/>
  <c r="U22" i="33" s="1"/>
  <c r="V22" i="33" s="1"/>
  <c r="V25" i="30" l="1"/>
  <c r="Y25" i="30"/>
  <c r="V27" i="30"/>
  <c r="Y27" i="30"/>
  <c r="AB49" i="30"/>
  <c r="AC49" i="30" s="1"/>
  <c r="AB10" i="10"/>
  <c r="AC10" i="10" s="1"/>
  <c r="AB21" i="36"/>
  <c r="AC21" i="36" s="1"/>
  <c r="AB16" i="36"/>
  <c r="AC16" i="36" s="1"/>
  <c r="AB14" i="36"/>
  <c r="AC14" i="36" s="1"/>
  <c r="V8" i="39"/>
  <c r="V23" i="33"/>
  <c r="Y23" i="33"/>
  <c r="Y24" i="33"/>
  <c r="V24" i="33"/>
  <c r="Y22" i="33"/>
  <c r="Y38" i="30"/>
  <c r="Y37" i="30"/>
  <c r="Y36" i="30"/>
  <c r="Y35" i="30"/>
  <c r="Y34" i="30"/>
  <c r="Y33" i="30"/>
  <c r="Y32" i="30"/>
  <c r="Y31" i="30"/>
  <c r="Y30" i="30"/>
  <c r="Y29" i="30"/>
  <c r="AB17" i="44" l="1"/>
  <c r="AC17" i="44" s="1"/>
  <c r="Z17" i="44"/>
  <c r="Z12" i="44"/>
  <c r="AB12" i="44" s="1"/>
  <c r="AC12" i="44" s="1"/>
  <c r="V17" i="44"/>
  <c r="T8" i="38"/>
  <c r="U8" i="38" s="1"/>
  <c r="V8" i="38" s="1"/>
  <c r="T7" i="41"/>
  <c r="U7" i="41" s="1"/>
  <c r="T6" i="41"/>
  <c r="U6" i="41" s="1"/>
  <c r="T5" i="41"/>
  <c r="U5" i="41" s="1"/>
  <c r="T4" i="41"/>
  <c r="U4" i="41" s="1"/>
  <c r="T13" i="36"/>
  <c r="U13" i="36" s="1"/>
  <c r="T12" i="36"/>
  <c r="U12" i="36" s="1"/>
  <c r="T11" i="36"/>
  <c r="U11" i="36" s="1"/>
  <c r="T10" i="36"/>
  <c r="U10" i="36" s="1"/>
  <c r="T9" i="36"/>
  <c r="U9" i="36" s="1"/>
  <c r="Y9" i="36" s="1"/>
  <c r="T8" i="36"/>
  <c r="U8" i="36" s="1"/>
  <c r="T7" i="36"/>
  <c r="U7" i="36" s="1"/>
  <c r="T6" i="36"/>
  <c r="U6" i="36" s="1"/>
  <c r="Z8" i="39"/>
  <c r="AB8" i="39" s="1"/>
  <c r="AC8" i="39" s="1"/>
  <c r="Z24" i="33"/>
  <c r="AB24" i="33" s="1"/>
  <c r="AC24" i="33" s="1"/>
  <c r="Z23" i="33"/>
  <c r="AB23" i="33" s="1"/>
  <c r="AC23" i="33" s="1"/>
  <c r="Z22" i="33"/>
  <c r="AB22" i="33" s="1"/>
  <c r="AC22" i="33" s="1"/>
  <c r="T34" i="31"/>
  <c r="U34" i="31" s="1"/>
  <c r="T33" i="31"/>
  <c r="U33" i="31" s="1"/>
  <c r="T32" i="31"/>
  <c r="U32" i="31" s="1"/>
  <c r="T31" i="31"/>
  <c r="U31" i="31" s="1"/>
  <c r="T30" i="31"/>
  <c r="U30" i="31" s="1"/>
  <c r="T29" i="31"/>
  <c r="U29" i="31" s="1"/>
  <c r="T28" i="31"/>
  <c r="U28" i="31" s="1"/>
  <c r="T27" i="31"/>
  <c r="U27" i="31" s="1"/>
  <c r="T26" i="31"/>
  <c r="U26" i="31" s="1"/>
  <c r="T25" i="31"/>
  <c r="U25" i="31" s="1"/>
  <c r="T24" i="31"/>
  <c r="U24" i="31" s="1"/>
  <c r="AB38" i="30"/>
  <c r="AC38" i="30" s="1"/>
  <c r="Z38" i="30"/>
  <c r="AB37" i="30"/>
  <c r="AC37" i="30" s="1"/>
  <c r="Z37" i="30"/>
  <c r="AB36" i="30"/>
  <c r="AC36" i="30" s="1"/>
  <c r="Z36" i="30"/>
  <c r="AB35" i="30"/>
  <c r="AC35" i="30" s="1"/>
  <c r="Z35" i="30"/>
  <c r="AB34" i="30"/>
  <c r="AC34" i="30" s="1"/>
  <c r="Z34" i="30"/>
  <c r="AB33" i="30"/>
  <c r="AC33" i="30" s="1"/>
  <c r="Z33" i="30"/>
  <c r="AB32" i="30"/>
  <c r="AC32" i="30" s="1"/>
  <c r="Z32" i="30"/>
  <c r="AB31" i="30"/>
  <c r="AC31" i="30" s="1"/>
  <c r="Z31" i="30"/>
  <c r="AB30" i="30"/>
  <c r="AC30" i="30" s="1"/>
  <c r="Z30" i="30"/>
  <c r="AB29" i="30"/>
  <c r="AC29" i="30" s="1"/>
  <c r="Z29" i="30"/>
  <c r="AB28" i="30"/>
  <c r="AC28" i="30" s="1"/>
  <c r="Z28" i="30"/>
  <c r="AB27" i="30"/>
  <c r="AC27" i="30" s="1"/>
  <c r="Z27" i="30"/>
  <c r="AB26" i="30"/>
  <c r="AC26" i="30" s="1"/>
  <c r="Z26" i="30"/>
  <c r="Z25" i="30"/>
  <c r="AB25" i="30" s="1"/>
  <c r="AC25" i="30" s="1"/>
  <c r="T6" i="10"/>
  <c r="U6" i="10" s="1"/>
  <c r="V6" i="10" s="1"/>
  <c r="T8" i="10"/>
  <c r="U8" i="10" s="1"/>
  <c r="V8" i="10" s="1"/>
  <c r="T4" i="39"/>
  <c r="U4" i="39" s="1"/>
  <c r="V4" i="39" s="1"/>
  <c r="T4" i="10"/>
  <c r="V8" i="36" l="1"/>
  <c r="Y8" i="36"/>
  <c r="Y10" i="36"/>
  <c r="Y11" i="36"/>
  <c r="Y12" i="36"/>
  <c r="Z12" i="36" s="1"/>
  <c r="Y13" i="36"/>
  <c r="Y6" i="10"/>
  <c r="Z6" i="10" s="1"/>
  <c r="AB6" i="10" s="1"/>
  <c r="AC6" i="10" s="1"/>
  <c r="V4" i="41"/>
  <c r="Y4" i="41"/>
  <c r="V13" i="36"/>
  <c r="V6" i="41"/>
  <c r="Y6" i="41"/>
  <c r="V5" i="41"/>
  <c r="Y5" i="41"/>
  <c r="V7" i="41"/>
  <c r="V12" i="36"/>
  <c r="V9" i="36"/>
  <c r="AB12" i="36"/>
  <c r="AC12" i="36" s="1"/>
  <c r="V10" i="36"/>
  <c r="Z9" i="36"/>
  <c r="AB9" i="36" s="1"/>
  <c r="AC9" i="36" s="1"/>
  <c r="V11" i="36"/>
  <c r="Z10" i="36"/>
  <c r="Z11" i="36"/>
  <c r="Y7" i="36"/>
  <c r="V7" i="36"/>
  <c r="Y7" i="10"/>
  <c r="Z7" i="10" s="1"/>
  <c r="Y8" i="10"/>
  <c r="Y24" i="31"/>
  <c r="AB24" i="31" s="1"/>
  <c r="AC24" i="31" s="1"/>
  <c r="V24" i="31"/>
  <c r="Y25" i="31"/>
  <c r="Z25" i="31" s="1"/>
  <c r="V25" i="31"/>
  <c r="Y26" i="31"/>
  <c r="AB26" i="31" s="1"/>
  <c r="AC26" i="31" s="1"/>
  <c r="V26" i="31"/>
  <c r="Y27" i="31"/>
  <c r="V27" i="31"/>
  <c r="Y28" i="31"/>
  <c r="AB28" i="31" s="1"/>
  <c r="AC28" i="31" s="1"/>
  <c r="V28" i="31"/>
  <c r="Y29" i="31"/>
  <c r="AB29" i="31" s="1"/>
  <c r="AC29" i="31" s="1"/>
  <c r="V29" i="31"/>
  <c r="Y30" i="31"/>
  <c r="Z30" i="31" s="1"/>
  <c r="V30" i="31"/>
  <c r="Y31" i="31"/>
  <c r="AB31" i="31" s="1"/>
  <c r="AC31" i="31" s="1"/>
  <c r="V31" i="31"/>
  <c r="Y32" i="31"/>
  <c r="Z32" i="31" s="1"/>
  <c r="V32" i="31"/>
  <c r="Y33" i="31"/>
  <c r="V33" i="31"/>
  <c r="Y34" i="31"/>
  <c r="V34" i="31"/>
  <c r="V6" i="36"/>
  <c r="AB25" i="31"/>
  <c r="AC25" i="31" s="1"/>
  <c r="AB30" i="31"/>
  <c r="AC30" i="31" s="1"/>
  <c r="T4" i="34"/>
  <c r="U4" i="34" s="1"/>
  <c r="AB11" i="36" l="1"/>
  <c r="AC11" i="36" s="1"/>
  <c r="AB10" i="36"/>
  <c r="AC10" i="36" s="1"/>
  <c r="Z13" i="36"/>
  <c r="AB13" i="36" s="1"/>
  <c r="AC13" i="36" s="1"/>
  <c r="Z27" i="31"/>
  <c r="AB27" i="31" s="1"/>
  <c r="AC27" i="31" s="1"/>
  <c r="Z33" i="31"/>
  <c r="AB33" i="31" s="1"/>
  <c r="AC33" i="31" s="1"/>
  <c r="Z29" i="31"/>
  <c r="Z34" i="31"/>
  <c r="AB34" i="31" s="1"/>
  <c r="AC34" i="31" s="1"/>
  <c r="AB4" i="41"/>
  <c r="AC4" i="41" s="1"/>
  <c r="Z4" i="41"/>
  <c r="AB7" i="10"/>
  <c r="AC7" i="10" s="1"/>
  <c r="AB5" i="41"/>
  <c r="AC5" i="41" s="1"/>
  <c r="Z5" i="41"/>
  <c r="Z28" i="31"/>
  <c r="Z26" i="31"/>
  <c r="AB32" i="31"/>
  <c r="AC32" i="31" s="1"/>
  <c r="AB6" i="41"/>
  <c r="AC6" i="41" s="1"/>
  <c r="Z6" i="41"/>
  <c r="Z24" i="31"/>
  <c r="AB7" i="41"/>
  <c r="AC7" i="41" s="1"/>
  <c r="Z7" i="41"/>
  <c r="Z31" i="31"/>
  <c r="Z8" i="36"/>
  <c r="AB8" i="36" s="1"/>
  <c r="AC8" i="36" s="1"/>
  <c r="Z7" i="36"/>
  <c r="AB7" i="36" s="1"/>
  <c r="AC7" i="36" s="1"/>
  <c r="Z8" i="10"/>
  <c r="AB8" i="10"/>
  <c r="AC8" i="10" s="1"/>
  <c r="Z6" i="36"/>
  <c r="AB6" i="36" s="1"/>
  <c r="AC6" i="36" s="1"/>
  <c r="V4" i="34"/>
  <c r="Z4" i="34" l="1"/>
  <c r="AB4" i="34" s="1"/>
  <c r="AC4" i="34" s="1"/>
  <c r="Y8" i="38"/>
  <c r="T16" i="44"/>
  <c r="U16" i="44" s="1"/>
  <c r="Y16" i="44" s="1"/>
  <c r="T15" i="44"/>
  <c r="U15" i="44" s="1"/>
  <c r="Y15" i="44" s="1"/>
  <c r="T14" i="44"/>
  <c r="U14" i="44" s="1"/>
  <c r="Y14" i="44" s="1"/>
  <c r="T13" i="44"/>
  <c r="U13" i="44" s="1"/>
  <c r="Y13" i="44" s="1"/>
  <c r="U12" i="44"/>
  <c r="V12" i="44" s="1"/>
  <c r="U11" i="44"/>
  <c r="Y11" i="44" s="1"/>
  <c r="U10" i="44"/>
  <c r="Y10" i="44" s="1"/>
  <c r="U9" i="44"/>
  <c r="U8" i="44"/>
  <c r="U7" i="44"/>
  <c r="Y7" i="44" s="1"/>
  <c r="U6" i="44"/>
  <c r="Y6" i="44" s="1"/>
  <c r="U5" i="44"/>
  <c r="Y5" i="44" s="1"/>
  <c r="T4" i="44"/>
  <c r="U4" i="44" s="1"/>
  <c r="V7" i="44" l="1"/>
  <c r="V13" i="44"/>
  <c r="Z13" i="44"/>
  <c r="AB13" i="44" s="1"/>
  <c r="AC13" i="44" s="1"/>
  <c r="V4" i="44"/>
  <c r="Y4" i="44"/>
  <c r="V5" i="44"/>
  <c r="V6" i="44"/>
  <c r="V10" i="44"/>
  <c r="V11" i="44"/>
  <c r="V15" i="44"/>
  <c r="V16" i="44"/>
  <c r="V8" i="44"/>
  <c r="Y8" i="44"/>
  <c r="Z8" i="44" s="1"/>
  <c r="AB8" i="44" s="1"/>
  <c r="AC8" i="44" s="1"/>
  <c r="V9" i="44"/>
  <c r="Y9" i="44"/>
  <c r="Z9" i="44" s="1"/>
  <c r="AB9" i="44" s="1"/>
  <c r="AC9" i="44" s="1"/>
  <c r="V14" i="44"/>
  <c r="Z14" i="44"/>
  <c r="AB14" i="44" s="1"/>
  <c r="AC14" i="44" s="1"/>
  <c r="AB8" i="38"/>
  <c r="AC8" i="38" s="1"/>
  <c r="Z8" i="38"/>
  <c r="T21" i="33"/>
  <c r="U21" i="33" s="1"/>
  <c r="T4" i="33"/>
  <c r="U4" i="33" l="1"/>
  <c r="Z7" i="44"/>
  <c r="AB7" i="44" s="1"/>
  <c r="AC7" i="44" s="1"/>
  <c r="Z16" i="44"/>
  <c r="AB16" i="44" s="1"/>
  <c r="AC16" i="44" s="1"/>
  <c r="Z15" i="44"/>
  <c r="AB15" i="44" s="1"/>
  <c r="AC15" i="44" s="1"/>
  <c r="Z11" i="44"/>
  <c r="AB11" i="44" s="1"/>
  <c r="AC11" i="44" s="1"/>
  <c r="Z10" i="44"/>
  <c r="AB10" i="44" s="1"/>
  <c r="AC10" i="44" s="1"/>
  <c r="Z6" i="44"/>
  <c r="AB6" i="44" s="1"/>
  <c r="AC6" i="44" s="1"/>
  <c r="Z5" i="44"/>
  <c r="AB5" i="44" s="1"/>
  <c r="AC5" i="44" s="1"/>
  <c r="Z4" i="44"/>
  <c r="AB4" i="44" s="1"/>
  <c r="AC4" i="44" s="1"/>
  <c r="V21" i="33"/>
  <c r="Y21" i="33"/>
  <c r="T12" i="33"/>
  <c r="U12" i="33" s="1"/>
  <c r="T13" i="33"/>
  <c r="U13" i="33" s="1"/>
  <c r="Y13" i="33" s="1"/>
  <c r="T14" i="33"/>
  <c r="U14" i="33" s="1"/>
  <c r="Y14" i="33" s="1"/>
  <c r="T15" i="33"/>
  <c r="U15" i="33" s="1"/>
  <c r="T16" i="33"/>
  <c r="U16" i="33" s="1"/>
  <c r="T17" i="33"/>
  <c r="U17" i="33" s="1"/>
  <c r="T18" i="33"/>
  <c r="U18" i="33" s="1"/>
  <c r="T19" i="33"/>
  <c r="U19" i="33" s="1"/>
  <c r="T20" i="33"/>
  <c r="U20" i="33" s="1"/>
  <c r="Y20" i="33" s="1"/>
  <c r="V4" i="33" l="1"/>
  <c r="Y4" i="33"/>
  <c r="Z21" i="33"/>
  <c r="AB21" i="33" s="1"/>
  <c r="AC21" i="33" s="1"/>
  <c r="V14" i="33"/>
  <c r="V15" i="33"/>
  <c r="Y15" i="33"/>
  <c r="V20" i="33"/>
  <c r="V13" i="33"/>
  <c r="V16" i="33"/>
  <c r="Y16" i="33"/>
  <c r="V19" i="33"/>
  <c r="Y19" i="33"/>
  <c r="V18" i="33"/>
  <c r="Y18" i="33"/>
  <c r="V17" i="33"/>
  <c r="Y17" i="33"/>
  <c r="V12" i="33"/>
  <c r="Y12" i="33"/>
  <c r="T6" i="33"/>
  <c r="U6" i="33" s="1"/>
  <c r="Y6" i="33" s="1"/>
  <c r="T9" i="33"/>
  <c r="T10" i="33"/>
  <c r="U10" i="33" s="1"/>
  <c r="Y10" i="33" s="1"/>
  <c r="T11" i="33"/>
  <c r="U11" i="33" s="1"/>
  <c r="Y11" i="33" s="1"/>
  <c r="T7" i="32"/>
  <c r="U7" i="32" s="1"/>
  <c r="T23" i="31"/>
  <c r="U23" i="31" s="1"/>
  <c r="T22" i="31"/>
  <c r="U22" i="31" s="1"/>
  <c r="T21" i="31"/>
  <c r="T20" i="31"/>
  <c r="U20" i="31" s="1"/>
  <c r="Y20" i="31" s="1"/>
  <c r="T19" i="31"/>
  <c r="U19" i="31" s="1"/>
  <c r="T18" i="31"/>
  <c r="U18" i="31" s="1"/>
  <c r="Y18" i="31" s="1"/>
  <c r="T24" i="30"/>
  <c r="U24" i="30" s="1"/>
  <c r="T23" i="30"/>
  <c r="U23" i="30" s="1"/>
  <c r="V23" i="30" s="1"/>
  <c r="T22" i="30"/>
  <c r="U22" i="30" s="1"/>
  <c r="T21" i="30"/>
  <c r="U21" i="30" s="1"/>
  <c r="T20" i="30"/>
  <c r="U20" i="30" s="1"/>
  <c r="V20" i="30" s="1"/>
  <c r="T19" i="30"/>
  <c r="U19" i="30" s="1"/>
  <c r="U8" i="43"/>
  <c r="V8" i="43" s="1"/>
  <c r="U7" i="43"/>
  <c r="V7" i="43" s="1"/>
  <c r="U6" i="43"/>
  <c r="V6" i="43" s="1"/>
  <c r="V5" i="43"/>
  <c r="Y5" i="43"/>
  <c r="Y4" i="43"/>
  <c r="T7" i="39"/>
  <c r="U7" i="39" s="1"/>
  <c r="V7" i="39" s="1"/>
  <c r="T6" i="39"/>
  <c r="U6" i="39" s="1"/>
  <c r="V6" i="39" s="1"/>
  <c r="T5" i="39"/>
  <c r="U5" i="39" s="1"/>
  <c r="V5" i="39" s="1"/>
  <c r="Y4" i="39"/>
  <c r="U21" i="31" l="1"/>
  <c r="Y21" i="31" s="1"/>
  <c r="V19" i="30"/>
  <c r="Y19" i="30"/>
  <c r="V24" i="30"/>
  <c r="Y24" i="30"/>
  <c r="Z17" i="33"/>
  <c r="AB17" i="33" s="1"/>
  <c r="AC17" i="33" s="1"/>
  <c r="AB18" i="31"/>
  <c r="AC18" i="31" s="1"/>
  <c r="Z18" i="31"/>
  <c r="AB20" i="31"/>
  <c r="AC20" i="31" s="1"/>
  <c r="Z20" i="31"/>
  <c r="Z20" i="33"/>
  <c r="AB20" i="33" s="1"/>
  <c r="AC20" i="33" s="1"/>
  <c r="Z19" i="33"/>
  <c r="AB19" i="33" s="1"/>
  <c r="AC19" i="33" s="1"/>
  <c r="Z18" i="33"/>
  <c r="AB18" i="33" s="1"/>
  <c r="AC18" i="33" s="1"/>
  <c r="Z16" i="33"/>
  <c r="AB16" i="33" s="1"/>
  <c r="AC16" i="33" s="1"/>
  <c r="Z15" i="33"/>
  <c r="AB15" i="33" s="1"/>
  <c r="AC15" i="33" s="1"/>
  <c r="Z14" i="33"/>
  <c r="AB14" i="33" s="1"/>
  <c r="AC14" i="33" s="1"/>
  <c r="Z13" i="33"/>
  <c r="AB13" i="33" s="1"/>
  <c r="AC13" i="33" s="1"/>
  <c r="Z12" i="33"/>
  <c r="AB12" i="33" s="1"/>
  <c r="AC12" i="33" s="1"/>
  <c r="Z5" i="43"/>
  <c r="AB5" i="43" s="1"/>
  <c r="AC5" i="43" s="1"/>
  <c r="Z4" i="43"/>
  <c r="AB4" i="43" s="1"/>
  <c r="AC4" i="43" s="1"/>
  <c r="V7" i="32"/>
  <c r="Y7" i="32"/>
  <c r="V22" i="30"/>
  <c r="Y22" i="30"/>
  <c r="AB4" i="39"/>
  <c r="AC4" i="39" s="1"/>
  <c r="Z4" i="39"/>
  <c r="Y8" i="43"/>
  <c r="Y5" i="39"/>
  <c r="Y6" i="39"/>
  <c r="V11" i="33"/>
  <c r="V10" i="33"/>
  <c r="V6" i="33"/>
  <c r="Y9" i="33"/>
  <c r="Y7" i="43"/>
  <c r="Y6" i="43"/>
  <c r="Y19" i="31"/>
  <c r="V19" i="31"/>
  <c r="V21" i="31"/>
  <c r="Y22" i="31"/>
  <c r="V22" i="31"/>
  <c r="Y23" i="31"/>
  <c r="V23" i="31"/>
  <c r="V20" i="31"/>
  <c r="V18" i="31"/>
  <c r="Y20" i="30"/>
  <c r="V21" i="30"/>
  <c r="V4" i="43"/>
  <c r="Y7" i="39"/>
  <c r="T13" i="31"/>
  <c r="U13" i="31" s="1"/>
  <c r="Y13" i="31" s="1"/>
  <c r="T12" i="31"/>
  <c r="U12" i="31" s="1"/>
  <c r="Y12" i="31" s="1"/>
  <c r="T11" i="31"/>
  <c r="U11" i="31" s="1"/>
  <c r="Y11" i="31" s="1"/>
  <c r="T10" i="31"/>
  <c r="U10" i="31" s="1"/>
  <c r="Y10" i="31" s="1"/>
  <c r="T9" i="31"/>
  <c r="U9" i="31" s="1"/>
  <c r="Y9" i="31" s="1"/>
  <c r="T8" i="31"/>
  <c r="U8" i="31" s="1"/>
  <c r="Y8" i="31" s="1"/>
  <c r="T7" i="31"/>
  <c r="U7" i="31" s="1"/>
  <c r="Y7" i="31" s="1"/>
  <c r="T6" i="31"/>
  <c r="U6" i="31" s="1"/>
  <c r="Y6" i="31" s="1"/>
  <c r="T5" i="31"/>
  <c r="U5" i="31" s="1"/>
  <c r="Y5" i="31" s="1"/>
  <c r="AB21" i="30" l="1"/>
  <c r="AC21" i="30" s="1"/>
  <c r="Z21" i="30"/>
  <c r="Z23" i="30"/>
  <c r="AB23" i="30"/>
  <c r="AC23" i="30" s="1"/>
  <c r="Z20" i="30"/>
  <c r="AB20" i="30" s="1"/>
  <c r="AC20" i="30" s="1"/>
  <c r="AB5" i="31"/>
  <c r="AC5" i="31" s="1"/>
  <c r="Z5" i="31"/>
  <c r="AB6" i="31"/>
  <c r="AC6" i="31" s="1"/>
  <c r="Z6" i="31"/>
  <c r="AB7" i="31"/>
  <c r="AC7" i="31" s="1"/>
  <c r="Z7" i="31"/>
  <c r="AB8" i="31"/>
  <c r="AC8" i="31" s="1"/>
  <c r="Z8" i="31"/>
  <c r="AB9" i="31"/>
  <c r="AC9" i="31" s="1"/>
  <c r="Z9" i="31"/>
  <c r="AB10" i="31"/>
  <c r="AC10" i="31" s="1"/>
  <c r="Z10" i="31"/>
  <c r="AB11" i="31"/>
  <c r="AC11" i="31" s="1"/>
  <c r="Z11" i="31"/>
  <c r="AB12" i="31"/>
  <c r="AC12" i="31" s="1"/>
  <c r="Z12" i="31"/>
  <c r="AB13" i="31"/>
  <c r="AC13" i="31" s="1"/>
  <c r="Z13" i="31"/>
  <c r="AB23" i="31"/>
  <c r="AC23" i="31" s="1"/>
  <c r="Z23" i="31"/>
  <c r="AB22" i="31"/>
  <c r="AC22" i="31" s="1"/>
  <c r="Z22" i="31"/>
  <c r="AB21" i="31"/>
  <c r="AC21" i="31" s="1"/>
  <c r="Z21" i="31"/>
  <c r="AB19" i="31"/>
  <c r="AC19" i="31" s="1"/>
  <c r="Z19" i="31"/>
  <c r="Z11" i="33"/>
  <c r="AB11" i="33" s="1"/>
  <c r="AC11" i="33" s="1"/>
  <c r="Z10" i="33"/>
  <c r="AB10" i="33" s="1"/>
  <c r="AC10" i="33" s="1"/>
  <c r="Z9" i="33"/>
  <c r="AB9" i="33" s="1"/>
  <c r="AC9" i="33" s="1"/>
  <c r="Z6" i="33"/>
  <c r="AB6" i="33" s="1"/>
  <c r="AC6" i="33" s="1"/>
  <c r="Z8" i="43"/>
  <c r="AB8" i="43" s="1"/>
  <c r="AC8" i="43" s="1"/>
  <c r="Z6" i="43"/>
  <c r="AB6" i="43" s="1"/>
  <c r="AC6" i="43" s="1"/>
  <c r="Z7" i="43"/>
  <c r="AB7" i="43" s="1"/>
  <c r="AC7" i="43" s="1"/>
  <c r="Z7" i="32"/>
  <c r="AB7" i="32" s="1"/>
  <c r="AC7" i="32" s="1"/>
  <c r="Z24" i="30"/>
  <c r="AB24" i="30" s="1"/>
  <c r="AC24" i="30" s="1"/>
  <c r="Z22" i="30"/>
  <c r="AB22" i="30" s="1"/>
  <c r="AC22" i="30" s="1"/>
  <c r="AB19" i="30"/>
  <c r="AC19" i="30" s="1"/>
  <c r="Z19" i="30"/>
  <c r="AB6" i="39"/>
  <c r="AC6" i="39" s="1"/>
  <c r="Z6" i="39"/>
  <c r="AB7" i="39"/>
  <c r="AC7" i="39" s="1"/>
  <c r="Z7" i="39"/>
  <c r="AB5" i="39"/>
  <c r="AC5" i="39" s="1"/>
  <c r="Z5" i="39"/>
  <c r="T7" i="38"/>
  <c r="U7" i="38" s="1"/>
  <c r="T6" i="38"/>
  <c r="U6" i="38" s="1"/>
  <c r="Y6" i="38" l="1"/>
  <c r="V6" i="38"/>
  <c r="Y7" i="38"/>
  <c r="V7" i="38"/>
  <c r="AB7" i="38" l="1"/>
  <c r="AC7" i="38" s="1"/>
  <c r="Z7" i="38"/>
  <c r="AB6" i="38"/>
  <c r="AC6" i="38" s="1"/>
  <c r="Z6" i="38"/>
  <c r="T5" i="30"/>
  <c r="T5" i="10"/>
  <c r="U5" i="10" s="1"/>
  <c r="V5" i="10" s="1"/>
  <c r="U4" i="10"/>
  <c r="V4" i="10" s="1"/>
  <c r="T10" i="30"/>
  <c r="T18" i="30" l="1"/>
  <c r="U18" i="30" s="1"/>
  <c r="T17" i="30"/>
  <c r="U17" i="30" s="1"/>
  <c r="Y17" i="30" s="1"/>
  <c r="T5" i="38"/>
  <c r="U5" i="38" s="1"/>
  <c r="Y5" i="38" s="1"/>
  <c r="T4" i="38"/>
  <c r="U4" i="38" s="1"/>
  <c r="Y4" i="38" s="1"/>
  <c r="T5" i="36"/>
  <c r="U5" i="36" s="1"/>
  <c r="Y5" i="36" s="1"/>
  <c r="T4" i="36"/>
  <c r="U4" i="36" s="1"/>
  <c r="Y4" i="36" s="1"/>
  <c r="T5" i="33"/>
  <c r="T11" i="32"/>
  <c r="U11" i="32" s="1"/>
  <c r="Y11" i="32" s="1"/>
  <c r="T10" i="32"/>
  <c r="U10" i="32" s="1"/>
  <c r="Y10" i="32" s="1"/>
  <c r="T9" i="32"/>
  <c r="U9" i="32" s="1"/>
  <c r="Y9" i="32" s="1"/>
  <c r="T8" i="32"/>
  <c r="U8" i="32" s="1"/>
  <c r="Y8" i="32" s="1"/>
  <c r="T6" i="32"/>
  <c r="U6" i="32" s="1"/>
  <c r="Y6" i="32" s="1"/>
  <c r="T5" i="32"/>
  <c r="U5" i="32" s="1"/>
  <c r="Y5" i="32" s="1"/>
  <c r="T4" i="32"/>
  <c r="U4" i="32" s="1"/>
  <c r="Y4" i="32" s="1"/>
  <c r="T17" i="31"/>
  <c r="U17" i="31" s="1"/>
  <c r="Y17" i="31" s="1"/>
  <c r="T16" i="31"/>
  <c r="U16" i="31" s="1"/>
  <c r="T15" i="31"/>
  <c r="U15" i="31" s="1"/>
  <c r="Y15" i="31" s="1"/>
  <c r="T14" i="31"/>
  <c r="U14" i="31" s="1"/>
  <c r="Y14" i="31" s="1"/>
  <c r="T4" i="31"/>
  <c r="U4" i="31" s="1"/>
  <c r="Y4" i="31" s="1"/>
  <c r="U5" i="30"/>
  <c r="Y5" i="30" s="1"/>
  <c r="T16" i="30"/>
  <c r="U16" i="30" s="1"/>
  <c r="Y16" i="30" s="1"/>
  <c r="T15" i="30"/>
  <c r="U15" i="30" s="1"/>
  <c r="Y15" i="30" s="1"/>
  <c r="T14" i="30"/>
  <c r="U14" i="30" s="1"/>
  <c r="Y14" i="30" s="1"/>
  <c r="T13" i="30"/>
  <c r="U13" i="30" s="1"/>
  <c r="Y13" i="30" s="1"/>
  <c r="T12" i="30"/>
  <c r="U12" i="30" s="1"/>
  <c r="Y12" i="30" s="1"/>
  <c r="T11" i="30"/>
  <c r="U11" i="30" s="1"/>
  <c r="Y11" i="30" s="1"/>
  <c r="T9" i="30"/>
  <c r="U9" i="30" s="1"/>
  <c r="T7" i="30"/>
  <c r="U7" i="30" s="1"/>
  <c r="Y7" i="30" s="1"/>
  <c r="T6" i="30"/>
  <c r="U6" i="30" s="1"/>
  <c r="T4" i="30"/>
  <c r="U4" i="30" s="1"/>
  <c r="Y4" i="30" s="1"/>
  <c r="U10" i="30"/>
  <c r="Y10" i="30" s="1"/>
  <c r="T8" i="30"/>
  <c r="U8" i="30" s="1"/>
  <c r="Y8" i="30" s="1"/>
  <c r="Y5" i="10"/>
  <c r="AB5" i="36" l="1"/>
  <c r="AC5" i="36" s="1"/>
  <c r="Z5" i="36"/>
  <c r="AB14" i="31"/>
  <c r="AC14" i="31" s="1"/>
  <c r="Z14" i="31"/>
  <c r="AB15" i="31"/>
  <c r="AC15" i="31" s="1"/>
  <c r="Z15" i="31"/>
  <c r="AB4" i="36"/>
  <c r="AC4" i="36" s="1"/>
  <c r="Z4" i="36"/>
  <c r="Z9" i="32"/>
  <c r="AB9" i="32" s="1"/>
  <c r="AC9" i="32" s="1"/>
  <c r="AB10" i="32"/>
  <c r="AC10" i="32" s="1"/>
  <c r="Z10" i="32"/>
  <c r="Z5" i="32"/>
  <c r="AB5" i="32"/>
  <c r="AC5" i="32" s="1"/>
  <c r="AB8" i="32"/>
  <c r="AC8" i="32" s="1"/>
  <c r="Z8" i="32"/>
  <c r="Z11" i="32"/>
  <c r="AB11" i="32"/>
  <c r="AC11" i="32" s="1"/>
  <c r="Z4" i="32"/>
  <c r="AB4" i="32" s="1"/>
  <c r="AC4" i="32" s="1"/>
  <c r="Z6" i="32"/>
  <c r="AB6" i="32"/>
  <c r="AC6" i="32" s="1"/>
  <c r="AB17" i="30"/>
  <c r="AC17" i="30" s="1"/>
  <c r="Z17" i="30"/>
  <c r="AB11" i="30"/>
  <c r="AC11" i="30" s="1"/>
  <c r="Z11" i="30"/>
  <c r="Z13" i="30"/>
  <c r="AB13" i="30" s="1"/>
  <c r="AC13" i="30" s="1"/>
  <c r="AB14" i="30"/>
  <c r="AC14" i="30" s="1"/>
  <c r="Z14" i="30"/>
  <c r="AB12" i="30"/>
  <c r="AC12" i="30" s="1"/>
  <c r="Z12" i="30"/>
  <c r="AB15" i="30"/>
  <c r="AC15" i="30" s="1"/>
  <c r="Z15" i="30"/>
  <c r="Z16" i="30"/>
  <c r="AB16" i="30"/>
  <c r="AC16" i="30" s="1"/>
  <c r="Z10" i="30"/>
  <c r="AB10" i="30" s="1"/>
  <c r="AC10" i="30" s="1"/>
  <c r="Z7" i="30"/>
  <c r="AB7" i="30"/>
  <c r="AC7" i="30" s="1"/>
  <c r="Z4" i="30"/>
  <c r="AB4" i="30" s="1"/>
  <c r="AC4" i="30" s="1"/>
  <c r="Z4" i="31"/>
  <c r="AB4" i="31" s="1"/>
  <c r="AC4" i="31" s="1"/>
  <c r="Z5" i="10"/>
  <c r="AB5" i="10" s="1"/>
  <c r="AC5" i="10" s="1"/>
  <c r="Z4" i="10"/>
  <c r="AB4" i="10" s="1"/>
  <c r="AC4" i="10" s="1"/>
  <c r="Y6" i="30"/>
  <c r="V6" i="30"/>
  <c r="V10" i="30"/>
  <c r="V17" i="31"/>
  <c r="V4" i="30"/>
  <c r="V16" i="30"/>
  <c r="V11" i="30"/>
  <c r="V12" i="30"/>
  <c r="V13" i="30"/>
  <c r="V14" i="30"/>
  <c r="V15" i="30"/>
  <c r="V5" i="30"/>
  <c r="V7" i="30"/>
  <c r="Y9" i="30"/>
  <c r="V9" i="30"/>
  <c r="V8" i="30"/>
  <c r="Y18" i="30"/>
  <c r="V18" i="30"/>
  <c r="V17" i="30"/>
  <c r="V4" i="32"/>
  <c r="V5" i="32"/>
  <c r="V6" i="32"/>
  <c r="V8" i="32"/>
  <c r="V9" i="32"/>
  <c r="V10" i="32"/>
  <c r="Y16" i="31"/>
  <c r="V16" i="31"/>
  <c r="V15" i="31"/>
  <c r="V14" i="31"/>
  <c r="V13" i="31"/>
  <c r="V5" i="31"/>
  <c r="V6" i="31"/>
  <c r="V7" i="31"/>
  <c r="V8" i="31"/>
  <c r="V9" i="31"/>
  <c r="V10" i="31"/>
  <c r="V11" i="31"/>
  <c r="V12" i="31"/>
  <c r="V11" i="32"/>
  <c r="Y5" i="33"/>
  <c r="V5" i="33"/>
  <c r="V5" i="36"/>
  <c r="V4" i="36"/>
  <c r="V5" i="38"/>
  <c r="V4" i="38"/>
  <c r="AB6" i="30" l="1"/>
  <c r="AC6" i="30" s="1"/>
  <c r="Z6" i="30"/>
  <c r="AB4" i="38"/>
  <c r="AC4" i="38" s="1"/>
  <c r="Z4" i="38"/>
  <c r="AB5" i="38"/>
  <c r="AC5" i="38" s="1"/>
  <c r="Z5" i="38"/>
  <c r="Z16" i="31"/>
  <c r="AB16" i="31" s="1"/>
  <c r="AC16" i="31" s="1"/>
  <c r="Z17" i="31"/>
  <c r="AB17" i="31" s="1"/>
  <c r="AC17" i="31" s="1"/>
  <c r="Z4" i="33"/>
  <c r="AB4" i="33" s="1"/>
  <c r="AC4" i="33" s="1"/>
  <c r="Z5" i="33"/>
  <c r="AB5" i="33" s="1"/>
  <c r="AC5" i="33" s="1"/>
  <c r="Z9" i="30"/>
  <c r="AB9" i="30" s="1"/>
  <c r="AC9" i="30" s="1"/>
  <c r="AB18" i="30"/>
  <c r="AC18" i="30" s="1"/>
  <c r="Z18" i="30"/>
  <c r="AB8" i="30"/>
  <c r="AC8" i="30" s="1"/>
  <c r="Z8" i="30"/>
  <c r="AB5" i="30"/>
  <c r="AC5" i="30" s="1"/>
  <c r="Z5" i="30"/>
  <c r="D6" i="28"/>
  <c r="E6" i="28"/>
  <c r="D7" i="28"/>
  <c r="E7" i="28"/>
  <c r="E5" i="28"/>
  <c r="D5" i="28"/>
  <c r="AG6" i="22"/>
  <c r="AH6" i="22" s="1"/>
  <c r="BB5" i="22"/>
  <c r="AZ5" i="22"/>
  <c r="BA5" i="22" s="1"/>
  <c r="BE5" i="22" s="1"/>
  <c r="AR5" i="22"/>
  <c r="AP5" i="22"/>
  <c r="AQ5" i="22" s="1"/>
  <c r="AU5" i="22" s="1"/>
  <c r="AG5" i="22"/>
  <c r="AH5" i="22"/>
  <c r="AL5" i="22" s="1"/>
  <c r="BG5" i="22" s="1"/>
  <c r="AG6" i="20"/>
  <c r="AH6" i="20" s="1"/>
  <c r="AL6" i="20" s="1"/>
  <c r="BG6" i="20" s="1"/>
  <c r="BB5" i="20"/>
  <c r="AZ5" i="20"/>
  <c r="BA5" i="20" s="1"/>
  <c r="BE5" i="20" s="1"/>
  <c r="AR5" i="20"/>
  <c r="AP5" i="20"/>
  <c r="AQ5" i="20" s="1"/>
  <c r="AU5" i="20" s="1"/>
  <c r="AG5" i="20"/>
  <c r="AH5" i="20" s="1"/>
  <c r="AI5" i="20" s="1"/>
  <c r="AI5" i="22" l="1"/>
  <c r="AI6" i="20"/>
  <c r="AI6" i="22"/>
  <c r="AL6" i="22"/>
  <c r="BG6" i="22" s="1"/>
  <c r="AL5" i="20"/>
  <c r="BG5" i="20" s="1"/>
</calcChain>
</file>

<file path=xl/comments1.xml><?xml version="1.0" encoding="utf-8"?>
<comments xmlns="http://schemas.openxmlformats.org/spreadsheetml/2006/main">
  <authors>
    <author>tc={9B26FE38-FD6C-4489-A2AB-306E28D0C4C3}</author>
    <author>tc={B698A33D-CEA9-43C1-B885-7E08E1079B89}</author>
    <author>tc={72E8F719-F779-432B-A447-638F5FA26A80}</author>
    <author>tc={D3456C49-E143-422E-9FB7-68FE0567F55A}</author>
    <author>tc={739B1B43-B402-4869-AB7E-BE32CC4A0AC2}</author>
    <author>tc={E9F9CB82-C73B-4AE8-984E-C8DF0CEAC1D4}</author>
    <author>tc={A2F4E1D6-0D2E-4DF1-8F75-9FAF6A6E7A2C}</author>
    <author>tc={65B48C79-5B3B-44E9-AF42-9BC0A78E10F8}</author>
  </authors>
  <commentList>
    <comment ref="H4"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n°3-2024-2166 del 26/12/2024. </t>
        </r>
      </text>
    </comment>
    <comment ref="I4"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n°3-2024-2166 del 26/12/2024. </t>
        </r>
      </text>
    </comment>
    <comment ref="J4" authorId="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unidad de medida mediante memorando n°3-2024-2166 del 26/12/2024. </t>
        </r>
      </text>
    </comment>
    <comment ref="P4" authorId="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n°3-2024-2166 del 26/12/2024. </t>
        </r>
      </text>
    </comment>
    <comment ref="H5" authorId="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n°3-2024-2166 del 26/12/2024. </t>
        </r>
      </text>
    </comment>
    <comment ref="I5" authorId="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n°3-2024-2166 del 26/12/2024. </t>
        </r>
      </text>
    </comment>
    <comment ref="J5" authorId="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unidad de medida mediante memorando n°3-2024-2166 del 26/12/2024. </t>
        </r>
      </text>
    </comment>
    <comment ref="P5" authorId="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n°3-2024-2166 del 26/12/2024. </t>
        </r>
      </text>
    </comment>
  </commentList>
</comments>
</file>

<file path=xl/comments2.xml><?xml version="1.0" encoding="utf-8"?>
<comments xmlns="http://schemas.openxmlformats.org/spreadsheetml/2006/main">
  <authors>
    <author>tc={FA01D9A2-F0E3-4AC5-A2D0-721FAAB9EC45}</author>
    <author>tc={00DB6DED-EA64-483B-8184-B56E751FA525}</author>
    <author>tc={72A38EB5-26E1-4731-AE31-E0312944C531}</author>
    <author>tc={21468109-C294-4063-8390-B3D9822C630B}</author>
    <author>tc={3E64A194-972D-4199-BA22-CE037CF075D1}</author>
    <author>tc={5A05C67F-61D2-423B-9011-B9534A9ADEA0}</author>
    <author>tc={67C3C36A-D0FC-4F81-8109-0E54BCA0254A}</author>
    <author>tc={0E28175B-9DA8-4B25-A80B-A80AB620AE49}</author>
    <author>tc={479CFFD2-23E9-4FB4-BF1D-B2F78C42975E}</author>
  </authors>
  <commentList>
    <comment ref="L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reformulación responsable mediante memorando n°3-2025-780 del 29/04/2025</t>
        </r>
      </text>
    </comment>
    <comment ref="P4"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n°3-2025-780 del 29/04/2025
</t>
        </r>
      </text>
    </comment>
    <comment ref="L5"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reformulación responsable mediante memorando n°3-2025-780 del 29/04/2025</t>
        </r>
      </text>
    </comment>
    <comment ref="L6"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reformulación responsable mediante memorando n°3-2025-780 del 29/04/2025</t>
        </r>
      </text>
    </comment>
    <comment ref="P6" authorId="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n°3-2025-780 del 29/04/2025
</t>
        </r>
      </text>
    </comment>
    <comment ref="L7"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reformulación responsable mediante memorando n°3-2025-780 del 29/04/2025</t>
        </r>
      </text>
    </comment>
    <comment ref="P7" authorId="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n°3-2025-780 del 29/04/2025
</t>
        </r>
      </text>
    </comment>
    <comment ref="L8"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reformulación responsable mediante memorando n°3-2025-780 del 29/04/2025</t>
        </r>
      </text>
    </comment>
    <comment ref="P8" authorId="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n°3-2025-780 del 29/04/2025
</t>
        </r>
      </text>
    </comment>
  </commentList>
</comments>
</file>

<file path=xl/comments3.xml><?xml version="1.0" encoding="utf-8"?>
<comments xmlns="http://schemas.openxmlformats.org/spreadsheetml/2006/main">
  <authors>
    <author>Manuela Hernandez</author>
    <author>Lormy Karen Caviedes</author>
  </authors>
  <commentList>
    <comment ref="P4"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5"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7"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H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I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J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P8"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0"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1"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2"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3"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4"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5"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6"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7"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H1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I1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J1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P19"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22"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24"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O41" authorId="1" shapeId="0">
      <text>
        <r>
          <rPr>
            <b/>
            <sz val="9"/>
            <color indexed="81"/>
            <rFont val="Tahoma"/>
            <family val="2"/>
          </rPr>
          <t>Lormy Karen Caviedes: La fecha se estableció teniendo en cuenta que, hasta el momento, no se cuenta con el profesional idóneo para la realización del mismo.</t>
        </r>
      </text>
    </comment>
    <comment ref="P41" authorId="0" shapeId="0">
      <text>
        <r>
          <rPr>
            <b/>
            <sz val="9"/>
            <color indexed="81"/>
            <rFont val="Tahoma"/>
            <family val="2"/>
          </rPr>
          <t>Manuela Hernandez:</t>
        </r>
        <r>
          <rPr>
            <sz val="9"/>
            <color indexed="81"/>
            <rFont val="Tahoma"/>
            <family val="2"/>
          </rPr>
          <t xml:space="preserve">
Se aprobó prórroga mediante memorando n°3-2025-1096 del 19/06/2025. </t>
        </r>
      </text>
    </comment>
    <comment ref="O42" authorId="1" shapeId="0">
      <text>
        <r>
          <rPr>
            <b/>
            <sz val="9"/>
            <color indexed="81"/>
            <rFont val="Tahoma"/>
            <family val="2"/>
          </rPr>
          <t>Lormy Karen Caviedes:</t>
        </r>
        <r>
          <rPr>
            <sz val="9"/>
            <color indexed="81"/>
            <rFont val="Tahoma"/>
            <family val="2"/>
          </rPr>
          <t xml:space="preserve">
Se acoge la recomendación a la fecha; sin embargo, no se cuenta con un profesional de archivo para la realización oportuna de la acción.</t>
        </r>
      </text>
    </comment>
    <comment ref="P50" authorId="0" shapeId="0">
      <text>
        <r>
          <rPr>
            <b/>
            <sz val="9"/>
            <color indexed="81"/>
            <rFont val="Tahoma"/>
            <family val="2"/>
          </rPr>
          <t>Manuela Hernandez:</t>
        </r>
        <r>
          <rPr>
            <sz val="9"/>
            <color indexed="81"/>
            <rFont val="Tahoma"/>
            <family val="2"/>
          </rPr>
          <t xml:space="preserve">
Se aprobó prórroga mediante memorando n°3-2025-1096 del 19/06/2025. </t>
        </r>
      </text>
    </comment>
  </commentList>
</comments>
</file>

<file path=xl/comments4.xml><?xml version="1.0" encoding="utf-8"?>
<comments xmlns="http://schemas.openxmlformats.org/spreadsheetml/2006/main">
  <authors>
    <author>tc={1ED689CC-A15A-47D7-8B52-27338F29AC97}</author>
    <author>tc={CF429D3D-0C01-470B-ADCA-0EFF6B9DBD0C}</author>
    <author>tc={49307E06-1B65-44D9-BF0B-504CD39B99D2}</author>
    <author>tc={BBD458DD-FB51-4727-B5D3-658BBE7F10E6}</author>
    <author>tc={1B6E7DAD-87C5-4C94-8B2E-C503503D63DD}</author>
    <author>tc={55A73860-2A3E-4096-B0AA-20CB7984F3B1}</author>
    <author>tc={2C72EBA9-C7FF-44DD-8456-B6EF1F18939E}</author>
    <author>tc={34EE5E8B-8E8F-439B-9537-8619F420E3F2}</author>
    <author>tc={09EF07DF-4C68-402A-87A1-126A62BFDBE7}</author>
    <author>tc={09F2FE03-086E-4275-AF23-AA915604DE97}</author>
    <author>tc={14380241-62B4-4AB2-AD70-F6158E8BCBBD}</author>
    <author>tc={4D2DF42E-E22D-4F51-B238-F0E3FAC91BCB}</author>
    <author>tc={F56DEBC4-2E33-431A-ABB5-67A349042DA9}</author>
    <author>tc={8FFA1264-A3D9-4CD7-9569-E7ADF3FDCD13}</author>
    <author>tc={1AA06121-5755-4C3D-93CD-A84CAC8FBF79}</author>
    <author>tc={32026BE0-A954-47B3-8545-B567AC465D03}</author>
    <author>tc={3BD838C2-13CE-4E4D-BC0D-ADE96D586B21}</author>
    <author>tc={93F2EE83-0448-42F1-A574-978E42FFD0EC}</author>
    <author>tc={5F197595-9E7C-41A2-A872-740B1E48B743}</author>
    <author>tc={6B5E0BED-A06C-4ACD-99CA-940AEC2D719F}</author>
    <author>tc={EB512D93-5519-48C2-BEA0-D637EFA53F3B}</author>
    <author>tc={A69CA6A4-0E28-4E87-B4E5-2B652AFC5E99}</author>
    <author>tc={B35567AC-BD79-4C4D-925F-D3FF18B8E292}</author>
    <author>tc={163870B9-FF03-4E79-8E64-A676D626BC4C}</author>
    <author>tc={F9065E84-91CD-4155-8884-97BC3FB18030}</author>
    <author>tc={48799996-4705-4BF6-AE17-48F22C7E1C21}</author>
    <author>tc={A1D2A107-B834-4184-ACDF-FA69E1D294F3}</author>
    <author>tc={5E7BB4C6-EFA8-4158-8FA2-3FEDD032AE68}</author>
    <author>tc={2EBF388F-AA14-40DB-A139-14613B6A6B00}</author>
    <author>tc={29D98239-3A19-4A58-B8C1-0B685543B749}</author>
    <author>tc={CC75BE06-2E48-4EC3-B7CF-B5EED3405B1B}</author>
    <author>tc={D20361EB-B913-4E1A-B07D-6ADFD665AAD2}</author>
    <author>tc={4305E3B5-C302-4243-B78D-34688F0EF353}</author>
    <author>tc={8B6F98ED-2403-4232-A3FC-2AC6983D87C8}</author>
    <author>tc={CD98B79C-565C-4E67-BE1D-A0FF5D40FD73}</author>
    <author>tc={1207F75E-BB81-4684-A2B9-8494A4D847DF}</author>
    <author>tc={54B5AD7A-27EC-4D4F-AD7C-B60FF444ADA6}</author>
    <author>tc={0EFABCA0-6CA0-4FBC-824C-30A33091C501}</author>
    <author>tc={FA075011-54CE-4C64-9057-52EF5F90518B}</author>
    <author>tc={DDCD9BBF-F7A2-41D3-BA40-FDE654D3F63B}</author>
    <author>tc={FEDE5B5B-674E-4591-8F3A-C8E48FD0D877}</author>
    <author>tc={9661C0B1-F2FC-4FFE-809C-68418BFBD29C}</author>
    <author>tc={E372F1A0-3E6A-4FB0-B9E7-118EC1C471E5}</author>
    <author>tc={3B53A9BE-622D-451E-BE98-878921AC21F3}</author>
    <author>tc={E56EE3F5-C4A9-4D1C-898D-FA957AC0E277}</author>
    <author>tc={E4F09360-AFD6-4055-8D76-EC7AABF4C5BC}</author>
    <author>tc={55393990-8528-47E4-9701-07099E0D4730}</author>
    <author>tc={92CAD2B5-1217-4F78-B3F5-16488F64EB4B}</author>
    <author>tc={98EA7FE4-9BC3-4DB8-B771-8264B44028C1}</author>
    <author>tc={8B7378B1-374D-4894-B9C4-9C0EA435A2DC}</author>
    <author>tc={B115DFE2-66A8-4735-BE03-9D8707896694}</author>
    <author>tc={C970DEDA-6B12-43F9-BFC5-7D95668A66CC}</author>
    <author>tc={13E67872-40A2-4588-B396-14D32C95B078}</author>
    <author>tc={A59FEC3D-33AE-4870-817E-A15B1F576852}</author>
    <author>tc={7243E969-CCCA-4EBF-9D65-ADEEE97D4994}</author>
    <author>tc={C4EEE062-8680-4458-BEDA-3DF6AC4A94B0}</author>
    <author>tc={FF2BEBFD-1189-4E6A-8D04-7E6D05519641}</author>
    <author>tc={212701B0-7B8B-495F-9B61-1F377A5C51D6}</author>
    <author>tc={FB7EF2BA-71EA-4793-B987-C442B2F4E31A}</author>
    <author>tc={11944A12-5A10-4111-B3B2-23F4BD1F5351}</author>
    <author>tc={B7534BFF-8FEE-4263-B164-21F28EDB99C1}</author>
    <author>tc={D9D41CB1-3C3E-46F6-8267-80AED3815BEC}</author>
    <author>tc={007D88EB-3748-4725-AA80-FEA38C487A23}</author>
    <author>tc={C283CB77-54E4-48EA-85EC-F1527725DD5C}</author>
  </authors>
  <commentList>
    <comment ref="H4"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4"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4" authorId="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4" authorId="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
        </r>
      </text>
    </comment>
    <comment ref="H5" authorId="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5" authorId="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5" authorId="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5" authorId="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
        </r>
      </text>
    </comment>
    <comment ref="H6" authorId="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6" authorId="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6" authorId="1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6" authorId="1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
        </r>
      </text>
    </comment>
    <comment ref="H7" authorId="1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7" authorId="1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7" authorId="1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7" authorId="1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tercera prórroga mediante memorando n°3-2024-2168 y 3-2024-2172 del 26/12/2024. 
Se aprobó segunda prórroga mediante memorando n°3-2024-946 del 29/05/2024 
Se aprobó prórroga mediante memorando n°3-2023-1813 del 02/11/2023. 
</t>
        </r>
      </text>
    </comment>
    <comment ref="H8" authorId="1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8" authorId="1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8" authorId="1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8" authorId="1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tercera prórroga mediante memorando n°3-2024-2168 y 3-2024-2172 del 26/12/2024. 
Se aprobó segunda prórroga mediante memorando n°3-2024-946 del 29/05/2024 
Se aprobó prórroga mediante memorando n°3-2023-1813 del 02/11/2023. 
</t>
        </r>
      </text>
    </comment>
    <comment ref="H9" authorId="2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9" authorId="2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9" authorId="2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9" authorId="2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tercera prórroga mediante memorando n°3-2024-2168 y 3-2024-2172 del 26/12/2024. 
Se aprobó segunda prórroga mediante memorando n°3-2024-946 del 29/05/2024 
Se aprobó prórroga mediante memorando n°3-2023-1813 del 02/11/2023. 
</t>
        </r>
      </text>
    </comment>
    <comment ref="H10" authorId="2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0" authorId="2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0" authorId="2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0" authorId="2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n°3-2024-2168 y 3-2024-2172 del 26/12/2024. 
Se aprobó prórroga mediante memorando n°3-2024-532 del 13/03/2024. 
</t>
        </r>
      </text>
    </comment>
    <comment ref="H11" authorId="2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1" authorId="2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1" authorId="3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1" authorId="3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n°3-2024-2168 y 3-2024-2172 del 26/12/2024. 
Se aprobó prórroga mediante memorando n°3-2024-532 del 13/03/2024. 
</t>
        </r>
      </text>
    </comment>
    <comment ref="H12" authorId="3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2" authorId="3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2" authorId="3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2" authorId="3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n°3-2024-2168 y 3-2024-2172 del 26/12/2024. 
Se aprobó prórroga mediante memorando n°3-2024-532 del 13/03/2024. 
</t>
        </r>
      </text>
    </comment>
    <comment ref="H13" authorId="3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3" authorId="3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3" authorId="3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3" authorId="3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14" authorId="4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4" authorId="4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4" authorId="4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4" authorId="4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15" authorId="4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5" authorId="4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5" authorId="4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5" authorId="4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16" authorId="4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n°3-2024-2071 del 12/12/2024. </t>
        </r>
      </text>
    </comment>
    <comment ref="I16" authorId="4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n°3-2024-2071 del 12/12/2024. </t>
        </r>
      </text>
    </comment>
    <comment ref="P16" authorId="5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n°3-2024-2071 del 12/12/2024. </t>
        </r>
      </text>
    </comment>
    <comment ref="H18" authorId="5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8" authorId="5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8" authorId="5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8" authorId="5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19" authorId="5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9" authorId="5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9" authorId="5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9" authorId="5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20" authorId="5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20" authorId="6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20" authorId="6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20" authorId="6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P21" authorId="6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n°3-2025-1030 del 11/06/2025</t>
        </r>
      </text>
    </comment>
  </commentList>
</comments>
</file>

<file path=xl/comments5.xml><?xml version="1.0" encoding="utf-8"?>
<comments xmlns="http://schemas.openxmlformats.org/spreadsheetml/2006/main">
  <authors>
    <author>tc={44953DE2-5DA3-4A92-BFB6-53079505EA80}</author>
    <author>tc={FD9D3823-9904-4C4D-861A-8BA6EDA6B716}</author>
    <author>tc={B565EFD2-660C-4E42-AAEB-2CA804225F31}</author>
    <author>tc={8B4EA6D2-A5CA-4321-9203-898AE8441FAF}</author>
    <author>tc={39B54680-0BD5-42AA-9BB9-1EAA4B973A61}</author>
    <author>tc={D2C2ED35-ACF0-48B7-A8AA-A60A862A857D}</author>
    <author>tc={91F89A67-7D18-4805-857E-42CF9F92291A}</author>
    <author>tc={3A0DF4E9-AB3C-4B2E-B673-B4EA7237F9DD}</author>
    <author>tc={2C1B2C22-745C-43A9-B5AE-A00FD58D1FCB}</author>
    <author>tc={DE388C20-BC99-495A-899B-7A680C44DFB3}</author>
    <author>tc={CEEDBBD7-F57F-4119-B48B-C62686E83DCE}</author>
    <author>tc={B431574E-7D53-4473-AD76-4757CB50E27C}</author>
    <author>tc={A6BF5827-A66E-4CBB-A99B-D6B8EEE9A387}</author>
    <author>tc={8E38C38A-DB2C-46E6-BA50-A4C0E6318334}</author>
    <author>tc={63B7AF76-308C-4435-96C5-6116607E203F}</author>
    <author>tc={77835235-4A73-4CEC-9A13-6810CFF716CA}</author>
    <author>tc={6C59381C-72F3-4712-8699-EA45023AF159}</author>
    <author>tc={5D244A2F-708C-4F25-979C-ED019578DDE1}</author>
    <author>tc={4EEFC723-2D95-4B1A-B360-5BD68D5CCCA7}</author>
    <author>tc={5BAF0097-09FB-4C67-B040-9BFB54385BC4}</author>
    <author>tc={2259E2B0-FDE5-403E-8C75-04E96AABD933}</author>
    <author>tc={B18092D6-D83F-45EE-9DBD-8185ACC8B461}</author>
    <author>tc={CC0E9126-6A21-4264-AE24-E9903D8A0616}</author>
    <author>tc={637D50AE-B723-47BA-B797-6CE1E7218585}</author>
    <author>tc={78A90531-219E-4E53-B3D2-0D542813DBAC}</author>
    <author>tc={9E95787F-34D6-428B-B333-AC8DCAC4D112}</author>
  </authors>
  <commentList>
    <comment ref="P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5"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5" authorId="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5" authorId="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5"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6" authorId="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6" authorId="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6" authorId="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6"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7" authorId="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7" authorId="1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7" authorId="1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7"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8" authorId="1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8" authorId="1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8" authorId="1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8" authorId="1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9" authorId="1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9" authorId="1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9" authorId="1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9" authorId="2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10" authorId="2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10" authorId="2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10" authorId="2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10" authorId="2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P11" authorId="2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List>
</comments>
</file>

<file path=xl/comments6.xml><?xml version="1.0" encoding="utf-8"?>
<comments xmlns="http://schemas.openxmlformats.org/spreadsheetml/2006/main">
  <authors>
    <author>tc={FA7A5142-B8FF-468F-8DD9-6C654F8A074C}</author>
    <author>Manuela Hernandez</author>
    <author>tc={6A341E90-045C-42CA-8FD1-3AC1A46F92AC}</author>
    <author>tc={D4C54991-E75C-4189-99DE-C823F7202962}</author>
    <author>tc={1FEBA200-A786-43E6-B6E9-EC44E19E75A5}</author>
    <author>tc={FBD2C847-0F71-40C1-BE54-8843989D40C7}</author>
    <author>tc={3581DD58-D5AA-4224-9A01-E647CD5ACD3E}</author>
  </authors>
  <commentList>
    <comment ref="P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n°3-2024-2170 del 26/12/2024.
Se aprobó prórroga mediante memorando n°3-2024-1007 del 07/06/2024. 
Reply:
    Se aprobó tercera prórroga mediante memorando n°3-2025-1049 del 12/06/2025.</t>
        </r>
      </text>
    </comment>
    <comment ref="R4"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W4"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P5"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n°3-2024-2170 del 26/12/2024.
Se aprobó prórroga mediante memorando n°3-2024-1007 del 07/06/2024. 
Reply:
    Se aprobó tercera prórroga mediante memorando n°3-2025-1049 del 12/06/2025.</t>
        </r>
      </text>
    </comment>
    <comment ref="R5"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W5"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P6"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n°3-2025-1049 del 12/06/2025.</t>
        </r>
      </text>
    </comment>
    <comment ref="P1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n°3-2025-1049 del 12/06/2025.</t>
        </r>
      </text>
    </comment>
    <comment ref="P1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n°3-2025-1049 del 12/06/2025.</t>
        </r>
      </text>
    </comment>
    <comment ref="P1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n°3-2025-1049 del 12/06/2025.</t>
        </r>
      </text>
    </comment>
  </commentList>
</comments>
</file>

<file path=xl/comments7.xml><?xml version="1.0" encoding="utf-8"?>
<comments xmlns="http://schemas.openxmlformats.org/spreadsheetml/2006/main">
  <authors>
    <author>tc={1BD52764-D1EC-4667-A201-97AFB3B853A8}</author>
    <author>tc={8D6CB51A-D273-4CC5-AAAF-E0CE9089C09F}</author>
    <author>tc={8D3104FB-2081-4D4C-99F0-CD36E0B685F3}</author>
    <author>tc={BA20C7CC-9F49-4ED6-B953-20D41785640A}</author>
    <author>tc={0CC1AD47-A4A2-47BB-90A2-9333AEF40D98}</author>
  </authors>
  <commentList>
    <comment ref="P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n°3-2025-1048 del 12/06/2025</t>
        </r>
      </text>
    </comment>
    <comment ref="P14"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n°3-2025-1048 del 12/06/2025</t>
        </r>
      </text>
    </comment>
    <comment ref="P15"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n°3-2025-1048 del 12/06/2025</t>
        </r>
      </text>
    </comment>
    <comment ref="P16"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n°3-2025-1048 del 12/06/2025</t>
        </r>
      </text>
    </comment>
    <comment ref="P17"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n°3-2025-1048 del 12/06/2025</t>
        </r>
      </text>
    </comment>
  </commentList>
</comments>
</file>

<file path=xl/comments8.xml><?xml version="1.0" encoding="utf-8"?>
<comments xmlns="http://schemas.openxmlformats.org/spreadsheetml/2006/main">
  <authors>
    <author>tc={A7FCEF15-27F2-487E-808C-B6E5074E3A8B}</author>
    <author>tc={36BE8386-59B4-45C0-9BBA-39968975C3B4}</author>
    <author>tc={01056E61-84A7-4C48-B73D-0F2CC558B4FF}</author>
    <author>tc={851471EE-19E2-4BAE-AAC9-4449FD65688A}</author>
  </authors>
  <commentList>
    <comment ref="P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n°3-2025-969 del 03/06/2025</t>
        </r>
      </text>
    </comment>
    <comment ref="P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n°3-2025-969 del 03/06/2025</t>
        </r>
      </text>
    </comment>
    <comment ref="H6" authorId="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n°3-2025-969 del 03/06/2025
</t>
        </r>
      </text>
    </comment>
    <comment ref="P6"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n°3-2025-969 del 03/06/2025</t>
        </r>
      </text>
    </comment>
  </commentList>
</comments>
</file>

<file path=xl/comments9.xml><?xml version="1.0" encoding="utf-8"?>
<comments xmlns="http://schemas.openxmlformats.org/spreadsheetml/2006/main">
  <authors>
    <author>tc={7EDDFB50-75B9-420C-A0FA-E2A90B270336}</author>
    <author>tc={A24CB91F-AF15-42B7-8E40-87C694D30C86}</author>
    <author>tc={852633F5-2F58-45C5-ACEB-1DB8C7E39D2E}</author>
    <author>tc={691A3A8A-8D63-444A-B07D-3FD3C6466971}</author>
  </authors>
  <commentList>
    <comment ref="P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n°3-2025-1031 del 11/06/2025
Reply:
    Se aprobó segunda prórroga mediante memorando n°3-2025-1120 del 24/06/2025.</t>
        </r>
      </text>
    </comment>
    <comment ref="P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n°3-2025-1031 del 11/06/2025
Reply:
    Se aprobó segunda prórroga mediante memorando n°3-2025-1120 del 24/06/2025.</t>
        </r>
      </text>
    </comment>
    <comment ref="P7"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próroga mediante memorando n°3-2025-1120 del 24/06/2025.</t>
        </r>
      </text>
    </comment>
    <comment ref="P8"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próroga mediante memorando n°3-2025-1120 del 24/06/2025.</t>
        </r>
      </text>
    </comment>
  </commentList>
</comments>
</file>

<file path=xl/sharedStrings.xml><?xml version="1.0" encoding="utf-8"?>
<sst xmlns="http://schemas.openxmlformats.org/spreadsheetml/2006/main" count="3255" uniqueCount="1091">
  <si>
    <t>SEGUIMIENTO PLANES DE MEJORAMIENTO LOTERÍA DE BOGOTÁ</t>
  </si>
  <si>
    <r>
      <t>CODIGO:</t>
    </r>
    <r>
      <rPr>
        <sz val="8"/>
        <color theme="1"/>
        <rFont val="Arial Narrow"/>
        <family val="2"/>
      </rPr>
      <t xml:space="preserve"> FRO102-561-3</t>
    </r>
  </si>
  <si>
    <r>
      <rPr>
        <b/>
        <sz val="8"/>
        <color rgb="FFFF0000"/>
        <rFont val="Arial Narrow"/>
        <family val="2"/>
      </rPr>
      <t>FECHA: 31</t>
    </r>
    <r>
      <rPr>
        <sz val="8"/>
        <color rgb="FFFF0000"/>
        <rFont val="Arial Narrow"/>
        <family val="2"/>
      </rPr>
      <t>/03/2025</t>
    </r>
  </si>
  <si>
    <t xml:space="preserve">Orientaciones Generales: </t>
  </si>
  <si>
    <t xml:space="preserve">El archivo contiene las siguiente hojas: </t>
  </si>
  <si>
    <t xml:space="preserve">Hoja "Seguimiento", la cual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</si>
  <si>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</si>
  <si>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</si>
  <si>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</si>
  <si>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</si>
  <si>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</si>
  <si>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</si>
  <si>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</si>
  <si>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</si>
  <si>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</si>
  <si>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</si>
  <si>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</si>
  <si>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</si>
  <si>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</si>
  <si>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</si>
  <si>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</si>
  <si>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dio origen al hallazgo, observación y/o debilidad de auditoría identificado, con el fin de establecer una actividad efectiva, que prevenga la reincidencia del hallazgo.</t>
  </si>
  <si>
    <t>Acción de mejora a implementar</t>
  </si>
  <si>
    <t xml:space="preserve">Indica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</si>
  <si>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</si>
  <si>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</si>
  <si>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</si>
  <si>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</si>
  <si>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</si>
  <si>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</si>
  <si>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</si>
  <si>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</si>
  <si>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</si>
  <si>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</si>
  <si>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</si>
  <si>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</si>
  <si>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</si>
  <si>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</si>
  <si>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</si>
  <si>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</si>
  <si>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</si>
  <si>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</si>
  <si>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</si>
  <si>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 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</si>
  <si>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</si>
  <si>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</si>
  <si>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Alerta</t>
  </si>
  <si>
    <t>Identifica el 
EN TERMINO: La acción de mejora se encuentra 
ALERTA: La acción de mejora no presenta avances significativos durante el periodo de corte de seguimiento. 
OK: La acción de mejora alcanzo el 100% de la meta esperada</t>
  </si>
  <si>
    <t>Análisis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</si>
  <si>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</si>
  <si>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</si>
  <si>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asignado que realizó el seguimiento al plan de mejoramiento. </t>
  </si>
  <si>
    <t>Estado de la acción</t>
  </si>
  <si>
    <r>
      <t xml:space="preserve">Indica el estado de la acción a la fecha de seguimiento. 
</t>
    </r>
    <r>
      <rPr>
        <b/>
        <sz val="11"/>
        <color theme="1"/>
        <rFont val="Arial Narrow"/>
        <family val="2"/>
      </rPr>
      <t>EN EJECUCIÓN:</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próxima a su vencimiento. 
</t>
    </r>
    <r>
      <rPr>
        <b/>
        <sz val="11"/>
        <color theme="1"/>
        <rFont val="Arial Narrow"/>
        <family val="2"/>
      </rPr>
      <t>INCUMPLIDA:</t>
    </r>
    <r>
      <rPr>
        <sz val="11"/>
        <color theme="1"/>
        <rFont val="Arial Narrow"/>
        <family val="2"/>
      </rPr>
      <t xml:space="preserve"> Indica que la acción no se cumplió dentro de los plazos establecidos. 
</t>
    </r>
    <r>
      <rPr>
        <b/>
        <sz val="11"/>
        <color theme="1"/>
        <rFont val="Arial Narrow"/>
        <family val="2"/>
      </rPr>
      <t>CUMPLIDA</t>
    </r>
    <r>
      <rPr>
        <sz val="11"/>
        <color theme="1"/>
        <rFont val="Arial Narrow"/>
        <family val="2"/>
      </rPr>
      <t xml:space="preserve">: Indica que la acción se cumplió en un 100% en los plazos establecidos.
</t>
    </r>
  </si>
  <si>
    <t>SECCIÓN 4. JUSTIFICACIÓN DE LA EFECTIVIDAD DE LA ACCIÓN / HALLAZGO</t>
  </si>
  <si>
    <t>La verificación de la efectividad, solo aplica para los planes de mejoramiento de auditorías internas y planes derivados de las visitas del Archivo Distrital</t>
  </si>
  <si>
    <t xml:space="preserve">1. ¿El plan de Mejoramiento cumplió con la acción propuesta? </t>
  </si>
  <si>
    <t xml:space="preserve">Análisis adelantado por el auditor que realizó el seguimiento, de conformidad con lo reportado por el proceso responsable; en este se indica si se cumplió o no con la acción de mejora formulada. </t>
  </si>
  <si>
    <t>2. ¿Se ha materializado algún riesgo en relación con las acciones propuestas en el plan de mejora durante su ejecución?</t>
  </si>
  <si>
    <t xml:space="preserve">Análisis a partir de la información remitida por la Oficina Asesora de Planeación frente a las materializaciones de riesgos durante la ejecución de las acciones. </t>
  </si>
  <si>
    <t>3. Calificación de la acción</t>
  </si>
  <si>
    <r>
      <t xml:space="preserve">Indica la calificación de efectiva o infectiva, teniendo en cuenta las siguientes combinaciones:
Si las preguntas 1 y 2, se respondieron con "Si" y "No/No aplica", la acción es </t>
    </r>
    <r>
      <rPr>
        <b/>
        <sz val="11"/>
        <rFont val="Arial Narrow"/>
        <family val="2"/>
      </rPr>
      <t>"EFECTIVA".</t>
    </r>
    <r>
      <rPr>
        <sz val="11"/>
        <rFont val="Arial Narrow"/>
        <family val="2"/>
      </rPr>
      <t xml:space="preserve">
Cualquier otra combinación, la acción es </t>
    </r>
    <r>
      <rPr>
        <b/>
        <sz val="11"/>
        <rFont val="Arial Narrow"/>
        <family val="2"/>
      </rPr>
      <t>"INEFECTIVA</t>
    </r>
    <r>
      <rPr>
        <sz val="11"/>
        <rFont val="Arial Narrow"/>
        <family val="2"/>
      </rPr>
      <t xml:space="preserve">".  
</t>
    </r>
    <r>
      <rPr>
        <b/>
        <sz val="11"/>
        <rFont val="Arial Narrow"/>
        <family val="2"/>
      </rPr>
      <t xml:space="preserve">Nota 1: </t>
    </r>
    <r>
      <rPr>
        <sz val="11"/>
        <rFont val="Arial Narrow"/>
        <family val="2"/>
      </rPr>
      <t xml:space="preserve">si la acción se califica "EFECTIVA" la acción se CIERRA; en caso contrario, NO SE CIERRA. 
</t>
    </r>
    <r>
      <rPr>
        <b/>
        <sz val="11"/>
        <rFont val="Arial Narrow"/>
        <family val="2"/>
      </rPr>
      <t xml:space="preserve">Nota 2: </t>
    </r>
    <r>
      <rPr>
        <sz val="11"/>
        <rFont val="Arial Narrow"/>
        <family val="2"/>
      </rPr>
      <t xml:space="preserve">el "No aplica" hace referencia a las acciones formuladas que sus hallazgos no se relacionan con riesgos identificados en la entidad. 
</t>
    </r>
    <r>
      <rPr>
        <b/>
        <sz val="11"/>
        <rFont val="Arial Narrow"/>
        <family val="2"/>
      </rPr>
      <t>Nota 3:</t>
    </r>
    <r>
      <rPr>
        <sz val="11"/>
        <rFont val="Arial Narrow"/>
        <family val="2"/>
      </rPr>
      <t xml:space="preserve"> en relación con las acciones incumplidas, la efectividad se evaluará posterior al mes calendario fijado para su cumplimiento. </t>
    </r>
  </si>
  <si>
    <t>4. ¿Requiere reformulación de la acción?</t>
  </si>
  <si>
    <t xml:space="preserve">A partir de la calificación de la acción: 
Si la acción es efectiva, NO se debe reformular para mitigar la casusa que origino el hallazgo; en caso, contrario, el proceso responsable deberá realizar reformulación. </t>
  </si>
  <si>
    <t>5. Fuente Origen cierre hallazgo y/u observación</t>
  </si>
  <si>
    <t xml:space="preserve">Indica si el seguimiento fue realizado por la OCI, por el ente de control externo. </t>
  </si>
  <si>
    <t>6. Detalle de la fuente</t>
  </si>
  <si>
    <t xml:space="preserve">Indica el soporte que evidencia el cierre del hallazgo. 
Nombre completo del informe donde se registra el cierre del hallazgo en caso de que la fuente de origen sea externa. 
(Este campo solo aplica para los planes de mejoramiento externos)
</t>
  </si>
  <si>
    <t>Hoja "Resultados seguimiento", la cual refleja el estado de los planes de mejoramiento de la entidad en cada seguimiento trimestral.</t>
  </si>
  <si>
    <t>SECCIÓN 4. JUSTIFICACIÓN DE LA EFECTIVIDAD DE LA ACCIÓN</t>
  </si>
  <si>
    <t>Seguimiento II Trimestre</t>
  </si>
  <si>
    <t>Causa(s) del hallazgo</t>
  </si>
  <si>
    <t>Tipo de acción Propuesta</t>
  </si>
  <si>
    <t>Fecha de inicio
(DD-MM-AA)</t>
  </si>
  <si>
    <t>Fecha terminación
(DD-MM-AA)</t>
  </si>
  <si>
    <t>Modificación 
Fecha terminación
(DD-MM-AA)</t>
  </si>
  <si>
    <t>2.Fecha seguimiento</t>
  </si>
  <si>
    <t>2.Detalle del avance de la acción de mejora</t>
  </si>
  <si>
    <t>2.Actividades realizadas  a la fecha</t>
  </si>
  <si>
    <t>2.Resultado del indicador</t>
  </si>
  <si>
    <t>2. 50% avance en ejecución de la meta</t>
  </si>
  <si>
    <t>2.Alerta</t>
  </si>
  <si>
    <t>2.Analisis - Seguimiento OCI</t>
  </si>
  <si>
    <t>2. Auditor que realizó el seguimiento</t>
  </si>
  <si>
    <t>6. Detalle de la fuente
(Este campo solo aplica para los planes de mejoramiento externos)</t>
  </si>
  <si>
    <t>Origen Interno</t>
  </si>
  <si>
    <t>Auditoría al Proceso Gestión del Talento Humano (Política de Integridad, Conflictos de Interés, etc.) 2023</t>
  </si>
  <si>
    <t>GESTIÓN CONTRACTUAL</t>
  </si>
  <si>
    <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
</t>
    </r>
    <r>
      <rPr>
        <sz val="10"/>
        <color rgb="FF000000"/>
        <rFont val="Arial Narrow"/>
        <family val="2"/>
      </rPr>
      <t xml:space="preserve">
De la consulta realizada el 10/04/2024 en la plataforma SIGEP se evidenció que durante la vigencia 2023, 13 Directivos y/o Empelados públicos de libre nombramiento y remoción y 43 contratistas no registraron la Declaración de conflictos de intereses en la plataforma SIGEP - Sistema de Información y Gestión del Empleo Público del Departamento Administrativo de la Función Pública.</t>
    </r>
  </si>
  <si>
    <t>• Desconocimiento por parte de la Unidad de Talento Humano y la Secretaría General de la normatividad externa en materia de publicación y divulgación de la Declaración de Conflictos de Interés.
• Debilidades en la promoción, seguimiento y control efectivos por parte de la Unidad de Talento Humano y la Secretaría General, al cumplimiento de las declaraciones de conflictos de intereses de conformidad con la normatividad vigente aplicable.</t>
  </si>
  <si>
    <t>Establecer una estrategia para fomentar la cultura de actualización y definir los lineamientos para la generación de los reportes por parte de los contratistas en ambas plataformas (SIDEAP y SIGEP).</t>
  </si>
  <si>
    <t>•	Interpretación de los conceptos y su aplicación
•	Los procedimientos para la creación de usuarios, asignación de permisos y demás pasos necesarios. (Aclarar y conocer el sistema).
•	Correo a los supervisores solicitando la actualización del SIGEP y SIDEAP por parte de sus supervisados.
•	Cambio de lista de chequeo: A la suscripción, prórroga y terminación, incluyendo SIGEP y SIDEAP
•	Cambio Plantilla estudios previos persona natural Contratación Directa, incluyendo SIGEP y SIDEAP.</t>
  </si>
  <si>
    <t>Acción de mejora</t>
  </si>
  <si>
    <t>Secretaría General</t>
  </si>
  <si>
    <t>Desde febrero de 2025 se está solicitando la actualización de los reportes por parte de los contratistas en ambas plataformas (SIDEAP y SIGEP).</t>
  </si>
  <si>
    <t>La acción de mejora se cierra; revisadfo el SharePoint de planes de mejoramiento el 08/07/2025 se identificaron los siguientes sopórtes:
.- Correo de fecha  04/07/2025 con el cual desde la Unidad de Talento Humano remitió interpretación de los conceptos dadfos por el DASCD en materia de la plataforma SIGEP; donde es nesario solicitarlo a todos los servidores de la entidad durante los diferentes escenarios. 
-. Traza de correos de fecha 28 de abril y 20 de mayo, con los cuales la Unidad de Talento Humano socializó el instructivo a los funciobnarios (trabajadores oficiales y funcionarios de libre nombramiento y renmoción) el instructivo para diligenciamiento en el SIGEP-
-. Documento INSTRUCTIVO CARGUE DE LA INFORMACIÓN EN LA PLATAFORMA SIGEP APLICATIVO POR LA INTEGRIDAD PUBLICA, el cual contiene el paso a paso para realizar las diferentes declaraciones (bienes y rentas, y conflictos de interes)
-. Correo del 25/06/2025 con el cual la Secretaría General solicito a los líderes y/o responsables de procesos (quien en algunos casos son supervisores) solicitar el diligenciamiento de las declaraciones en el SIDEAP y SIGEP.
-. Formato FRO300-556-2 lista de chequeo para persona natural modificada con la inclusión de la Declaración de bienes y rentas y conflicto de interés en el  Aplicativo por la Integridad Pública (descargado de SIGEP).
-. Traza de correos con la cual el proceso solicito a la OAP el ajuste, codificación y aprobación del formato (29 de mayo, 10 de junio, 15 de junio )
-. Correo de fecha 16/06/2025 con el cual el cual el proceso socializó la lista de chequeo en su nueva versión.
-. Actualización del formato de estudios previos incluyendo la modificción en relación con la plataformA SIGEP, la cual se comunico al responsable del proceso mediante correo del 03/07/2025.</t>
  </si>
  <si>
    <t>Manuela Hernández J.</t>
  </si>
  <si>
    <t>NO</t>
  </si>
  <si>
    <t>Seguimiento OCI</t>
  </si>
  <si>
    <t>SI</t>
  </si>
  <si>
    <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
</t>
    </r>
    <r>
      <rPr>
        <sz val="10"/>
        <color rgb="FF000000"/>
        <rFont val="Arial Narrow"/>
        <family val="2"/>
      </rPr>
      <t xml:space="preserve">
Verificada la publicación de la declaración de conflictos de interés por parte de los servidores de la entidad en las plataformas SIDEAP y SIGEP durante la vigencia 2023 al momento de: 1) posesión en un cargo o suscripción de contrato de prestación de servicios; 2) una vez al año o durante la ejecución del contrato; 3) retiro del servicio o terminación del objeto contractual con la entidad u organismo Distrital y; 4) cuando la o el servidor público o la o el colaborador del Distrito en cualquier momento considera que podría encontrarse incurso en una situación de Conflicto de Interés; se identificó incumplimiento, por cuanto:
Verificación SIGEP:
• Posesión en un cargo o suscripción de contrato de prestación de servicios:
o El 100% (6) de los empleados públicos de libre nombramiento y remoción que fueron nombrados mediante resolución por la Gerencia General durante el I semestre del 2023 no realizó la presentación en el SIGEP.
o El 100% (17 de los 43 seleccionados previamente mediante muestreo aleatorio) de los contratistas vinculados durante la vigencia 2023, no realizó la presentación en el SIGEP.
• Declaración periódica o durante la ejecución del contrato
o El 90% (10) de los Directivos y/o Empleados públicos de libre nombramiento y remoción vinculados al 31/07/2024, no realizó la presentación en el SIGEP.
o El 100% (44) de los contratistas con contrato durante la vigencia 2023, no realizó la presentación en el SIGEP.
• Retiro del servicio o terminación del objeto contractual con la entidad
o El 100% (2) de los Empleados públicos de libre nombramiento y remoción que se desvincularon en marzo y junio del 2023, no realizó la presentación en el SIGEP.
o El 100% (5) de los contratistas que finalizaron contrato con la entidad durante la vigencia 2023 por cumplimiento del plazo del contrato de prestación de servicios, no realizó la presentación en el SIGEP.
• Declaración Conflicto de Interés
o El contratista que en el mes de marzo del 2023 declaró caso de conflicto de Interés por “Interés particular”, no realizó la presentación en el SIGEP.
Verificación SIDEAP:
• Posesión en un cargo o suscripción de contrato de prestación de servicios:
o El 83% (5) de los empleados públicos de libre nombramiento y remoción que fueron nombrados mediante resolución por la Gerencia General durante el I semestre del 2023, no realizó la presentación en el SIDEAP ni remitió soporte a la Unidad de Talento Humano. 
• Declaración periódica o durante la ejecución del contrato
o El 100% (44) de los contratistas con contrato durante la vigencia 2023, no realizó la presentación en el SIDEAP.
• Retiro del servicio o terminación del objeto contractual con la entidad
o El 100% (2) de los Empleados públicos de libre nombramiento y remoción que se desvincularon en marzo y junio del 2023, no realizó la presentación en el SIDEAP ni remitió soporte a la Unidad de Talento Humano.
o El 60% (3) de los trabajadores oficiales que se desvincularon durante la vigencia 2023, no realizó la presentación en el SIDEAP ni remitió soporte a la Unidad de Talento Humano.
o El 100% (5) de los contratistas que finalizaron durante la vigencia 2023 el plazo del contrato de prestación de servicios no realizó la presentación en el SIDEAP.</t>
    </r>
  </si>
  <si>
    <t>Establecer una estrategia para fomentar la cultura de actualización y definir los li_x0002_neamientos para la genera_x0002_ción de los reportes por parte de los contratistas en ambas plataformas (SIDEAP y SIGEP).</t>
  </si>
  <si>
    <t> </t>
  </si>
  <si>
    <t>AUDITORÍA AL PROCESO EJSA-APUESTAS 2024</t>
  </si>
  <si>
    <t>EJSA-APUESTAS</t>
  </si>
  <si>
    <r>
      <rPr>
        <b/>
        <sz val="10"/>
        <color rgb="FF000000"/>
        <rFont val="Arial Narrow"/>
        <family val="2"/>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color rgb="FF000000"/>
        <rFont val="Arial Narrow"/>
        <family val="2"/>
      </rPr>
      <t xml:space="preserve">HALLAZGO No. 8
</t>
    </r>
    <r>
      <rPr>
        <b/>
        <sz val="10"/>
        <color rgb="FF000000"/>
        <rFont val="Arial Narrow"/>
        <family val="2"/>
      </rPr>
      <t xml:space="preserve">
</t>
    </r>
    <r>
      <rPr>
        <sz val="10"/>
        <color rgb="FF000000"/>
        <rFont val="Arial Narrow"/>
        <family val="2"/>
      </rPr>
      <t xml:space="preserve">De la revisión efectuada al expediente físico contractual n°55 del 2022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que reposan en el expediente físico:
• No se identificó trazabilidad de los 3 cambios de supervisores del contrato durante la vigencia 2023 (ver Tabla No 26. Historial de asignaciones al jefe de Unidad de Apuestas y Control de Juegos como supervisor del contrato n°55 del 2022)
Nota: La OCI tiene claro y comparte el argumento de que la designación se hace sobre el cargo y no sobre la persona; no obstante, se ratifica la debilidad en la no notificación al supervisor entrante, ni al contratista de este cambio durante el periodo de vacaciones del supervisor titular del contrato. 
Lo anterior, teniendo en cuenta que el servidor que recibe el cargo debe ser notificado de todas las actividades a su cargo, y en este caso en específico, de la supervisión de los contratos asociados a la Unidad.
-. Incompletitud de los documentos cargados en la plataforma SECOP II: 
• No se identificó el cargue de las pólizas actualizadas para 2 de las 3 modificaciones realizadas al contrato, durante el periodo de alcance; es decir, de las fechas 09/09/2023 y 09/02/2024. 
-. Inadecuada supervisión contractual:
• La comunicación de la asignación de supervisión del contrato (13/09/2022) y el acta de inicio (15/09/2022) fueron subidos por la Secretaría General el 21/11/2022 y el 25/10/2022; respectivamente. Es decir 69 y 40 días calendario, después de la suscripción de estos.
• Teniendo en cuenta que durante la vigencia del 2023 se identificó debilidades con la asignación de los diferentes supervisores, los formatos FRO330-183-5 de los meses septiembre a diciembre del 2023 y enero del 2024 no fueron firmados por el supervisor inicialmente designado en la vigencia 2022. 
Es decir, fueron firmados por los supervisores asignados en septiembre, octubre y diciembre del 2023; para los cuales no se identificó comunicación oficial de asignación a la supervisión. </t>
    </r>
  </si>
  <si>
    <t xml:space="preserve"> Ausencia de autocontrol en el ejercicio de las funciones y obligaciones contractuales 
 Falta de control sobre la información documental que deben reposar en los expedientes físicos 
como en el SECOP II.</t>
  </si>
  <si>
    <t xml:space="preserve">
Solicitar mediante memorando una vez al año a Talento Humano informe a la Secretaría General una vez se presenten, las novedades administrativas tales como: vacaciones, incapacidades, retiros, licencias, etc ( toda vez que estas conllevarían a un cambio en la supervisión de los contratos de la Lotería de Bogotá.)y efectuar seguimiento a la respuesta.Una vez se cuente con la información se designará contratista o personal de planta para que proceda a proyectar memorando de modificación de supervisión ( el contratista o personal de planta subirá al secop el memorando y archivará en la carpeta)
Memorando al subgerente comercial con el fin de solictar se dé adecuado cumplimiento de las obligaciones del supervisor en ajuste a la normatividad interna de supervisor. Se  recordará la obligación de tener actualizado el secop en cada fase contratual (deberá tener actualizado Cargue de informes, verificación cargue de documentos de ejecución contractual, polizas secop, verificación de actualización del secop por el area fiananciera   y publicación de pólizas aprobadas)</t>
  </si>
  <si>
    <t>Memorando</t>
  </si>
  <si>
    <t xml:space="preserve">
Secretaría General</t>
  </si>
  <si>
    <t xml:space="preserve">
Se solicitó  a Talento Humano la información y actualmente se está haciendo seguiento desde la Sgeneral a las novedades de vaciones, encargos etc. La información se suministró a control interno en el anterior reporte . Se adjunta evidencia de nuevos seguimientos de cambios de supervisor en el secop.
Memorando al subgerente comercial se adjuntó evidencia en anterior a seguimiento </t>
  </si>
  <si>
    <t xml:space="preserve">La acción de mejora se cierra; revisado el SharePoint de planes de mejoramiento el 08/07/2025 se identificaron las siguientes comunicaciones relacionadas con los cambios de supervisión de conformidad con las novedades presentadas así:
-.Contratos asociados a abogados al Secretarío General encargado; 2 correos del 22/05/2025.
-. Contratos de la OCI a la jefe encargada; correo del 24/06/2025.
-. Contratos a jefe encargado de la Unidad de Apuestas y Contriol de juegos, y Ofcial de cumplimiento encargada; correo del 20/06/2025.
Así entonces, se recomienda al proceso continuar realizando oportunamente los cambios de supervisión en el Secop II; de conformidad con las novedades que se reporten con los supervisores. </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</si>
  <si>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rFont val="Arial Narrow"/>
        <family val="2"/>
      </rPr>
      <t xml:space="preserve">
HALLAZGO No. 9</t>
    </r>
    <r>
      <rPr>
        <b/>
        <sz val="10"/>
        <rFont val="Arial Narrow"/>
        <family val="2"/>
      </rPr>
      <t xml:space="preserve">
</t>
    </r>
    <r>
      <rPr>
        <sz val="10"/>
        <rFont val="Arial Narrow"/>
        <family val="2"/>
      </rPr>
      <t xml:space="preserve">De la revisión efectuada al expediente físico contractual n°82 del 2023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y/o inconsistencias de los documentos que reposan en el expediente físico:
• No se identificó trazabilidad en los 3 cambios de supervisores del contrato durante la vigencia 2023. (ver Tabla No 28. Historial de asignaciones al jefe de Unidad de Apuestas y Control de Juegos como supervisor del contrato n°82 del 2023.)
Nota: La OCI tiene claro y comparte el argumento de que la designación se hace sobre el cargo y no sobre la persona; no obstante, se ratifica la debilidad en la no notificación al supervisor entrante, ni al contratista de este cambio durante el periodo de vacaciones del supervisor titular del contrato. 
Lo anterior, teniendo en cuenta que el servidor que recibe el cargo debe ser notificado de todas las actividades a su cargo, y en este caso en específico, de la supervisión de los contratos asociados a la Unidad.
-. Inadecuada supervisión contractual:
• El soporte de la supervisión del contrato no registra fecha, por tanto, dificultó identificar cuando se realizó la designación.
• Teniendo en cuenta que durante la vigencia del 2023 se identificó debilidades con la asignación de los diferentes supervisores, los 3 formatos FRO330-183-5 no fueron firmados por el supervisor inicialmente designado. 
Es decir, fueron firmados por los supervisores asignados octubre y diciembre del 2023; para los cuales no se identificó comunicación oficial de asignación a la supervisión. </t>
    </r>
    <r>
      <rPr>
        <b/>
        <sz val="10"/>
        <rFont val="Arial Narrow"/>
        <family val="2"/>
      </rPr>
      <t xml:space="preserve">
</t>
    </r>
  </si>
  <si>
    <t>Solicitar mediante memorando una vez al año a Talento Humano informe a la Secretaría General una vez se presenten, las novedades administrativas tales como: vacaciones, incapacidades, retiros, licencias, etc ( toda vez que estas conllevarían a un cambio en la supervisión de los contratos de la Lotería de Bogotá.)y efectuar seguimiento a la respuesta.Una vez se cuente con la información se designará contratista o personal de planta para que proceda a proyectar memorando de modificación de supervisión ( el contratista o personal de planta subirá al secop el memorando y archivará en la carpeta)
Memorando al subgerente comercial con el fin de solictar se dé adecuado cumplimiento de las obligaciones del supervisor en ajuste a la normatividad interna de supervisor. Se  recordará la obligación de tener actualizado el secop en cada fase contratual (deberá tener actualizado Cargue de informes, verificación cargue de documentos de ejecución contractual, polizas secop, verificación de actualización del secop por el area fiananciera   y publicación de pólizas aprobadas)</t>
  </si>
  <si>
    <t xml:space="preserve">
Se solictó  a Talento Humano la información y actualmente se está haciendo seguiento desde la Sgeneral a las novedades de vaciones, encargos etc. La información se suministró a control interno en el anterior reporte . Se adjunta evidencia de nuevos seguimientos de cambios.
Memorando al subgerente comercial se adjuntó evidencia en anterior seguimiento </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</si>
  <si>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color rgb="FF000000"/>
        <rFont val="Arial Narrow"/>
        <family val="2"/>
      </rPr>
      <t xml:space="preserve">HALLAZGO No. 10
De la revisión efectuada al expediente físico contractual n°20 del 2024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que reposan en el expediente físico:
• No existe evidencia en la carpeta física sobre la trazabilidad en el cambio del supervisor del contrato, el cual se generó en el mes de junio de 2024; cambio que se genera por el periodo de disfrute de vacaciones del jefe titular de la Unidad.  
Nota: La OCI tiene claro y comparte el argumento de que la designación se hace sobre el cargo y no sobre la persona; no obstante, se ratifica la debilidad en la no notificación al supervisor entrante, ni al contratista de este cambio durante el periodo de vacaciones del supervisor titular del contrato. 
Lo anterior, teniendo en cuenta que el servidor que recibe el cargo debe ser notificado de todas las actividades a su cargo, y en este caso en específico, de la supervisión de los contratos asociados a la Unidad.
-. Incompletitud de los documentos cargados en la plataforma SECOP II: 
• No se identificó soporte de supervisor asignado para el contrato en el Submódulo “Asignaciones para el seguimiento” de la plataforma. </t>
    </r>
  </si>
  <si>
    <t xml:space="preserve">
Solicitar mediante memorando una vez al año a Talento Humano informe a la Secretaría General una vez se presenten, las novedades administrativas tales como: vacaciones, incapacidades, retiros, licencias, etc ( toda vez que estas conllevarían a un cambio en la supervisión de los contratos de la Lotería de Bogotá.)y efectuar seguimiento a la respuesta.Una vez se cuente con la información se designará contratista o personal de planta para que proceda a proyectar memorando de modificación de supervisión ( el contratista o personal de planta subirá al secop el memorando y archivará en la carpeta)
Memorando al subgerente comercial con el fin de solictar se dé adecuado cumplimiento de las obligaciones del supervisor en ajuste a la normatividad interna de supervisor. Se  recordará la obligación de tener actualizado el secop en cada fase contratual (deberá tener actualizado Cargue de informes, verificación cargue de documentos de ejecución contractual, polizas secop, verificación de actualización del secop por el area fiananciera   y publicación de pólizas aprobadas) </t>
  </si>
  <si>
    <t>Auditoría al Proceso de Gestión Documental 2025</t>
  </si>
  <si>
    <t>GESTIÓN DOCUMENTAL</t>
  </si>
  <si>
    <r>
      <rPr>
        <b/>
        <sz val="10"/>
        <color rgb="FF000000"/>
        <rFont val="Arial Narrow"/>
        <family val="2"/>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HALLAZGO No.5
</t>
    </r>
    <r>
      <rPr>
        <sz val="10"/>
        <color rgb="FF000000"/>
        <rFont val="Arial Narrow"/>
        <family val="2"/>
      </rPr>
      <t xml:space="preserve">
De la revisión efectuada al expediente físico contractual n°68 del 2022 y consulta realizada en el portal SECOP II, se evidenciaron debilidades en el cumplimiento de los requisitos de la etapa precontractual y contractual, debido a la incompletitud y/o inexactitud de los documentos que reposan en el expediente (físico y en SECOP II) e inadecuada supervisión contractual. A continuación, el detalle de las debilidades identificadas: 
-. Incompletitud y/o inconsistencias de los documentos que reposan en el expediente físico:
• El soporte de afiliación a la Administradora de Riesgos Laborales-ARL de fecha 02/12/2022, registra la cobertura desde el 03/12/2022 al 03/04/2023. No obstante, se identificó inconsistencia por cuanto el plazo de ejecución del contrato era por 6 meses y su fecha de terminación era al 08/06/2023.
• En el marco de las 4 modificaciones realizadas al contrato, no se identificó soporte de la ampliación de la cobertura ante la Administradora de Riesgos Laborales-ARL.
-. Debilidades en la información cargada en la plataforma SECOP II:
• La póliza n°15-45-101151886, anexo n°1 con fecha 09/06/2023 cargada por el proveedor el 14/06/2023 en el marco de la modificación n°1 al contrato, fue aprobada por la Secretaría General el 13/09/2023; es decir, 3 meses después de iniciar la prórroga (15/06/2023)
-. Inadecuada supervisión contractual:
• En el formato FRO330-535-1 Informe de avance de actividades - supervisor contratista de septiembre del 2024 realizado por el contratista, no se registró el periodo completo de ejecución; lo anterior, teniendo en cuenta que si el periodo del informe n°2 termino el 30/11/2023, la fecha inicial del informe n°3 debió ser el 01/12/2023; y no el 01/09/2024. 
• En 3 de los 4 formatos FRO330-535-1 Informe de avance de actividades - supervisor contratista, del periodo comprendido entre diciembre del 2023 y octubre del 2024, no se registraron tareas o actividades que dieran cumplimiento de las obligaciones específicas n°11, 12 y 13 del anexo contractual.
• En el 100% de los formatos FRO330-183-5 Informe de seguimiento, control y reevaluación de proveedores y contratista no se menciona explícitamente el seguimiento a los riesgos; no obstante, se registra “N/A” los ítems del numeral 3.1. Análisis materialización y mitigación del riesgo.
• Verificado el estado del contrato en el SECOP II, se identifica como “En ejecución” y no “Finalizado y/o Terminado”</t>
    </r>
  </si>
  <si>
    <t>APROBACIÓN DE LA GARANTÍA POR SECRETARIA GENERAL AL INICIO DE LA ODIFICACIÓN CONTRACTUAL</t>
  </si>
  <si>
    <t>AJUSTAR LISTA DE CHEQUEO DE DOCUMENTOS DEL CONTRATO DE PRESTACIÓN DE SERVICIOS PROFESIONALES Y/O DE APOYO A LA GESTIÓN - PERSONAL NATURAL.</t>
  </si>
  <si>
    <t>FORMATO AJUSTADO, APROBADO Y CODIFICADO</t>
  </si>
  <si>
    <t>Se ajusto la lista de chequeo formato numerado</t>
  </si>
  <si>
    <t>La acción de mejora se cierra; revisado el SharePoint de planes de mejoramiento el 08/07/2025 se identificaron los siguientes soportes:
-.Formato FRO300-556-2 Lista de chequeo invitación directa versión del 15/06/2025, con la inclusión de los numerales 57.Garantía única de cumplimiento de la modificación y 58.	Aprobación en SECOP II de la garantía única de cumplimiento de la modificación del contrato (captura de pantalla) en la etapa contractual cuando se identifiquen modificaciones al contrato. 	
-.Traza de correos desde el 29/0/2025 con el cual el procesos solicitó a la OAP la codificación y aprobación del ajuste al formato.
-. Correo del 15/06/2025 con el cual la OAP informando la actualización del formato y la solicitud de publicación en el botón de transparencia.
-. Correo del 16/06/2025 con el cual el proceso socializó el formato actualizado con los líderes y/o responsables de procesos (algunos supervisores de contratos)</t>
  </si>
  <si>
    <r>
      <rPr>
        <b/>
        <sz val="10"/>
        <color rgb="FF000000"/>
        <rFont val="Arial Narrow"/>
        <family val="2"/>
      </rPr>
      <t xml:space="preserve">TEMA: CONTRATACIÓN POR INVITACIÓN DIRECTA
OBSERVACIÓN No.6:
</t>
    </r>
    <r>
      <rPr>
        <sz val="10"/>
        <color rgb="FF000000"/>
        <rFont val="Arial Narrow"/>
        <family val="2"/>
      </rPr>
      <t xml:space="preserve">
En el marco de la verificación de la veracidad de certificados de estudios y/o documentos equivalentes aportados para suscripción de los contratos n°68 del 2022 y 45 del 2024 de conformidad con los requisitos señalados en el formato FRO300-556-1 LISTA DE CHEQUEO DOCUMENTOS DEL CONTRATO, mediante consulta el 04/03/2025 en las páginas oficiales de los entes formadores, se identificó que para la suscripción del contrato N°45 del 2024 se registró la no aplicación del documento “22. Antecedentes disciplinarios expedidos por el ente rector de la profesión (si aplica) (vigencia no superior los 30 días calendario)”, cuando en la página Oficinal del Colegio Colombiano de Archivistas se indica que “Los certificados de antecedentes disciplinarios, vigencia de tarjeta y trámite de tarjeta, deben ser solicitados directamente por el profesional. El Colegio Colombiano de archivistas, no expide certificaciones ni da información a terceros.”.
Es decir, en el formato FRO300-556-1 LISTA DE CHEQUEO DOCUMENTOS DEL CONTRATO se registró que no aplicaba el documento, cuando en realidad el contratista podía proveerlo.
</t>
    </r>
  </si>
  <si>
    <t>NO APORTE DEL CERTIFICADO DE ANTECEDENTES DISCIPLINARIOS EXPEDIDO POR EL ENTE RECTOR DE LA PROFESIÓN (SI APLICA)</t>
  </si>
  <si>
    <r>
      <rPr>
        <sz val="10"/>
        <color rgb="FF000000"/>
        <rFont val="Arial Narrow"/>
        <family val="2"/>
      </rPr>
      <t xml:space="preserve">La acción de mejora se encuentra en ejecución y pendiente de cierre; revisado el SharePoint de planes de mejoramiento el 08/07/2025 se identificaron los siguientes soportes:
-.Formato FRO300-556-2 Lista de chequeo invitación directa versión del 15/06/2025.
-.Traza de correos desde el 29/0/2025 con el cual el procesos solicitó a la OAP la codificación y aprobación del ajuste al formato.
-. Correo del 15/06/2025 con el cual la OAP informando la actualización del formato y la solicitud de publicación en el botón de transparencia.
-. Correo del 16/06/2025 con el cual el proceso socializó el formato actualizado con los líderes y/o responsables de procesos (algunos supervisores de contratos)
</t>
    </r>
    <r>
      <rPr>
        <b/>
        <sz val="10"/>
        <color rgb="FF000000"/>
        <rFont val="Arial Narrow"/>
        <family val="2"/>
      </rPr>
      <t xml:space="preserve">No obstante, de conformidad con lo conversado y correo del 11/07/2025 el proceso incluirá en los estudios previos del contrato en futuras contrataciones, la aplicabilidad del numeral 17 de la lista de chequeo; es decir, detallando si aplica o no la entrega del documento tal y como se registra en el formato. </t>
    </r>
  </si>
  <si>
    <t>Criterios efectividad</t>
  </si>
  <si>
    <t>2. ¿Se ha materializado algún riesgo en relación con las acciones propuestas en el Plan de Mejora?</t>
  </si>
  <si>
    <t>Origen Externo</t>
  </si>
  <si>
    <t>Informe Alcaldía de Bogotá-PQRS</t>
  </si>
  <si>
    <t>ATENCIÓN Y SERVICIO AL CLIENTE</t>
  </si>
  <si>
    <t>Peticiones Vencidas en el Sistema</t>
  </si>
  <si>
    <t>1. Socializar, desde la oficina de Atención al Cliente, de manera trimestral, a través de correo electrónico a todos los colaboradores de la entidad, dentro de los cuales están los jefes de las áreas que son usuarios en el Sistema Bogotá Te Escucha y los usuarios administradores en la entidad de dicho sistema, el Manual para la Gestión de Peticiones Ciudadanas y las Modalidades de las peticiones y tiempos de ley para dar respuesta a las mismas.</t>
  </si>
  <si>
    <t>Correos trimestrales de socialización</t>
  </si>
  <si>
    <t>Preventiva</t>
  </si>
  <si>
    <t>Sandra Milena Trujillo Vargas - Profesional III Atención al Cliente</t>
  </si>
  <si>
    <t>El 3 de abril de 2025, desde la oficina de Atención al Cliente se socializó, mediante correo electrónico institucional, a todos los colaboradores de la entidad, dentro de los cuales están los jefes de las áreas que son usuarios en el Sistema Bogotá Te Escucha y el usuario administrador en la entidad de dicho sistema, el Manual para la Gestión de Peticiones Ciudadanas y las Modalidades de las peticiones y tiempos de ley para dar respuesta a las mismas.</t>
  </si>
  <si>
    <t xml:space="preserve">La acción de mejora se encuentra en ejecución; revisado el SharePoint de Planes de mejoramiento el 08/07/2025 se identificaron los siguientes soportes: 
-. Soportes de los correos de socialización del Manual de Gestión de PQRS y las modalidades y tiempos oportunos para respuesta de PQRS; del 03/04/2025
A la fecha de corte se han realizado 2 socializaciones incluyendo el del 08/01/2025.
</t>
  </si>
  <si>
    <t>2. Realizar de manera semestral, desde la oficina de Atención al Cliente, capacitación virtual a todos los colaboradores de la entidad, dentro de los cuales están los responsables de responder PQRS, sobre puntos relevantes a tener en cuenta dentro del Manual de Gestión de Peticiones Ciudadanas. Adicionalmente, informar sobre las implicaciones y/o consecuencias que genera la no atención oportuna de PQRS.</t>
  </si>
  <si>
    <t xml:space="preserve">Evidencia capacitaciones virtuales semestrales (listado de asistencia y material capacitación) </t>
  </si>
  <si>
    <t>El 24 de junio de 2025, desde la oficina de Atención al Cliente se llevó a cabo capacitación virtual sobre puntos relevantes en la gestión de peticiones ciudadanas y la atención oportuna de las mismas; de igual manera durante la capacitación se informó sobre las implicaciones y/o consecuencias que conlleva la no atención oportuna de las PQRSD.</t>
  </si>
  <si>
    <t xml:space="preserve">La acción de mejora se encuentra en ejecución; revisado el SharePoint de Planes de mejoramiento el 08/07/2025 se identificaron los siguientes soportes: 
-. Material presentado en la capacitación, relacionada con el tipo de PQRS y su tiempo de respuesta según nomrativa vigente.
-. Listado de asistencia a capacitaciíon virtual realizada por el proceso el 24/06/2025.
-. Grabación de la jornada de capacitación. 
Por tanto, se encuentra pendiente de realizarse la 2da jornada de capacitación durante el II semestre del 2025 para dar cierre a la acción. </t>
  </si>
  <si>
    <t>4. Presentar trimestralmente por parte de la oficina de Atención al Cliente, el monitoreo y seguimiento, en sesiones del Comité Institucional de Gestión y Desempeño, sobre el estado de PQRS y las alertas emitidas a los jefes de áreas que son usuarios en el Sistema Bogotá Te Escucha</t>
  </si>
  <si>
    <t>Actas de las sesiones del CIGYD cuando se presente el seguimiento por parte de la Oficina de Atención al Cliente</t>
  </si>
  <si>
    <t>En las sesiones del Comité Institucional de Gestión y Desempeño CIGYD del 30 de abril, 30 de mayo y 27 de junio de 2025 se hizo la presentación del Monitoreo y seguimiento sobre el estado de PQRS y las alertas para la atención oportuna de PQRS emitidas a los jefes de áreas que son usuarios en el Sistema Bogotá Te Escucha, así como recomendaciones en la gestión y atención de PQRS, tipologías de PQRS y términos de ley para dar respuesta, implicaciones legales que conlleva la desatención o no atención oportuna de las PQRS</t>
  </si>
  <si>
    <t xml:space="preserve">La acción de mejora se encuentra en ejecución; revisado el SharePoint de Planes de mejoramiento el 08/07/2025 se identificaron soportes: 
-. Correos de socialización del seguimiento realizado en las sesiones del CIGD, de fecha 30 de abril, 30 de mayo y 27 de junio. 
-. Presentación Powr Point con el detalle de las PQRS a vencer pendientes de gestionar por cada proceso responsable; socializados en las sesiones del comité realizadas en el II trimestre. 
-. Actas de las sesiones del CIGD del 30 de abril y 30 de mayo; pendiente acta de la sesión de junio, ya que, se encuentra en consolidación por parte de la OAP.
A la fecha se han realizado 6 seguimientos en el marco del CIGD incluyendo los realizados el 30 de enero, 19 d efebrero y 31 de marzo. </t>
  </si>
  <si>
    <t>5. Remitir, desde la oficina de Atención al Cliente, de manera trimestral a través del Sistema Integrado de Gestión Documental - SIGA  a los jefes de las áreas que son usuarios en el Sistema Bogotá Te Escucha, oficio o memorando interno recalcando las responsabilidades y recomendaciones generales sobre la importancia de la atención y gestión oportuna a las PQRS recibidas y que les son asignadas a través del Sistema Bogotá Te Escucha.</t>
  </si>
  <si>
    <t>Oficios o memorandos internos trimestrales</t>
  </si>
  <si>
    <t>Para el segundo trimestre de 2025, se remitió el 4 de abril de 2025, desde la oficina de Atención al Cliente, a través del Sistema Integrado de Gestión Documental - SIGA,  a los jefes de las áreas que son usuarios en el Sistema Bogotá Te Escucha, el oficio o memorando interno con radicado 3-2025-650 recalcando las responsabilidades y recomendaciones generales sobre la importancia de la atención y gestión oportuna a las PQRS recibidas y que les son asignadas a través del Sistema Bogotá Te Escucha</t>
  </si>
  <si>
    <t>La acción de mejora se encuentra en ejecución; revisado el SharePoint de Planes de mejoramiento el 08/07/2025 se identificaron los siguientes soportes: 
-. Memorando n°3-2025-650 del 04/04/2025 con el cual se socializó a los líderes y/o responsables de procesos las recomendaciones para responder oportunamente las PQRS asignadas. 
A la fecha se han reakuizado dos socializaciones inclutyendo el Memorando n°3-2025-34 del 09/01/2025.</t>
  </si>
  <si>
    <t>Informe Alcaldía de Bogotá-Canales de Atención</t>
  </si>
  <si>
    <r>
      <rPr>
        <b/>
        <i/>
        <sz val="12"/>
        <color theme="1"/>
        <rFont val="Arial Narrow"/>
        <family val="2"/>
      </rPr>
      <t xml:space="preserve">¿El punto cuenta mecanismos de verificación que permitan establecer que se puede iniciar la prestación del servicio? </t>
    </r>
    <r>
      <rPr>
        <sz val="12"/>
        <color theme="1"/>
        <rFont val="Arial Narrow"/>
        <family val="2"/>
      </rPr>
      <t xml:space="preserve">
</t>
    </r>
    <r>
      <rPr>
        <u/>
        <sz val="12"/>
        <color theme="1"/>
        <rFont val="Arial Narrow"/>
        <family val="2"/>
      </rPr>
      <t>Observación</t>
    </r>
    <r>
      <rPr>
        <sz val="12"/>
        <color theme="1"/>
        <rFont val="Arial Narrow"/>
        <family val="2"/>
      </rPr>
      <t>: No cuenta con sistema de verificación al iniciar la jornada laboral</t>
    </r>
  </si>
  <si>
    <t xml:space="preserve">Llevar un registro con el check list de los elementos básicos para iniciar la prestación del servicio y compartir en línea mediante SharePoint dicho archivo con la oficina de Gestión Tecnológica y la Unidad de Recursos Físicos cuando se evidencie indisponibilidad de alguna herramienta </t>
  </si>
  <si>
    <t>Archivo de verificación compartido en SharePoint</t>
  </si>
  <si>
    <t>Correctiva</t>
  </si>
  <si>
    <t xml:space="preserve"> Sandra Milena Trujillo Vargas (Profesional III Atención al Cliente) / Martha Liliana Durán Cortés (Jefe Unidad de Recursos Físicos) / Yohana Pineda Afanador (Jefe Oficina de Gestión Tecnológica e Innovación)</t>
  </si>
  <si>
    <t xml:space="preserve">Para el segundo trimestre de 2025, el archivado ubicado en el One Drive denominado "Registro check list elementos básicos para la prestación del servicio" se encuentra actualizado, ya que dicho archivo, el cual está compartido con la jefe de la Oficina de Gestión Tecnológica e Innovación y la jefe de la Unidad de Recursos Físicos, se alimenta diariamente por parte de la profesional de la oficina de Atención al Cliente.
De otra parte, la encuesta en formato Forms, denominada "Check List elementos básicos para la prestación del servicio" se encuentra actualizado, ya que dicho formato, el cual fue compartido con  la jefe de la Oficina de Gestión Tecnológica e Innovación, dos ingenieros de dicha oficina y con la jefe de la Unidad de Recursos Físicos, se alimenta diariamente por parte de la profesional de la oficina de Atención al Cliente.  </t>
  </si>
  <si>
    <t>La acción de mejora se cierra; revisado el SharePoint de planes de mejoramiento el 08/07/2025 se identificaron los siguientes soportes: 
-. Documento Excel Registro Check List elementos básicos para prestación del servicio, el cual es diligenciado por la profesional del área de atención y servicio al cliente durante el II trimestre; donde hasta el 07/07/2025 no se han presentado novedades con el correcto funcionamiento de los elementos y/o equipos que se manejan el el área. 
-. Formulario forms Diligenciamiento formulario FORMS Check List elementos básicos para la prestación del servicio creado y diligenciado por la profesional del área de atención y servicio al cliente hasta el 07/07/2025.</t>
  </si>
  <si>
    <t>AUDITORÍA AL PROCESO DE GESTIÓN DE LAS TECNOLOGÍAS Y LA INFORMACIÓN – ACCESIBILIDAD WEB 2024</t>
  </si>
  <si>
    <t>GESTIÓN DE LAS TECNOLOGÍAS Y LA INFORMACIÓN</t>
  </si>
  <si>
    <t>Tema: Alternativa texto para elementos no textuales
El día 11/09/2024 se consulta la página web de la entidad y se evidencia que el 31% de las imágenes revisadas y relacionadas en la tabla No. 2 (28 de 90), no cuentan con texto alternativo o el texto no corresponde con la imagen. Esto incumple lo establecido en el Anexo 1 de la Resolución MinTIC 1519 del 2020 - Directrices de Accesibilidad Web, literal CC1. Alternativa texto para elementos no textuales.</t>
  </si>
  <si>
    <t>Desatención y falta de control para implementar los lineamientos de Accesibilidad Web</t>
  </si>
  <si>
    <t>El Area de Comunicaciones y Mercadeo realizara corrección de los textos alternativos de las imágenes publicadas en el Portal Comercial Lotería de Bogotá de acuerdo a los accesos otorgados por el webmaster, para las nuevas imagenes el administrador de contenidos las cargara directamente con estos textos alternativos.</t>
  </si>
  <si>
    <t>Reporte del 100% de las imágenes corregidas del portal Web.</t>
  </si>
  <si>
    <t>Subgerencia Comercial y de Operaciones</t>
  </si>
  <si>
    <t>Se realizó revisión del 100% de las imágenes publicadas en página web, se realizó correción de las imágenes que no contaban con textos descriptivos.</t>
  </si>
  <si>
    <r>
      <rPr>
        <sz val="10"/>
        <color rgb="FF000000"/>
        <rFont val="Arial Narrow"/>
        <family val="2"/>
      </rPr>
      <t>Acción</t>
    </r>
    <r>
      <rPr>
        <b/>
        <sz val="10"/>
        <color rgb="FF000000"/>
        <rFont val="Arial Narrow"/>
        <family val="2"/>
      </rPr>
      <t xml:space="preserve"> Cumplida
</t>
    </r>
    <r>
      <rPr>
        <sz val="10"/>
        <color rgb="FF000000"/>
        <rFont val="Arial Narrow"/>
        <family val="2"/>
      </rPr>
      <t xml:space="preserve">
El día 09/07/2025 se verifica el soporte del SHAREPOINT que permite evidenciar el cumplimiento de la acción que consistía en la revisión del 100% de las imágenes publicadas en página web,  correción de las imágenes que no contaban con textos descriptivos.</t>
    </r>
  </si>
  <si>
    <t xml:space="preserve">Luz Dary Amaya </t>
  </si>
  <si>
    <t>Tema: Identificación coherente
El día 12/09/2024 se consulta la página web de la entidad y se evidencia que en los elementos relacionados en la Tabla No. 3, se presenta incoherencia en la identificación de elementos de la página web que están en distintos lugares pero que llevan al mismo sitio; por lo anterior, se incumple lo establecido en el Anexo 1 de la Resolución MinTIC 1519 del 2020 - Directrices de Accesibilidad Web, literal CC7. Identificación coherente.</t>
  </si>
  <si>
    <t>El Area de Comunicaciones y Mercadeo realizarán la revisión la identificación de elementos de la página web que están en distintos lugares pero que llevan al mismo sitio</t>
  </si>
  <si>
    <t>Reporte de los textos de los links por corregir del portal Web.</t>
  </si>
  <si>
    <t>Se realizó la revisión y ajuste de elementos de la página web que estaban en distintos lugares pero que llevaban al mismo sitio</t>
  </si>
  <si>
    <r>
      <rPr>
        <b/>
        <sz val="10"/>
        <color rgb="FF000000"/>
        <rFont val="Arial Narrow"/>
        <family val="2"/>
      </rPr>
      <t xml:space="preserve">Acción Cumplida
</t>
    </r>
    <r>
      <rPr>
        <sz val="10"/>
        <color rgb="FF000000"/>
        <rFont val="Arial Narrow"/>
        <family val="2"/>
      </rPr>
      <t xml:space="preserve">
El dia 11/07/2025 se  revisa el soporte de cu cumplimiento de la acción que es el reporte de los textos de los links por corregir del portal Web, se encuentra consistente con el reporte. </t>
    </r>
  </si>
  <si>
    <t>Tema: Enlaces adecuados
El día 19/09/2024 se consulta la página web de la entidad, link: https://loteriadebogota.com/; se evidencia que los siguientes enlaces no son adecuados: 
1.	11/09/2024 1.14 Información sobre decisiones que puede afectar al público, lleva al plan de premios 
2.	12/09/2024 Transparencia 5.5.1 Normatividad Pago de premios, lleva a página de Inicio 
3.	12/09/2024 Transparencia 5.4.2 Normatividad rifas, lleva a página de Inicio 
4.	19/09/2024 Ícono inferior BILLUYO Transforma tu suerte, lleva a página de Inicio
5.	19/09/2024 Link https://modulojuegolegal.loteriadebogota.com/cursos/juego-responsable-en-la-industria-de-juegos-de-suerte-y-azar/ , Botón Inscríbete en el Curso no lleva a ninguna parte 
6.	19/09/2024 Link https://loteriadebogota.com/normatividad-3/, Anexo 1 y 2, lleva a la nota “Se ha denegado el acceso a loteriadebogota.com”
7.	19/09/2024 Link https://loteriadebogota.com/edit-account/, no lleva a ninguna parte 
8.	19/09/2024, en el mapa del sitio están los link: Información adicional, Información de interés; en el link de información de interés al ingresar esta el link Información adicional
9.	19/09/2024, en el mapa dl sitio está el link: Informes Históricos y en el siguiente renglón el link Informes históricos
10.	19/09/2024 En el en el mapa del sitio está el link Informes Vigencia Actual, están los informes de la vigencia 2020 y 2021
11.	19/09/2024 En el en el mapa del sitio está el link Instructivo Autoliquidación el cual ingresa a un instructivo denominado Actualización Caché 
12.	19/09/2024 En el en el mapa del sitio está el link Mapas y Cartas descriptivas de los procesos, lleva a la página de inicio 
13.	19/09/2024 En el en el mapa del sitio está el link Otros Informes – Vigencia actual, están informes de la vigencia 2020 y 2021
14.	19/09/2024, en el mapa dl sitio está el link: Plan de premios y en el siguiente renglón el link Plan de premios, lo mismo sucede con planes de mejoramiento interno, planes estratégicos, 
15.	19/09/2024, en el mapa dl sitio están los Transparencia, TRANSPARENCIA Y ACCESO A LA INFORMACIÓN PÚBLICA y TRANSPARENCIA_ACCESO
Por lo anterior, se incumple lo establecido en el Anexo 1 de la Resolución MinTIC 1519 del 2020 - Directrices de Accesibilidad Web, literal. CC26. Enlaces adecuados</t>
  </si>
  <si>
    <t>El area de Comunicaciones y Mercadeo realizara la revisión y corrección de los enlaces asi como de los títulos, de acuerdo con la directriz enviada por el area dueña de la información de la respectiva pagina.</t>
  </si>
  <si>
    <t>Reporte del 100% de los titulos de los enlaces corregidos del portal Web.</t>
  </si>
  <si>
    <t xml:space="preserve">
Se realizó la revisión y correción de enlaces y títulos de acuerdo a la información reportada por el área de planeación.</t>
  </si>
  <si>
    <r>
      <rPr>
        <b/>
        <sz val="10"/>
        <color rgb="FF000000"/>
        <rFont val="Arial Narrow"/>
        <family val="2"/>
      </rPr>
      <t xml:space="preserve">Acción Cumplida
</t>
    </r>
    <r>
      <rPr>
        <sz val="10"/>
        <color rgb="FF000000"/>
        <rFont val="Arial Narrow"/>
        <family val="2"/>
      </rPr>
      <t xml:space="preserve">
El día 09/07/2025 se verifica el soporte del SHAREPOINT que consiste en el reporte del 100% de los titulos de los enlaces corregidos del portal Web. Adicional a ello el mismo día se verificó de manera aleatoria los link dejados en el informe de auditoría que presentaban error y se evidenció que están ajustados. </t>
    </r>
  </si>
  <si>
    <t>Tema: Documento y página organizado por secciones
El día 16/09/2024 se consulta la página web de la entidad y se evidencia que en los elementos relacionados en la Tabla No. 4, se presenta títulos y regiones que no llevan nombres claros o no son acordes con el contenido o propósito de la sección, asimismo se evidencia que el Título de Contáctanos y Contáctenos genera confusión, por lo anterior se incumple lo establecido en el Anexo 1 de la Resolución MinTIC 1519 del 2020 - Directrices de Accesibilidad Web, literal CC8. Todo documento y página organizado en secciones y CC23. Utilice textos adecuados en títulos, páginas y secciones.</t>
  </si>
  <si>
    <t>El area de Comunicaciones y Mercadeo implementara los ajustes en los titulos de acuerdo a la estructura definida de la pagina web por la oficina asesora de planeación.</t>
  </si>
  <si>
    <r>
      <t>Informe de implementación de ajustes.</t>
    </r>
    <r>
      <rPr>
        <b/>
        <sz val="10"/>
        <color rgb="FFFF0000"/>
        <rFont val="Arial Narrow"/>
        <family val="2"/>
      </rPr>
      <t xml:space="preserve">
</t>
    </r>
    <r>
      <rPr>
        <sz val="10"/>
        <rFont val="Arial Narrow"/>
        <family val="2"/>
      </rPr>
      <t xml:space="preserve">
</t>
    </r>
  </si>
  <si>
    <t>Se realizaron los ajustes en los titulos de acuerdo a la estructura definida de la pagina web por la oficina asesora de planeación.</t>
  </si>
  <si>
    <r>
      <rPr>
        <b/>
        <sz val="10"/>
        <color rgb="FF000000"/>
        <rFont val="Arial Narrow"/>
        <family val="2"/>
      </rPr>
      <t xml:space="preserve">Acción Cumplida
</t>
    </r>
    <r>
      <rPr>
        <sz val="10"/>
        <color rgb="FF000000"/>
        <rFont val="Arial Narrow"/>
        <family val="2"/>
      </rPr>
      <t xml:space="preserve">
El día 09/07/2025 se verifica el soporte del SHAREPOINT que consiste en el  ajustes en los titulos de acuerdo a la estructura definida de la pagina web por la oficina asesora de planeación.</t>
    </r>
  </si>
  <si>
    <t>Tema: Documentos de procesador de textos, hoja de cálculo, documentos en PDF, documentos y plantillas para presentaciones  
El día 1 y 2 de octubre de 2024 se consulta la página web de la entidad, link: https://loteriadebogota.com/; se toma como muestra dos (2) documentos publicados en formato Procesador de Texto (Word), dos (2) documentos publicados en hoja de cálculo, tres (3) documentos publicados en formato PDF y un (1) documento en formato de presentación, se evidencia que no se realiza un adecuado uso de los aspectos relacionados en los criterios definidos tal y como se puede observar en las tablas No. 5, 6, 7 y 8; por lo anterior se incumple lo establecido en los numerales 3.1, 3.2, 3.3, y 3.4. del Anexo 1 de la Resolución MinTIC 1519 del 2020 - Directrices de Accesibilidad Web</t>
  </si>
  <si>
    <t xml:space="preserve"> 
El area de Comunicaciones y Mercadeo realizara campaña de divulgacion del Instructivo aprobado aprobado por el comité institucional de gestión y desempeño.</t>
  </si>
  <si>
    <t>Campaña de divulgacion del Instructivo</t>
  </si>
  <si>
    <t>Se realizó instructivo para la publicación de contenidos en página web, se encuentra en revisión.</t>
  </si>
  <si>
    <r>
      <rPr>
        <b/>
        <sz val="10"/>
        <color rgb="FF000000"/>
        <rFont val="Arial Narrow"/>
        <family val="2"/>
      </rPr>
      <t xml:space="preserve">Acción en Ejecución
</t>
    </r>
    <r>
      <rPr>
        <sz val="10"/>
        <color rgb="FF000000"/>
        <rFont val="Arial Narrow"/>
        <family val="2"/>
      </rPr>
      <t xml:space="preserve">
El día 11/07/2025 se revisan los soportes del avance reportado, que corresponde a la primera versión del protocolo que elabora la entidad para incorporar los lineamientos de los documentos a publicar en la página según las indicaciones de Mintic</t>
    </r>
  </si>
  <si>
    <t>AUDITORÍA ESPECIAL NTC 6047- 2022</t>
  </si>
  <si>
    <t xml:space="preserve">En verificación in situ realizada el día 27 de septiembre de 2022 a las instalaciones de la Lotería de Bogotá, se evidencia que en el edificio de la Lotería no se cuenta con sistemas de alerta contra incendios, ni sistemas de advertencia luminosos y acústicos, lo cual incumple con lo establecido en los numerales 41.1, 41.2 y 41.3  de la norma NTC 6047. </t>
  </si>
  <si>
    <t xml:space="preserve">El edificio de la Lotería no se cuenta con sistemas de alerta contra incendios, ni sistemas de advertencia luminosos y acústicos, como lo establece los numerales 441.1, 41.2 y 41.3  de la norma NTC 6047. </t>
  </si>
  <si>
    <t xml:space="preserve">Llevar a cabo las obras físicas conducentes a instalar los sistemas de alerta con los mínimos definidos en la norma NTC 6047.   </t>
  </si>
  <si>
    <t xml:space="preserve">Sistemas de alerta contra incendios, advertencia luminosos y acústicos, de acuerdo con la norma NTC 6047. </t>
  </si>
  <si>
    <t xml:space="preserve">Acción Correctiva </t>
  </si>
  <si>
    <t xml:space="preserve">Jefe Unidad de Recursos Físicos </t>
  </si>
  <si>
    <t>Se realizará una revisión con el área de Talento Humano, específicamente con el profesional de Seguridad y Salud en el Trabajo (SST) y con la ARL, con el fin de elaborar un informe detallado sobre los avisos acústicos, avisos luminosos y el panel de control de la alarma contra incendios. Este informe permitirá identificar con precisión los elementos con los que actualmente cuenta la entidad —como la alarma acústica— y, con base en ello, realizar las contrataciones necesarias para suplir los requerimientos reales.</t>
  </si>
  <si>
    <t>La acción de mejora se encuentra en ejecución; revisado el SharePoint de planes de mejoramiento el 14/07/2025 se identificó correo del 03/07/2025 con el cual el proceso solicitó a la Unidad de Talento Humano gestionar visita técnica de verificación de los sistemas de alerta contra incendios, así como de los sistemas de advertencia luminosos y acústicos.
Así entonces, se recomienda adelantar las actividades correspondientes antes de finalizar el plazo establecido.</t>
  </si>
  <si>
    <t>Auditoría Gestión Bienes y Servicios 2023</t>
  </si>
  <si>
    <t>GESTIÓN DE BIENES Y SERVICIOS</t>
  </si>
  <si>
    <t>Producto de la prueba de recorrido del 14 de junio de 2023 y evidencia recaudada, Se evidenciaron las siguientes debilidades del sistema de información Financiera SICOF, el cual presenta las siguientes observaciones:
•	Inconsistencias con respecto a los números seriales de identificación del activo y la descripción de estos, dado que no son coherentes ni corresponden;
•	Debido a que el Sistema SICOF no realiza el cálculo de depreciación automáticamente Se evidencia un menor valor depreciado por $486.634 en los valores contabilizados por concepto de depreciación de 4 bienes devolutivos, ocasionadas como consecuencia de errores operativos en la manipulación de fórmulas en Excel utilizadas para su determinación.
•	En lo corrido del año 2023 no se han realizado traslados y asignación de responsables de bienes devolutivos en el nuevo aplicativo SICOF, esta situación incrementa la posibilidad de riesgos por pérdida de activos de la Lotería, así como también en la disponibilidad y fiabilidad de la información, debido a que el control se lleva por medio de archivos en Excel;
•	De igual forma para los bienes de consumo durante el año 2023 no se ha registrado la asignación y salida del inventario en el sistema SICOF, y debido a ello el control que se tiene es realizado por medio de archivos de Excel.</t>
  </si>
  <si>
    <t>Fallas en la implantación del nuevo sistema de información financiera (SICOF), debido a errores de  parametrización del sistema</t>
  </si>
  <si>
    <t xml:space="preserve">Corregir los errores que se están presentado mediante un plan de acción frente a las debilidades de parametrización del aplicativo SICOF, con el fin de poner en marcha el 100% del sistema de información financiera y realizar seguimiento al mismo para solucionar con oportunidad los errores presentados. </t>
  </si>
  <si>
    <t xml:space="preserve">Ajustar el 100% del sistema
Certificado de revision y aprobación de la recepción de los módulos del ERP por parte de la Unidad de Recursos Fisicos
</t>
  </si>
  <si>
    <t>Unidad de Recursos Fisicos</t>
  </si>
  <si>
    <t>La profesional asignada está trabajando con el equipo técnico del aplicativo para asegurar la correcta parametrización del sistema al 100%.</t>
  </si>
  <si>
    <t>La acción de mejora se encuentra en ejecución; revisado el SharePoint de planes de mejoramiento el 14/07/2025 se identificó traza de correos entre el proceso y el proveedor con la gestión a la ENTREGA DE PLANTILLAS BIENES MUEBLES E INMUBLES Y KARDEX asociado con el módulo de inventarios del aplicativo (fecha 16/12/2024,  29 de enero, 01 y 03 de julio del 2025)
Así entonces, se recomienda adelantar las actividades correspondientes antes de finalizar el plazo establecido.</t>
  </si>
  <si>
    <t>AUDITORÍA AL PROCESO DE CONTROL INTERNO DISCIPLINARIO</t>
  </si>
  <si>
    <t>CONTROL INTERNO DISCIPLINARIO</t>
  </si>
  <si>
    <t xml:space="preserve">La Oficina de Control Disciplinario Interno, en la actualidad no cuenta con tablas de retención documental TRD, para la organización archivística de los expedientes que de la actividad disciplinaria se generan, si se tiene en cuenta además que la Oficina de Control Disciplinario Interno, fue creada desde el mes de septiembre del año 2021 y en el mes de abril de 2022 se creó una nueva TRD para la entidad, donde no se contempla la Oficina antes mencionada.   </t>
  </si>
  <si>
    <t>La falta en la planta de personal de un responsable con conocimiento y formación academica en asuntos de gestión docuemntal, dado que las contrataciones que se han efectuado han sido intermitentes en el tiempo, lo que no ha permitido que se logre este objeto institucional</t>
  </si>
  <si>
    <t>Elaborar y lograr la convalidación de las tablas de retención documental del proceso de control disciplinario interno, previo a las convalidaciones que cronológicamente debe realizar la entidad, en concordancia con los cambios de estructura orgánica y de funciones que secuencialmente se han presentado en la Lotería de Bogotá, desde el año 2008</t>
  </si>
  <si>
    <t>Formato de Herramienta de seguimiento actualizada y aprobada por el Comité Institucional de Gestión y Desempeño</t>
  </si>
  <si>
    <t>Unidad de Recursos Físicos</t>
  </si>
  <si>
    <t>Actualmente se adelanta el proceso, en coordinación con el profesional designado, para contar con el formato actualizado de la herramienta de seguimiento, el cual será presentado para aprobación ante el Comité Institucional de Gestión y Desempeño.</t>
  </si>
  <si>
    <t>La acción de mejora se encuentra en ejecución; revisado el SharePoint de planes de mejoramiento el 14/07/2025 no se identificaron soportes de ejecución; para validar lo reportado por el proceso responsable.
Así entonces, se recomienda adelantar las actividades correspondientes antes de finalizar el plazo establecido.</t>
  </si>
  <si>
    <t>INFORME DE EVALUACIÓN IDEPENDIENTE AL SISTEMA DE CONTROL INTERNO-II SEMESTRE 2023</t>
  </si>
  <si>
    <r>
      <rPr>
        <b/>
        <sz val="10"/>
        <color rgb="FF000000"/>
        <rFont val="Arial Narrow"/>
        <family val="2"/>
      </rPr>
      <t xml:space="preserve">Lineamiento 14.2
II Semestre 2023: 
</t>
    </r>
    <r>
      <rPr>
        <sz val="10"/>
        <color rgb="FF000000"/>
        <rFont val="Arial Narrow"/>
        <family val="2"/>
      </rPr>
      <t xml:space="preserve">Se recomienda a la Unidad de Recursos Físicos: 
-. Revisión de la Política de Gestión Documental con el fin de identificar posibles cambios en la normatividad o inclusión de nuevos lineamientos aplicables a la entidad.
-.  Revisión de la funcionalidad de archivo con la que actualmente cuenta el aplicativo SIGA, con el fin de capacitar a los colaboradores de la entidad sobre la funcionalidad, los pasos y la periodicidad para realizar el correcto archivo de las comunicaciones.  
</t>
    </r>
  </si>
  <si>
    <t>Actualizar la política de gestión documental, de acuerdo con los cambios normativos, en articulacion con el modelo del Archivo Distrital de Bogota MIGDA.
Realizar capacitación a los servidores de la entidad, sobre la funcionalidad de archivo existente en el aplicativo SIGA, con el fin de realizar el archivo de las comunicaciones.</t>
  </si>
  <si>
    <t>Las acciones serán finalizadas una vez se reincorpore el profesional del área de archivo.</t>
  </si>
  <si>
    <t>La acción de mejora se encuentra en ejecución; revisado el SharePoint de planes de mejoramiento el 14/07/2025 no se identificaron soportes de ejecución; lo anterior, de conformidad con lo reportado por el proceso responsable.
Así entonces, se recomienda adelantar las actividades correspondientes antes de finalizar el plazo establecido.</t>
  </si>
  <si>
    <t>Auditoría al Proceso de Atención y Servicio al Cliente  2024</t>
  </si>
  <si>
    <t xml:space="preserve">En la prueba de recorrido realizada el día 04 de abril de 2024 con la profesional III del proceso auditado, se identificó que dicha área no cuenta con módulo de servicio que facilite la atención a la ciudadanía de manera cómoda (módulo y sillas). Tanto la secretaria y profesional que integran el área de Atención al Cliente en la actualidad prestan el servicio a través de sus puestos de trabajo individuales sin el espacio que proporcione la atención idónea a la ciudadanía. 
Situación que se presenta con posterioridad a la remodelación adelantada en el año 2023. Por lo tanto, se evidencia que para la distribución de oficinas físicas una vez finalizada la remodelación no se tomó en cuenta para la asignación adecuada de espacios del área de atención al cliente, los lineamientos establecidos en la Circular 005 de 2018 expedida por la Veeduría Distrital con asunto “implementación cartilla de lineamientos arquitectónicos y de accesibilidad al medio físico en puntos de servicio al ciudadano”. No obstante, es importante mencionar que la cartilla anexa a la normativa indicada expresa dimensiones, especificaciones y condiciones que deben cumplir los espacios de los puntos de servicio al ciudadano a nivel general en las entidades públicas; sin embargo, es relevante señalar que la circular indica lo siguiente: 
“cada uno de los componentes de diseño desarrollados, deben ser validados y ajustados a las realidades y demandas del servicio, a las normas urbanísticas, escalas y características propias de cada entidad y cada espacio de atención”.
</t>
  </si>
  <si>
    <t>Falta de análisis de la Circular 005 de 2018 de la Veeduría Distrital durante la distribución y reparto de
oficinas físicas una vez culminada la remodelación.</t>
  </si>
  <si>
    <t>Trasladar la oficina de atención al cliente, a uno de los espacios ya
existentes en la entidad, que cumplen con el acondicionamiento necesario
para cumplir con los requerimientos de tal espacio.</t>
  </si>
  <si>
    <t>Trasladar la oficina de atención al cliente, cumpliendo con los requerimientos</t>
  </si>
  <si>
    <t>Se realizó el traslado de la oficina del primer piso a la Profesional III de Servicio al Cliente. Queda pendiente revisar las acomodaciones de los puestos de atención a la ciudadanía para dar cumplimiento al 100%.</t>
  </si>
  <si>
    <t>La acción de mejora se encuentra en ejecución; revisado el SharePoint de planes de mejoramiento el 14/07/2025 se identificó informe con registro fotgráfico del traslado del Área de Atención y servicio al cliente (4 fotográfias en la oficina del 1er piso antes Área de comunicaciones y mercadeo)
Así entonces, se recomienda adelantar las actividades correspondientes antes de finalizar el plazo establecido.</t>
  </si>
  <si>
    <t>Implementar las adecuaciones físicas para las áreas de atención al cliente, de acuerdo con el concepto emitido por la Veeduría Distrital</t>
  </si>
  <si>
    <t>Informe con registro fotográfico de las adecuaciones realizadas</t>
  </si>
  <si>
    <t>Si bien el hallazgo 510 contempla dos fases —el traslado y las adecuaciones—, ambas están sujetas al nuevo cronograma establecido con la fecha de aplazamiento. Actualmente, se encuentra en elaboración el informe correspondiente, el cual incluirá el detalle de las fechas de los traslados, los registros fotográficos y demás evidencias de subsanación, conforme a lo señalado por la Veeduría.
No obstante, se adjunta el informe preliminar con los avances realizados en el proceso.</t>
  </si>
  <si>
    <r>
      <rPr>
        <sz val="10"/>
        <color rgb="FF000000"/>
        <rFont val="Arial Narrow"/>
        <family val="2"/>
      </rPr>
      <t xml:space="preserve">La acción de mejora se encuentra cumplida pendiente de cierre; revisado el SharePoint de planes de mejoramiento el 14/07/2025 se identificó informe con registro fotgráfico del traslado del Área de Atención y servicio al cliente (4 fotográfias en la oficina del 1er piso antes Área de comunicaciones y mercadeo) y las gestiones adelantadas a la fecha. 
Si bien, se identifica avance en las adecuaciones a la Oficina el proceso reporta que aun se encuentran de gestionar la señalización, muebleria adecuada para personas con discapacidad, etc. 
</t>
    </r>
    <r>
      <rPr>
        <b/>
        <sz val="10"/>
        <color rgb="FF000000"/>
        <rFont val="Arial Narrow"/>
        <family val="2"/>
      </rPr>
      <t xml:space="preserve">Así entonces, la acción no se cierra hasta cuando no se identifique la adecuación en un 100% de la Oficina. </t>
    </r>
  </si>
  <si>
    <t>De la validación física del inventario de 2 trabajadores oficiales del proceso Atención al Cliente realizada en sitio el día 04 de abril de 2024, se evidencia la no existencia en el inventario a cargo de la secretaria (nivel asistencial) los activos con placas 100068,100073 y 002560.</t>
  </si>
  <si>
    <t>Registro incorrecto de movimientos de los bienes</t>
  </si>
  <si>
    <t>Actualizar la relacion de inventarios de cada servidor público de la entidad</t>
  </si>
  <si>
    <t>Inventarios actualizados y firmados por cada servidor público</t>
  </si>
  <si>
    <t xml:space="preserve">Se tiene actualizado 32 inventarios de funcionarios, se espera terminar los 6 restantes antes del 11 de julio 2025. </t>
  </si>
  <si>
    <r>
      <rPr>
        <sz val="10"/>
        <color rgb="FF000000"/>
        <rFont val="Arial Narrow"/>
      </rPr>
      <t xml:space="preserve">La acción de mejora se cierra; revisado el SharePoint de planes de mejoramiento el 14/07/2025 y soportes remitidos mediante correo del 17/07/2025 se identificó reporte de 38 inventarios firmados por el almacenista y el servidor a corte 31 de diciembre del 2025. Los cuales incluyen la placa y el valor del equipo.
</t>
    </r>
    <r>
      <rPr>
        <b/>
        <sz val="10"/>
        <color rgb="FF000000"/>
        <rFont val="Arial Narrow"/>
      </rPr>
      <t xml:space="preserve">Así entonces, se recomienda gestionar los inventarios con corte al 2025 con el fin de que estos correspondan con los entregados a finales del 2024. </t>
    </r>
  </si>
  <si>
    <t>PROCESOS DE GESTIÓN FINANCIERA Y CONTABLE Y GESTIÓN DE RECAUDO 2024</t>
  </si>
  <si>
    <t>GESTION DE RECAUDO</t>
  </si>
  <si>
    <t xml:space="preserve">Se identificaron 47 equipos tecnológicos que se encuentran con saldo cero (0) en el valor neto en libros al 31 de marzo de 2024 (ver anexo nro. 1 de este informe); no obstante, se evidencia que estos activos continúan en funcionamiento y no deberían estar registrados sin valor neto alguno debido a que su utilización sigue generando beneficios para la Lotería.  Esta situación incumple el Manual de Política Contable de la Lotería de Bogotá, CAPÍTULO I. ACTIVOS, 10.3 MEDICIÓN POSTERIOR en los siguientes numerales:
Numeral 22.” La vida útil de una propiedad, planta y equipo es el periodo durante el cual se espera utilizar el activo (…)” Para estos casos si la depreciación agota el 100% del valor del bien y este sigue en funcionamiento significa que se debe revisar la estimación de su vida útil acatando el numeral 29:
Numeral 29 “El valor residual, la vida útil y el método de depreciación serán revisados, como mínimo, al término de cada periodo contable y si existe un cambio significativo en estas variables, se ajustarán para reflejar el nuevo patrón de consumo de los beneficios económicos futuros. Dicho cambio se contabilizará como un cambio en una estimación contable, de conformidad con la Norma de políticas contables, cambios en las estimaciones contables y corrección de errores.” </t>
  </si>
  <si>
    <t>Falta de análisis y revisión con la Unidad Financiera y Contable de los Bienes totalmente depreciados.</t>
  </si>
  <si>
    <t>Realizar el avaluó de los bienes depreciados y remitir reporte a la Unidad Financiera y Contable</t>
  </si>
  <si>
    <t>1 Reporte de avalúos</t>
  </si>
  <si>
    <t>Se llevó a cabo una reunión conjunta en la que se implementaron los ajustes pertinentes, los cuales sirvieron como insumo para el informe del estudio técnico de medición posterior.</t>
  </si>
  <si>
    <r>
      <rPr>
        <sz val="10"/>
        <color rgb="FF000000"/>
        <rFont val="Arial Narrow"/>
        <family val="2"/>
      </rPr>
      <t xml:space="preserve">La acción de mejora se encuentra en ejecución; revisado el SharePoint de planes de mejoramiento el 14/07/2025 se identificaron los siguientes soportes: 
-. Memorando n°3-2024-2175 del 27/12/2024 con el cual la OGTI remitió los conceptos técnicos de los elementos tecnológicos con su respectiva apreciación del bien.
-. Documento ESTUDIO TECNICO MEDICION POSTERIOR ACTIVOS TOTALMENTE DEPRECIADOS A 31 DICIEMBRE 2024, en donde se registra el avaluo de los bines tangible e intabgibles. 
</t>
    </r>
    <r>
      <rPr>
        <b/>
        <sz val="10"/>
        <color rgb="FF000000"/>
        <rFont val="Arial Narrow"/>
        <family val="2"/>
      </rPr>
      <t xml:space="preserve">No obstante con lo anterior, se tienen conocimiento de que el documento del estudio técnico debe ajustarse, ya que, que en abril de la presente vigencia se realizó parcialmente sobre ciertos activos (equipos de cómputo y maquinaria) de conformidad con la Resolución suscrita en marzo. Por tanto, no se realizó ajuste en el avalúo técnico.
Así entonces, es importante contar con el documento del avalúo técnico actualizado sobre todos los activos y a la fecha. 
Lo anterior, de conformidad con el seguimiento realizado por la OCI en el marco del comité CICCI. </t>
    </r>
  </si>
  <si>
    <t>Actualizar el valor de los activos de acuerdo al valor razonable de su medición posterior.</t>
  </si>
  <si>
    <t>1 Memorando de Recursos Físicos con la aceptación de la actualización del valor de los activos  al valor razonable</t>
  </si>
  <si>
    <t>Unidad Financiera y Contable</t>
  </si>
  <si>
    <t xml:space="preserve">A través del Memorando No. 3-2025-187, se remitió a la Unidad Financiera y Contable el informe correspondiente al estudio técnico de medición posterior. La unidad no emitió observaciones ni comentarios al respecto; sin embargo, se considera aprobado, </t>
  </si>
  <si>
    <r>
      <rPr>
        <sz val="10"/>
        <color rgb="FF000000"/>
        <rFont val="Arial Narrow"/>
        <family val="2"/>
      </rPr>
      <t xml:space="preserve">La acción de mejora se encuentra en ejecución; revisado el SharePoint de planes de mejoramiento el 14/07/2025 se identificaron los siguientes soportes: 
-. Memorando n°3-2025-187 del 31/01/2025 conn el cual se remitió a la Unidad Financiera y Contable el  ESTUDIO TECNICO MEDICION POSTERIOR ACTIVOS TOTALMENTE DEPRECIADOS A 31 DICIEMBRE 2024.
-. Documento ESTUDIO TECNICO MEDICION POSTERIOR ACTIVOS TOTALMENTE DEPRECIADOS A 31 DICIEMBRE 2024, en donde se registra el avaluo de los bines tangible e intabgibles. 
</t>
    </r>
    <r>
      <rPr>
        <b/>
        <sz val="10"/>
        <color rgb="FF000000"/>
        <rFont val="Arial Narrow"/>
        <family val="2"/>
      </rPr>
      <t>No obstante con lo anterior, se tienen conocimiento de que el documento del estudio técnico debe ajustarse, ya que, que en abril de la presente vigencia se realizó parcialmente sobre ciertos activos (equipos de cómputo y maquinaria) de conformidad con la Resolución suscrita en marzo. Por tanto, no se realizó ajuste en el avalúo técnico.
Así entonces, es importante contar con el documento del avalúo técnico actualizado sobre todos los activos y a la fecha. 
Lo anterior, de conformidad con el seguimiento realizado por la OCI en el marco del comité CICCI.</t>
    </r>
  </si>
  <si>
    <t>Producto de la revisión sobre el archivo de Excel aportado por la Unidad de Recursos Físicos el cual contiene los activos administrados por la Lotería, su valor en libros, y su depreciación, se evidencia un saldo al 31 diciembre de 2023 de $36.061.617 de pesos en el rubro 1681 denominado "BIENES DE ARTE Y CULTURA" no obstante en las notas a los estados financieros de la vigencia 2023 se revela que "Para las vigencias 2023 y 2022, la Lotería de Bogotá no cuenta ni administra bienes de uso público e históricos y culturales, razón por lo cual esta nota no tiene aplicación." debido a esto se presenta diferencias en la información contable vs las notas a los estados Financieros.
Esta situación incumple el Manual de Política Contable de la Lotería de Bogotá, CAPÍTULO I. ACTIVOS, Numeral 10.5 REVELACIONES, Literal j) “la información sobre su condición de bien histórico y cultural, cuando a ello haya lugar.”</t>
  </si>
  <si>
    <t>Falta de análisis y revisión con la Unidad Financiera y Contable de los Activos del inventario</t>
  </si>
  <si>
    <t>Revisar entre la almacenista y el jefe de la Unidad Financiera y contable el rubro 1681 para verificar los bienes de este rubro</t>
  </si>
  <si>
    <t>1 Acta de revisión de los activos del rubro 1681</t>
  </si>
  <si>
    <t>Se realizó revisión conjunta entre la almacenista y el jefe de la Unidad Financiera y Contable sobre el rubro 1681, con el fin de verificar los bienes asociados. Como resultado de esta revisión, se incluyó una precisión relacionada en la Nota 11 del informe financiero de la entidad.</t>
  </si>
  <si>
    <t xml:space="preserve">La acción de mejora se cierra; revisado el SharePoint de planes de mejoramiento el 14/07/2025 se identificó acta de reunión del 03/02/2025 entre el almacenista y la Unidad Financiera y Contable, en donde se reviso el rubro 1681, y como resultado en los estados financieros con corte a 31/12/2024 se incluyo la NOTA 11. BIENES DE USO PÚBLICO HISTORICOS Y CULTURALES (documento adjunto) </t>
  </si>
  <si>
    <t>Producto de la revisión sobre el archivo de Excel aportado por la Unidad de recursos físicos el cual contiene los activos administrados por la Lotería, su valor en libros, y su depreciación, se identificaron activos intangibles como licencias de software que se encuentran con saldo neto en libros de cero debido a que su valor se deterioró al 100 (ver anexo nro. 1). No obstante, no se evidenció la baja en cuenta de las licencias que caducaron. Incumpliendo así el Manual de Política Contable de la Lotería de Bogotá, CAPÍTULO I. ACTIVOS, numeral 12.3 MEDICIÓN POSTERIOR “29. La vida útil de los activos intangibles dependerá del periodo durante el cual la empresa espere recibir los beneficios económicos asociados al activo. Esta se determinará en función del tiempo durante el cual la empresa espere utilizar el activo”</t>
  </si>
  <si>
    <t>Falta de análisis y revisión de los Bienes intangibles totalmente depreciados.</t>
  </si>
  <si>
    <t>Revisar y actualizar entre la unidad de recursos físicos y Oficina Tic  el valor de los activos intangibles de acuerdo al valor razonable de su medición posterior y remitir reporte a la Unidad Financiera y Contable</t>
  </si>
  <si>
    <t>1 Acta de revisión de los activos intangibles</t>
  </si>
  <si>
    <t xml:space="preserve">Se llevó a cabo una reunión entre la Unidad de Recursos Físicos y la Oficina TIC para revisar y actualizar el valor de los activos intangibles, conforme al valor razonable según su medición posterior. El resultado de esta revisión se elaboro estudio tecnico medicion posterior. </t>
  </si>
  <si>
    <r>
      <rPr>
        <sz val="10"/>
        <color rgb="FF000000"/>
        <rFont val="Arial Narrow"/>
        <family val="2"/>
      </rPr>
      <t xml:space="preserve">La acción de mejora se encuentra en ejecución; revisado el SharePoint de planes de mejoramiento el 14/07/2025 no se identificó "Acta de revisión de los activos intangibles".
</t>
    </r>
    <r>
      <rPr>
        <b/>
        <sz val="10"/>
        <color rgb="FF000000"/>
        <rFont val="Arial Narrow"/>
        <family val="2"/>
      </rPr>
      <t>Adicional, se tienen conocimiento de que el documento del estudio técnico debe ajustarse, ya que, que en abril de la presente vigencia se realizó parcialmente sobre ciertos activos (equipos de cómputo y maquinaria) de conformidad con la Resolución suscrita en marzo. Por tanto, no se realizó ajuste en el avalúo técnico.
Así entonces, es importante contar con el documento del avalúo técnico actualizado sobre todos los activos y a la fecha. 
Lo anterior, de conformidad con el seguimiento realizado por la OCI en el marco del comité CICCI.</t>
    </r>
  </si>
  <si>
    <t>Se remitio a la unidad financiera y contable por medio del memorando 3-2025-187 el informe de ESTUDIO TECNICO MEDICION POSTERIOR
ACTIVOS TOTALMENTE DEPRECIADOS A 31 DICIEMBRE 2024</t>
  </si>
  <si>
    <r>
      <rPr>
        <sz val="10"/>
        <color rgb="FF000000"/>
        <rFont val="Arial Narrow"/>
        <family val="2"/>
      </rPr>
      <t xml:space="preserve">La acción de mejora se encuentra en ejecución; revisado el SharePoint de planes de mejoramiento el 14/07/2025 se identificó memorando n°3-2025-187 del 31/01/2025 conn el cual se remitió a la Unidad Financiera y Contable el  ESTUDIO TECNICO MEDICION POSTERIOR ACTIVOS TOTALMENTE DEPRECIADOS A 31 DICIEMBRE 2024.
</t>
    </r>
    <r>
      <rPr>
        <b/>
        <sz val="10"/>
        <color rgb="FF000000"/>
        <rFont val="Arial Narrow"/>
        <family val="2"/>
      </rPr>
      <t>No obstante,  se tienen conocimiento de que el documento del estudio técnico debe ajustarse, ya que, que en abril de la presente vigencia se realizó parcialmente sobre ciertos activos (equipos de cómputo y maquinaria) de conformidad con la Resolución suscrita en marzo. Por tanto, no se realizó ajuste en el avalúo técnico.
Así entonces, es importante contar con el documento del avalúo técnico actualizado sobre todos los activos y a la fecha. 
Lo anterior, de conformidad con el seguimiento realizado por la OCI en el marco del comité CICCI.</t>
    </r>
  </si>
  <si>
    <t>De la validación física del inventario realizada por 5 trabajadores oficiales de la Unidad Financiera y Contable en sitio el día 06 de junio de 2024, se evidencia la no existencia en el inventario a cargo de 12 activos fijos, distribuidos de la siguiente manera:
• Contador: 1 activo de placa 100699.
• Jefe de la Unidad Financiera: 6 activos de placas 100695, 002527, 002895, 002213, 101115 y 002722.
• Profesional de Presupuesto: 2 activos de placas 100681 y 002642.
• Tesorera: 3 activos de placas 100726, 100736 y 100686.</t>
  </si>
  <si>
    <t>Error en la actualización del reporte de inventarios, denominada "Cartera" en el aplicativo SICOF</t>
  </si>
  <si>
    <t>Corregir los errores del aplicado SICOF 100%, y realizar la actualización de los reportes del inventario para todos los servidores públicos de la entidad.</t>
  </si>
  <si>
    <t>Acta suscrita por el Almacenista y el Jefe de Recursos Físicos, en donde se evidencia la actualización de los inventarios, teniendo como soporte los reportes de activos firmado por los  trabajadores oficiales, aceptando su asignación.</t>
  </si>
  <si>
    <t xml:space="preserve">Se están adelantando mesas de trabajo entre la jefe de la unidad y el profesional encargado, con el fin de actualizar el aplicativo. </t>
  </si>
  <si>
    <t>La acción de mejora se encuentra en ejecución; revisado el SharePoint de planes de mejoramiento el 14/07/2025 se identificó acta de fecha 26/06/2025 entre la jefe de Unidad y el almacenista con el fin de identificar el estado de los inventarios y su registro en el aplicativo de la entidad. 
Así entonces, se recomienda adelantar las actividades correspondientes antes de finalizar el plazo establecido.</t>
  </si>
  <si>
    <t>Auditoría especial a la Norma Técnica NTC 6047-vigencia 2024</t>
  </si>
  <si>
    <r>
      <rPr>
        <b/>
        <sz val="10"/>
        <color rgb="FF000000"/>
        <rFont val="Arial Narrow"/>
        <family val="2"/>
      </rPr>
      <t xml:space="preserve">TEMA: 
4. ESPACIOS FÍSICOS DESTINADOS AL SERVICIO DEL CIUDADANO
4.4	ZONA IV ADMINISTRATIVA
HALLAZGO N°1. 
</t>
    </r>
    <r>
      <rPr>
        <sz val="10"/>
        <color rgb="FF000000"/>
        <rFont val="Arial Narrow"/>
        <family val="2"/>
      </rPr>
      <t xml:space="preserve">
En verificación in situ realizada el día 14 de junio del 2024 a las instalaciones de la Lotería de Bogotá, se identifica incumplimiento de los criterios definidos en la Norma para disposición del punto de atención al cliente en la entidad, ya que: 
•	No cuenta con un espacio único asignado para la atención de los ciudadanos; este es compartido con la Unidad de Apuestas y Control de juegos. 
•	El área asignada para la atención al usuario no es un espacio cerrado que este aislado del ruido y de las áreas de circulación, ya que, se encuentra en el 1 piso cerca a la recepción de la entidad.
•	No cuenta con módulos de servicio que facilite la atención a la ciudadanía de manera cómoda (mobiliario, ventanilla y sillas); en especial a los usuarios en condición de discapacidad (sillas de ruedas)
•	Tanto la secretaria y profesional que integran el área de Atención al Cliente en la actualidad prestan el servicio a través de sus puestos de trabajo individuales sin el espacio que proporcione la atención idónea a la ciudadanía.
Responsable de liderar formulación de Plan de Mejoramiento: Unidad de Recursos Físicos. </t>
    </r>
  </si>
  <si>
    <t>Falta de análisis y verificacion de los espacios para darcumplimiento a la NTC 6047 y Circular 005 de 2018 de la Veeduría Distrital durante la distribución y reparto de
oficinas físicas una vez culminada la remodelación.</t>
  </si>
  <si>
    <t>Revisar los lineamientos de la Circular 005 de 2018 y elevar solicitud de concepto a la Veeduría Distrital, con el fin de verificar, si el diseño y espacion actual dispuesto para la atención al ciudadano cumple con lo dispuesto en la referida circular</t>
  </si>
  <si>
    <t>Solicitud de concepto.
Concepto emitido</t>
  </si>
  <si>
    <t>Si bien ya se realizó el traslado de la Oficina de Atención al Ciudadano en el mes de junio, esta se encuentra ubicada en un espacio aislado del ruido y de las áreas de circulación, lo que facilita una atención cómoda y adecuada a la ciudadanía. Una vez finalicen las adecuaciones, se solicitará un concepto a la Veeduría, con el fin de verificar el cumplimiento de lo dispuesto en la circular mencionada.</t>
  </si>
  <si>
    <r>
      <rPr>
        <sz val="10"/>
        <color rgb="FF000000"/>
        <rFont val="Arial Narrow"/>
        <family val="2"/>
      </rPr>
      <t xml:space="preserve">La acción de mejora se encuentra en ejecución; revisado el SharePoint de planes de mejoramiento el 14/07/2025 se identificó informe con regisro fotgráfico del traslado del Área de Atención y servicio al cliente (4 fotográfias en la oficina del 1er piso antes Área de comunicaciones y mercadeo) y las gestiones adelantadas a la fecha. 
Si bien, se identifica avance en las adecuaciones a la Oficina el proceso reporta que aun se encuentran de gestionar la señalización, muebleria adecuada para personas con discapacidad, etc. 
</t>
    </r>
    <r>
      <rPr>
        <b/>
        <sz val="10"/>
        <color rgb="FF000000"/>
        <rFont val="Arial Narrow"/>
        <family val="2"/>
      </rPr>
      <t xml:space="preserve">Teniendo en cuenta lo anterior, se recomienda al proceso realizar análisis sobre la fecha de finalización de la acción; toda vez que para el cumplimiento de esta primero hay que culminar con las adecuaciones de la Oficina y posterior solicitar concepto para identificar si esta cumple o no con los lineamientos exigidos en las normas vigentes aplicables.  </t>
    </r>
  </si>
  <si>
    <r>
      <rPr>
        <b/>
        <sz val="10"/>
        <rFont val="Arial Narrow"/>
        <family val="2"/>
      </rPr>
      <t xml:space="preserve">TEMA: 
4. ESPACIOS FÍSICOS DESTINADOS AL SERVICIO DEL CIUDADANO
4.4	ZONA IV ADMINISTRATIVA
HALLAZGO N°1. 
</t>
    </r>
    <r>
      <rPr>
        <sz val="10"/>
        <rFont val="Arial Narrow"/>
        <family val="2"/>
      </rPr>
      <t xml:space="preserve">
En verificación in situ realizada el día 14 de junio del 2024 a las instalaciones de la Lotería de Bogotá, se identifica incumplimiento de los criterios definidos en la Norma para disposición del punto de atención al cliente en la entidad, ya que: 
•	No cuenta con un espacio único asignado para la atención de los ciudadanos; este es compartido con la Unidad de Apuestas y Control de juegos. 
•	El área asignada para la atención al usuario no es un espacio cerrado que este aislado del ruido y de las áreas de circulación, ya que, se encuentra en el 1 piso cerca a la recepción de la entidad.
•	No cuenta con módulos de servicio que facilite la atención a la ciudadanía de manera cómoda (mobiliario, ventanilla y sillas); en especial a los usuarios en condición de discapacidad (sillas de ruedas)
•	Tanto la secretaria y profesional que integran el área de Atención al Cliente en la actualidad prestan el servicio a través de sus puestos de trabajo individuales sin el espacio que proporcione la atención idónea a la ciudadanía.
Responsable de liderar formulación de Plan de Mejoramiento: Unidad de Recursos Físicos. </t>
    </r>
  </si>
  <si>
    <t xml:space="preserve">Se realizó el traslado de la oficina del primer piso a la Profesional III de Atencion y Servicio al Cliente. Queda pendiente revisar las acomodaciones de los puestos de atención a la ciudadanía para dar cumplimiento  a la NTC 6047 y Circular 005 de 2018. </t>
  </si>
  <si>
    <r>
      <rPr>
        <sz val="10"/>
        <color rgb="FF000000"/>
        <rFont val="Arial Narrow"/>
        <family val="2"/>
      </rPr>
      <t xml:space="preserve">La acción de mejora se encuentra en ejecución; revisado el SharePoint de planes de mejoramiento el 14/07/2025 se identificó informe con registro fotgráfico del traslado del Área de Atención y servicio al cliente (4 fotográfias en la oficina del 1er piso antes Área de comunicaciones y mercadeo) y las gestiones adelantadas a la fecha. 
Si bien, se identifica avance en las adecuaciones a la Oficina el proceso reporta que aun se encuentran de gestionar la señalización, muebleria adecuada para personas con discapacidad, etc. 
</t>
    </r>
    <r>
      <rPr>
        <b/>
        <sz val="10"/>
        <color rgb="FF000000"/>
        <rFont val="Arial Narrow"/>
        <family val="2"/>
      </rPr>
      <t xml:space="preserve">Así entonces, se recomienda adelantar las actividades correspondientes antes de finalizar el plazo establecido.  </t>
    </r>
  </si>
  <si>
    <t>Auditoría Proceso Gestión TIC 2024</t>
  </si>
  <si>
    <t xml:space="preserve">HALLAZGO N°3
De la validación física del inventario del jefe de la Oficina de Tecnologías de la Información realizado el día 30/07/2024, se evidencian las siguientes inconsistencias en el inventario: 
•	Se encuentra base refrigerante con Placa No. 2983, que es diferente a la relacionada en el inventario enviado por la Unidad de Recursos Físicos 
•	Se encuentran computadores marca Dell pero con placas 2849 y 2859, que es diferente a la relacionada en el inventario enviado por la Unidad de Recursos Físicos 
•	No se encuentra COMPUTADOR DE ESCRITORIO HP 6200 PRO SMALL FORM FA
•	Se encuentra portátil Lenovo con Placa 2998, que es diferente a la relacionada en el inventario enviado por la Unidad de Recursos Físicos 
•	Se encuentra Silla con placa 2691, que es diferente a la relacionada en el inventario enviado por la Unidad de Recursos Físicos
Lo anterior incumple lo establecido en la Directiva 008 de 2021 Numeral 4.8 
Este hallazgo fue socializado por medio de correo electrónico enviado al jefe de la Oficina de Tecnologías de la Información el día 15/08/2024. Con corte al 28 de agosto no se recibió respuesta para objetar o desvirtuar el mismo.
</t>
  </si>
  <si>
    <t>Falta de control y seguimiento sobre la asignación de bienes y actualización del inventario del (la) Jefe de la Oficina de Tecnologías de la Información .</t>
  </si>
  <si>
    <t xml:space="preserve">Actualizar el inventario del jefe de la Oficina de Tecnologías, en el aplicativo definido por la entidad para el manejo de los inventarios sobre los bienes  asignados.(SICOF)
</t>
  </si>
  <si>
    <t xml:space="preserve">Inventario de bienes del (la) Jefe de la Oficina de Tecnologías de la Información, actualizado en (SICOF)
 </t>
  </si>
  <si>
    <t xml:space="preserve"> 01/10/2024</t>
  </si>
  <si>
    <t>Actualmente se está ejecutando la actualización en el aplicativo correspondiente. No obstante, se cuenta con el respaldo físico del inventario debidamente firmado por la jefe de la Oficina TIC.</t>
  </si>
  <si>
    <t xml:space="preserve">La acción de mejora se encuentra en ejecución; revisado el SharePoint de planes de mejoramiento el 14/07/2025 reporte de inventario de la jefe de la OGTI a 31/12/2024.
No obstante, no se logra identificar si este esta actualizado a la fecha de corte en el aplicativo SICOF.  
Por tanto, es importante que se informe si el aplicativo ya se encuentra funcionando correctamente y se encuentra actualizado con toda la información relacionada a inventarios. </t>
  </si>
  <si>
    <t>HALLAZGO N°3
De la validación física del inventario del jefe de la Oficina de Tecnologías de la Información realizado el día 30/07/2024, se evidencian las siguientes inconsistencias en el inventario: 
•	Se encuentra base refrigerante con Placa No. 2983, que es diferente a la relacionada en el inventario enviado por la Unidad de Recursos Físicos 
•	Se encuentran computadores marca Dell pero con placas 2849 y 2859, que es diferente a la relacionada en el inventario enviado por la Unidad de Recursos Físicos 
•	No se encuentra COMPUTADOR DE ESCRITORIO HP 6200 PRO SMALL FORM FA
•	Se encuentra portátil Lenovo con Placa 2998, que es diferente a la relacionada en el inventario enviado por la Unidad de Recursos Físicos 
•	Se encuentra Silla con placa 2691, que es diferente a la relacionada en el inventario enviado por la Unidad de Recursos Físicos
Lo anterior incumple lo establecido en la Directiva 008 de 2021 Numeral 4.8 
Este hallazgo fue socializado por medio de correo electrónico enviado al jefe de la Oficina de Tecnologías de la Información el día 15/08/2024. Con corte al 28 de agosto no se recibió respuesta para objetar o desvirtuar el mismo.</t>
  </si>
  <si>
    <t xml:space="preserve">
Realizar control de forma semestral (2), por medio de seguimientos sobre la asignación y actualización de los inventarios.
</t>
  </si>
  <si>
    <t xml:space="preserve">
Acta de reunión con la validación semestral sobre el inventario de bienes. (2) </t>
  </si>
  <si>
    <t>En el mes de febrero 2025 se realizó la reunión entre la jefe de la unidad y el profesional designado, en la cual se corroboraron los inventarios de los funcionarios correspondientes al segundo semestre del 2024. Asimismo, para el primer semestre de 2025, se han adelantado reuniones y enviado correos recordatorios con el fin de dar continuidad al proceso de actualización de inventarios.</t>
  </si>
  <si>
    <t xml:space="preserve">La acción de mejora se cierra; revisado el SharePoint de planes de mejoramiento el 14/07/2025 se identificaron los siguientes soportes: 
-. Acta de reunión del 13/02/2025 entre el almacenista y la jefe de Unidad para realizar el inventarios de los elementos de consumo y bienes devolutivos en la bodega de la entidad. 
-. Acta de fecha 26/06/2025 entre la jefe de Unidad y el almacenista con el fin de identificar el estado de los inventarios y su registro en el aplicativo de la entidad. </t>
  </si>
  <si>
    <t>AUDITORIA AL PROCESO DE GESTION JURIDICA 2024</t>
  </si>
  <si>
    <t>GESTIÓN JURÍDICA</t>
  </si>
  <si>
    <t xml:space="preserve">TEMA: INVENTARIO DE BIENES.
HALLAZGO No. 5:      
De la validación física del inventario asignado a la jefe de la Oficina Jurídica, realizada en sitio el día 23 de octubre de 2024 y teniendo en cuenta la respuesta entregada sobre el informe preliminar de auditoria por la Unidad de Recursos Físicos frente a las debilidades encontradas, se identificó que las siguientes persisten:  
• El PORTATIL LENOVO THINKPAD con placa número 2999, inventariado a la Jefe de la Oficina Jurídica, sigue en poder de la Secretaria general.
• El portátil de la oficina jurídica con placa 2945 no se encuentra en el inventario de la jefe de dicha oficina.
</t>
  </si>
  <si>
    <t xml:space="preserve">Realización de movimientos de bienes, sin la correspondiente autorización al Almacenista, falta de control  organización de los inventarios de la entidad y registro incorrecto de movimientos de los bienes </t>
  </si>
  <si>
    <t xml:space="preserve">Realizar una capacitación a los servidores de la entidad, sobre deberes, obligaciones en relación con los bienes asignados, asi como sobre el ejercicio del autocontrol y controles aplicables al procedimiento de inventarios. 
</t>
  </si>
  <si>
    <t>Capacitación realizada</t>
  </si>
  <si>
    <t>La capacitación dirigida a los servidores de la entidad sobre deberes, obligaciones en relación con los bienes asignados, así como sobre el ejercicio del autocontrol y los controles aplicables al procedimiento de inventarios, está programada para llevarse a cabo durante el mes de julio de 2025. Esta actividad hace parte del fortalecimiento institucional en materia de gestión de activos y cultura del autocuidado.</t>
  </si>
  <si>
    <t xml:space="preserve">La acción de mejora se encuentra incumplida; de conformidad con lo reportado por el proceso responsables la capacitación no se realizó en abril del 2025, ya que, esta programada para julio. 
No obstante, no fue solicitada la prórroga para dar cumplimiento efectivo a la acción. </t>
  </si>
  <si>
    <t>Actualizar la relación de inventarios de cada servidor público.</t>
  </si>
  <si>
    <t>Inventarios individuales actualziados</t>
  </si>
  <si>
    <t>31/12/2024</t>
  </si>
  <si>
    <t>PROCESOS DE EXPLOTACIÓN DE JUEGOS DE SUERTE Y AZAR-LOTERÍAS 2024</t>
  </si>
  <si>
    <t>EJSA-LOTERIAS</t>
  </si>
  <si>
    <t xml:space="preserve">De la validación física del inventario realizada para 6 trabajadores oficiales y una empleada publica pertenecientes a la Dirección de Operación de Producto y Comercialización, se evidenció que el Portátil Lenovo 20V9006VLM de placa 2910 está en poder del jefe de la Unidad de Apuestas y Control de Juegos y no en el trabajador oficial de la dirección. Situación que permite identificar debilidades en la base de datos de inventarios que maneja la Lotería.  </t>
  </si>
  <si>
    <t>TEMA: DEBILIDADES EN LA EJECUCIÓN DEL CONTRATO N°55 DEL 2022 SUSCRITO EN MARCO DE LA GESTIÓN DE FORMULARIOS DEL JUEGO DE APUESTAS PERMANENTES O CHANCE
HALLAZGO No 3. 
Verificado el cumplimiento de las 3 condiciones y requerimientos durante el periodo de alcance, registradas en el Anexo Técnico n°1 del Contrato n°55 del 2022, seleccionadas previamente mediante prueba aleatoria; se evidenciaron las siguientes debilidades para 2 de las 3: 
• Cumplimiento parcial de la condición y requerimiento n°9: 
-. Por parte de la entidad, debido a que de la verificación en sitio realizada el 24/10/2024 al inventario del jefe de Unidad, no se identificó la asignación de los 3 portátiles y el lector del código de barras al personal de la Unidad de Apuestas y Control de juegos
Por tanto, el 05/11/2024 se solicitó verbalmente a la Unidad de Recursos Físicos la ubicación de los elementos citados; para la cual, no se recibió respuesta.</t>
  </si>
  <si>
    <t>Falta de control  organización de los inventarios de la entidad.</t>
  </si>
  <si>
    <t>Actualizar la relación de inventarios de cada servidor público asignado a la Unidad de Apuestas Permanentes</t>
  </si>
  <si>
    <t>Porcentaje de Inventarios individuales actualizados del total del personal asignado a la Unidad de Apuestas Permanentes</t>
  </si>
  <si>
    <t>El porcentaje de inventarios individuales actualizados para el personal asignado a la Unidad de Apuestas Permanentes es del 100%, ya que se cuenta con los inventarios correspondientes a los 4 funcionarios asignados a dicha unidad.</t>
  </si>
  <si>
    <t xml:space="preserve">La acción de mejora se cierra; revisado el SharePoint de planes de mejoramiento el 14/07/2025 se identificó inventario actualizado del jefe de unidad al 31/12/2024. 
Respecto de la asignación de los 3 portatiles se identificó que fueron asignados a servidores del Área de Comunicaciones y mercadeo, Unidad de Talento Humano y OCDI; lo anterior, teniendo en cuenta que en el anexo técnico del contrato con la firma impresora no obliga a que estos sean de uso exclusivo de la Unidad de Apuestas y Control de juegos. </t>
  </si>
  <si>
    <t xml:space="preserve">TEMA: DIRECTIVA 008 DE 2021 – PÉRDIDA, O DETERIORO, O USO INDEBIDO DE BIENES Y/O ELEMENTOS.
HALLAZGO No.7
De la verificación en sitio del inventario del jefe de la Unidad de Apuestas y Control de juegos el día 24/10/2024 se evidenciaron las siguientes debilidades con el manejo de inventarios, así: 
• De los 18 bienes registrados en el inventario del jefe de Unidad: 
o 17% (3 de 18) de los bienes no tenían placa, aun cuando se identificaron en sitio (No. placas 100726, 100624 y 002788); ver celdas resaltadas en color amarillo de la Tabla No 24. Verificación inventario jefe de Unidad de Apuestas y Control de juegos.
o 17% (3 de los 18) de los bienes no se identificaron en sitio (No. placas 002757, 002762 y 002614); ver celdas resaltadas en color rojo de la Tabla No 24. Verificación inventario jefe de Unidad de Apuestas y Control de juegos.
• Se identificó que existen 8 bienes que no se encuentran en el inventario del jefe de Unidad, no obstante, se encuentran en custodia y uso de miembros de la Unidad (Ver Tabla No 25.  Bienes sin el registro en el reporte del aplicativo).
</t>
  </si>
  <si>
    <t xml:space="preserve">Realización de movimientos de bienes, sin la correspondiente autorización al Almacenista.
Falta de control  organización de los inventarios de la entidad y registro incorrecto de movimientos de los bienes </t>
  </si>
  <si>
    <t>Realizar la verificación de todos los bienes en uso dela entidad, con el fin de instalar las placas de identificación a aquellos bienes que no cuentan con las mismas</t>
  </si>
  <si>
    <t>Porcentaje de bienes muebles con placa de identificacion</t>
  </si>
  <si>
    <t xml:space="preserve">Se esta adelantado la actualizacion de las placas de los bienes de la entidad. </t>
  </si>
  <si>
    <t>La acción de mejora se encuentra incumplida; revisado el SharePoint de planes de mejoramiento el 14/07/2025 no se identificaron soportes de ejecución; lo anterior, de conformidad con lo reportado por el proceso responsable. 
Así mismo, no se solicitó prórroga oportunamene para el cumplimiento de la accíon.</t>
  </si>
  <si>
    <t xml:space="preserve">La acción de mejora se encuentra cumplida; revisado el SharePoint de planes de mejoramiento el 14/07/2025 se identificó el inventario actualizado del equipo de la Unidad a 31/12/2024.
Por tanto, el 15/07/2025 se verificó fisicamente el inventario de 2 de los funcionarios de la Unidad identificando homogeniedad con lo reistrado en el reporte dado por la Unidad de Recursos Físicos. </t>
  </si>
  <si>
    <t>Informe de Evluación Indpendiente al Sistema de Control Interno-II semestre 2024</t>
  </si>
  <si>
    <t>DIMENSIONES MIPG</t>
  </si>
  <si>
    <r>
      <rPr>
        <b/>
        <sz val="10"/>
        <color theme="1"/>
        <rFont val="Arial Narrow"/>
        <family val="2"/>
      </rPr>
      <t xml:space="preserve">Lineamiento 12: 
12.2 El diseño de controles se evalúa frente a la gestión del riesgo.
</t>
    </r>
    <r>
      <rPr>
        <sz val="10"/>
        <color theme="1"/>
        <rFont val="Arial Narrow"/>
        <family val="2"/>
      </rPr>
      <t xml:space="preserve">
-. Teniendo en cuenta los informes de riesgos realizadas por la OCI en el II semestre del 2024 (matriz de riesgos y mapa de riesgos de corrupción), se identificó que la mayoría de los procesos ya cuenta con sus matrices de riesgos actualizada en el diseño de controles. No obstante, algunos procesos se encuentran pendientes de revisar sus matrices de riesgos, como por ejemplo la Oficina Jurídica y Unidad de Recursos Físicos (Gestión de Bienes y servicios/Inventario) frente a riesgos de corrupción.
</t>
    </r>
  </si>
  <si>
    <t xml:space="preserve">No se realizó actualización debido  al alto volumen de actividades del área </t>
  </si>
  <si>
    <t>Realizar el ajuste del Riesgo RC - 10 de acuerdo con lo indicado en el informe consolidado del ms de diciembre de 2024</t>
  </si>
  <si>
    <t>Matriz ajustada</t>
  </si>
  <si>
    <t>La actualización de la matriz de riesgos está proyectada para el mes de agosto de 2025; por lo tanto, se adelantará la solicitud de prórroga para formalizar esta reprogramación.</t>
  </si>
  <si>
    <r>
      <rPr>
        <b/>
        <sz val="10"/>
        <color rgb="FF000000"/>
        <rFont val="Arial Narrow"/>
        <family val="2"/>
      </rPr>
      <t>Lineamiento 12: 
12.2 El diseño de controles se evalúa frente a la gestión del riesgo.</t>
    </r>
    <r>
      <rPr>
        <sz val="10"/>
        <color rgb="FF000000"/>
        <rFont val="Arial Narrow"/>
        <family val="2"/>
      </rPr>
      <t xml:space="preserve">.
</t>
    </r>
    <r>
      <rPr>
        <b/>
        <sz val="10"/>
        <color rgb="FF000000"/>
        <rFont val="Arial Narrow"/>
        <family val="2"/>
      </rPr>
      <t xml:space="preserve">
</t>
    </r>
    <r>
      <rPr>
        <sz val="10"/>
        <color rgb="FF000000"/>
        <rFont val="Arial Narrow"/>
        <family val="2"/>
      </rPr>
      <t>-. En el informe de seguimiento del II cuatrimestre a los riesgos de corrupción, se identificó que para 8 controles (EJSA-Loterías: 2 controles del riesgo “RC-3” y Gestión de Bienes y Servicios/Inventarios: 6 controles del riesgo “RC-09”) no fue posible su verificación, por cuanto no se identificaron soportes relativos a la ejecución en el reporte realizado en el SharePoint de Planeación Estratégica realizado durante el periodo evaluado.</t>
    </r>
  </si>
  <si>
    <t>Se asumio que como estas acciones tienen seguimiento no se requeria la evidencia.</t>
  </si>
  <si>
    <t xml:space="preserve">Realizar el reporte trimestre de evidencias de los riesgos transversales por parte de la Unidad de Recursos Fisicos, identificando los aspectos cualitativos del  control </t>
  </si>
  <si>
    <t>Reporte trimestral de evidencias de riesgos transversales</t>
  </si>
  <si>
    <t>La elaboración de los reportes se está llevando a cabo conforme a lo establecido en los lineamientos vigentes.</t>
  </si>
  <si>
    <t xml:space="preserve">La acción de mejora se encuentra en ejecución; revisado el SharePoint de planes de mejoramiento el 14/07/2025 se identificaron pantallazos con el reporte de seguimiento a la matriz de riesgos del proceso. De igual forma, se revisó el OneDrive compartido por la OAP paras cargar evdiencias identificabdo el reporte por parte del proceso responsables. 
Así entonces, se recomienda al proceso continuar con el reporte de conformidad con los lineamientos establecidos por la OAP. </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</si>
  <si>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Si bien, se ha identificado mejora en el reporte por parte de los procesos frente al seguimiento de sus matrices de riesgos, en cuanto a oportunidad; es importante que se mejore el diligenciamiento respecto a:
1. Correcto diligenciamiento del reporte de seguimiento (reporte ejecución de controles y actividades de acción con un reporte cualitativo completo)
2. Reporte de evidencias completas (asegurar que los enlaces de evidencias y/o soportes cargados estén completas, correspondan al control y actividades de acción)
3. Reporte de materialización del riesgo durante el periodo evaluado (si aplica); de conformidad con el procedimiento y formatos establecidos por la entidad. 
Lo anterior, teniendo en cuenta que en los seguimientos realizados por la 2da y 3ra línea.</t>
    </r>
  </si>
  <si>
    <t xml:space="preserve">Realizar el reporte trimestre de evidencias de los riesgos por parte de la Unidad de Recursos Fisicos, identificando los aspectos cualitativos del  control </t>
  </si>
  <si>
    <t xml:space="preserve">Reporte trimestral de evidencias de riesgos </t>
  </si>
  <si>
    <r>
      <t xml:space="preserve">Lineamiento 14: 
14.2 La entidad cuenta con políticas de operación relacionadas con la administración de la información (niveles de autoridad y responsabilidad)
</t>
    </r>
    <r>
      <rPr>
        <sz val="10"/>
        <rFont val="Arial Narrow"/>
        <family val="2"/>
      </rPr>
      <t>-. Si bien, Se cuenta con la política de Gestión documental esta no fue actualizada por la Unidad de Recursos Físicos durante el II semestre del 2024; incumpliendo con la acción de mejora para subsanar esta debilidad identificada en los resultados de las últimas 2 evaluaciones al Sistema de Control Interno. 
-. Durante el II semestre no se realizaron capacitaciones frente a Gestión Documental al interior de la entidad; si bien se tenía conocimiento de la programación de 4 capacitación relacionadas, al 31 de diciembre de 2024 solo se identificó la realización de una (31/05/2024)
-. Al II semestre del 2024 no se logró capacitar al personal sobre el Sistema Integrado de Gestión de Archivos-SIGA; para que entre otras cosas, se implementará la funcionalidad de archivar comunicaciones que posee el sistema; y así, a su vez implementar la Política de Cero papel.</t>
    </r>
  </si>
  <si>
    <t>No hay suficiencia de personal para atender el alto volumen de las actividades del área</t>
  </si>
  <si>
    <t xml:space="preserve">Actualizar la politica de Gestión Documental de manera que incluya  los lineamientos de la Politica  Cero Papel y otros aspectos relevantes.
Realizar capacitación de la politica de gstión documental especificamente de la politica CERO PAPEL
Realizar seguimiento a la politica CERO PAPEL utilizando la matriz de seguimiento implementada para tal fin.
 </t>
  </si>
  <si>
    <t>Politica actualizada
Soporte de capacitación
Seguimiento a la Politica Cero Papel</t>
  </si>
  <si>
    <t>Se está adelantando la actualización de la Política de Gestión Documental, incorporando los lineamientos de la Política Cero Papel, así como otros aspectos relevantes para el fortalecimiento del sistema institucional de gestión documental.
Adicionalmente, se encuentra en proceso la programación en el mes de agosto de una jornada de capacitación dirigida a los servidores, enfocada específicamente en la Política Cero Papel y su adecuada implementación.</t>
  </si>
  <si>
    <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rFont val="Arial Narrow"/>
        <family val="2"/>
      </rPr>
      <t xml:space="preserve">-. De conformidad con los seguimientos realizados por la OCI a los planes de mejoramiento de la entidad, se actualizó trimestralmente el indicador "IG-1001 Porcentaje de ejecución de los planes de mejoramiento". No obstante, al corte del III y IV se identificó que el indicador obtuvo un resultado por debajo de la meta esperada (37% y 55%; respectivamente) debido a las acciones incumplidas y/o prorrogadas por parte de los procesos. 
Por tanto, se recomienda a los líderes y/o responsables de procesos, en especial a los recurrentes (Unidad de Recursos Físicos, Unidad de Talento Humano Unidad de Apuestas y Control de juegos y Oficina Gestión TIC) implementar procesos de autoevaluación periódica para identificar cumplimiento oportuno de las acciones formuladas en cada uno de los planes a su cargo. </t>
    </r>
  </si>
  <si>
    <t xml:space="preserve">Realizar seguimiento periodico a los planes de mejoramiento a cargo de la Unidad de Recursos Fisicos para garantizar su cumplimiento 
</t>
  </si>
  <si>
    <t xml:space="preserve">Formato de seguimiento
</t>
  </si>
  <si>
    <t>Durante el periodo en curso, se adelanta el seguimiento periódico a los planes de mejoramiento a cargo de la Unidad de Recursos Físicos, con el objetivo de verificar su nivel de avance, identificar alertas tempranas y garantizar el cumplimiento de los compromisos establecidos.</t>
  </si>
  <si>
    <t xml:space="preserve">La acción de mejora se encuentra en ejecución; revisado el SharePoint de planes de mejoramiento el 14/07/2025 se identificaron los siguientes soportes: 
-. Correo del 02/05/2025 relacinado con el seguimiento a procesos de inventario y actas de entrega – Área de Almacén.
-.Correo del 09/06/2025 con el cual se solicitó al almacenista información sobre inventarios. 
-. Correo del 01/07/2025 con el cual se solicitó de avances y cumplimiento de acciones de mejora – Hallazgos de auditoría 2024.
Así entonces, se ha realizado seguimiento al avance de acciones registrados en planes de mejoramiento mediante correo electrónico </t>
  </si>
  <si>
    <r>
      <rPr>
        <b/>
        <i/>
        <sz val="10"/>
        <color theme="1"/>
        <rFont val="Arial Narrow"/>
        <family val="2"/>
      </rPr>
      <t xml:space="preserve">¿El punto tiene exhibido su horario de atención? </t>
    </r>
    <r>
      <rPr>
        <sz val="10"/>
        <color theme="1"/>
        <rFont val="Arial Narrow"/>
        <family val="2"/>
      </rPr>
      <t xml:space="preserve">
</t>
    </r>
    <r>
      <rPr>
        <u/>
        <sz val="10"/>
        <color theme="1"/>
        <rFont val="Arial Narrow"/>
        <family val="2"/>
      </rPr>
      <t>Observación</t>
    </r>
    <r>
      <rPr>
        <sz val="10"/>
        <color theme="1"/>
        <rFont val="Arial Narrow"/>
        <family val="2"/>
      </rPr>
      <t>: No cuenta con un horario de atención a la ciudadanía exhibido</t>
    </r>
  </si>
  <si>
    <t>Diseñar y exhibir el horario de atención a la ciudadanía ubicándolo al ingreso o en la puerta de acceso a la oficina de atención al cliente una vez se adecúe el espacio para dicha oficina</t>
  </si>
  <si>
    <t>Aviso exhibido en la oficina de Atención al Cliente</t>
  </si>
  <si>
    <t>Martha Liliana Durán Cortés (Jefe Unidad de Recursos Físicos)</t>
  </si>
  <si>
    <t>La señalizacion de los horarios de atencion se encuentra contemplada dentro de los contratos de arreglos asociados al servicio al cliente, en concordancia con lo establecido en la normatividad vigente y la Circular 005. Esta acción está prevista una vez se adecúe el espacio correspondiente.</t>
  </si>
  <si>
    <r>
      <rPr>
        <sz val="10"/>
        <color rgb="FF000000"/>
        <rFont val="Arial Narrow"/>
        <family val="2"/>
      </rPr>
      <t xml:space="preserve">La acción de mejora se encuentra en ejecución; revisado el SharePoint de planes de mejoramiento el 14/07/2025 el proceso reporto que se esta en proceso de adecuar la Oficina de Atención al cliente, para lo cual se incluirá señalización, muebleria, etc.
</t>
    </r>
    <r>
      <rPr>
        <b/>
        <sz val="10"/>
        <color rgb="FF000000"/>
        <rFont val="Arial Narrow"/>
        <family val="2"/>
      </rPr>
      <t xml:space="preserve">Así entonces, se recomienda adelantar las actividades correspondientes antes de finalizar el plazo establecido cumpliendo con los lineamientos establecidos en la normatividad vigente. </t>
    </r>
  </si>
  <si>
    <r>
      <rPr>
        <b/>
        <i/>
        <sz val="10"/>
        <color theme="1"/>
        <rFont val="Arial Narrow"/>
        <family val="2"/>
      </rPr>
      <t xml:space="preserve">¿Al interior del punto de atención se cuenta con un sistema de señalización adecuado, sencillo, suficiente y visible a toda la ciudadanía, que además cuente con símbolos, gráficos y braile? </t>
    </r>
    <r>
      <rPr>
        <sz val="10"/>
        <color theme="1"/>
        <rFont val="Arial Narrow"/>
        <family val="2"/>
      </rPr>
      <t xml:space="preserve">
</t>
    </r>
    <r>
      <rPr>
        <u/>
        <sz val="10"/>
        <color theme="1"/>
        <rFont val="Arial Narrow"/>
        <family val="2"/>
      </rPr>
      <t>Observación</t>
    </r>
    <r>
      <rPr>
        <sz val="10"/>
        <color theme="1"/>
        <rFont val="Arial Narrow"/>
        <family val="2"/>
      </rPr>
      <t>: En el módulo donde se encuentra asignada la funcionaria Sandra Milena Trujillo, no cuenta con una señalización clara para el ciudadano, dónde se muestre que es el módulo de servicio a la ciudadanía</t>
    </r>
  </si>
  <si>
    <t>Adquirir elemento de señalización ubicándolo al ingreso o en la puerta de acceso a la oficina de atención al cliente una vez se adecúe el espacio para dicha oficina; mediante la disponibilidad de recursos en el Plan Anual de Adquisiciones a través de la necesidad planeada denominada "mantenimiento y adecuaciones físicas"</t>
  </si>
  <si>
    <t>Señalización exhibida en la oficina de Atención al Cliente</t>
  </si>
  <si>
    <t>La adquisición del elemento de señalización, destinado a ser ubicado en el ingreso o en la puerta de acceso a la oficina de atención al cliente, se encuentra contemplada dentro de los contratos de arreglos asociados al servicio al cliente, en concordancia con lo establecido en la normatividad vigente y la Circular 005. Esta acción está prevista una vez se adecúe el espacio correspondiente.</t>
  </si>
  <si>
    <r>
      <rPr>
        <b/>
        <i/>
        <sz val="10"/>
        <color theme="1"/>
        <rFont val="Arial Narrow"/>
        <family val="2"/>
      </rPr>
      <t>¿El punto de atención cuenta con sala de espera incluyente?</t>
    </r>
    <r>
      <rPr>
        <sz val="10"/>
        <color theme="1"/>
        <rFont val="Arial Narrow"/>
        <family val="2"/>
      </rPr>
      <t xml:space="preserve">
</t>
    </r>
    <r>
      <rPr>
        <u/>
        <sz val="10"/>
        <color theme="1"/>
        <rFont val="Arial Narrow"/>
        <family val="2"/>
      </rPr>
      <t>Observación</t>
    </r>
    <r>
      <rPr>
        <sz val="10"/>
        <color theme="1"/>
        <rFont val="Arial Narrow"/>
        <family val="2"/>
      </rPr>
      <t>: Cuenta con una sala de espera, la cual no cumple con la señalización de las sillas destinadas a los grupos poblacionales. Una de las sillas no cuenta con apoyabrazos</t>
    </r>
  </si>
  <si>
    <t xml:space="preserve">Disponer de sillas adecuadas en la sala de espera y destinadas a los grupos poblaciones con la respectiva señalización de conformidad con la normatividad vigente relacionada con los espacios y adecuada atención a la ciudadanía </t>
  </si>
  <si>
    <t>Sala de espera con sillas señalizadas</t>
  </si>
  <si>
    <t>La adquisición del elemento de sillas señalizadas, se encuentra contemplada dentro de los contratos de arreglos asociados al servicio al cliente, en concordancia con lo establecido en la normatividad vigente y la Circular 005. Esta acción está prevista una vez se adecúe el espacio correspondiente.</t>
  </si>
  <si>
    <r>
      <rPr>
        <b/>
        <i/>
        <sz val="10"/>
        <color theme="1"/>
        <rFont val="Arial Narrow"/>
        <family val="2"/>
      </rPr>
      <t>¿El punto de atención o la Entidad cuenta con un mapa de ubicación o plano en alto relieve en sistema Braile y/o en sistema de audio y video?</t>
    </r>
    <r>
      <rPr>
        <sz val="10"/>
        <color theme="1"/>
        <rFont val="Arial Narrow"/>
        <family val="2"/>
      </rPr>
      <t xml:space="preserve">
</t>
    </r>
    <r>
      <rPr>
        <u/>
        <sz val="10"/>
        <color theme="1"/>
        <rFont val="Arial Narrow"/>
        <family val="2"/>
      </rPr>
      <t>Observación</t>
    </r>
    <r>
      <rPr>
        <sz val="10"/>
        <color theme="1"/>
        <rFont val="Arial Narrow"/>
        <family val="2"/>
      </rPr>
      <t>: No cuenta con un mapa de ubicación del punto en alto relieve</t>
    </r>
  </si>
  <si>
    <t xml:space="preserve">Instalar televisor en el primer piso de la entidad al frente de la sala de espera en el cual se difunda para los diferentes grupos poblacionales video de ubicación </t>
  </si>
  <si>
    <t>Video de ubicación difundido</t>
  </si>
  <si>
    <t xml:space="preserve">Esta accion sera completada una vez se termine las adecuaciones conforme a la normatividad y circular 005. </t>
  </si>
  <si>
    <r>
      <rPr>
        <b/>
        <i/>
        <sz val="10"/>
        <color theme="1"/>
        <rFont val="Arial Narrow"/>
        <family val="2"/>
      </rPr>
      <t>¿El espacio físico donde se presta la atención a la ciudadanía es organizado, confortable y adecuado da cumplimiento a la accesibilidad universal, permitiendo la atención adecuada a cualquier tipo de población (Incluyente), muebles amplios y con las alturas adecuadas?</t>
    </r>
    <r>
      <rPr>
        <sz val="10"/>
        <color theme="1"/>
        <rFont val="Arial Narrow"/>
        <family val="2"/>
      </rPr>
      <t xml:space="preserve">
</t>
    </r>
    <r>
      <rPr>
        <u/>
        <sz val="10"/>
        <color theme="1"/>
        <rFont val="Arial Narrow"/>
        <family val="2"/>
      </rPr>
      <t>Observación</t>
    </r>
    <r>
      <rPr>
        <sz val="10"/>
        <color theme="1"/>
        <rFont val="Arial Narrow"/>
        <family val="2"/>
      </rPr>
      <t xml:space="preserve">: La altura del mobiliario no es la adecuada, ya que la ventanilla de atención al ciudadano es muy alta, no es de fácil acceso para el ciudadano si llega en silla de ruedas. Los módulos no están ubicados con la facilidad de ubicar una silla destinada para el ciudadano y poder brindar una atención de una manera cómoda, el espacio es muy reducido </t>
    </r>
  </si>
  <si>
    <t xml:space="preserve">Adecuar el espacio físico idóneno, incluyente y adecuado para el funcionamiento de la oficina de Atención al Cliente de conformidad con la normatividad vigente relacionada con los espacios y adecuada atención a la ciudadanía </t>
  </si>
  <si>
    <t>Espacio físico funcionamiento oficina de Atención al Cliente</t>
  </si>
  <si>
    <r>
      <rPr>
        <b/>
        <i/>
        <sz val="10"/>
        <color theme="1"/>
        <rFont val="Arial Narrow"/>
        <family val="2"/>
      </rPr>
      <t>¿El punto cuenta con un espacio de archivo y almacenamiento de bodega?</t>
    </r>
    <r>
      <rPr>
        <sz val="10"/>
        <color theme="1"/>
        <rFont val="Arial Narrow"/>
        <family val="2"/>
      </rPr>
      <t xml:space="preserve">
</t>
    </r>
    <r>
      <rPr>
        <u/>
        <sz val="10"/>
        <color theme="1"/>
        <rFont val="Arial Narrow"/>
        <family val="2"/>
      </rPr>
      <t>Observación</t>
    </r>
    <r>
      <rPr>
        <sz val="10"/>
        <color theme="1"/>
        <rFont val="Arial Narrow"/>
        <family val="2"/>
      </rPr>
      <t>: No cuenta con un espacio destinado para archivo y almacenamiento de bodega</t>
    </r>
  </si>
  <si>
    <t xml:space="preserve">Adecuar, en el espacio físico donde funcionará la oficina de Atención al Cliente, un archivador para documentos, carpetas y demás de conformidad con la normatividad vigente relacionada con los espacios y adecuada atención a la ciudadanía </t>
  </si>
  <si>
    <t>Archivador ubicado en el espacio físico de la oficina de Atención al Cliente</t>
  </si>
  <si>
    <r>
      <rPr>
        <b/>
        <sz val="10"/>
        <rFont val="Arial Narrow"/>
        <family val="2"/>
      </rPr>
      <t xml:space="preserve">TEMA: DEBILIDADES EN LA EJECUCIÓN DE LAS ACTIVIDADES REGISTRADAS EN EL PROGRAMA DE GESTIÓN DOCUMENTAL DE LA ENTIDAD
HALLAZGO No.1
</t>
    </r>
    <r>
      <rPr>
        <sz val="10"/>
        <rFont val="Arial Narrow"/>
        <family val="2"/>
      </rPr>
      <t xml:space="preserve">
De la verificación realizada al Programa de Gestión Documental 2021-2024 no se logró identificar el nivel de cumplimiento de este al finalizar la vigencia 2024; por cuanto el proceso no aportó los soportes de cumplimiento de las 64 actividades registradas y asociadas a los siguientes planes estratégicos, procesos, programas complementarios y/o cronogramas (para mayor detalle ver tablas No 2 a 17):
•	Planeación Estratégica de Gestión Documental: 5 actividades.
•	7 procesos de la Gestión Documental: 20 actividades, distribuidas así: 
o	Planeación Documental: 1
o	Producción Documental: 3
o	Gestión y trámites: 4
o	Organización Documental: 5
o	Transferencias: 3
o	Preservación a largo plazo: 2
o	Valoración Documental: 2
•	7 programas complementarios: 31 actividades, distribuidas así: 
o	Normalización de formas y formularios electrónicos: 6
o	Documentos vitales o esenciales: 4
o	Gestión de documentos electrónicos: 5
o	Repografía: 4
o	Documentos especiales: 3
o	Plan Institucional de Capacitaciones: 4
o	Auditoría y Control: 5
•	Cronograma del Programa de Gestión Documental: 8 actividades.</t>
    </r>
  </si>
  <si>
    <t>Insuficiencia de personal, falta de seguimiento periódico y debilidades en la documentación.</t>
  </si>
  <si>
    <r>
      <t>Diseñar e implementar un plan de acción que contemple el diagnóstico del Programa de Gestión Documental 2021-2024, la consolidación de los soportes de cumplimiento existentes</t>
    </r>
    <r>
      <rPr>
        <sz val="10"/>
        <color rgb="FFFF0000"/>
        <rFont val="Arial Narrow"/>
        <family val="2"/>
      </rPr>
      <t>.</t>
    </r>
    <r>
      <rPr>
        <sz val="10"/>
        <rFont val="Arial Narrow"/>
        <family val="2"/>
      </rPr>
      <t xml:space="preserve"> Asimismo, se contemplará la actualización del Programa de Gestión Documental.</t>
    </r>
  </si>
  <si>
    <t>Informes trimestrales de seguimiento del plan de acción, acompañados de los soportes consolidados.</t>
  </si>
  <si>
    <t xml:space="preserve">Unidad de Recursos Fisicos. </t>
  </si>
  <si>
    <t>La acción se encuentra en fase de ejecución, en tanto se adelanta el proceso contractual para la vinculación del profesional de archivo, recurso clave para su implementación.</t>
  </si>
  <si>
    <r>
      <rPr>
        <b/>
        <sz val="10"/>
        <rFont val="Arial Narrow"/>
        <family val="2"/>
      </rPr>
      <t>TEMA: DEBILIDADES EN LA IMPLEMENTACIÓN DE LA POLÍTICA DE GESTIÓN DOCUMENTAL DE LA 5TA. DIMENSIÓN: INFORMACIÓN Y COMUNICACIÓN DEL MANUAL INTEGRADO DE PLANEACIÓN Y GESTIÓN-MIPG, VERSIÓN 6 DEL 2024
HALLAZGO No.2</t>
    </r>
    <r>
      <rPr>
        <sz val="10"/>
        <rFont val="Arial Narrow"/>
        <family val="2"/>
      </rPr>
      <t xml:space="preserve">
De la verificación efectuada a las actividades realizadas por el proceso para la implementación de la 5.3 Política Gestión Documental (Política de Archivos y Gestión Documental) de la 5ta. Dimensión: Información y Comunicación del del Manual del Modelo Integrado de Planeación y Gestión-MIPG versión 6 del 2024, se identificó que el  88% (48 de 54) de los criterios que permiten el desarrollo de los 5 componentes (Estratégico, Administración de archivos, Procesos de Gestión Documental, Tecnológico y Cultural) del Modelo de Gestión Documental y Administración de Archivos – MGDA se encuentra en un nivel de maduración entre “Inicial” e “Intermedio”; debido a: 
•	No remisión de información en el marco de la auditoría para verificar la ejecución de actividades para cada uno de los 5 componentes. 
•	Inefectividad de las acciones realizadas por el proceso en el marco del desarrollo de los 5 componentes; así:
Nota: para mayor detalle ver tablas No. 18 a 26 del presente informe. 
Componente Estratégico:
-. Política de Gestión Documental desactualizada (versión del 2021), y, por tanto, no se identificaron lineamientos asociados con los 5 componentes del Modelo de Gestión Documental y Administración de Archivos – MGDA, roles y responsabilidades, seguimiento en el marco de las líneas de defensa, periodicidad de evaluación y divulgación. 
-. Para las 64 actividades del Programa de Gestión Documental-PGD 2021-2024 no se remitieron soportes de cumplimiento, por ende, no se logró identificar el nivel de cumplimiento al finalizar la vigencia. 
-. Para las 71 actividades formuladas para los 8 planes complementarios del Plan Institucional de Archivos PINAR 2121-2024, no se logró identificar el nivel de cumplimiento al finalizar la vigencia; debido a la no remisión de soportes.  
-. 23 de las 37 actividades asociadas a Gestión Documental registradas en los diferentes Planes de acción formulados para la vigencia 2024, no fueron cumplidas dentro de los plazos establecidos y/o al finalizar la vigencia. 
-. Inconsistencias y/o desactualización de los procedimientos asociados al proceso, así: 
-. La actividad n°6 del Procedimiento PRO440-210-11 Administración de Comunicaciones Oficiales versión del 12/10/2023, no se identifica si está asociada a la actividad n°5 o a la n°7.
-. Paras las actividades n°1 y 3 del PRO332-212-9 Control de Documentos versión del 12/10/2023, no se registra el entregable resultante de ejecución de estas. 
-. Inconsistencias en la numeración de las actividades del PRO330-213-10 Gestión de Archivo versión del 12/10/2023, así: 
	De la actividad n°20 paso a la 23.
	La descripción de la actividad n°28 no corresponde al título de la misma.
	De la actividad n°32 paso a la 31.	
-. Desactualización del Procedimiento PRO330-528-1 Eliminación de documentos por Tablas de Retención Documental versión del 16/09/2022, el cual no ha sido revisado por el proceso desde la vigencia 2022. 
-. Baja ejecución del indicador “IG-1008 Ejecución del cronograma anual de transferencias primarias” debido al no cumplimiento del cronograma para realizar las trasferencias de cada proceso.
Componente Procesos de la Gestión Documental:
-. Para las 20 actividades formuladas para los 7 procesos de la Gestión Documental, registrados en el Programa de Gestión Documental 2021-2024, no se logró identificar el nivel de cumplimiento al finalizar la vigencia; debido a la no remisión de soportes.  
Componente Tecnológico:
-. Las Tablas de Control de Acceso (Formato FRO330-526) no se actualizan desde la vigencia 2022.
-. Durante la vigencia 2024, no se realizaron capacitaciones sobre el SIGA a los servidores de la entidad para actualizar y/o recordar sobre las funcionalidades.
-. Si bien, el SIGA cuenta con la función de archivar las comunicaciones recibidas de conformidad con las Tablas de Retención Documental-TRD la mayoría de los servidores no la conoce; debido a que desde el proceso no se realizó capacitación y/o sensibilización sobre el manejo adecuado para la gestión de archivos electrónicos.  
Componente Cultural:
-. No se remitió matriz de control y reducción consumo de papel formulada para el seguimiento a la implementación de la Política Cero Papel durante la vigencia 2024.
-. El Registro de Activos de Información no fue actualizado en la vigencia 2024; ya que, la versión publicada en el botón de transparencia corresponde a la vigencia 2020.
-. Durante la vigencia 2024 solo se realizó una capacitación en gestión documental al interior de la entidad. </t>
    </r>
  </si>
  <si>
    <t>Insuficiencia de personal,falta de seguimiento periódico, y desactualización de instrumentos archivísticos.</t>
  </si>
  <si>
    <t>Diseñar e implementar un plan de trabajo que fortalezca el seguimiento periódico, la documentación estructurada de actividades y la actualización de los instrumentos archivísticos asociados a la Política de Gestión Documental. Este plan se desarrollará de manera progresiva, teniendo en cuenta los manuales institucionales vigentes, y contempla la asignación clara de responsables, la evaluación de los recursos humanos disponibles, la revisión integral de los procedimientos institucionales (incluyendo la corrección de inconsistencias y la verificación de su vigencia normativa), así como el registro organizado de evidencias de cumplimiento en los repositorios digitales institucionales.</t>
  </si>
  <si>
    <r>
      <rPr>
        <b/>
        <sz val="10"/>
        <rFont val="Arial Narrow"/>
        <family val="2"/>
      </rPr>
      <t xml:space="preserve">Plan de trabajo que incluye: </t>
    </r>
    <r>
      <rPr>
        <sz val="10"/>
        <rFont val="Arial Narrow"/>
        <family val="2"/>
      </rPr>
      <t>documento del plan de acción, cronograma detallado, matriz de responsables, procedimientos actualizados y evidencias organizadas en una carpeta digital institucional. Esta evidencia se consolidará en tres informes trimestrales. En total, se entregarán cuatro productos: el plan de trabajo como primer entregable, seguido de tres informes trimestrales.</t>
    </r>
  </si>
  <si>
    <r>
      <rPr>
        <b/>
        <sz val="10"/>
        <rFont val="Arial Narrow"/>
        <family val="2"/>
      </rPr>
      <t xml:space="preserve">TEMA: FORMULACIÓN PLAN DE MEJORAMIENTO DERIVADO DE VISITAS DEL ARCHIVO DISTRITAL DE BOGOTÁ DURANTE LA VIGENCIA 2024
HALLAZGO No.3
</t>
    </r>
    <r>
      <rPr>
        <sz val="10"/>
        <rFont val="Arial Narrow"/>
        <family val="2"/>
      </rPr>
      <t xml:space="preserve">
De la verificación a la gestión realizada por el proceso frente al informe de Seguimiento Estratégico al Cumplimiento de la Normativa Archivística en las Entidades del Distrito Capital vigencia 2023 comunicado por el Archivo de Bogotá a la entidad en el mes de septiembre del 2024, se identificó que el proceso a la fecha de este informe, es decir, 6 meses siguientes a la radicación del informe, no remitió la formulación del plan de mejoramiento para revisión metodológica por parte de la OCI y por lo tanto, no se ha surtido la respetiva aprobación en el marco del Comité Institucional de Gestión y Desempeño; situación que evidencia la posibilidad de la no socialización, análisis del informe al interior del proceso y la respectiva mejora.
Responsable de liderar formulación de Plan de Mejoramiento:  Unidad de Recursos Físicos</t>
    </r>
  </si>
  <si>
    <t xml:space="preserve">Insuficiencia de personal causando la no  formulacion del plan de mejoramiento. </t>
  </si>
  <si>
    <r>
      <t xml:space="preserve"> Formular e</t>
    </r>
    <r>
      <rPr>
        <sz val="10"/>
        <color rgb="FFFF0000"/>
        <rFont val="Arial Narrow"/>
        <family val="2"/>
      </rPr>
      <t xml:space="preserve">l </t>
    </r>
    <r>
      <rPr>
        <sz val="10"/>
        <rFont val="Arial Narrow"/>
        <family val="2"/>
      </rPr>
      <t xml:space="preserve">plan de mejoramiento del  informe de Seguimiento Estratégico al Cumplimiento de la Normativa Archivística en las Entidades del Distrito Capital vigencia 2023. </t>
    </r>
  </si>
  <si>
    <t>Plan de mejoramiento aprobado</t>
  </si>
  <si>
    <t xml:space="preserve">15/07/2025
</t>
  </si>
  <si>
    <r>
      <rPr>
        <b/>
        <sz val="10"/>
        <rFont val="Arial Narrow"/>
        <family val="2"/>
      </rPr>
      <t xml:space="preserve">TEMA: DEBILIDADES EN EL CUMPLIMIENTO DE LOS LINEAMIENTOS ASOCIADOS CON LA GESTIÓN DOCCUMENTAL DE LA DIRECTIVA 008 DEL 2021 “LINEAMIENTOS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
HALLAZGO No.4
</t>
    </r>
    <r>
      <rPr>
        <sz val="10"/>
        <rFont val="Arial Narrow"/>
        <family val="2"/>
      </rPr>
      <t xml:space="preserve">
De la verificación al cumplimiento por parte de la entidad en la vigencia 2024 de los lineamientos asociados a la Gestión Documental que señala la Directiva 008 del 2021, se identificó que de los 13 criterios distribuidos en 3 numerales, la entidad cumple parcialmente con 4 (ver celdas resaltadas en color verde clara de la Tabla No. 29 Cumplimiento Directiva 008 del 2021) y no cumple con 4 (ver celdas resaltadas en color rojo de la Tabla No. 29 Cumplimiento Directiva 008 del 2021); lo anterior, debido a debilidades en la ejecución de actividades para su implementación y la no documentación de la información que da cuenta de esa implementación.</t>
    </r>
  </si>
  <si>
    <t xml:space="preserve">Insuficiencia de persona para la implementación y documentacion. </t>
  </si>
  <si>
    <t>Diseñar e implementar un plan de acción que contemple: (i) la capacitación y socialización al personal responsable sobre los lineamientos establecidos en la Directiva 008 de 2021; (ii) la revisión y ajuste de los instrumentos y documentos archivísticos actualmente implementados para verificar su alineación con los criterios normativos; y (iii) la definición de una estrategia de seguimiento periódico que permita identificar y corregir oportunamente los aspectos que presenten incumplimiento parcial o total. Este plan debe garantizar la trazabilidad de las acciones y la documentación de las evidencias en los repositorios institucionales.</t>
  </si>
  <si>
    <t>Se entregará el diseño del plan de acción, junto con dos informes de seguimiento.</t>
  </si>
  <si>
    <t>11/30/2025</t>
  </si>
  <si>
    <r>
      <rPr>
        <b/>
        <sz val="10"/>
        <rFont val="Arial Narrow"/>
        <family val="2"/>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HALLAZGO No.5
</t>
    </r>
    <r>
      <rPr>
        <sz val="10"/>
        <rFont val="Arial Narrow"/>
        <family val="2"/>
      </rPr>
      <t xml:space="preserve">
De la revisión efectuada al expediente físico contractual n°68 del 2022 y consulta realizada en el portal SECOP II, se evidenciaron debilidades en el cumplimiento de los requisitos de la etapa precontractual y contractual, debido a la incompletitud y/o inexactitud de los documentos que reposan en el expediente (físico y en SECOP II) e inadecuada supervisión contractual. A continuación, el detalle de las debilidades identificadas:  
-. Incompletitud y/o inconsistencias de los documentos que reposan en el expediente físico:
•	El soporte de afiliación a la Administradora de Riesgos Laborales-ARL de fecha 02/12/2022, registra la cobertura desde el 03/12/2022 al 03/04/2023. No obstante, se identificó inconsistencia por cuanto el plazo de ejecución del contrato era por 6 meses y su fecha de terminación era al 08/06/2023. 
•	En el marco de las 4 modificaciones realizadas al contrato, no se identificó soporte de la ampliación de la cobertura ante la Administradora de Riesgos Laborales-ARL.
-. Debilidades en la información carga en la plataforma SECOP II: 
•	La póliza n°15-45-101151886, anexo n°1 con fecha 09/06/2023 cargada por el proveedor el 14/06/2023 en el marco de la modificación n°1 al contrato, fue aprobada por la Secretaría General el 13/09/2023; es decir, 3 meses después de iniciar la prórroga (15/06/2023)
-. Inadecuada supervisión contractual:
•	En el formato FRO330-535-1 Informe de avance de actividades - supervisor contratista de septiembre del 2024 realizado por el contratista, no se registró el periodo completo de ejecución; lo anterior, teniendo en cuenta que si el periodo del informe n°2 termino el 30/11/2023, la fecha inicial del informe n°3 debió ser el 01/12/2023; y no el 01/09/2024.  
•	En 3 de los 4 formatos FRO330-535-1 Informe de avance de actividades - supervisor contratista, del periodo comprendido entre diciembre del 2023 y octubre del 2024, no se registraron tareas o actividades que dieran cumplimiento de las obligaciones específicas n°11, 12 y 13 del anexo contractual.
•	En el 100% de los formatos FRO330-183-5 Informe de seguimiento, control y reevaluación de proveedores y contratista no se menciona explícitamente el seguimiento a los riesgos; no obstante, se registra “N/A” los ítems del numeral 3.1. Análisis materialización y mitigación del riesgo.
•	Verificado el estado del contrato en el SECOP II, se identifica como “En ejecución” y no “Finalizado y/o Terminado”</t>
    </r>
  </si>
  <si>
    <t xml:space="preserve">Falta de control en la actualización de documentos contractuales.  </t>
  </si>
  <si>
    <r>
      <t>1</t>
    </r>
    <r>
      <rPr>
        <b/>
        <sz val="10"/>
        <rFont val="Arial Narrow"/>
        <family val="2"/>
      </rPr>
      <t>. Diseño e implementación de capacitaciones:</t>
    </r>
    <r>
      <rPr>
        <sz val="10"/>
        <rFont val="Arial Narrow"/>
        <family val="2"/>
      </rPr>
      <t xml:space="preserve">
Capacitaciones dirigidas a fortalecer la supervisión de los expedientes contractuales, de acuerdo con los procedimientos internos actualizados de gestión documental.
</t>
    </r>
  </si>
  <si>
    <t xml:space="preserve">1. Capacitaciones (listado de asistencia) </t>
  </si>
  <si>
    <r>
      <t>2.</t>
    </r>
    <r>
      <rPr>
        <b/>
        <sz val="10"/>
        <rFont val="Arial Narrow"/>
        <family val="2"/>
      </rPr>
      <t xml:space="preserve"> Refuerzo con el equipo de la Unidad de Recursos Físicos:</t>
    </r>
    <r>
      <rPr>
        <sz val="10"/>
        <rFont val="Arial Narrow"/>
        <family val="2"/>
      </rPr>
      <t xml:space="preserve">
Actividad orientada a mejorar el correcto diligenciamiento de los siguientes aspectos:
°Formatos de reporte y seguimiento contractual.
°Seguimiento a riesgos contractuales.
°Reporte del cumplimiento de obligaciones generales y específicas.
°Cargue adecuado de la documentación final en el sistema SECOP II, por parte del contratista.
</t>
    </r>
  </si>
  <si>
    <t xml:space="preserve"> 2. acta de reunion.</t>
  </si>
  <si>
    <t xml:space="preserve">La Accion se da inicio en este mes de julio cuando ingrese el profesional de archivo. </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</si>
  <si>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HALLAZGO No.6
</t>
    </r>
    <r>
      <rPr>
        <sz val="10"/>
        <rFont val="Arial Narrow"/>
        <family val="2"/>
      </rPr>
      <t xml:space="preserve">
De la revisión efectuada al expediente físico contractual n°35 del 2024 y consulta realizada en el portal SECOP II, se evidenciaron debilidades en el cumplimiento de los requisitos de la etapa contractual, debido a la inadecuada supervisión contractual. A continuación, el detalle de las debilidades identificadas:  
•	En el 67% de los formatos FRO330-535-1 Informe de avance de actividades - supervisor contratista del periodo comprendido entre septiembre del 2023 y abril del 2024 no se registraron tareas o actividades que dieran cumplimiento de la obligación específica n°13. 
•	En el 100% de los formatos FRO330-183-5 Informe de seguimiento, control y reevaluación de proveedores y contratista no se menciona explícitamente el seguimiento a los riesgos; no obstante, se registra “N/A” los ítems del numeral 3.1. Análisis materialización y mitigación del riesgo.
•	El 56% de los formatos FRO330-535-1 (meses julio a noviembre del 2024), fueron cargados en el submódulo de SECOP II "Ejecución del Contrato" más no en el "Documentos de ejecución del contrato"
•	El formato FRO330-183-5 del mes de septiembre fue cargado en el submódulo de SECOP II "Facturas del Contrato" más no en el "Documentos de ejecución del contrato"</t>
    </r>
  </si>
  <si>
    <t>La acción se iniciará en agosto, conforme a la incorporación del profesional de archivo al equipo.</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</si>
  <si>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HALLAZGO No.7
</t>
    </r>
    <r>
      <rPr>
        <sz val="10"/>
        <rFont val="Arial Narrow"/>
        <family val="2"/>
      </rPr>
      <t xml:space="preserve">
De la revisión efectuada al expediente físico contractual n°45 del 2024 y consulta realizada en el portal SECOP II, se evidenciaron debilidades en el cumplimiento de los requisitos de la etapa precontractual y contractual, debido a la incompletitud de los documentos que reposan en el expediente físico e inadecuada supervisión contractual. A continuación, el detalle de las debilidades identificadas:  
-. Incompletitud de los documentos que reposan en el expediente físico:
•	Teniendo en cuenta que la fecha de finalización del contrato era al 11/02/2025, hacen falta la cuenta de cobro, el FRO330-535-1 Informe de avance de actividades - supervisor contratista, el FRO330-535-1 Informe de actividades – supervisor contratista, informe final consolidado y los demás documentos anexos, que corresponden a los 11 días laborados del mes de febrero. 
-. Inadecuada supervisión contractual:
•	En el 100% de los formatos FRO330-535-1 Informe de avance de actividades - supervisor contratista del periodo comprendido entre septiembre del 2023 y abril del 2024 no se registraron tareas o actividades que dieran cumplimiento de las obligaciones específicas n°2, 3 y 5. 
•	En el 100% de los formatos FRO330-183-5 Informe de seguimiento, control y reevaluación de proveedores y contratista no se menciona explícitamente el seguimiento a los riesgos; no obstante, se registra “N/A” los ítems del numeral 3.1. Análisis materialización y mitigación del riesgo.</t>
    </r>
  </si>
  <si>
    <r>
      <rPr>
        <sz val="10"/>
        <color rgb="FF000000"/>
        <rFont val="Arial Narrow"/>
        <family val="2"/>
      </rPr>
      <t>1</t>
    </r>
    <r>
      <rPr>
        <b/>
        <sz val="10"/>
        <color rgb="FF000000"/>
        <rFont val="Arial Narrow"/>
        <family val="2"/>
      </rPr>
      <t xml:space="preserve">. Diseño e implementación de capacitaciones:
</t>
    </r>
    <r>
      <rPr>
        <sz val="10"/>
        <color rgb="FF000000"/>
        <rFont val="Arial Narrow"/>
        <family val="2"/>
      </rPr>
      <t xml:space="preserve">Capacitaciones dirigidas a fortalecer la supervisión de los expedientes contractuales, de acuerdo con los procedimientos internos actualizados de gestión documental.
</t>
    </r>
  </si>
  <si>
    <r>
      <rPr>
        <b/>
        <sz val="10"/>
        <color rgb="FF000000"/>
        <rFont val="Arial Narrow"/>
        <family val="2"/>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HALLAZGO No.7
</t>
    </r>
    <r>
      <rPr>
        <sz val="10"/>
        <color rgb="FF000000"/>
        <rFont val="Arial Narrow"/>
        <family val="2"/>
      </rPr>
      <t xml:space="preserve">
De la revisión efectuada al expediente físico contractual n°45 del 2024 y consulta realizada en el portal SECOP II, se evidenciaron debilidades en el cumplimiento de los requisitos de la etapa precontractual y contractual, debido a la incompletitud de los documentos que reposan en el expediente físico e inadecuada supervisión contractual. A continuación, el detalle de las debilidades identificadas:  
-. Incompletitud de los documentos que reposan en el expediente físico:
•	Teniendo en cuenta que la fecha de finalización del contrato era al 11/02/2025, hacen falta la cuenta de cobro, el FRO330-535-1 Informe de avance de actividades - supervisor contratista, el FRO330-535-1 Informe de actividades – supervisor contratista, informe final consolidado y los demás documentos anexos, que corresponden a los 11 días laborados del mes de febrero. 
-. Inadecuada supervisión contractual:
•	En el 100% de los formatos FRO330-535-1 Informe de avance de actividades - supervisor contratista del periodo comprendido entre septiembre del 2023 y abril del 2024 no se registraron tareas o actividades que dieran cumplimiento de las obligaciones específicas n°2, 3 y 5. 
•	En el 100% de los formatos FRO330-183-5 Informe de seguimiento, control y reevaluación de proveedores y contratista no se menciona explícitamente el seguimiento a los riesgos; no obstante, se registra “N/A” los ítems del numeral 3.1. Análisis materialización y mitigación del riesgo.</t>
    </r>
  </si>
  <si>
    <t>3. Actualización del expediente físico:
Se incluirán las actividades relacionadas con la actualización del expediente físico del contrato N.° 45 de 2024.</t>
  </si>
  <si>
    <t>3. Expediente actualizado.</t>
  </si>
  <si>
    <t>El expediente físico fue actualizado conforme a los lineamientos establecidos, incorporando la documentación requerida y garantizando su organización y trazabilidad. Adicionalmente, la documentación correspondiente fue cargada en la plataforma SECOP II, asegurando su disponibilidad y consulta en medio digital. Asimismo se adjunta el link de evidenica https://community.secop.gov.co/Public/Tendering/OpportunityDetail/Index?noticeUID=CO1.NTC.6391722&amp;isFromPublicArea=True&amp;isModal=False</t>
  </si>
  <si>
    <t xml:space="preserve">La acción de mejora se cierra; revisado el SharePoint de planes de mejoramiento el 14/07/2025 se identificó enlace para acceder alñ expediente digital del contrato (SECOP II), evidenciando el cargue de los documentos asociados a la cuenta final del contrato (febrero del 2025)
Así mismo, el 15/07/2025 se verificó el expediente físico identificando los soportes de la cuenta final de la ejeucción el contrato. </t>
  </si>
  <si>
    <r>
      <rPr>
        <b/>
        <sz val="10"/>
        <rFont val="Arial Narrow"/>
        <family val="2"/>
      </rPr>
      <t xml:space="preserve">TEMA: MATRIZ DE RIESGOS DEL PROCESO GESTIÓN DOCUMENTAL
HALLAZGO No.8
</t>
    </r>
    <r>
      <rPr>
        <sz val="10"/>
        <rFont val="Arial Narrow"/>
        <family val="2"/>
      </rPr>
      <t xml:space="preserve">Producto de la evaluación de los riesgos “RG-14” y “RG-15”, y sus respectivos controles registrados en las versiones vigentes de la matriz de riesgos durante el periodo de alcance, se identificaron debilidades asociadas a la correcta redacción de controles, y efectividad en la ejecución de controles. A continuación, el detalle de las debilidades identificadas: 
•	Redacción de controles: el control n°1 del riesgo “RG-15” registrado en las diferentes versiones de la matriz de riesgos de la entidad para el 2024, no cumple con el adecuado diseño de controles, por cuanto no contiene periodicidad de ejecución.
•	Efectividad de los controles: debilidades por cuanto:
-. No ejecución de controles: 
o	2 del “RG-14” y 1 del “RG-15” para los meses de marzo y abril del 2024. 
o	1 del “RG-14” y 1 del “RG-15” (controles n°1), para los meses de mayo, junio y julio del 2024.
o	2 del “RG-14” y 2 del “RG-15”, para los meses de noviembre y diciembre del 2024. 
-. No reporte de evidencias de ejecución de controles: 
o	1 del “RG-15” (control n°2) para los meses de marzo y abril del 2024. 
o	1 del “RG-14” y 1 del “RG-15” (controles n°2), para los meses de mayo, junio y julio del 2024.
•	Ejecución actividades del plan de acción: debilidades por cuanto las actividades relacionadas con capacitaciones en gestión documental y elaboración de lineamientos frente a la conservación documental no fueron ejecutadas. </t>
    </r>
  </si>
  <si>
    <t>Desconocimiento de lineamientos sobre diseño de controles</t>
  </si>
  <si>
    <t xml:space="preserve">Actualizar la matriz de riesgos para aprobacion en el comité CICCI.  </t>
  </si>
  <si>
    <t>Matriz de riesgos actualizada</t>
  </si>
  <si>
    <t xml:space="preserve">Se encuentra en proceso de actualizacion. </t>
  </si>
  <si>
    <t xml:space="preserve">AUDITORÍA AL PROCESO GESTIÓN DOCUMENTAL 2022 </t>
  </si>
  <si>
    <t xml:space="preserve">GESTION DOCUMENTAL </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</si>
  <si>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</si>
  <si>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</si>
  <si>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Realizar plan de trabajo para la vigencia 2025, el cual incluya entre otros aspectos, la contratación de un profesional que elabore los manuales de funciones de acuerdo con los lineamientos normativos y los requerimientos y necesidades la entidad, así como la aprobación y suscripción de los actos administrativos por medio de los cuales se adopten dichos manuales.</t>
  </si>
  <si>
    <t>Actos administrativos de
adopción de los manuales
de funciones</t>
  </si>
  <si>
    <t>Talento Humano</t>
  </si>
  <si>
    <t xml:space="preserve">Se realizó la revisión de los manuales frente a: 1.  Estructura orgánica, 2. Estructura funcional, 3. Funciones de cargos: se envió solicitud a los jefes de las dependencias para la identificación de:
1. DUPLICIDAD FUNCIÓN CON OTRAS DEPENDENCIAS. Se refiere a la asignación de las mismas tareas o responsabilidades al interior de otras áreas de la empresa.
2. ES COMPETENCIA DE OTRA DEPENDENCIA, ¿CUÁL? Se refiere a que la dependencia no está legalmente facultada para ello, y quien tiene la facultad es el área que se menciona en este ítem.
3. NO SE ENCUENTRA ACORDE A LA NORMATIVIDAD VIGENTE. Se refiere a que las funciones de la dependencia están señaladas bajo los parámetros de una norma que ha perdido su validez o ha sido objeto de cambios normativos a través del tiempo.
4. DEBE MANTENERSE, ELIMINARSE O REALIZAR PROPUESTA DE CAMBIO. Se refiere a que son las requeridas por la empresa para cumplir los objetivos, funciones, misión y visión, o que, para su cumplimiento, se deben ajustar. </t>
  </si>
  <si>
    <t xml:space="preserve">La acción de mejora se encuentra en ejecución; de conformidad con lo reportado por el proceso responsable y las evidencias remitidas mediante correo electrónico del 14/07/2025 se identificaron los siguientes soportes: 
-. Memorando n°3-2025-1085 del 17/06/2025, con el cual el proceso solicitó a los lpíderes y/o responsables de procesos revisar cada una de las funciones establecidas para su cargo, con el fin de que se identifique si estan acordes, no corresponden, bene ajustarse, etc.
-. Cuadro Excel denominado "FUNCIONES DEPENDENCIAS JUNIO 13 2025" el cual se remitió como anexo al memorando para que los priocesos realizaran la identificación de sus funciones. 
Así entonces, se recomienda al proceso continuar con las gestiones correspondientes de las actividades que garantizan el cumplimiento de la acción dentro de los plazos establecidos. </t>
  </si>
  <si>
    <t>AUDITORÍA EJSA- LOTERÍAS 2022</t>
  </si>
  <si>
    <t>De la verificación realizada a la estructura de redacción del propósito y funciones, así como de la relación de competencias comportamentales comunes y por nivel jerárquico registradas en los Manuales Específicos de Funciones y Competencias Laborales de los empleos relacionados con jefatura de  Unidad de Loterías, el cargo de 2 profesionales I y un auxiliar Administrativo,  contenido en la Resoluciones internas Nos.129 de 2016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t>
  </si>
  <si>
    <t>Auditoría Gestión Jurídica 2022</t>
  </si>
  <si>
    <t xml:space="preserve">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de Profesional II y Profesional III, contenidos en la Resolución No. 129 de 2016; respectivamente, se evidenció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utilizados en la redacción de las funciones del Profesional II de la Secretaría General, como son: "Liderar, aumentar y participar" corresponden al nivel Directivo y Técnico.
• Los verbos utilizados en la redacción de las funciones del Profesional III de la Secretaría General, como son: "Llevar e impulsar" no corresponden a ningún verbo de los mencionados y aceptados por la guía del DAFP, para el cargo de nivel profesional y el verbo “Participar” corresponde al nivel técnico. 
• En las funciones, 8, 12, 14 y 15 del Profesional II de la Secretaría General, no está presente la condición.
• En las funciones, 3, 12, 14, 16, 17, 18, 19, 20, 22, 23 y 24 del Profesional III de la Secretaría General, no está presente la condición.
• En las competencias comportamentales comunes para los cargos de Profesional II y Profesional III, de la Secretaría General, no se encuentran las siguientes: La Orientación a resultados, Orientación al usuario y al ciudadano, Trabajo en equipo y Adaptación al cambio.
• En cuanto a las competencias comportamentales por nivel jerárquico, en los cargos de Profesional II y Profesional III, no contempla ninguna de las competencias establecidas en el Decreto 815 de 2018, artículo 2.2.4.8. nivel profesional.
Responsable de liderar formulación de Plan de Mejoramiento: Secretaría General y Unidad de Talento Humano, ya que la entidad al momento de asignar funciones a algún servidor (a) público (a), deberá tenerse en cuenta que se trate de responsabilidades enmarcadas en el propósito, funciones, nivel jerárquico y requisitos asignados al empleo (Guía DAFP).
</t>
  </si>
  <si>
    <t>1. Inadecuada utilización de los verbos registrados en el propósito y en las funciones establecidas en el manual de funciones, así como la condición en algunas funciones.
2. Ineficiencia en la redacción de las competencias compertamentales comúnes en algunos cargos, incluidas en la guía de manual de fucniones y Decreto 815 de 2018.</t>
  </si>
  <si>
    <t>Auditoria Gestión Financiera y Contable 2022</t>
  </si>
  <si>
    <t>GESTIÓN FINANCIERA Y CONTABLE</t>
  </si>
  <si>
    <r>
      <rPr>
        <b/>
        <sz val="10"/>
        <rFont val="Arial Narrow"/>
        <family val="2"/>
      </rPr>
      <t>TEMA: DIRECTIVA 008 DE 2021 – Manual Especifico de Funciones y Competencias Laborales del Empleo – Redacción de funciones y competencias comportamentales comunes y por nivel jerárquico.</t>
    </r>
    <r>
      <rPr>
        <sz val="10"/>
        <rFont val="Arial Narrow"/>
        <family val="2"/>
      </rPr>
      <t xml:space="preserve">
De la verificación realizada a la estructura de redacción del propósito y funciones, así como de la relación de competencias comportamentales comunes y por nivel jerárquico registradas en los manual específicos de funciones y competencias laborales de los empleos relacionados con jefatura de  unidad de financiera y contable, y la  tesorería general de la entidad, establecidas en las Resoluciones Internas Nos.000214 de 2019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t>
    </r>
    <r>
      <rPr>
        <b/>
        <u/>
        <sz val="10"/>
        <rFont val="Arial Narrow"/>
        <family val="2"/>
      </rPr>
      <t>a) Cargo jefe Unidad Financiera y Contable.</t>
    </r>
    <r>
      <rPr>
        <b/>
        <sz val="10"/>
        <rFont val="Arial Narrow"/>
        <family val="2"/>
      </rPr>
      <t xml:space="preserve">
</t>
    </r>
    <r>
      <rPr>
        <sz val="10"/>
        <rFont val="Arial Narrow"/>
        <family val="2"/>
      </rPr>
      <t xml:space="preserve">
</t>
    </r>
    <r>
      <rPr>
        <b/>
        <sz val="10"/>
        <rFont val="Arial Narrow"/>
        <family val="2"/>
      </rPr>
      <t>Validación del propósito y las Funciones entre la 1 a la 8, 22 y 23:</t>
    </r>
    <r>
      <rPr>
        <sz val="10"/>
        <rFont val="Arial Narrow"/>
        <family val="2"/>
      </rPr>
      <t xml:space="preserve">
• Los verbos “CUMPLIR”,"DIRIGIR" y "PLANIFICAR" utilizados en el PROPOSITO de la Jefatura de Unidad Financiera y Contable, No corresponden y/o no se encuentran determinados en la guía que permite la elaboración de las funciones y propósitos principales por cada nivel de empleo de conformidad con la Directiva 008 de 2021; así, el verbo cumplir, corresponde a un cargo asistencial y el verbo planificar es asignado al nivel asesor.
• Al validar los verbos incluidos en las funciones del Cargo de profesional, correspondiente a la jefatura de la unidad financiera y contable de conformidad con la Resolución 085 de 2021; se observa: Los verbos utilizados en la redacción de las funciones 9 y 22 (Verbos PROPONER y PARTICIPAR) no corresponden al nivel de la jefatura de la Unidad Financiera y Contable.
• Las funciones 7, 8 y 22 carecen de Condición
</t>
    </r>
  </si>
  <si>
    <t xml:space="preserve">1. Inadecuada utilización de los verbos registrados en el propósito y en las funciones establecidas en el manual de funciones, así como la condición en algunas funciones.
</t>
  </si>
  <si>
    <t>Jefe Unidad de Talento Humano</t>
  </si>
  <si>
    <r>
      <rPr>
        <b/>
        <sz val="10"/>
        <rFont val="Arial Narrow"/>
        <family val="2"/>
      </rPr>
      <t xml:space="preserve">Validación de Conocimientos:
</t>
    </r>
    <r>
      <rPr>
        <sz val="10"/>
        <rFont val="Arial Narrow"/>
        <family val="2"/>
      </rPr>
      <t xml:space="preserve">
• En las competencias comportamentales comunes para el cargo jefe de la Unidad Financiera y Contable no se encuentran las siguientes: Aprendizaje continuo, orientación a resultados, orientación al usuario y al ciudadano y lo referente a la adaptación al cambio. Para el cargo de Profesionales 1 (2 cargos) del manual de funciones, no están contempladas: Aprendizaje continuo, Orientación a resultados y Adaptación al cambio. Con relación al cargo de auxiliar administrativo, las competencias comportamentales:  Aprendizaje continuo, Orientación a resultados, Trabajo en equipo y Adaptación al cambio, no se encuentran contempladas en el Manual de funciones.
Las competencias comportamentales por nivel jerárquico no se encuentran contempladas en el Manual de Funciones de la entidad.
• Al validar las funciones definidas en los numerales 9 al 21 de la Resolución 085 de 2021, para el cargo de jefe Unidad financiera y contable no se evidencian los requerimientos de calidad que se espera obtener en los resultados de la función laboral; observando que las funciones asignadas requieren de destrezas y/o conocimientos en el ámbito jurídico, lo cual no se encuentra soportado en la hoja de vida del funcionario.
</t>
    </r>
    <r>
      <rPr>
        <b/>
        <sz val="10"/>
        <rFont val="Arial Narrow"/>
        <family val="2"/>
      </rPr>
      <t xml:space="preserve">Competencias comportamentales comunes y por nivel jerárquico registradas en el manual de funciones frente al decreto 815 de 2018: </t>
    </r>
    <r>
      <rPr>
        <sz val="10"/>
        <rFont val="Arial Narrow"/>
        <family val="2"/>
      </rPr>
      <t xml:space="preserve">
• Competencias comportamentales comunes: En el manual de Trabajadores Oficiales de la entidad, estás competencias están establecidas como HABILIDADES y contempla para el presente cargo las siguientes: transparencia, compromiso con la organización, trabajo en equipo y colaboración; no obstante, frente al Decreto 815 de 2018, no se identifican competencias: adaptación al cambio, aprendizaje continuo, orientación a resultados y orientación al usuario y ciudadano.
• </t>
    </r>
    <r>
      <rPr>
        <b/>
        <sz val="10"/>
        <rFont val="Arial Narrow"/>
        <family val="2"/>
      </rPr>
      <t xml:space="preserve">Competencias por nivel jerárquico: El manual de trabajadores oficiales no contempla estas competencias.
</t>
    </r>
    <r>
      <rPr>
        <sz val="10"/>
        <rFont val="Arial Narrow"/>
        <family val="2"/>
      </rPr>
      <t xml:space="preserve">
</t>
    </r>
    <r>
      <rPr>
        <b/>
        <sz val="10"/>
        <rFont val="Arial Narrow"/>
        <family val="2"/>
      </rPr>
      <t>b) Tesorera General</t>
    </r>
    <r>
      <rPr>
        <sz val="10"/>
        <rFont val="Arial Narrow"/>
        <family val="2"/>
      </rPr>
      <t xml:space="preserve">
</t>
    </r>
    <r>
      <rPr>
        <b/>
        <sz val="10"/>
        <rFont val="Arial Narrow"/>
        <family val="2"/>
      </rPr>
      <t>Validación de funciones:</t>
    </r>
    <r>
      <rPr>
        <sz val="10"/>
        <rFont val="Arial Narrow"/>
        <family val="2"/>
      </rPr>
      <t>• Los verbos “MANEJAR y REALIZAR” utilizados en el PROPOSITO PRINCIPAL del cargo de Tesorero General, No corresponden y/o no se encuentran determinados en la guía que permite la elaboración de las funciones y propósitos principales por cada nivel de empleo de conformidad con la Directiva 008 de 2021; así, mismo los verbos PARTICIPAR, MANEJAR y LLEVAR utilizados en la descripción de las funciones asignadas al cargo de nivel profesional de la tesorera general. 
• Las funciones 2, 3, 4, 5, 6, 7, 8, 9,10,11, 12, 13, 14 y 16 carecen de Condición.</t>
    </r>
  </si>
  <si>
    <t>1. Ineficiencia en la redacción de las competencias compertamentales comúnes en algunos cargos, incluidas en la guía de manual de fucniones y Decreto 815 de 2018.
2. Inadecuada utilización de los verbos registrados en el propósito y en las funciones establecidas en el manual de funciones, así como la condición en algunas funciones.</t>
  </si>
  <si>
    <t>34/02/2023</t>
  </si>
  <si>
    <t>De la verificación realizada a la estructura de redacción del propósito y funciones de los empleos relacionados con los cargos de Almacenista y Secretaria establecidas en las Resoluciones Internas 129 de 2016. 
Cargo de Almacenista
• Al validar los verbos incluidos en las funciones del Cargo de profesional, correspondiente a la almacenista de conformidad con la Resolución 085 de 2021; se observa: Los verbos utilizados en la redacción de las funciones 1, 4, y 13 (Verbos CONTROLAR,  ATENDER y PARTICIPAR) no corresponden al nivel asistencial.
• En el caso de las funciones asignadas al cargo de almacenista, en las funciones 3, 5, 6, 11, 13 y 14 no está presente la condición como requerimientos de calidad.
• No se observan COMPETENCIAS COMPORTAMENTALES COMÚNES como : La Orientación a resultados, Orientación al usuario y al ciudadano, Trabajo en equipo y Adaptación al cambio.
• No se observan COMPETENCIAS POR NIVEL JERARQUICO.
Cargo de Secretaria.
Al validar los verbos incluidos en las funciones del Cargo de profesional, correspondiente a la almacenista de conformidad con la Resolución 085 de 2021; se observa: Los verbos utilizados en la redacción de las funciones 1, 4, y 13 (Verbos APLICAR, ATENDER y PARTICIPAR) no corresponden al nivel asistencial.
• En el caso de las funciones asignadas al cargo de almacenista, en las funciones 10 y 11 no está presente la condición como requerimientos de calidad.
• No se observan COMPETENCIAS COMPORTAMENTALES COMÚNES como : La Orientación a resultados, Orientación al usuario y al ciudadano, Trabajo en equipo y Adaptación al cambio.</t>
  </si>
  <si>
    <t>Desconocimiento de la normatividad legal y la Guía Técnica para la Elaboración o Modificación 
del Manual Específico de Funciones y de Competencias Laborales, como instrumento orientador 
para los funcionarios responsables de este proceso en las Entidades Distritales, de tal forma que 
al presentar el documento ante el - DASCD - para su refrendación o concepto técnico, cuente 
con todos los componentes allí explicados.</t>
  </si>
  <si>
    <t>Unidad de Talento Humano</t>
  </si>
  <si>
    <t>AUDITORÍA CONTROL, INSPECCIÓN Y FISCALIZACIÓN 2023</t>
  </si>
  <si>
    <t>CONTROL, INSPECCIÓN Y FISCALIZACIÓN</t>
  </si>
  <si>
    <t>De la verificación realizada a la estructura de redacción del propósito y funciones, así como de la relación de competencias comportamentales comunes y por nivel jerárquico registradas en el manual específicos de funciones y competencias laborales de los empleos relacionados con los cargos Subgerente General, jefe de unidad y profesional I, establecidas en las Resoluciones Internas 228 de 2022, 50 de 2022 y 129 de 2016,  se evidenciaron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t>
  </si>
  <si>
    <t>Inadecuada redacción del propósito, funciones, competencias comportamentales y competencias laborales de los empleos relacionados con los cargos Subgerente General, jefe de unidad y profesional I, establecido en el manual de funciones.</t>
  </si>
  <si>
    <t xml:space="preserve">De la verificación realizada a la estructura de redacción sobre el propósito principal, descripción de las funciones esenciales del empleo y conocimientos básicos o esenciales, frente al Manual Especifico de Funciones y Competencias Laborales para los Empleados Públicos de la Lotería de Bogotá, se evidenciaron debilidades en: 1) En cuanto al propósito principal, 2) En relación con las funciones.
• Proposito principal: Revisado el Manual Especifico de Funciones y Competencias Laborales para el Jefe de la Oficina de Control Disciplinario Interno, cumple parcialmente, ya que el verbo “implementar” no es del nivel Directivo.
• Funciones: Se evidenció que los verbos utilizados en la redacción de las funciones atribuídas al cargo de Jefe de la Oficina de Control Disciplinario Interno, en su gran mayoría no corresponden al nivel Directivo. Las funciones 2, 3, 4, 5, 6, 9, 10, 11 y 12 corresponden a otros niveles y no al directivo; la función 7 se cumple parcialmente dado que el verbo “Capacitar” está relacionado con un cargo de nivel Técnico; y la función 8 No cumple por cuanto el verbo “Surtir”, no se encuentra contemplado en la Guía, y al consultar los sinonimos PROVEER, SUMINISTRAR, FACILITAR, estos no corresponden al nivel directivo.
</t>
  </si>
  <si>
    <t>Jefe Unidad de Talento Humano.
Profesional de Talento Humano</t>
  </si>
  <si>
    <t>Auditoría al proceso de Planeacion y Direccionamiento Estrategico 2023</t>
  </si>
  <si>
    <t>PLANEACIÓN Y DIRECCIONAMIENTO ESTRATÉGICO</t>
  </si>
  <si>
    <t>De la verificación realizada a la estructura de redacción del propósito y funciones, así como de la relación de competencias comportamentales comunes y por nivel jerárquico registradas en el manual específicos de funciones y competencias laborales del empleado relacionado con el cargo de Jefe de la Oficina Asesora de planeación establecidas en la resolución Interna 228 de 2022. se evidenció debilidades en: 1) la utilización inadecuada de verbos registrados en el propósito y funciones; y, 2) inexistencia de la condición en la redacción de algunas funciones (requerimientos de calidad que se espera obtener en los resultados de la función laboral).</t>
  </si>
  <si>
    <t>1. Inadecuada utilización de los verbos registrados e el propósito y funciones establecidas en el manual de funciones.</t>
  </si>
  <si>
    <t>31/06/2024</t>
  </si>
  <si>
    <t xml:space="preserve">De la verificación realizada al Manual de Funciones del cargo de Secretaría General,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del soporte que demuestre la entrega del Manual de funciones a la funcionaria que funge como Secretaría General en la Lotería de Bogotá
• En cuanto al propósito principal: los verbos utilizados en algunas de las funciones como son: el verbo "evaluar" es del nivel asesor y profesional y el verbo "controlar" es del nivel profesional y el verbo "Planear" es del nivel asesor, es decir, pertenecen a otros niveles. 
• En cuanto a las funciones:  los verbos utilizados en la redacción de las funciones atribuidas al cargo de Secretaría General, en las funciones 1, 2, 4, 13, 14, 15, 16 y 17 corresponden a otros niveles y no al directivo. En las funciones 10 y 11, el verbo “Trazar” No existe en la matriz de verbos de la guía.  
</t>
  </si>
  <si>
    <t>Falta de actualización de los manuales de funciones, de acuerdo con la normativa aplicable a la entidad</t>
  </si>
  <si>
    <t>Unidad de Talento Humano - Secretaría General - Gerencia General</t>
  </si>
  <si>
    <t xml:space="preserve">De la verificación realizada al Manual de Funciones del cargo profesional III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en el propósito principal, ya que los verbos utilizados en algunas de las funciones como son: el verbo "Planear" es del nivel asesor y el verbo "Verificar" es del nivel Asesor, Técnico y Asistencial, es decir, pertenecen a otros niveles.
• En cuanto a las funciones:  
o Los verbos utilizados en la redacción de las funciones atribuidas al cargo de Profesional III, en las funciones 1, 2, 3, 4, 6, 7, 9 y 14 corresponden a otros niveles y no al Profesional. En la función 8, el verbo “Adoptar” No existe en la matriz de verbos de la guía.
o No se identificó la condición para las funciones nro. 8 y 14
• En cuanto a competencias comportamentales comunes y por nivel jerárquico: el manual de trabajadores oficiales (Resolución No. 129 de 2016) no contempla estas competencias.
</t>
  </si>
  <si>
    <t>Falta de actualización de los manuales, de acuerdo con la normativa aplicable.</t>
  </si>
  <si>
    <t xml:space="preserve">De la verificación realizada al Manual de Funciones del cargo Secretaria (nivel asistencial)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 las funciones:  
o los verbos utilizados en la redacción de las funciones atribuidas al cargo de Secretaria, en las funciones 2, 5, 6 y 10 corresponden a otros niveles y no al Asistencial.  
o No se identificó la condición para las funciones nro. 10 y 11
• En cuanto a competencias comportamentales comunes y por nivel jerárquico: el manual de trabajadores oficiales (Resolución No. 129 de 2016) no contempla estas competencias.
</t>
  </si>
  <si>
    <t>GESTIÓN DEL TALENTO HUMANO/POLÍTICA DE INTEGRIDAD</t>
  </si>
  <si>
    <r>
      <t>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t>
    </r>
    <r>
      <rPr>
        <sz val="10"/>
        <rFont val="Arial Narrow"/>
        <family val="2"/>
      </rPr>
      <t xml:space="preserve">
De la consulta realizada el 10/04/2024 en la plataforma SIGEP se evidenció que durante la vigencia 2023, 13 Directivos y/o Empelados públicos de libre nombramiento y remoción y 43 contratistas no registraron la Declaración de conflictos de intereses en la plataforma SIGEP - Sistema de Información y Gestión del Empleo Público del Departamento Administrativo de la Función Pública.</t>
    </r>
  </si>
  <si>
    <t>Desarrollar un plan de trabajo que permita cumplir con el plazo establecido de los reportes en SIGEP correspondientes a las vigencias 2023 y 2024</t>
  </si>
  <si>
    <t>Plan de trabajo programado y cumplido
donde se evidencien
los reportes efectivos
a SIGEP del 2023 y
2024</t>
  </si>
  <si>
    <t>Secretaria General
Jefe (A) Unidad de Talento Humano</t>
  </si>
  <si>
    <t>En cumplimiento con lo señalado en la Ley 2013 de 2019, el 28 de abril de 2025 se envió solicitud a todos los funcionarios para el diligenciamiento y publicación en SIGEP - aplicativo por la Integridad Pública de la Declaración de Bienes y Rentas y conflictos de interés.
El 18 de mayo de 2025, se envió instructivo para diligenciamiento en el SIGEP.
Algunos servidores presentaron inconvenientes de usuarios y se solicitó el respectivo soporte.</t>
  </si>
  <si>
    <r>
      <rPr>
        <sz val="10"/>
        <color rgb="FF000000"/>
        <rFont val="Arial Narrow"/>
      </rPr>
      <t xml:space="preserve">La acción de mejora se encuentra en ejecución; revisado el SharePoint de planes de mejoramiento el 11/07/2025 se identificaron los siguientes soportes: 
-. Traza de correos del 28 de abril y 20 de mayo, con el cual el proceso socializó a los trabajadores oficilales y funcionarios públicos de libre nombramiento y remosión el instructivo para presentar las declaraciones en la plataforma SIGEP; y la solicitud de diligenciamiento de la declaración de bienes y rentas, y conflicto de interés. 
-. Documento INSTRUCTIVO CARGUE DE LA INFORMACIÓN EN LA PLATAFORMA SIGEP APLICATIVO POR LA INTEGRIDAD PUBLICA  con el paso a paso para realizar las declaraciones en la plataforma.
-. Correo del 29/05/2025 remitido a la función pública solicitando revisión de inconsistencias para usuario que presentó declaración en el SIGEP. 
</t>
    </r>
    <r>
      <rPr>
        <b/>
        <sz val="10"/>
        <color rgb="FF000000"/>
        <rFont val="Arial Narrow"/>
      </rPr>
      <t xml:space="preserve">De acuerdo con lo anterior, se recomienda al proceso continuar con el seguimiento periódico a la presentación de las declracines en el SIGEP junto con la realizada en el SIDEAP; así mismo, su aplicación cuando ingresa, se retira, periódica y cuando se presenta un conflicto de inetrés para los trabajadores oficiales y funcionarios públicos de libre nombramiento y remosión. </t>
    </r>
  </si>
  <si>
    <t xml:space="preserve">AUDITORÍA AL PROCESO DE GESTIÓN TECNOLÓGICA E INNOVACIÓN, CON ÉNFASIS EN EL MODELO DE SEGURIDAD Y PRIVACIDAD DE LA INFORMACIÓN – MSPI </t>
  </si>
  <si>
    <r>
      <t xml:space="preserve">TEMA: Competencia, toma de conciencia y comunicación
</t>
    </r>
    <r>
      <rPr>
        <sz val="10"/>
        <rFont val="Arial Narrow"/>
        <family val="2"/>
      </rPr>
      <t>Revisada la información recibida el día 4 y 27 de junio de 2024 por la Unidad de Talento Humano y la Subgerencia Comercial y de Operaciones, respectivamente, y analizados los resultados de la encuesta de percepción enviada a todos los colaboradores de la entidad el día 11 de junio de 2024 se evidencian las siguientes debilidades: 
1.	No se ha involucrado al 100% de los funcionarios de la entidad en la implementación del MSPI, esto se concluye dado que solo 14 trabajadores oficiales diligenciaron la encuesta 
2.	Falta concientización de los colaboradores en cuanto al MSPI tal y como se evidencia en la Tabla No. No. 4
3.	No se ha realizado por parte de la Subgerencia Comercial y de Operaciones la identificación de necesidades de comunicaciones internas y externas relacionadas con la seguridad y privacidad de la información.
Lo anterior conlleva al incumplimiento del numeral 7.4.2 Competencia, toma de conciencia y comunicación del Documento Marco – Modelo de Seguridad y Privacidad de la Información</t>
    </r>
  </si>
  <si>
    <t xml:space="preserve">Falta se sensibilización sobre la importancia de participar en los temas de Seguridad d ela Información </t>
  </si>
  <si>
    <t xml:space="preserve">Se realizará sensibilización sobre la importancia de la participación en estos temas, con el apoyo de la alta gerencia. Incluyendo a a la Subgerencia Comercial y de Operaciones. </t>
  </si>
  <si>
    <t xml:space="preserve">Actas de reunión realizada con compromisos. </t>
  </si>
  <si>
    <t xml:space="preserve"> Unidad de Talento Humano y Oficina de Gestión Tecnológica e Innovación, Subgerencia Comercial y de Operaciones.</t>
  </si>
  <si>
    <t>El 28 de mayo de 2025 se realizó  inducción y reinducción  de los aspectos más relevantes de la entidad, el cual incluyo  “ la seguridad de la información”. Es importante resaltar que en esta capacitación participaron servidores y contratistas pertenecientes a la Subgerencia Comercial y de Operaciones.</t>
  </si>
  <si>
    <t xml:space="preserve">La acción de mejora se cierra; mediante correo electrónico del 05/06/2025 el proceso remitió los siguientes soportes: 
-. Correo del 27/05/2025 como recordatorio a la asistencia obligatoria a la inducción y reinducción. 
-.  Listado de asistencia de la inducción realizada el 28/05/2025 a toda la entidad, en la cual se identifica personal de la SubGerencia Comercial y de Operaciones, y la Oficina Gestión de Tecnologías e Innovación. 
-. Material empelado en la inducción, en donde se identificó la socialización de temas asociados con seguridad de la información.
-. Correo del 29/05/2025 con el cual el procesos solicitó a todos los servidores el diligencimiento de la evaluación de conocimientos derivado de la jornada realizada. </t>
  </si>
  <si>
    <t>De la verificación realizada al Manual de Funciones del cargo de Jefe de la Unidad Financiera y Contable, respecto de la entrega del manual incluido en la Resolución No. 85 de 2021,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Los verbos utilizados en algunas de las funciones, como "proponer", "liquidar", "rendir", "promover" y "decretar", no se encuentran dentro de la guía del Departamento Administrativo del Servicio Civil Distrital. Además, los verbos "custodiar" y "participar" están relacionados con un cargo de nivel asistencial, es decir, pertenecen a otros niveles.
• Requerimiento de Calidad: Las funciones 1, 3, 4, 7, 8, 10, 12, 13, 14, 15, 16, 17, 18, 19 y 20 no contienen condición o requerimiento de calidad.
• Evidencia de Realización de Funciones: No se logró obtener evidencia de la realización de las funciones 11, 12, 13, 14, 15, 16, 17 y 19.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</si>
  <si>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 xml:space="preserve">No se encontró evidencia que demuestre la entrega del Manual de Funciones al funcionario que funge como Jefe de la Unidad Financiera en la Lotería de Bogotá, a pesar de estar incluido en los procedimientos de inducción y reinducción y en el de Vinculación, no se encuentra evidencia de su entrega.  
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
</t>
  </si>
  <si>
    <t>Jefe Unidad de Talento humano</t>
  </si>
  <si>
    <t>De la verificación realizada al Manual de Funciones del cargo Profesional IV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Funciones:
• En las funciones No. 7 y 11, los verbos “presentar” y “participar” respectivamente están relacionados con un cargo de nivel asistencial.
• Las funciones 1, 3, 5, 6, 8, 10, 11 y 12 no contienen condición o requerimiento de calidad.
• No se logró obtener evidencia de la realización de la función 19 Competencias Comportamentales Comunes y por Nivel Jerárquico.
• El manual de funciones no contiene las competencias básicas de Aprendizaje Continuo, Orientación a Resultados, Orientación al Usuario y Ciudadano, y Adaptación al Cambio.
• El manual de funciones no contiene las competencias comportamentales por nivel jerárquico.</t>
  </si>
  <si>
    <t>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t>
  </si>
  <si>
    <t>De la verificación realizada al Manual de Funciones del cargo de Tesorera,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o En las funciones No. 1, 8, 11, 13 y 19 los verbos “Cumplir”, “Ingresar”, “Custodiar “, “Presentar” y “Asistir” respectivamente están relacionados con un cargo de nivel asistencial.
o Los verbos “Manejar”, “Llevar”, “Expedir” y “Absolver” de las funciones números 4, 10, 15 y 18 respectivamente no se encuentran relacionados en la guía del Departamento Administrativo del Servicio Civil Distrital
o La función 19 no contiene requerimiento de calidad.</t>
  </si>
  <si>
    <t>HALLAZGO No. 7
De la verificación realizada al Manual de Funciones del cargo de Jefe de Oficina Gestión Tecnológica y de Innovación,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fueron cuatro (4) de los cuales: “Impulsar y Proponer” no están en la guía, y “Coordinar” es de nivel profesional. Es decir, el único verbo que corresponde al nivel directivo es “Gestionar”. 
•	En cuanto a las funciones:  los verbos utilizados en la redacción de las funciones atribuidas al cargo Jefe de Oficina Gestión Tecnológica y de Innovación, de las 21 funciones, 16 incluyen verbos que no cumplen con el nivel directivo, estas funciones son las No. 1, 3, 4, 5, 7, 8, 10, 12, 14, 15, 16, 17, 18, 19, 20 y 21. 
Este hallazgo fue socializado el día 21/08/2024 por medio de correo electrónico a los profesionales del área de Tecnologías de la Información y a la Jefe de la Unidad de Talento Humano. Con corte al  al 28 de agosto no se recibió respuesta para objetar o desvirtuar el mismo</t>
  </si>
  <si>
    <t xml:space="preserve">Falta de actualización de los manuales de funciones, de acuerdo con la normativa aplicable en la entidad. </t>
  </si>
  <si>
    <t>Actualización y aprobación del manual de funciones del cargo de Jefe de Oficina Gestión Tecnológica y de Innovación.</t>
  </si>
  <si>
    <t>Manual de funciones actualizado y aprobado.</t>
  </si>
  <si>
    <t>Unidad de Talento humano</t>
  </si>
  <si>
    <t xml:space="preserve">La acción de mejora se encuentra en ejecución; mediante memorando n°3-2025-1007 del 05/06/2025 el proceso solicitó prórroga para cumplir la acción al 31/12/2025. 
La cual fue aprobada por la OCI mediante memorando n°3-2025-1030 del 11/06/2025; por tanto, se recomienda al proceso adelantar las actividades correspondientes en el nuevo plazo establecido. </t>
  </si>
  <si>
    <t xml:space="preserve">De la verificación realizada al Manual de Funciones del cargo Jefe de la Oficina Jurídica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jefe de la Oficina Jurídica, en las funciones 1, 2, 8, 9, 10, 12, 13, 15 y 16, corresponden a otros niveles y no al Directivo, solo cuatro (4) verbos (Fijar, Dirigir, Representar y administrar), están contemplados en la matriz para las funciones asignadas al jefe de Oficina Jurídica y existe un (1) verbo (constituir) que no está contemplado en la matriz de verbos 
• En cuanto a competencias comportamentales por nivel jerárquico: Incumple, teniendo en cuenta que las competencias comportamentales por nivel jerárquico diseñadas por el Decreto 815 de 2018, no son homogéneas con las asignadas en el Manual de funciones para el nivel Directivo en el cargo de jefe de la Oficina Jurídica 
</t>
  </si>
  <si>
    <t>Falta de claridad sobre los aspectos que deben incluirse en los manuales de funciones de la entidad.</t>
  </si>
  <si>
    <t>Actos administrativos de adopción de los manuales de funciones</t>
  </si>
  <si>
    <t>28/11/2024</t>
  </si>
  <si>
    <t>De la verificación realizada al Manual de Funciones del cargo de directora de Operación Producto y Comercialización, respecto de la entrega del manual incluido en la Resolución No. 228 de 2022,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Funciones: Los verbos utilizados en algunas de las funciones, como “Diseñar”, “Desarrollar”, “Coordinar “, “analizar”, “Generar”, “Controlar”, “Asistir”, y “Adelantar” no se encuentran asociados al nivel jerárquico directivo dentro de la guía del Departamento Administrativo del Servicio Civil Distrital. 
•	Requerimiento de Calidad: Las funciones 2, 3, 7, 12, 13, 14, 22 y 24 no contienen condición o requerimiento de calidad.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</si>
  <si>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AUDITORIA AL PROCESO DE GESTION DE COMUNICACIONES 2024</t>
  </si>
  <si>
    <t>GESTIÓN DE COMUNICACIONES</t>
  </si>
  <si>
    <t>De la verificación realizada al Manual de Funciones al cargo de Profesional IV del área de Comunicaciones y Mercadeo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profesional IV del área de Comunicaciones y Mercadeo, en las funciones 5, 6 y 9 corresponden a otros niveles y no al Profesional, y existe un (1) verbo (proponer) que no está contemplado en la matriz de verbos de la Guía. 
• En cuanto a competencias comportamentales por nivel jerárquico contempladas en el Decreto 815 de 2018, éstas no se encuentran contempladas en el manual de funciones de la entidad para el cargo de Profesional IV. 
• Las funciones 9 y 10 no cuentan con condición.</t>
  </si>
  <si>
    <t>Actos administrativos de adopción del manual de funciones de trabajadores oficiales</t>
  </si>
  <si>
    <t>Actos administrativos de adopción del manuales de funciones de empleados públicos</t>
  </si>
  <si>
    <r>
      <rPr>
        <b/>
        <sz val="10"/>
        <rFont val="Arial Narrow"/>
        <family val="2"/>
      </rPr>
      <t xml:space="preserve">TEMA: DIRECTIVA 008 DE 2021 – MANUAL ESPECIFICO DE FUNCIONES Y COMPETENCIAS LABORALES DEL EMPLEO – REDACCIÓN DE FUNCIONES Y COMPETENCIAS COMPORTAMENTALES COMUNES Y POR NIVEL JERÁRQUICO.  </t>
    </r>
    <r>
      <rPr>
        <sz val="10"/>
        <rFont val="Arial Narrow"/>
        <family val="2"/>
      </rPr>
      <t xml:space="preserve">
HALLAZGO No.6
De la verificación realizada al Manual de Funciones del cargo de Jefe de Unidad de Apuestas y Control de juegos (Resolución interna nro. 50 de 2022 ), se identificó que el nivel del cargo es profesional y no directivo; situación que difiere inicialmente en los nombres del cargo y de nivel; es decir, se cita como jefe cuando en manual registra que es de nivel profesional. Por ello, las funciones enmarcadas en el manual podrían ser diferentes a la realidad de las actividades que se desarrollan desde dicho cargo. 
De otra parte, respecto de la estructura de redacción sobre el propósito, descripción de las funciones esenciales del empleo, competencias comportamentales comunes y por nivel jerárquico registradas en el manual de funciones frente al Decreto 815 de 2018, experiencia registrada en el manual de funciones y ejecución de las funciones, se evidenciaron las siguientes debilidades: 
• Frente al propósito principal: 
-. El verbo rector “Dirigir” es para el nivel Directivo y Asesor, no para nivel Profesional
-. No se identificó requerimiento de calidad en el propósito principal, ya que, la redacción “de acuerdo con los requerimientos institucionales” no cumple a cabalidad con lo señalado en la guía técnica; es decir, el mismo debe ir asociado al cumplimiento de alguna regulación por ejemplo "cumpliendo con la normatividad vigente"
• Para las 22 funciones asociadas al cargo: 
Ordenamiento gramatical
-. El 18% (4 de 22) funciones siguen parcialmente lo establecido en la guía técnica (funciones n°4, 7, 8 y 9); ya que, la condición contiene debilidades en su redacción.
-. 41% (9 de 22) funciones no siguen lo establecido en la guía (funciones n°5, 10, 12, 15, 16, 18, 19, 21 y 22); ya que, no cuentan con la condición en su redacción. 
Verbos rectores
-. 36% (8 de 22) de las funciones asignadas al jefe de Unidad cuentan con verbos en su redacción que no cumplen con el nivel profesional (funciones n°1, 2, 5, 8, 14, 19, 20 y 21)
-. 14% (3 de 22) de las funciones asignadas al jefe de Unidad cuentan con verbos en su redacción que no se encuentran definidos en la guía técnica (funciones n°15, 16 y 18)
• Frente a las competencias del cargo: 
-. El manual de funciones no contiene las competencias básicas de Aprendizaje continuo, Orientación a resultados, Orientación al usuario y ciudadano, y Adaptación al cambio. 
-. El manual de funciones no contiene las competencias comportamentales por nivel jerárquico. 
• Frente al requisito de experiencia, no se registra requerimientos asociados a experiencia como jefe de área y/o dependencia. 
• Frente a la ejecución y cumplimiento de las funciones asignadas por el jefe de Unidad, el 9% (2 de 22) funciones no son ejecutadas tal y como se redactaron; lo anterior, debido a debilidades en redacción de actividades que: 1) no corresponden totalmente a la Unidad y; 2) no corresponden a la realidad actual de la Unidad (funciones n°11, 12 y 17)
</t>
    </r>
  </si>
  <si>
    <t>Acto administrativo de adopción del manual de funciones</t>
  </si>
  <si>
    <r>
      <t xml:space="preserve">Lineamiento 4:
4.3 Evaluación de las actividades relacionadas con la permanencia del personal.
</t>
    </r>
    <r>
      <rPr>
        <sz val="10"/>
        <rFont val="Arial Narrow"/>
        <family val="2"/>
      </rPr>
      <t>-. Durante la vigencia no se identificó la realización del ejercicio de Inducción y Reinducción del personal de la entidad por parte de la Unidad de Talento Humano; lo anterior, ya que, se programó 3 veces durante el I semestre (17 mayo, 21 de mayo, 4 de junio) y se pospuso hasta el 3 de julio, fecha en la que no se realizó la actividad.</t>
    </r>
  </si>
  <si>
    <t>Teniendo en cuenta que se programaron 69 capacitaciones para realizar durante toda la vigencia de 2024, se considera que es un número elevado de actividades, lo que impidio la realización de la inducción, ya que requiere tiempo y recursos.</t>
  </si>
  <si>
    <t>Realizar las Inducción y Reinducción del personal durante el primer semestre de 2025</t>
  </si>
  <si>
    <t xml:space="preserve">Certificaciones Proceso de Inducción </t>
  </si>
  <si>
    <t>El 28 de mayo de 2025 se realizó inducción y reinducción de los aspectos más relevantes de la entidad.</t>
  </si>
  <si>
    <r>
      <rPr>
        <sz val="10"/>
        <color rgb="FF000000"/>
        <rFont val="Arial Narrow"/>
        <family val="2"/>
      </rPr>
      <t xml:space="preserve">La acción se encuentra cumplida pendiente de cierre; revisado el SharePoint de planes de mejoramiento el 11/07/2025 se identificaron los siguientes soportes: 
-. Correo del 27/05/2025 como recordatorio a la asistencia obligatoria a la inducción y reinducción. 
-.  Listado de asistencia de la inducción realizada el 28/05/2025 a toda la entidad, en la cual se identifica asistencia de 44 servidores.
-. Material empelado en la inducción, en donde se identificó la socialización de temas institucionales.
-. Correo del 29/05/2025 con el cual el procesos solicitó a todos los servidores el diligencimiento de la evaluación de conocimientos derivado de la jornada realizada. 
-. Documento excel con los resultados de la evalución de conocimientos diligenciada por 36 servidores de los 44 asistentes.
</t>
    </r>
    <r>
      <rPr>
        <b/>
        <sz val="10"/>
        <color rgb="FF000000"/>
        <rFont val="Arial Narrow"/>
        <family val="2"/>
      </rPr>
      <t xml:space="preserve">No obstante a lo anterior, teniendo en cuenta que se formuló el entregable de 28 "Certificaciones Proceso de Inducción", el proceso informó que los certificados se emitiran durante el mes de julio; y por tanto, se encuentran pendientes de remisión a la OCI para verificación previo para dar cierre efectivo de la acción. </t>
    </r>
  </si>
  <si>
    <r>
      <t xml:space="preserve">Lineamiento 4:
4.5 Evaluación de las actividades relacionadas con el retiro del personal.
</t>
    </r>
    <r>
      <rPr>
        <sz val="10"/>
        <rFont val="Arial Narrow"/>
        <family val="2"/>
      </rPr>
      <t>-. Consultado el SharePoint de Planeación Estratégica en los relacionado con el diligenciamiento y reporte del Formato FRO332-356 Banco de Lecciones Aprendidas durante el II semestre, se identifica información relacionada únicamente de la OCI (agosto y octubre)
Si bien, el formato está diseñado para registrar los aspectos positivos y negativos identificados en el desarrollo de las actividades de cada proceso, que pueden evidenciarse o no en cada bimestre; la mayoría de procesos no diligenció el formato ni una sola vez (a excepción de la Gerencia General, Oficina Oficial de Cumplimiento, Área de Comunicaciones y mercadeo), incumpliendo con el objetivo para el cual fue creado el formato de conformidad con el procedimiento PRO320-374 Gestión del Conocimiento-Lecciones aprendidas versión de octubre del 2023.
-. Frente a las 10 personas retiradas durante el II semestre del 2024, no se identificó diligenciamiento del formato FRO332-356 Banco de Lecciones Aprendidas; en el entendido de documentar las buenas prácticas y/o debilidades identificadas por cada servidor en el desarrollo de sus actividades, con el fin de establecer la memoria institucional, retención del conocimiento y tomar los cursos de acción correspondientes para la mejora continua.</t>
    </r>
  </si>
  <si>
    <t>Se cuenta con los procedimientos pero  el diligenciamiento del formato Lecciones aprendidas no es de carácter obligatorio para los servidores públicos</t>
  </si>
  <si>
    <t>Actualizar y socializar los procedimientos;  Desvinculación del Personal y Gestión del Conocimiento Lecciones Aprendidas para garantizar que el conocimiento adquirido por el servidor permanezca en la entidad.</t>
  </si>
  <si>
    <t>Procedimiento Actualizado y socializado</t>
  </si>
  <si>
    <t>El procedimiento se encuentra en proceso de actualización y se enviara para aprobación del comité en el mes de julio de 2025.</t>
  </si>
  <si>
    <t xml:space="preserve">La acción de mejora se encuentra en ejecución; revisado el SharePoint de planes de mejoramiento el 11/07/2025 no se identificaron soportes, teniendo en cuenta lo reportado por el proceso. 
Así entonces, se recomienda al proceso gestionar las actividades correspondientes para garantizar el cumplimiento de la acción antes de finalizar el plazo de ejecución, es decir, a 31/07/2025. 
</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</si>
  <si>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Verificados los informes de seguimiento bimestral realizados por la Oficina Asesora de Planeación en el II semestre (2 informes, corte a junio y agosto del 2024) se verificó la ejecución de los controles de cada proceso, donde se identificó que, si bien la mayoría de los controles son ejecutados correctamente lo que ha evitado materializaciones de riesgos, los siguientes procesos no reportaron soportes de ejecución de controles:
•	Unidad de Talento Humano (2 controles de 2 riesgos transversales)
•	Unidad Financiera y Contable (1 control)</t>
    </r>
  </si>
  <si>
    <t xml:space="preserve">Realizar el reporte trimestre de evidencias de los riesgos transversales por parte de la Unidad de Talento Humano, identificando los aspectos cualitativos del  control </t>
  </si>
  <si>
    <t>Durante el  segundo trimestre  se realiza el reporte de evidencias de los riesgos transversales por parte de la Unidad de Talento Humano conforme a los lineamientos de la Oficina Asesora de Planeación.</t>
  </si>
  <si>
    <r>
      <rPr>
        <sz val="10"/>
        <color rgb="FF000000"/>
        <rFont val="Arial Narrow"/>
        <family val="2"/>
      </rPr>
      <t xml:space="preserve">La acción de mejora se encuentra en ejecución; revisado el SharePoint de planes de mejoramiento el 11/07/2025 no se identificaron soportes para verificar lo reportado por el proceso. No obstante, se consultó el OneDrive cmpartido por la OAP para el reporte y cargue de evidencias del seguimiento a la matriz de riesgos identificando el reporte y las evidencias para los controles formulados de los riesgos transversales con corte al I trimestre del 2025 (RG-01, RG-18 y RG-14)
No obstante con lo anterior, se recomienda al proceso: 
</t>
    </r>
    <r>
      <rPr>
        <b/>
        <sz val="10"/>
        <color rgb="FF000000"/>
        <rFont val="Arial Narrow"/>
        <family val="2"/>
      </rPr>
      <t xml:space="preserve">1. Fortalecer el reporte de conformidad con los criterios dados por la OAP (1. Materialización o no del riesgo; 2. Reporte controles del riesgo y; 3. reporte actividades plan de acción de cada riesgo)
2. Fortalecer el reporte de ejecución de controles, en el sentido de evidenciar su correcta ejecución tal y como ha sido diseñado. </t>
    </r>
  </si>
  <si>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En el informe de seguimiento del II cuatrimestre a los riesgos de corrupción, se identificó que para 8 controles (EJSA-Loterías: 2 controles del riesgo “RC-3” y Gestión de Bienes y Servicios/Inventarios: 6 controles del riesgo “RC-09”) no fue posible su verificación, por cuanto no se identificaron soportes relativos a la ejecución en el reporte realizado en el SharePoint de Planeación Estratégica realizado durante el periodo evaluado.</t>
    </r>
  </si>
  <si>
    <t xml:space="preserve">Realizar el reporte trimestre de evidencias de los riesgos de corrupción  por parte de la Unidad de Talento Humano, identificando los aspectos cualitativos del  control </t>
  </si>
  <si>
    <t>Durante el segundo  trimestre se realiza el reporte de evidencias de los riesgos de corrupción  por parte de la Unidad de Talento Humano conforme a los lineamientos de la Oficina Asesora de Planeación.</t>
  </si>
  <si>
    <r>
      <rPr>
        <sz val="10"/>
        <color rgb="FF000000"/>
        <rFont val="Arial Narrow"/>
        <family val="2"/>
      </rPr>
      <t xml:space="preserve">La acción de mejora se encuentra en ejecución; revisado el SharePoint de planes de mejoramiento el 11/07/2025 no se identificaron soportes para verificar lo reportado por el proceso. No obstante, se consultó el OneDrive cmpartido por la OAP para el reporte y cargue de evidencias del seguimiento a la matriz de riesgos identificando el reporte y las evidencias para los controles formulados de los riesgos transversales con corte al I trimestre del 2025
No obstante con lo anterior, se recomienda al proceso: 
</t>
    </r>
    <r>
      <rPr>
        <b/>
        <sz val="10"/>
        <color rgb="FF000000"/>
        <rFont val="Arial Narrow"/>
        <family val="2"/>
      </rPr>
      <t xml:space="preserve">1. Fortalecer el reporte de conformidad con los criterios dados por la OAP (1. Materialización o no del riesgo; 2. Reporte controles del riesgo y; 3. reporte actividades plan de acción de cada riesgo)
2. Fortalecer el reporte de ejecución de controles, en el sentido de evidenciar su correcta ejecución tal y como ha sido diseñado. </t>
    </r>
  </si>
  <si>
    <t xml:space="preserve">Realizar el reporte trimestre de evidencias de los riesgos por parte de la Unidad de Talento Humano, identificando los aspectos cualitativos del  control </t>
  </si>
  <si>
    <t>Durante el segundo trimestre se realiza el reporte de evidencias de los riesgos de corrupción  por parte de la Unidad de Talento Humano conforme a los lineamientos de la Oficina Asesora de Planeación.</t>
  </si>
  <si>
    <t xml:space="preserve">No se ejecutaron las actividades por los cambios de personal de OPS  en el área de SST  y ausencia de personal para la actualización de perfiles  y manuales de funciones de acuerdo con la estructura y normativa </t>
  </si>
  <si>
    <t>Realizar seguimiento periodico a los planes de mejoramiento a cargo de la Unidad de Talento Humano para garantizar su cumplimiento 
Realizar la contratación de un profesional que dentro de sus obligaciones contemple exclusivamente  la actualización de perfiles y manuales de funciones, el cual deberá elaborar un plan de trabajo detallado para su seguimiento mensual.</t>
  </si>
  <si>
    <t>Formato de seguimiento
Seguimiento al Plan de Trabajo</t>
  </si>
  <si>
    <r>
      <rPr>
        <sz val="10"/>
        <color rgb="FF000000"/>
        <rFont val="Arial Narrow"/>
        <family val="2"/>
      </rPr>
      <t xml:space="preserve">La acción de mejora se encuentra en ejecución; revisado lo reportad por el proceso responsable se identificó que no corresponde con la acción formulada, la cual es: 
</t>
    </r>
    <r>
      <rPr>
        <i/>
        <sz val="10"/>
        <color rgb="FF000000"/>
        <rFont val="Arial Narrow"/>
        <family val="2"/>
      </rPr>
      <t xml:space="preserve">Acción 1. "Realizar seguimiento periodico a los planes de mejoramiento a cargo de la Unidad de Talento Humano para garantizar su cumplimiento 
Acción 2. "Realizar la contratación de un profesional que dentro de sus obligaciones contemple exclusivamente  la actualización de perfiles y manuales de funciones, el cual deberá elaborar un plan de trabajo detallado para su seguimiento mensual"
</t>
    </r>
    <r>
      <rPr>
        <sz val="10"/>
        <color rgb="FF000000"/>
        <rFont val="Arial Narrow"/>
        <family val="2"/>
      </rPr>
      <t xml:space="preserve">Ahora bien, frente a la acción n°1 se identificó reporte del proceso en abril del 2025 con corte al I trimestre del 2025; el cual fue reportado  mediante correo del 08/04/2025 y dentro de los plazos establecidos por la OCI. 
Frente a la acción n°2 se tiene conocimiento de la contratación de la profesional que se encuentra ejecutando las actividades para actualización de los manuales de funciones de la entidad. 
</t>
    </r>
    <r>
      <rPr>
        <b/>
        <sz val="10"/>
        <color rgb="FF000000"/>
        <rFont val="Arial Narrow"/>
        <family val="2"/>
      </rPr>
      <t>Por tanto, se recomienda al proceso revisar y reportar la documentación correspondiente asociada con la ejecución de la acción de mejora para verificación por parte de la OCI.</t>
    </r>
  </si>
  <si>
    <r>
      <rPr>
        <b/>
        <i/>
        <sz val="10"/>
        <color theme="1"/>
        <rFont val="Arial Narrow"/>
        <family val="2"/>
      </rPr>
      <t>La persona que presta servicio verifica que la información transmitida a la ciudadanía se comprenda</t>
    </r>
    <r>
      <rPr>
        <sz val="10"/>
        <color theme="1"/>
        <rFont val="Arial Narrow"/>
        <family val="2"/>
      </rPr>
      <t xml:space="preserve">
</t>
    </r>
    <r>
      <rPr>
        <u/>
        <sz val="10"/>
        <color theme="1"/>
        <rFont val="Arial Narrow"/>
        <family val="2"/>
      </rPr>
      <t>Observación</t>
    </r>
    <r>
      <rPr>
        <sz val="10"/>
        <color theme="1"/>
        <rFont val="Arial Narrow"/>
        <family val="2"/>
      </rPr>
      <t>: La funcionaria Lilia Sevillano no realiza la pregunta, si todo fue comprendido</t>
    </r>
  </si>
  <si>
    <t xml:space="preserve">Comunicar, mediante oficio o correo electrónico emitido por la Unidad de Talento Humano, a la funcionaria o quien brinde atención telefónica en la oficina de Atención al Cliente, la importancia e indicación de verificar con la ciudadanía atendida telefónicamente si la información brindada fue comprendida   </t>
  </si>
  <si>
    <t>Oficio o correo electrónico con la indicación</t>
  </si>
  <si>
    <t>Martha Liliana Durán Cortés (Jefe (a) Unidad de Talento Humano)</t>
  </si>
  <si>
    <t>Mediante radicado 3-2025-793, el 30 de mayo de 2025 se enviaron las recomendaciones para la atención a la ciudadanía a través del canal telefónico y aplicación encuesta de satisfacción telefónica a usuarios y ciudadanía</t>
  </si>
  <si>
    <t>La acción de mejora se cierra; revisado el SharePoint de planes de mejoramiento el 11/07/2025 se identificó memorando n°3-2025-793 del 30/05/2025 con la cual solicitó a los líderes y/o respnsables de procesos (incluida la profesional del área de Atención y servicio al cliente) cumplir con el protocolo para la atención a la ciudadania, que entre otras cosas requiere garantizar en lo posible que la solicitud se resuelva, dar la información completa y cerciorarse de que al ciudadano le quedó clara y llenó sus expectativas</t>
  </si>
  <si>
    <r>
      <rPr>
        <b/>
        <i/>
        <sz val="10"/>
        <color theme="1"/>
        <rFont val="Arial Narrow"/>
        <family val="2"/>
      </rPr>
      <t>Al finalizar la llamada la entidad cuenta con la opción de evaluar el servicio</t>
    </r>
    <r>
      <rPr>
        <sz val="10"/>
        <color theme="1"/>
        <rFont val="Arial Narrow"/>
        <family val="2"/>
      </rPr>
      <t xml:space="preserve">
</t>
    </r>
    <r>
      <rPr>
        <u/>
        <sz val="10"/>
        <color theme="1"/>
        <rFont val="Arial Narrow"/>
        <family val="2"/>
      </rPr>
      <t>Observación</t>
    </r>
    <r>
      <rPr>
        <sz val="10"/>
        <color theme="1"/>
        <rFont val="Arial Narrow"/>
        <family val="2"/>
      </rPr>
      <t>: No se realiza encuesta de satisfacción al finalizar la llamada</t>
    </r>
  </si>
  <si>
    <t xml:space="preserve">Comunicar, mediante oficio o correo electrónico emitido por la Unidad de Talento Humano, a los servidores que tienen contacto telefónico con la ciudadanía (Atención al Cliente, Dirección de Operación de Producto y Comercialización, Unidad de Apuestas y Control de juegos y Oficial de Cumplimiento), la importancia y lineamiento de remitir a los clientes y ciudadanía, antes de finalizar la llamada, a la encuesta de satisfacción telefónica con la que cuenta la entidad en el IVR, para lo cual se socializará el protocolo o instructivo que contiene dicho lineamiento    </t>
  </si>
  <si>
    <t>La acción de mejora se cierra; revisado el SharePoint de planes de mejoramiento el 11/07/2025 se identificó memorando n°3-2025-793 del 30/05/2025 con la cual solicitó a los líderes y/o respnsables de procesos (incluidos los que mantienen contacto directo con la ciudadanía) cumplir con el protocolo para la atención a la ciudadania, que entre otras cosas requiere la aplicación de la encuesta en el IVR.</t>
  </si>
  <si>
    <t>Auditoría al Sistema de Gestión de Seguridad y Salud en el Trabajo-SG-SST 2023</t>
  </si>
  <si>
    <t>GS-SST</t>
  </si>
  <si>
    <t>No se evidencia la inducción del SG SST de los Contratistas: Héctor Alexander Martínez, Kelly Vanesa Morales, Natalia Isabel Russi, Wilson Algecira Carrillo , incumpliendo el Numeral 1.2.2 de la Resolución 0312 de 2019 Todos los trabajadores, independientemente de su forma de vinculación y/o contratación y de manera previa al inicio de sus labores, reciben capacitación, inducción y reinducción en aspectos generales y específicos de las actividades por realizar que incluya entre otros, la identificación de peligros y control de los riesgos en su trabajo, y la prevención de accidentes de trabajo y enfermedades laborales. Asimismo, se proporcionan las capacitaciones en Seguridad y Salud en el Trabajo de acuerdo con las necesidades identificadas. ““</t>
  </si>
  <si>
    <t>Se realiza capacitación sobre  Inducción y Reinducción en Sistema de Gestión de Seguridad y Salud en el Trabajo SG-SST, se cita a todo el personal incluyendo los contratistas, sin embargo los contratisas no asisten a la misma.</t>
  </si>
  <si>
    <t>Realizar la inducción y reinducción a todo el personal incluyendo los contratistas y solicitar evidencia de la asistencia.</t>
  </si>
  <si>
    <t xml:space="preserve">Formato de asistencia y de evaluación de aprendizaje 
</t>
  </si>
  <si>
    <t>Profesional SST</t>
  </si>
  <si>
    <t>Se realizo la jornada de induccion t reinducccion el dia 28 de mayo de 2025 en el auditorio de la sede de la empresa</t>
  </si>
  <si>
    <t>La accion de mejora se cierra, se evidenció la realizacion de la induccion y reinduccion a los funcionarios de la Loteria, para lo cual se aporto acta de asistencia de 44 asistentes y la evaluacion de estos .</t>
  </si>
  <si>
    <t>Yeison Martinez</t>
  </si>
  <si>
    <t>No se evidencia procedimiento , incumpliendo el numeral 2.9.1 de la Resolución 0312 de 2019: “La empresa estableció un procedimiento para la identificación y evaluación de las especificaciones en Seguridad y Salud en el Trabajo, de las compras y adquisición de productos y servicios, como por ejemplo los elementos de protección personal.</t>
  </si>
  <si>
    <t>Se cuenta con procedimiento con el procedimiento PRO320-377-2 ADQUISICIONES DE BIENES Y SERVICIOS
 LOTERÍA DE BOGOTÁ, sin embargo este no cuenta con parámetros específicos para SST</t>
  </si>
  <si>
    <t>Revisar y actualizar (si corresponde) los 3 formatos registrados en el PRO320-377-2 ADQUISICIONES DE BIENES Y SERVICIOS LOTERÍA DE BOGOTÁ</t>
  </si>
  <si>
    <t>Formatos revisados y actualizados (si corresponde)</t>
  </si>
  <si>
    <t>El plan de mejoramiento se encuentra en ejecución; sin embargo, no se aportó evidencia del avance del mismo. Se continuará realizando seguimiento hasta su cumplimiento.</t>
  </si>
  <si>
    <t>No se evidencia documento, incumpliendo el numeral 2.10.1 de la Resolución 0312 de 2019.</t>
  </si>
  <si>
    <t>No hay manual de  evaluación y selección de proveedores y contratistas, no se ha reaizado debido a que en los procesos de contratación no se había contado con este aspecto desde los años anteriores.</t>
  </si>
  <si>
    <t>Revisar y actualizar (si corresponde) el formato de evaluación y selección de proveedores y contratistas</t>
  </si>
  <si>
    <t>Formato de evaluación y selección de proveedores y contratistas actualizado (si corresponde)</t>
  </si>
  <si>
    <t>No se evidencia programa de reubicacion y readaptacion laboral. No se evidencia entrega y recibido de recomendaciónes y restricciones medicas de la trabajadora a realización de sus funciones. Asimismo, y de ser necesario, se adecua el puesto de trabajo, se reubica al trabajador o realiza la readaptación laboral.</t>
  </si>
  <si>
    <t>No se cuenta con  programa de reubicación y readaptación laboral.
No hay  formato de carta  para entrega y recibido de recomendaciónes y restricciones medicas</t>
  </si>
  <si>
    <t xml:space="preserve">Adoptar el programa de reubicación y readaptación laboral al interior de la entidad.
Solicitar al proveedor la constancia de entrega del informe de las evaluaciones medicas ocupacionales de recomendaciones </t>
  </si>
  <si>
    <t xml:space="preserve">Programa de reubicación y readaptación adoptado
Constancias entrega de aptitud laboral a los trabajadores </t>
  </si>
  <si>
    <t xml:space="preserve">Se realizo la entrega de los certificados de apatitud labora con recoemndaciones, se adopto con el programa de reubicacion laboral </t>
  </si>
  <si>
    <t>La acción de mejoramiento se encuentra en ejecución. No se identificó el certificado de entrega de los exámenes paramédicos. Se realizará seguimiento en el próximo trimestre</t>
  </si>
  <si>
    <t>No se evidencia procedimiento para Inspecciones a instalaciones, maquinaria o equipos, incumpliendo el numeral 4.2.4 de la Resolución 0312 de 2019: "Se realizan inspecciones sistemáticas a las instalaciones, maquinaria o equipos, incluidos los relacionados con la prevención y atención de emergencias; con la participación del Comité Paritario o Vigía de Seguridad y Salud en el Trabajo.".</t>
  </si>
  <si>
    <t>No se cuenta con el procedimiento porque no se había evaluado en años anteriores este aspecto, puesto que no se había realizado auditoria al sistema.</t>
  </si>
  <si>
    <t>Revisar y actualizar los formatos para inspección de equipos e instalaciones de la entidad.</t>
  </si>
  <si>
    <t>Formatos revisados
y actualizados a las necesidades de la
empresa</t>
  </si>
  <si>
    <t>No se evidencia procedimiento para mantenimiento preventivo y/o correctivo en las instalaciones, equipos y máquinas, incumpliendo el numeral 4.2.5 de la Resolución 0312 de 2019: Se realiza el mantenimiento periódico de las instalaciones, equipos y herramientas, de acuerdo con los informes de las inspecciones o reportes de condiciones inseguras.</t>
  </si>
  <si>
    <t>Realizar el Inventario de equipos y maquinaria, para correcta aplicación
de los formatos vigentes.</t>
  </si>
  <si>
    <t>Inventario de equipos y maquinaria elaborado</t>
  </si>
  <si>
    <t xml:space="preserve">El area tecnonolgia entrego inventario elaborado de los equipos de computo que tiene la empresa </t>
  </si>
  <si>
    <t xml:space="preserve">La accion de mejoramiento se encuentra en ejecucion, no se han aportado los inventarios en los formatos establecidos </t>
  </si>
  <si>
    <t xml:space="preserve">No se evidencia señalizacion de emergencia en la sede administrativa (planos que identifiquen areas y salidas de emergencia, no se evidencian extintores). Se evidencia plan de prevención, preparación y respuesta ante emergencias de la sede administrativa y del archivo. No se evidencia divulgacion a contratistas, incumpliendo el numeral 5.1.1. de la Resolución 0312 de 2019: "Se tiene un plan de prevención, preparación y respuesta ante emergencias que identifica las amenazas, evalúa y analiza la vulnerabilidad, incluye planos de las instalaciones que identifican áreas y salidas de emergencia, así como la señalización debida, simulacros como mínimo una vez al año y este es divulgado. </t>
  </si>
  <si>
    <t>No se contaba con la señalización completa, debido a que se había mandado a hacer y en el momento de la auditoría no se contaba con ella.</t>
  </si>
  <si>
    <t xml:space="preserve">Solicitar inspección de la señalización emergencias ubicada en los diferentes puntos de la sede administrativa de la Lotería de Bogotá; con el fin de identificar si cumple con los requisitos de la norma y ajustar en caso de ser necesario. </t>
  </si>
  <si>
    <t>Constancia inspección y ajustes (si corresponden)</t>
  </si>
  <si>
    <t>No se evidencia programa de auditoria anual.</t>
  </si>
  <si>
    <t>No se tiene programa debido a que no se habia realizado auditorías previasy no se contaba con este requerimiento.</t>
  </si>
  <si>
    <t>Realizar programa de auditoría,llevarlo a comité de gestión y desempeño para su aprobación.
Realizar la socialización y publicación.</t>
  </si>
  <si>
    <t xml:space="preserve">Programa aprobado
Soporte de socialización y publicación. </t>
  </si>
  <si>
    <r>
      <rPr>
        <b/>
        <sz val="10"/>
        <color rgb="FF000000"/>
        <rFont val="Arial Narrow"/>
      </rPr>
      <t xml:space="preserve">2.2 TEMA: Roles y Responsabilidades 
</t>
    </r>
    <r>
      <rPr>
        <sz val="10"/>
        <color rgb="FF000000"/>
        <rFont val="Arial Narrow"/>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</si>
  <si>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 xml:space="preserve">Dentro de la planta de la entidad, no existe un perfil que tenga la formación y experiencia apropiada para ejercer el rol de Oficial de Seguridad de la Información. Por lo anterior se tiene en cuenta lo establecido en el numeral 3 del articulo 32 de la ley 80 de 1993, y el artículo 2.8.4.4.5 del crero 1068 de 2015 que señala que " Los contratos de prestación de servicios con personas naturales o jurídicas, solo se podrán celebrar cuando no exista personal de planta con capacidad para realizar las actividades que se contratarán".  
</t>
  </si>
  <si>
    <t xml:space="preserve">Elaborar informe ejecutivo con contexto sobre la situación actual del MSPI y especificamente sobre el incumplimiento normativo relacionado con el nombramiento de un Oficial de Seguridad de la Información
Realizar mesa de trabajo con la Alta Dirección y la Jefe de la Unidad de Talento Humano para socializar el documento y definir plan de acción para eliminar la causa raíz del incumplimiento
Hacer seguimiento cuatrimestral por medio de mesas de trabajo para conocer el estado de las acciones formuladas 
</t>
  </si>
  <si>
    <t>Informe Ejecutivo - 1
Acta o soporte de aciones definidas en mesa de trabajo con la alta dirección - 1
Soporte de seguimientos cuatrimestrales al plan de acción definido</t>
  </si>
  <si>
    <t xml:space="preserve">
Jefe de la Unidad de Talento Humano (con el apoyo del Oficial de Seguridad de la Información) y Jefe Oficina de Gestión Tecnológica e Innovación</t>
  </si>
  <si>
    <t>De la 554: 
Se realiza el informe con contexto sobre la situación actual del MSPI, abordando y explicando el tema sobre la contratación y el cumplimiento normativo respecto al rol del Oficial de Seguridad de la Información, teniendo en cuenta que la entidad, realizó los estudios previos y la solicitud de los recursos para contar con la contratación de un perfil profesional que cumpla con los requisitos necesarios. La necesidad quedo presupuestada en el PAA 2025, plan que fue aprobado en comité de contratación en diciembre de 2025. Lo anterior mostrando el compromiso de la entidad para avanzar con los temas relacionados con Seguridad de la información. Así mismo, se adjuntan también dos actas de mesas de trabajo realizadas internamente, con el fin de hacer el análisis y seguimiento respectivo sobre el plan de mejoramiento y el rol del Oficial de Seguridad.
Se adjuntan:
•	Acta de Comité Directivo de junio de 2025 (Se revisaron los temas relacionados la Unidad de talento humano y se relacionó el tema de la planta de personal sin que esto tuviese una decisión o plan confirmado, actualmente se están adelantando revisión y ajustes a las funciones de las áreas) - 1
•	Acta de Comité de Contratación de diciembre de 2024. (aprobación del PAA)
•	Informe Ejecutivo - 1
•	Actas de mesas de trabajo. (Análisis y seguimiento sobre el Hallazgo) - 2
•	Contrato realizado. (para el rol de oficial de seguridad) - 1</t>
  </si>
  <si>
    <r>
      <rPr>
        <sz val="10"/>
        <color rgb="FF000000"/>
        <rFont val="Arial Narrow"/>
        <family val="2"/>
      </rPr>
      <t>La acción está</t>
    </r>
    <r>
      <rPr>
        <b/>
        <sz val="10"/>
        <color rgb="FF000000"/>
        <rFont val="Arial Narrow"/>
        <family val="2"/>
      </rPr>
      <t xml:space="preserve"> Incumplida
</t>
    </r>
    <r>
      <rPr>
        <sz val="10"/>
        <color rgb="FF000000"/>
        <rFont val="Arial Narrow"/>
        <family val="2"/>
      </rPr>
      <t xml:space="preserve">
Si bien la dependencia adelantó acciones y anexó soportes del avance del 60%, se evidencia que: 
- La meta era 5 y a la fecha se reportó 3 sin que sea totalmente claro a qué corresponde dicho avance, esto dado que un producto es el Informe de diagnóstico el cual tiene el soporte adecuado, el segundo producto es un acta de mesa de trabajo con la Alta Dirección para definir un plan de trabajo la cual aunque se menciona en el avance cualitativo no hay soporte y en cambio se anexan 2 actas de reuniones internas que aunque demuestran gestión no corresponden al producto inicialmente definido. 
En relación con el tercer producto son seguimientos al plan definido con la alta dirección, la cual no tiene avance. En cambio, se relacionan y anexan otros soportes que aunque demuestran gestión no corresponden al indicador definido. 
</t>
    </r>
  </si>
  <si>
    <t>Luz Dary Amaya</t>
  </si>
  <si>
    <r>
      <rPr>
        <b/>
        <sz val="10"/>
        <color rgb="FF000000"/>
        <rFont val="Arial Narrow"/>
        <family val="2"/>
      </rPr>
      <t xml:space="preserve">3.2 TEMA: Identificación de activos de información e infraestructura crítica y Valoración y tratamiento de los riesgos de seguridad de la información
</t>
    </r>
    <r>
      <rPr>
        <sz val="10"/>
        <color rgb="FF000000"/>
        <rFont val="Arial Narrow"/>
        <family val="2"/>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</si>
  <si>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No terminación de levantamiento de activos de información. </t>
  </si>
  <si>
    <t>Terminado el ejercicio de activos de información, adelantar análisis y establecimiento de riesgos de SI.</t>
  </si>
  <si>
    <t xml:space="preserve">Matriz de riesgos de Seguridad de la Información </t>
  </si>
  <si>
    <t>Jefe Oficina de Gestión Tecnológica e Innovación</t>
  </si>
  <si>
    <t>Se reporta la matriz de riesgos de Seguridad de la Información,se solicita adelantar análisis y establecimiento de riesgos de SI</t>
  </si>
  <si>
    <r>
      <rPr>
        <b/>
        <sz val="10"/>
        <color rgb="FF000000"/>
        <rFont val="Arial Narrow"/>
        <family val="2"/>
      </rPr>
      <t xml:space="preserve">La acción esta CUMPLIDA 
</t>
    </r>
    <r>
      <rPr>
        <sz val="10"/>
        <color rgb="FF000000"/>
        <rFont val="Arial Narrow"/>
        <family val="2"/>
      </rPr>
      <t>El día 11/07/2025 se revisa el soporte que corresponde a la versión final de la matriz de riesgos de Seguridad de la Información</t>
    </r>
  </si>
  <si>
    <t>HALLAZGO N°1
Revisada la información recibida de la Oficina de Tecnologías de la Información los días 30/07/2024 y 15/08/2024 como soporte al cumplimiento de las políticas de operación y actividades del procedimiento Administración de usuarios, se evidencian las siguientes debilidades: 
•	En dos (2) casos tomados como muestra de personas en retiro temporal, se evidencia que no está registrada la información en el Formulario Administración de Usuarios y tampoco en el archivo Reporte GLPI, por lo tanto, se incumplen las políticas de operación 2 y 8 y la actividad No. 1.
•	Se evidencia que de los cinco (5) usuarios revisados que ya no laboran en la entidad, dos (2) de ellos aún se encuentran en estado activo en el Directorio Activo, por lo que no se cumple a cabalidad la política de operación No. 5
•	Las credenciales enviadas a los usuarios por medio de correo electrónico no están cifradas tal y como lo define la política de operación No. 10 y la actividad No. 12. 
•	En un (1) caso de las diez (10) solicitudes de creación o actualización de usuarios revisadas, la solicitud no fue realizada por la persona autorizada, incumpliendo la actividad No. 2  
•	En tres (3) de las diez (10) solicitudes de creación o actualización de usuarios revisadas, se evidencia que no fueron tramitadas ni asignadas en la herramienta GLPI, incumpliendo la actividad No. 3
•	Se evidencia que en tres (3) casos tomados como muestra no se realiza el registro de la solución brindada en la mesa de servicio, y en seis (6) casos el registro presenta debilidades, incumpliendo la actividad No. 13
•	No se realiza la actividad de monitoreo trimestralmente como lo define la actividad 14 de procedimiento, tampoco se hace la validación de todos los usuarios dado que se evidencia que el correo para depuración no se envió a Gerencia General, Secretaría General, Oficina de Control Interno Disciplinario.
•	No se realiza una depuración adecuada, esto dado que el día 30/07/2024 al revisar la validación en Office 365 de las personas que tienen acceso como rol de administradores globales se evidenció la siguiente inconsistencia: El señor Juan Pablo Beltran tiene licencia y ya no trabaja en la entidad, lo que conlleva al incumplimiento de la actividad No. 14
Lo anterior incumple lo definido en el procedimiento Administración de usuarios- PRO340-241-11, en las políticas de operación No. 2, 8, 5 y 10, y las actividades No. 1, 2, 3, 12, 13 y 14. 
Este hallazgo fue socializado por medio de correo electrónico enviado al jefe de la Oficina de Tecnologías de la Información el día 15/08/2024. Con corte al 28 de agosto no se recibió respuesta para objetar o desvirtuar el mismo.</t>
  </si>
  <si>
    <t xml:space="preserve">Falta de validación de usuarios activos en el directorio activo y licencias asignadas en office 365.
Falta de reporte por parte de las áreas a las que pertenecen los usuarios que salen de la entidad. 
</t>
  </si>
  <si>
    <t xml:space="preserve">
Sensibilizar a los funcionarios o líderes de área que pueda ser supervisor de contratos de prestación de servicios, y a la Unidad de Talento Humano sobre la importancia de reportar la salida de usuarios (sensibilización que realizará la OGTI). 
</t>
  </si>
  <si>
    <t xml:space="preserve">
Lista de asistencia /correo electrónico con la sensibilización realizada.  </t>
  </si>
  <si>
    <t xml:space="preserve">OGTI 
</t>
  </si>
  <si>
    <t xml:space="preserve"> 01/11/2024</t>
  </si>
  <si>
    <t xml:space="preserve">Se realizó validación de usuarios con listado de asistencia con la sensibilización realizada.  </t>
  </si>
  <si>
    <t xml:space="preserve">La acción de mejora se cierra; mediante correo electrónico del 30/05/2025 el proceso remitió los siguientes soportes: 
-. Listado de asistencia a la Inducción y Reinducción realizada el 28/05/2025.
-. Material empleada en la sesión, donde se identifica socialización de las políticas de operación del procedimiento PRO340-241-10 Gestión de Usuarios.
Si bien, se identifica cumplimiento de la acción se recomienda al proceso realizar seguimiento y/o consultas periódicas a la Unidad de Talento Humano o líderes de procesos con el fin de identificar cambios en la planta de personal por ingreso o retiro; para así llevar un control más eficiente de la base de datos de usuario activos e inactivos de la entidad. </t>
  </si>
  <si>
    <t xml:space="preserve">HALLAZGO N°2
Revisada la información recibida de la Oficina de Tecnologías de la Información el día 30/07/2024 y 15/08/2024 en mesas de trabajo presencial, como soporte al cumplimiento de las políticas de operación y actividades del procedimiento Gestión de Copias de seguridad, se evidencian las siguientes debilidades: 
•	La actividad relacionada con la notificación (envío de un correo cuando se termina la copia de seguridad), no se está ejecutando. Lo que conlleva al incumplimiento de la política de operación No. 6.
•	No se ha realizado de manera permanente el registro del archivo de control de copias de seguridad, esto dado que al revisar el archivo de control copias de seguridad, se evidencia que las fechas de la columna G (Envío) para el mes de mayo solamente se registra envío los días viernes 3 y 10 de mayo; no hay registros en la planilla de control a partir de esa fecha.
•	No es posible establecer el contenido de cada cinta, esto dado que el rótulo permite su ubicación en la librería de backups pero no se evidencia el contenido tal y como lo indica la política de operación No. 1 y actividad 5.
•	La Política de Operación No. 4 relacionada con realizar pruebas trimestrales de verificación de recuperación y calidad de la información, no se está realizando.
•	Las copias no son administradas por el líder del área de sistemas como lo indica la actividad 6 en la segunda parte.
Lo anterior incumple lo definido en el procedimiento Gestión de Copias de Seguridad- PRO202-211-10 del 12/10/2023, en las políticas de operación No. 1, 4 y 6, y las actividades No. 4 y 5. 
Este hallazgo fue socializado por medio de correo electrónico enviado al jefe de la Oficina de Tecnologías de la Información el día 15/08/2024. Con corte al 28 de agosto no se recibió respuesta para objetar o desvirtuar el mismo.
</t>
  </si>
  <si>
    <t xml:space="preserve">Falta de rigurosidad en la aplicación del procedimiento de copias de seguridad. </t>
  </si>
  <si>
    <t xml:space="preserve">Realizar seguimiento periódico al cumplimiento de lo establecido en el  procedimiento de copias de seguridad (PRO202-211-10), por medio de reportes generados de forma trimestral, sobre el cumplimiento del procedimiento. Estos reportes son generados por el (las ) personas asignadas por la Oficina de gestión tecnológica e innovación, y presentados a la (e) Jefe de esta oficina 
</t>
  </si>
  <si>
    <t xml:space="preserve">Reportes trimestrales  (2) sobre el cumplimiento del procedimiento (PRO202-211-10).
</t>
  </si>
  <si>
    <t>OGTI</t>
  </si>
  <si>
    <t xml:space="preserve"> 01/10/2025</t>
  </si>
  <si>
    <t xml:space="preserve">Se realizó seguimiento periódico al cumplimiento de lo establecido en el  procedimiento de copias de seguridad (PRO202-211-10), por medio de reportes generados de forma trimestral, sobre el cumplimiento del procedimiento. se allegan dos informes 
</t>
  </si>
  <si>
    <r>
      <rPr>
        <sz val="10"/>
        <color rgb="FF000000"/>
        <rFont val="Arial Narrow"/>
        <family val="2"/>
      </rPr>
      <t xml:space="preserve">La acción esta </t>
    </r>
    <r>
      <rPr>
        <b/>
        <sz val="10"/>
        <color rgb="FF000000"/>
        <rFont val="Arial Narrow"/>
        <family val="2"/>
      </rPr>
      <t xml:space="preserve">Cumplida 
</t>
    </r>
    <r>
      <rPr>
        <sz val="10"/>
        <color rgb="FF000000"/>
        <rFont val="Arial Narrow"/>
        <family val="2"/>
      </rPr>
      <t xml:space="preserve">
El día 11/07/2025 se revisa el soporte que corresponde a dos reportes trimestrales  (2) sobre el cumplimiento del procedimiento (PRO202-211-10).</t>
    </r>
  </si>
  <si>
    <t>HALLAZGO No. 4
De la verificación del cumplimiento de las actividades del procedimiento Gestión de Cambios realizado el día 30/07/2024, se evidencian las siguientes debilidades: 
•	En el espacio definido para los formatos del Sistema de Gestión, no reposan los formatos de Solicitud de Cambio y Minutograma, identificados en el procedimiento. Link: http://129.9.200.99/loteria/index.php/formatos-s-g-c, lo que ocasiona el incumplimiento de la actividad 1 del procedimiento.
•	Para los casos No. 2020000253, 2024000408, 2024000123, 2020001193, 2024001152,
2024000049, se evidencia que en el requerimiento colocado en la mesa de servicio el usuario solicita cambios en un activo de información como página web, equipo de computo y Sistema de Información Comercial, sin que se hubiesen ejecutado los cambios aplicando el procedimiento de Gestión de Cambios; es decir ejecutando las actividades 1 y 2 del procedimiento, las que desprendan dependiendo la clasificación del cambio. 
Este hallazgo fue socializado a los profesionales de la Oficina de Tecnologías de la Información por medio de correo electrónico del día 21/08/2024. Con corte al 28 de agosto no se recibió respuesta para objetar o desvirtuar el mismo</t>
  </si>
  <si>
    <t xml:space="preserve">Falta de rigurosidad en la aplicación del procedimiento de gestión de cambios.
Falta de claridad en qué casos se debe aplicar o no el procedimiento de Gestión de cambios de TI- PRO340-472-2 </t>
  </si>
  <si>
    <t xml:space="preserve">Realizar seguimiento periódico al cumplimiento de lo establecido en el  procedimiento Gestión de Cambios  PRO340-472-2 , por medio de reportes generados de forma trimestral (2), sobre el cumplimiento del procedimiento. Estos reportes son generados por el (las ) personas asignadas por la Oficina de gestión tecnológica e innovación, y presentados a la (e) Jefe de esta oficina  . 
</t>
  </si>
  <si>
    <t xml:space="preserve">
Reportes trimestrales (2) sobre el cumplimiento del procedimiento  PRO340-472-2.</t>
  </si>
  <si>
    <t xml:space="preserve">Se realizó seguimiento periódico al cumplimiento de lo establecido en el procedimiento Gestión de Cambios PRO340-472-2 , y se realizaron los reportes por timestre  (2), sobre el cumplimiento del procedimiento. </t>
  </si>
  <si>
    <r>
      <rPr>
        <sz val="10"/>
        <color rgb="FF000000"/>
        <rFont val="Arial Narrow"/>
        <family val="2"/>
      </rPr>
      <t xml:space="preserve">La acción esta </t>
    </r>
    <r>
      <rPr>
        <b/>
        <sz val="10"/>
        <color rgb="FF000000"/>
        <rFont val="Arial Narrow"/>
        <family val="2"/>
      </rPr>
      <t xml:space="preserve">Cumplida 
</t>
    </r>
    <r>
      <rPr>
        <sz val="10"/>
        <color rgb="FF000000"/>
        <rFont val="Arial Narrow"/>
        <family val="2"/>
      </rPr>
      <t xml:space="preserve">
El día 11/07/2025 se revisa el soporte que corresponde a dos reportes trimestrales  (2) sobre el cumplimiento del l procedimiento Gestión de Cambios PRO340-472-2</t>
    </r>
  </si>
  <si>
    <t>HALLAZGO No. 5
Revisada la información recibida de la Oficina de Tecnologías de la Información el día 24/07/2024 y 23/08/2024 como soporte al cumplimiento de las políticas de operación y actividades del procedimiento Mesa de servicio y Atención a Usuarios, se evidencian las siguientes debilidades
•	Teniendo en cuenta las tipologías definidas en el documento en PDF denominado Catalogo de Servicios se tomó una muestra de 33 tipos de servicios los cuales se dividen en dos categorías que son incidencias y requerimientos, tal y como se describe en la tabla No, 11. Del análisis se concluye que para el caso de las incidencias, de los 21 tipos revisados, 9 no cumplen el tiempo promedio de atención, y para el caso de los 12 tipos de requerimiento se evidencia que 7 no cumplen el tiempo promedio de atención, lo que ocasiona incumplimiento en la política de operación No. 2.
•	No se tiene definida la periodicidad ni se generan los reportes que permitan analizar el cumplimiento de los casos registrados en la mesa de servicio, lo que incumple con la política de operación No. 4
•	La entidad no cuenta con administrador de GLPI, esto dado que la persona que adelanta la actividad en este momento no está vinculada con la Lotería de Bogotá y el contrato entregado como soporte, no incluye ninguna obligación contractual asociada a la actividad, lo que incumple con la actividad No. 2
•	Se evidencia que en 20 casos de los 915 cerrados en la vigencia 2024, no se documentó la solución en la herramienta GLPI, lo que incumple con la actividad No. 4
•	No es posible establecer la eficiencia de la mesa de servicio, dado que no se cuenta con los resultados consolidados de las evaluaciones realizadas por los usuarios sobre los casos reportados en la mesa de servicio, lo que incumple con la política de operación No. 2
Lo anterior incumple lo definido en el Procedimiento Mesa de servicio y Atención a Usuarios - PRO340-387-3, en las políticas de operación No. 2 y 4 y las actividades No. 2, 4 y 13.
Este hallazgo fue socializado por medio de correo electrónico enviado a la jefe de la Oficina de Tecnologías de la Información el día 23/08/2024. Con corte al 28 de agosto no se recibió respuesta para objetar o desvirtuar el mismo.</t>
  </si>
  <si>
    <t xml:space="preserve">Falta de seguimiento documentado periodico (mensual), sobre el estado de los casos. 
</t>
  </si>
  <si>
    <t xml:space="preserve">Realizar seguimiento periódico de forma mensual  y documentado, sobre el estado de los tickets registrados en la mesa de servicio. 
</t>
  </si>
  <si>
    <t xml:space="preserve">Correo electronico  mensual de seguimiento (6 )
</t>
  </si>
  <si>
    <t>Se realizó seguimiento periódico de forma mensual y se documenta el estado de los tickets registrados en la mesa de servicio con correo electronico  mensual de seguimiento (6 )</t>
  </si>
  <si>
    <r>
      <rPr>
        <sz val="10"/>
        <color rgb="FF000000"/>
        <rFont val="Arial Narrow"/>
        <family val="2"/>
      </rPr>
      <t xml:space="preserve">La acción esta </t>
    </r>
    <r>
      <rPr>
        <b/>
        <sz val="10"/>
        <color rgb="FF000000"/>
        <rFont val="Arial Narrow"/>
        <family val="2"/>
      </rPr>
      <t xml:space="preserve">Cumplida 
</t>
    </r>
    <r>
      <rPr>
        <sz val="10"/>
        <color rgb="FF000000"/>
        <rFont val="Arial Narrow"/>
        <family val="2"/>
      </rPr>
      <t xml:space="preserve">
El día 11/07/2025 se revisa el soporte que corresponde a seis (6) correos de seguimiento enviados </t>
    </r>
  </si>
  <si>
    <t xml:space="preserve">.
Falta de seguimiento documentado periodico (mensual), sobre el estado de los casos. 
</t>
  </si>
  <si>
    <t xml:space="preserve">Revisión del catalogo de servicios con el fin de actualizarlo. 
</t>
  </si>
  <si>
    <t>Catalogo Actualizado. Y aprobado por la Jefe de OGTI y el Comité Institucional de Gestión y Desempeño.</t>
  </si>
  <si>
    <t>Se revisó el catalogo de servicios y se actualizó y fue aprobado por la Jefe de OGTI y el Comité Institucional de Gestión y Desempeño.</t>
  </si>
  <si>
    <t>La acción de mejora se cierra; mediante correo electrónico del 30/05/2025 se remitió acta de la sesión del CIGD del 31/03/2025 donde se aprobó el cátalogo de servicios. Así mismo, mediate correo del 11/06/2025 se remitió el documento DOC340-649-1 versión n°1 del 19/05/2025 el cual se encuentra publicado en la Intranet de la entidad (cpatura remitida por el proceso)</t>
  </si>
  <si>
    <t xml:space="preserve">
Adelantar mesa de trabajo para realizar análisis sobre el procedimiento  Mesa de Servicio  PRO340-387-3, con el fin de establecer si es necesario actualizarlo o decidir sobre su viabilidad.  </t>
  </si>
  <si>
    <t xml:space="preserve">
Acta de reunión, sobre decisión o no de actualizar el procedimiento  Mesa de servicio  PRO340-387-3
</t>
  </si>
  <si>
    <t xml:space="preserve">
Se realizó mesa de trabajo y se analizó el procedimiento  Mesa de Servicio  PRO340-387-3, y se actualizó  </t>
  </si>
  <si>
    <r>
      <t xml:space="preserve">La acción de mejora se cierra; mediante correo electrónico del 30/05/2025 se remitió acta de la sesión del CIGD del 31/03/2025 donde se aprobó la actualización al procedimiento PRO340-387 Mesa de servicio.  Así mismo, mediate correo del 11/06/2025 se remitió la versión n°4 del procedimiento (del 11/06/2025) el cual se encuentra publicado en la página web de la entidad (cpatura remitida por el proceso)
(En el seguimiento con corte a marzo del 2025 el proceso remitió acta del día 30/01/2025 en la cual se registra que no es necesario hacer actualización del procedimiento)
</t>
    </r>
    <r>
      <rPr>
        <b/>
        <sz val="10"/>
        <color rgb="FF000000"/>
        <rFont val="Arial Narrow"/>
        <family val="2"/>
      </rPr>
      <t xml:space="preserve">Se recomienda al proceso indagar con la Oficina Asesora de Planeación por qué en e control de cambios de la versión n°4 del procedimiento se registra la fecha 11/06/2025 y no del 31/03/2025 que fue la fecha de la sesión del comité donde se aprobó. 
Una vez se identifique la causa solicitar el cambio y ajustar la publicación en el botón de transparencia. </t>
    </r>
  </si>
  <si>
    <t>.
Falta de  rigurosidad en la implementación de los registros que hacen parte del procedimiento, como es el caso de la documentación de los cierres de 20 casos</t>
  </si>
  <si>
    <t xml:space="preserve">
Presentar mensualmente (por 6 meses)  un informe a la Jefe de la OGTI con el cierre de los casos asignados, por parte de los profesionales que le sean asignados tickets por la mesa de servicio.  </t>
  </si>
  <si>
    <t xml:space="preserve">Informe mensual  por profesional al cual  se le asigna el ticket de la mesa de servicio. Y aprobado por la jefe de la OGTI. </t>
  </si>
  <si>
    <t xml:space="preserve">
Se presentan 6 informes con el cierre de los casos asignados de tickets por la mesa de servicio.  </t>
  </si>
  <si>
    <r>
      <rPr>
        <sz val="10"/>
        <color rgb="FF000000"/>
        <rFont val="Arial Narrow"/>
        <family val="2"/>
      </rPr>
      <t xml:space="preserve">La acción esta </t>
    </r>
    <r>
      <rPr>
        <b/>
        <sz val="10"/>
        <color rgb="FF000000"/>
        <rFont val="Arial Narrow"/>
        <family val="2"/>
      </rPr>
      <t xml:space="preserve">Cumplida 
</t>
    </r>
    <r>
      <rPr>
        <sz val="10"/>
        <color rgb="FF000000"/>
        <rFont val="Arial Narrow"/>
        <family val="2"/>
      </rPr>
      <t xml:space="preserve">
El día 11/07/2025 se revisa el soporte que corresponde a  6 informes con el cierre de los casos asignados de tickets por la mesa de servicio.  </t>
    </r>
  </si>
  <si>
    <t xml:space="preserve">No se cuenta con las herramientas pagas para hacer las encuentas.
Desactualización del procedimiento, conforme los recursos dispoinibles. 
</t>
  </si>
  <si>
    <t xml:space="preserve">Actualizar el procedimiento de mesa de servicio PRO340-387-3, ajustando la periodicidad de las evaluaciones  realizadas por los usuarios, y quedará de forma trimestral y general, incluyendo el análisis sobre las herramientas a usar o la forma de hacerlo según los recursos de la entidad. 
</t>
  </si>
  <si>
    <t xml:space="preserve">Procedimiento actualizado, aprobado y socializado, en Comité de Gestión y Desempeño.  </t>
  </si>
  <si>
    <t>Se actualizó , se aprobó y se socializó el procedimiento de mesa de servicio PRO340-387-4.</t>
  </si>
  <si>
    <r>
      <t xml:space="preserve">La acción de mejora se cierra; mediante correo electrónico del 30/05/2025 se remitió acta de la sesión del CIGD del 31/03/2025 donde se aprobó la actualización al procedimiento PRO340-387 Mesa de servicio.  Así mismo, mediate correo del 11/06/2025 se remitió la versión n°4 del procedimiento (del 11/06/2025) el cual se encuentra publicado en la página web de la entidad (cpatura remitida por el proceso)
</t>
    </r>
    <r>
      <rPr>
        <b/>
        <sz val="10"/>
        <color rgb="FF000000"/>
        <rFont val="Arial Narrow"/>
        <family val="2"/>
      </rPr>
      <t xml:space="preserve">Se recomienda al proceso indagar con la Oficina Asesora de Planeación por qué en e control de cambios de la versión n°4 del procedimiento se registra la fecha 11/06/2025 y no del 31/03/2025 que fue la fecha de la sesión del comité donde se aprobó. 
Una vez se identifique la causa solicitar el cambio y ajustar la publicación en el botón de transparencia. </t>
    </r>
  </si>
  <si>
    <t xml:space="preserve">HALLAZGO No. 8
Revisada la información precontractual y contractual del Contrato No. 9 de 2024 suscrito con la empresa ADA SAS, se evidencian las siguientes debilidades: 
•	El Estudio Previo no contempla aspectos organizacionales, tal y como lo indica el Artículo 16. de la Resolución 223 de 2022 - Manual de contratación
•	Los soportes de los informes de ejecución de los meses de marzo, abril, mayo y junio de 2024 presentan inconsistencias y falta de rigurosidad en la descripción de las actividades realizadas para cumplir con las obligaciones específicas, tal y como se detalla en las tablas No. 14, 15, 16 y 17 del presente informe.
•	Los anexos de los informes de ejecución de los meses de marzo, abril, mayo y junio no reposan en el expediente físico del contrato. 
Lo anterior ocasiona incumplimiento a las Resolución 223 de 2022 artículo 16 del Manual de Contratación y literal j) de actividades generales, literal a) de 2. Seguimiento Administrativo y literal a) de 3. Seguimiento Técnico de la Resolución 069 de 2021. 
El hallazgo se socializa con la Oficina de Tecnologías de la Información por medio de correo electrónico el día 23/08/2024. Con corte al 28 de agosto no se recibió respuesta para objetar o desvirtuar el mismo
</t>
  </si>
  <si>
    <t>Falta de socialización sobre la aplicación del manual de supervisión.</t>
  </si>
  <si>
    <t xml:space="preserve">
Realizar mesas de trabajo con el proveedor mensual (4) para realizar la revision de las obligaciones contractuales.
</t>
  </si>
  <si>
    <t xml:space="preserve">
Actas de reunión de las mesas de trabajo realizadas. </t>
  </si>
  <si>
    <t xml:space="preserve">OGTI 
</t>
  </si>
  <si>
    <t>Se realizó mesas de trabajo con el proveedor ADA SAS , mensual (4) para realizar la revision de las obligaciones contractuales y se realiza actas de reunión</t>
  </si>
  <si>
    <r>
      <t xml:space="preserve">La acción de mejora se cierra; mediante correo electrónico del 30/05/2025 el proceso remitió la siguientes actas: 
-. Fecha: 25/10/2024 donde se revisaron las obligaciones contractuales en el marco del seguimiento al aplicativo misional, definición del plan de trabajo para el contrato en curso.
-. Fecha: 29/112024 donde se revisaron las obligaciones contractuales en el marco al plan de trabajo para el contrato en curso, aplicativo misional respecto del módulo de caja menor.
-. Fecha: 03/12/2024 donde se revisaron las obligaciones contractuales en el marco del seguimiento al plan de trabajo, entrega del módulo de caja menor del aplicativo misional, mesa de ayuda y acuerdos de niveles de servicio. 
-. Fecha: 10/01/2025 donde se revisaron las obligaciones contractuales en el marco del seguimiento a la entrega del módulo de caja menor del aplicativo misional, mesa de ayuda y acuerdos de niveles de servicio (entre otros)
</t>
    </r>
    <r>
      <rPr>
        <b/>
        <sz val="10"/>
        <color rgb="FF000000"/>
        <rFont val="Arial Narrow"/>
        <family val="2"/>
      </rPr>
      <t xml:space="preserve">Si bien, se realizaron mesas con el proveedor es importante que desde el proceso se socialice con el proveedor la importancia de documentar el cumplimiento de cada una de las obligaciones registradas en los estudios previos y la minuta del contrato. Teniendo en cuenta que la debilidad se enmarco en que el proveedor no registró correctamente el cumplimiento de cada obligación. 
</t>
    </r>
    <r>
      <rPr>
        <sz val="10"/>
        <color rgb="FF000000"/>
        <rFont val="Arial Narrow"/>
        <family val="2"/>
      </rPr>
      <t xml:space="preserve">
</t>
    </r>
  </si>
  <si>
    <t>Tema: Lenguaje de marcado bien utilizado
El día 16/09/2024 se ingresa la URL de la página web de la Lotería de Bogotá https://loteriadebogota.com/, al Validador automático de código del W3C y se evidencia que dicha herramienta genera 17 errores; es decir, que el lenguaje de marcado no ha sido bien utilizado en estos casos, por lo anterior se incumple lo establecido en el Anexo 1 de la Resolución MinTIC 1519 del 2020 - Directrices de Accesibilidad Web, literal CC11. Lenguaje de marcado bien utilizado.</t>
  </si>
  <si>
    <t>La Oficina de Gestión Tecnológica e Innovación realizara la revisión y corrección de código HTML del Portal Comercial Lotería de Bogotá, generado por el CMS WordPress, usando el validador W3C.</t>
  </si>
  <si>
    <t>Informe del Validador W3C</t>
  </si>
  <si>
    <t>Oficina de Gestión Tecnológica e Innovación</t>
  </si>
  <si>
    <t>Se realizó revisión y corrección de código HTML del Portal Comercial Lotería de Bogotá, generado por el CMS WordPress, usando el validador W3C y se genera informe</t>
  </si>
  <si>
    <r>
      <rPr>
        <sz val="10"/>
        <color rgb="FF000000"/>
        <rFont val="Arial Narrow"/>
        <family val="2"/>
      </rPr>
      <t xml:space="preserve">La acción esta </t>
    </r>
    <r>
      <rPr>
        <b/>
        <sz val="10"/>
        <color rgb="FF000000"/>
        <rFont val="Arial Narrow"/>
        <family val="2"/>
      </rPr>
      <t xml:space="preserve">Cumplida 
</t>
    </r>
    <r>
      <rPr>
        <sz val="10"/>
        <color rgb="FF000000"/>
        <rFont val="Arial Narrow"/>
        <family val="2"/>
      </rPr>
      <t xml:space="preserve">
El día 11/07/2025 se revisa el soporte que corresponde a reporte generado por el CMS WordPress, usando el validador W3C</t>
    </r>
  </si>
  <si>
    <t>Tema: Advertencias bien ubicadas
El día 16/09/2024 se verifica que la página de la entidad cuente con advertencias bien ubicadas, para ello, se ingresó al formulario ubicado en el link: https://loteriadebogota.com/formulario-antisoborno/ y se evidenció que la alerta de advertencia sobre el tipo de archivos que pueden subirse como anexo no está bien ubicada, dado que se genera posterior al envío de formulario y no antes de cargar el documento. Esto incumple lo establecido en el Anexo 1 de la Resolución MinTIC 1519 del 2020 - Directrices de Accesibilidad Web, literal CC15. Advertencias bien ubicadas.</t>
  </si>
  <si>
    <t xml:space="preserve">La Oficina de Gestión Tecnológica e Innovación realizaran revisión y corrección de formularios publicados en el Portal Comercial Lotería de Bogotá. </t>
  </si>
  <si>
    <t>Reporte de formularios corregidos sobre advertencias bien ubicadas</t>
  </si>
  <si>
    <t>Se realizó revisión y corrección de formularios publicados en el Portal Comercial Lotería de Bogotá.  y se reporta lo corregido sobre advertencias bien ubicadas</t>
  </si>
  <si>
    <r>
      <rPr>
        <sz val="10"/>
        <color rgb="FF000000"/>
        <rFont val="Arial Narrow"/>
        <family val="2"/>
      </rPr>
      <t xml:space="preserve">La acción esta </t>
    </r>
    <r>
      <rPr>
        <b/>
        <sz val="10"/>
        <color rgb="FF000000"/>
        <rFont val="Arial Narrow"/>
        <family val="2"/>
      </rPr>
      <t xml:space="preserve">Cumplida 
</t>
    </r>
    <r>
      <rPr>
        <sz val="10"/>
        <color rgb="FF000000"/>
        <rFont val="Arial Narrow"/>
        <family val="2"/>
      </rPr>
      <t xml:space="preserve">
El día 11/07/2025 se revisa el soporte que corresponde a corrección de formularios publicados en el Portal Comercial Lotería de Bogotá sobre advertencias bien ubicadas</t>
    </r>
  </si>
  <si>
    <t>Tema: Foco visible al navegar con tabulación
El día 17/09/2024 se verifica que la página de la entidad contara con foco visible al navegar con tabulación y se evidencia que presenta debilidades en las siguientes partes: 
•	Posterior al módulo de juego legal se dan varios TAB y se queda en la ruta: qué son juegos promocionales y las rifas pero no se ve el foco
•	Antes de que el foco llegue a la primera Noticia, se dan 3 TAB y no se ve el FOCO
•	El foco NO está en Compra tu billete pese a que la ruta ubica está indicando esa sección 
•	No se ve el FOCO en el lugar que la ruta indica: obtén una oportunidad para ganar raspa y gana
Por lo anterior se incumple lo establecido en el Anexo 1 de la Resolución MinTIC 1519 del 2020 - Directrices de Accesibilidad Web, literal CC17. Foco visible al navegar con tabulación.</t>
  </si>
  <si>
    <t xml:space="preserve">La Oficina de Gestión Tecnológica e Innovación realizaran revisión y corrección de la navegación mediante tecla Tabulación el cual debe mostrar el foco visible, publicado en el Portal Comercial Lotería de Bogotá. 
</t>
  </si>
  <si>
    <t xml:space="preserve">Reporte de ajustes realizados sobre foco visible al navegar con tabulación </t>
  </si>
  <si>
    <t>Se  realizó revisión y corrección de la navegación mediante tecla Tabulación  , con reporte de ajustes realizados sobre foco visible al navegar con tabulación publicado en el Portal Comercial Lotería de Bogotá.</t>
  </si>
  <si>
    <r>
      <rPr>
        <sz val="10"/>
        <color rgb="FF000000"/>
        <rFont val="Arial Narrow"/>
        <family val="2"/>
      </rPr>
      <t xml:space="preserve">La acción esta </t>
    </r>
    <r>
      <rPr>
        <b/>
        <sz val="10"/>
        <color rgb="FF000000"/>
        <rFont val="Arial Narrow"/>
        <family val="2"/>
      </rPr>
      <t xml:space="preserve">Cumplida 
</t>
    </r>
    <r>
      <rPr>
        <sz val="10"/>
        <color rgb="FF000000"/>
        <rFont val="Arial Narrow"/>
        <family val="2"/>
      </rPr>
      <t xml:space="preserve">
El día 11/07/2025 se revisa el soporte que corresponde a evidencia de corrección sobre navegación mediante tabulación y foco visible </t>
    </r>
  </si>
  <si>
    <t xml:space="preserve">Tema: Manejable por teclado
El día 23/09/2024 se consulta la página web de la entidad, link: https://loteriadebogota.com/; se evidencia que, si bien es posible acceder por teclado a la interfaz de Mi Perfil, después de ingresar no continúan las acciones por teclado, sino que se debe usar el mouse, dado que el teclado sigue avanzando con TAB pero por fuera de la interfaz. Esta situación incumple lo establecido en el Anexo 1 de la Resolución MinTIC 1519 del 2020 - Directrices de Accesibilidad Web, literal. CC32. Manejable por teclado. </t>
  </si>
  <si>
    <t xml:space="preserve">La Oficina de Gestión Tecnológica e Innovación realizara la separación de páginas para autenticación y registro de usuarios, evitando usar ventanas flotantes, la cual incumple criterios de accesibilidad, publicado en el Portal Comercial Lotería de Bogotá. 
</t>
  </si>
  <si>
    <t>Reporte de ajustes realizados sobre manejo por teclado</t>
  </si>
  <si>
    <t xml:space="preserve">Se realizó la separación de páginas para autenticación y registro de usuarios y se reporta ajustes realizados sobre manejo por teclado publicado en el Portal Comercial Lotería de Bogotá.
</t>
  </si>
  <si>
    <r>
      <rPr>
        <sz val="10"/>
        <color rgb="FF000000"/>
        <rFont val="Arial Narrow"/>
        <family val="2"/>
      </rPr>
      <t xml:space="preserve">La acción esta </t>
    </r>
    <r>
      <rPr>
        <b/>
        <sz val="10"/>
        <color rgb="FF000000"/>
        <rFont val="Arial Narrow"/>
        <family val="2"/>
      </rPr>
      <t xml:space="preserve">Cumplida 
</t>
    </r>
    <r>
      <rPr>
        <sz val="10"/>
        <color rgb="FF000000"/>
        <rFont val="Arial Narrow"/>
        <family val="2"/>
      </rPr>
      <t xml:space="preserve">
El día 11/07/2025 se revisa el soporte que corresponde a evidencia de corrección sobre navegación por teclado</t>
    </r>
  </si>
  <si>
    <t>La Oficina de Gestión Tecnológica e Innovación realizará la ajustes del codigo fuente que mitigue las omisiones de usuario (texto alternativo).</t>
  </si>
  <si>
    <t>Reporte de ajustes realizados en código fuente</t>
  </si>
  <si>
    <t>Se realizó los ajustes del codigo fuente sobre las omisiones de usuario (texto alternativo) y se reporta ajustes realizados en código fuente</t>
  </si>
  <si>
    <r>
      <rPr>
        <sz val="10"/>
        <color rgb="FF000000"/>
        <rFont val="Arial Narrow"/>
        <family val="2"/>
      </rPr>
      <t xml:space="preserve">La acción esta </t>
    </r>
    <r>
      <rPr>
        <b/>
        <sz val="10"/>
        <color rgb="FF000000"/>
        <rFont val="Arial Narrow"/>
        <family val="2"/>
      </rPr>
      <t xml:space="preserve">Cumplida 
</t>
    </r>
    <r>
      <rPr>
        <sz val="10"/>
        <color rgb="FF000000"/>
        <rFont val="Arial Narrow"/>
        <family val="2"/>
      </rPr>
      <t xml:space="preserve">
El día 11/07/2025 se revisa el soporte que corresponde a evidencia de corrección sobre  los ajustes del codigo fuente sobre las omisiones de usuario (texto alternativo) y ajustes realizados en código fuente</t>
    </r>
  </si>
  <si>
    <t>La Oficina de Gestión Tecnológica e Innovación ajustara permisos de acceso a modificacion de texto alternativo de las imagenes.al Area de Comunicaciones y Mercadeo.</t>
  </si>
  <si>
    <t>Reporte de ajustes realizados sobre permisos para ajustes en texto alternativo</t>
  </si>
  <si>
    <t>Se realizó ajusté de permisos de acceso a modificacion de texto alternativo de las imagenes.al Area de Comunicaciones y Mercadeo.</t>
  </si>
  <si>
    <t xml:space="preserve">La acción de mejora se cierra; mediante correo electrónico del 30/05/2025 el proceso remitió informe sobre la activación de la opción de asignar leyenda a las imágenes en el portal web, en el cual se identifiica que se creo la pción "Leyenda" (captions) a las imágenes cargadas en el sitio web institucional de la Lotería de Bogotá, como parte de las mejoras continuas en la gestión de contenidos y accesibilidad del portal.
Así mismo, captura de pantalla de una imagen publicada en el botón de transparencia con la implementación de la leyenda. </t>
  </si>
  <si>
    <t>La Oficina de Gestión Tecnológica e Innovación realizarán corrección de texto de links a partir del reporte entregado por  Area de Comunicaciones y Mercadeo .</t>
  </si>
  <si>
    <t>Reporte de los textos de los enlaces corregidos del portal Web.</t>
  </si>
  <si>
    <t>Se encuentra en análisis de implementación para ejecutar en el siguiente trimestre</t>
  </si>
  <si>
    <r>
      <rPr>
        <b/>
        <sz val="10"/>
        <color rgb="FF000000"/>
        <rFont val="Arial Narrow"/>
        <family val="2"/>
      </rPr>
      <t xml:space="preserve">Acción vigente en término
</t>
    </r>
    <r>
      <rPr>
        <sz val="10"/>
        <color rgb="FF000000"/>
        <rFont val="Arial Narrow"/>
        <family val="2"/>
      </rPr>
      <t xml:space="preserve">No se realizó avance en el periodo </t>
    </r>
  </si>
  <si>
    <r>
      <rPr>
        <b/>
        <i/>
        <sz val="10"/>
        <color theme="1"/>
        <rFont val="Arial Narrow"/>
        <family val="2"/>
      </rPr>
      <t>La Entidad incorpora videos en lenguaje de señas y/o close caption</t>
    </r>
    <r>
      <rPr>
        <sz val="10"/>
        <color theme="1"/>
        <rFont val="Arial Narrow"/>
        <family val="2"/>
      </rPr>
      <t xml:space="preserve">
</t>
    </r>
    <r>
      <rPr>
        <u/>
        <sz val="10"/>
        <color theme="1"/>
        <rFont val="Arial Narrow"/>
        <family val="2"/>
      </rPr>
      <t>Observación</t>
    </r>
    <r>
      <rPr>
        <sz val="10"/>
        <color theme="1"/>
        <rFont val="Arial Narrow"/>
        <family val="2"/>
      </rPr>
      <t>: No cuenta con lenguaje de señas y/o close caption</t>
    </r>
  </si>
  <si>
    <t>Realizar un estudio técnico y de viabilidad para determinar la factibilidad de implementar o adquirir de manera colaborativa a cero costo para incluir videos en lenguaje de señas y/o close caption, actividad que se realizará con el equipo interno de la entidad</t>
  </si>
  <si>
    <t>Estudio técnico y de viabilidad</t>
  </si>
  <si>
    <t>Yohana Pineda Afanador (Jefe Oficina de Gestión Tecnológica e Innovación)</t>
  </si>
  <si>
    <t>Se encuentra en análisis de implementación para implementar o no en el siguiente trimestre</t>
  </si>
  <si>
    <r>
      <rPr>
        <b/>
        <i/>
        <sz val="10"/>
        <color theme="1"/>
        <rFont val="Arial Narrow"/>
        <family val="2"/>
      </rPr>
      <t>La entidad dispone de videollamada</t>
    </r>
    <r>
      <rPr>
        <sz val="10"/>
        <color theme="1"/>
        <rFont val="Arial Narrow"/>
        <family val="2"/>
      </rPr>
      <t xml:space="preserve">
</t>
    </r>
    <r>
      <rPr>
        <u/>
        <sz val="10"/>
        <color theme="1"/>
        <rFont val="Arial Narrow"/>
        <family val="2"/>
      </rPr>
      <t>Observación</t>
    </r>
    <r>
      <rPr>
        <sz val="10"/>
        <color theme="1"/>
        <rFont val="Arial Narrow"/>
        <family val="2"/>
      </rPr>
      <t>: No dispone de un ícono o acceso para iniciar una videollamada</t>
    </r>
  </si>
  <si>
    <t>Realizar un estudio técnico y de viabilidad proporcional al número de ciudadanos que se atienden mensualmente y a las realidades y demandas del servicio para determinar costo - beneficio y viabilidad o no de esta herramienta, actividad que se realizará con el equipo interno de la entidad</t>
  </si>
  <si>
    <r>
      <rPr>
        <b/>
        <i/>
        <sz val="10"/>
        <color theme="1"/>
        <rFont val="Arial Narrow"/>
        <family val="2"/>
      </rPr>
      <t xml:space="preserve">¿La entidad dispone de atención por Chat? </t>
    </r>
    <r>
      <rPr>
        <sz val="10"/>
        <color theme="1"/>
        <rFont val="Arial Narrow"/>
        <family val="2"/>
      </rPr>
      <t xml:space="preserve">
</t>
    </r>
    <r>
      <rPr>
        <u/>
        <sz val="10"/>
        <color theme="1"/>
        <rFont val="Arial Narrow"/>
        <family val="2"/>
      </rPr>
      <t>Observación</t>
    </r>
    <r>
      <rPr>
        <sz val="10"/>
        <color theme="1"/>
        <rFont val="Arial Narrow"/>
        <family val="2"/>
      </rPr>
      <t>: La entidad no cuenta con atención Chat y/o Videollamada</t>
    </r>
  </si>
  <si>
    <t>Realizar un estudio técnico y de viabilidad proporcional al número de ciudadanos que se atienden mensualmente y a las realidades y demandas del servicio para determinar costo - beneficio y viabilidad o no del Chat y/o videollamada, actividad que se realizará con el equipo interno de la entidad</t>
  </si>
  <si>
    <t>Da la revisión sobre el reporte de saldos de los sorteos 2701 al 2735 extraídos del módulo comercial y de acuerdo la Tabla No. 18 se identifican las siguientes debilidades:
• Se evidencian saldos a favor de Lotería por 14.6 millones de 6 distribuidores de sorteos anteriores al 2701 (3 de agosto de 2023) que al 6 de junio de 2024 no se han saldado.
• El distribuidor con NIT 899.999.270 corresponde al código LDBOG “Lotería de Bogotá” presenta un saldo de 112.3 millones, saldo que es anterior al sorteo 2701 (3 de agosto de 2023), situación que evidencia fallas en la administración de esta cartera por cuando aun siendo la misma Lotería no tiene a paz y salvo sus cuentas.
• Se evidencian diferencias entre el Módulo comercial y el Sistema Contable SICOF debido a que en el módulo comercial se refleja un saldo por 27.1 millones de pesos a favor del distribuidor con identificación 98.575.371 (ver tabla 19) y en cuenta contable de SICOF numero 13170303 denominada “distribuidores en cobro jurídico” existe un saldo a favor de la Lotería por $14.3 de millones presentando una diferencia neta de $41.4 millones.
• Excluyendo las dos inconsistencias presentadas de LDBOG por 112 millones y el distribuidor 98.575.371 incluido en el punto anterior, se observan 89 millones de saldo a favor de los distribuidores, de los cuales 17 distribuidores con 42.6 millones a favor no tienen movimientos de compensación en sorteos posteriores hasta el sorteo 2735 (ver tabla 19).</t>
  </si>
  <si>
    <t>Valores pendientes de pago por parte de los distribuidores relacionados con faltantes en premios, promocionales o consignaciones</t>
  </si>
  <si>
    <t>realizar revisión de los saldos con antigüedad superior a un año, solicitar el pago a los distribuidores y abonarlos a la cartera respectiva para que al 31 de diciembre no hayan distribuidores con saldos por cobrar mayor a dos meses</t>
  </si>
  <si>
    <t>Memorando SIGA informando el saldo de los distribuidores con corte al 31 de diciembre de 2024, el cual no debe superar dos meses desde la fecha de juego.</t>
  </si>
  <si>
    <t>Jefe Unidad Financiera y Contable</t>
  </si>
  <si>
    <t>La accion de mejoramiento se encuentra cerrada, En el marco de la evaluación de la efectividad de la acción de mejoramiento relacionada al Hallazgo No. 562, de la cual se remitió por parte de la UnidadFinanciera y Contable el memorando de cartera No. 3-2025-686, se realizó el cruce de esta información con el reporte extraído del módulo comercial, identifi cadocomo "Extracto -2723 al 2774", el cual consta de 1.686 páginas Como resultado de este análisis, se evidenció que la información contenida en el memorando mencionado corresponde fi elmente a los datos presentados en elreporte extraído directamente del sistema comercial.</t>
  </si>
  <si>
    <t>CUMPLIDA</t>
  </si>
  <si>
    <t>Revisada la información enviada el día 28/07/2023 por la Unidad de Apuestas, se evidenciaron debilidades en el cumplimiento de lineamientos asociados con cronogramas y que están contenidos en un manual y dos procedimientos del proceso auditado; así:
•	Debilidad en el MANUAL DE FISCALIZACIÓN, SUPERVISIÓN, E INSPECCION AL CONTRATO DE CONCESIÓN DEL JUEGO DE APUESTAS PERMANENTES O CHANCE: se evidenció que la dependencia no elaboró, ni la subgerencia general aprobó el cronograma anual de visitas de Fiscalización, Supervisión e Inspección al contrato de concesión de apuestas permanentes, el cual debe incluir las fechas trimestrales de las 4 visitas de fiscalización y supervisión a la sede administrativa del concesionario. Esta situación incumple el numeral 2 de dicho manual.
•	Debilidad en el procedimiento PRO420-194-10 CONTROL Y SEGUIMIENTO AL JUEGO DE APUESTAS PERMANENTES O CHANCE: Se evidenció la inexistencia de un cronograma anual de visitas. Esta situación incumple la política de operación nro. 4 del procedimiento.
•	Debilidad en el procedimiento PRO420-529-1- FISCALIZACIÓN, SUPERVISIÓN E INSPECCION DEL JUEGO DE APUESTAS EN VISITAS ADMINISTRATIVAS: se identificó la falta de evidencia que sustente que los cronogramas mensuales de visitas fueran presentados ante el comité y Junta Directiva. Esta situación incumple la actividad 3 del procedimiento.</t>
  </si>
  <si>
    <t xml:space="preserve">El manual de fiscalizacion, supervision e inspeccion esta desactualizado y el tiempo de las actividades se manejaban de manera diferente, por lo tanto las visitas no programaron de acuerdo a lo que establecia dicho manual. 
El personal desconocia el manual, no se realizo retroalimentacion por parte de la persona que estaba en ese cargo  
Nota. Una vez reviada la descripcion del hallazgo se encontro que el procedimiento que hace referencia a los cronogramas es el de fiscalizacion </t>
  </si>
  <si>
    <t xml:space="preserve">Actualizacion del manual e fiscalizacion, supervision e inspeccion de acuerdo a las nuevas necesidades del proceso de fiscalizacion 
Actaulizacion de los tiempos de realizacion de las actividades
Socializacion del manual 
Aprobacion del manual
Creacion del repositorio en el One drive en la carpeta de apuestas donde se incluyen los cronogramas de las visitas de fiscalizacion a puntos de venta.
Socializacion mensual del cronograma de visitas a puntos de venta  </t>
  </si>
  <si>
    <t xml:space="preserve">1. Manual de fiscalizacion, supervision e inspeccion actualizado, socializado, codificado y publicado en la pagina de la Loterìa 
2. Repositorio en la carpeta de la Unidad de Apuestas  </t>
  </si>
  <si>
    <t>Unidad de Apuestas y Control de Juegos</t>
  </si>
  <si>
    <t>Se solicitó concepto a la Oficina Asesora de Planeación y a la Secretaria General con relación al Manual de Supervisión y Fiscalización.
Se solicitó la codificación y posterior publicación del Manual de supervisión y fiscalización</t>
  </si>
  <si>
    <r>
      <t xml:space="preserve">La acción de mejora se encuentra en ejecución; mediante memorando n°3-2025-924 del 23/05/2025 y correo electrónico del 22/05/2025 se remitieron los siguientes soportes: 
-. Memorando n°3-2025-775 con el cual el proceso solicitó a la OAP codificar el Manual. 
-. Memorando n°3-2025-777 con el cual el proceso solicitó a la Secretaría General sobre la pertinencia de contar con el Manual de Supervisión y Fiscalización en la entidad. 
-. Acta de reunión 05/05/2025 entre el proceso y la OAP en la cual el punto 2 registra la solicitud de codificación del manual a la OAP y concepto a la Secretaría General sobre la pertinencia de contar con el Manual de Supervisión y Fiscalización en la entidad. 
-. Correo electrónico del 21/05/2025 con el cual el proceso solicitó a la OAP la codificación del Manual.
-. Correo electrónico del 22/05/2025 con el cual la OAP remitió al proceso el Manual codificado. 
-. Documento MA420-650-1 MANUAL DE SUPERVISION E INTERVENTORIA, FISCALIZACION, E INSPECCION AL CONTRATO DE CONCESIÓN DEL JUEGO DE APUESTAS PERMANENTES O CHANCE
Así mismo, mediante memorando n°3-2025-924 del 23/05/2025 el proceso solicitó prórroga para cumplir la acción al 31/10/2025. 
La cual fue aprobada por la OCI mediante memorando n°3-2025-1049 del 12/06/2025.
</t>
    </r>
    <r>
      <rPr>
        <b/>
        <sz val="10"/>
        <color rgb="FF000000"/>
        <rFont val="Arial Narrow"/>
        <family val="2"/>
      </rPr>
      <t xml:space="preserve">Finalmente, se recomienda al proceso identificar si la versión del Manual que fue codificado contiene los ajustes que subsanan las debilidades que originaron el hallazgo. </t>
    </r>
  </si>
  <si>
    <t>Revisados los soportes relacionados con la visita de fiscalización adelantada al concesionario por profesionales de la Unidad de Apuestas el día 24 de mayo de 2023 se evidencia que el 75.6 % de los aspectos a validar no fueron objeto de verificación (31 de 41), por otra parte no se elaboró informe final de la visita y el acta de cierre no cuenta con hora de culminación y no está firmada; lo anterior evidencia incumplimiento de los numerales 4.1, 4.2 y 5 del MANUAL DE FISCALIZACIÓN, SUPERVISIÓN, E INSPECCION AL CONTRATO DE CONCESIÓN DEL JUEGO DE APUESTAS PERMANENTES O CHANCE.</t>
  </si>
  <si>
    <t xml:space="preserve">El manual de fiscalizacion, supervision e inspeccion desactualizado.
 Desconocimiento del contenido del manual por parte del personal sobre la entrega del informe de la visita trimestral y del diligenciamiento adecuado del acta de cierre.  </t>
  </si>
  <si>
    <t xml:space="preserve">Actualizacion del manual de fiscalizacion, supervision e inspeccion de acuerdo a las nuevas necesidades del proceso de fiscalizacion
Actualizacion de los items a solicitar durante las vistas trimestrales al concesionario, Socializacion del manual de fiscalizacion 
aprobacion del  del manual de fiscalizacion en comite
Publicacion del manual en los medios dispuestos por la Loteria 
Socializacion de los entregables de las visitas con el equipo de Unidad de Apuestas  
 </t>
  </si>
  <si>
    <t xml:space="preserve">1. Manual de fiscalizacion, supervision e inspeccion actualizado, socializado y publicado en los medios dispuestos por la Loterìa 
2. Actas de inicio y de cirre debidamente diligenciadas </t>
  </si>
  <si>
    <r>
      <rPr>
        <b/>
        <sz val="10"/>
        <color rgb="FF000000"/>
        <rFont val="Arial Narrow"/>
        <family val="2"/>
      </rPr>
      <t xml:space="preserve">TEMA: DEFICIENCIAS ESTRUCTURALES – CARACTERIZACIÓN DE LOS PROCEDIMIENTOS ASOCIADOS AL PROCESO DE EJSA-APUESTAS
</t>
    </r>
    <r>
      <rPr>
        <sz val="10"/>
        <color rgb="FF000000"/>
        <rFont val="Arial Narrow"/>
        <family val="2"/>
      </rPr>
      <t xml:space="preserve">
HALLAZGO No.1
De la verificación realizada a la caracterización y estructuración de los 3 procedimientos asociados al Proceso de Explotación de Juegos de Suerte y Azar en su modalidad de apuestas permanentes consultados en el botón de transparencia de la entidad el 10/10/2024, se identificaron las siguientes debilidades: 
• Frente a la estructura: para el 100% (3) de los procedimientos, se identificaron deficiencias relacionadas con: 
o Errores de redacción en las actividades (actividades n°5 y 12 del procedimiento PRO420-193-13 Facturación y Despacho de Formularios del Juego de Apuestas Permanentes o Chance y actividad n°3 del PRO420-541 Identificación para trabajadores oficiales, contratistas, colocadores y demás personal que requiera la entidad)
o Lo registrado en el procedimiento, no da cuenta de cómo se realizan las actividades actualmente por parte de los responsables (actividades n°2, 16 y 17 del procedimiento PRO420-193-13 Facturación y Despacho de Formularios del Juego de Apuestas Permanentes o Chance)
o Versión preliminar del procedimiento, por ende, se identifican ajustes sin realizar (actividades n°5 y 12 del procedimiento PRO420-193-13 Facturación y Despacho de Formularios del Juego de Apuestas Permanentes o Chance)
o Inadecuada identificación de responsables para ejecutar las actividades del procedimiento (procedimiento PRO420-541 Identificación para trabajadores oficiales, contratistas, colocadores y demás personal que requiera la entidad) 
</t>
    </r>
  </si>
  <si>
    <t>- Desconocimiento por parte de la Unidad de Apuestas y Control de Juegos sobre las novedades en los procedimientos.
- Modernización constante en los procesos y procedimientos.</t>
  </si>
  <si>
    <t>Actualizar el procedimiento PRO420-193 correspondiente a la Unidad de Apuestas y Control de Juegos.</t>
  </si>
  <si>
    <t>Procedimiento actualizado y aprobado</t>
  </si>
  <si>
    <t>Equipo Unidad de Apuestas y Control de Juegos</t>
  </si>
  <si>
    <t>Se realizaron ajustes al procedimiento. Este procedimiento ajustado lo socializó el Jefe de la Unidad al personal encargado para la respectiva revisión y posterior publicación.</t>
  </si>
  <si>
    <t>La acción de mejora se encuentra en ejecución; revisado el SharePoint de planes de mejoramiento el 10/07/2025 se identificó borrador del Procedimiento PRO420-193 Facturación y Despacho de Formularios del Juego de Apuestas Permanentes o Chance con los ajustes realizados,de acuerdo con la realidad actual del proceso. 
De acuerdo con lo anterior, se recomienda al proceso gestionar las actividades relativas a la aprobación de este para posterior publicación en el botón de transparencia, antes de que finalice el plazo de ejecución (31/10/2025)</t>
  </si>
  <si>
    <t>ATENCIÓN</t>
  </si>
  <si>
    <r>
      <rPr>
        <b/>
        <sz val="10"/>
        <color rgb="FF000000"/>
        <rFont val="Arial Narrow"/>
        <family val="2"/>
      </rPr>
      <t xml:space="preserve">TEMA: DEBILIDADES EN LA EJECUCIÓN DEL CONTRATO N°55 DEL 2022 SUSCRITO EN MARCO DE LA GESTIÓN DE FORMULARIOS DEL JUEGO DE APUESTAS PERMANENTES O CHANCE
</t>
    </r>
    <r>
      <rPr>
        <sz val="10"/>
        <color rgb="FF000000"/>
        <rFont val="Arial Narrow"/>
        <family val="2"/>
      </rPr>
      <t xml:space="preserve">
HALLAZGO No 3. 
Verificado el cumplimiento de las 3 condiciones y requerimientos durante el periodo de alcance, registradas en el Anexo Técnico n°1 del Contrato n°55 del 2022, seleccionadas previamente mediante prueba aleatoria; se evidenciaron las siguientes debilidades para 2 de las 3: 
• Cumplimiento parcial de la condición y requerimiento n°9: 
-. Por parte de la firma impresora, debido a: 1) entrega de equipos posterior al plazo establecido en el anexo y; 2) relación de entrega de 3 de los 5 equipos requeridos por la entidad (ver Tabla No 22. Revisión Condiciones y requerimientos técnicos seleccionados del Contrato N°55 del 2022, fila 1, columna “Observaciones”)
• Cumplimiento parcial de la condición y requerimiento n°10: 
-. Por parte del proceso, debido a que se identificó ausencia de soportes de la documentación de la gestión de los 3 perfiles requeridos desde el inicio del contrato; esto es, acreditación, selección y cambio de personal durante el 15/09/2022 al 30/09/2024 (ver Tabla No 22. Revisión Condiciones y requerimientos técnicos seleccionados del Contrato N°55 del 2022, fila 1, 3 y 4, columna “Observaciones”)
-. Por parte de la entidad, debido a que los perfiles “Profesional en el Área de Sistema 1” y “Profesional en el Área de Sistema 2” fueron asignados como apoyo a la Oficina de Gestión de Tecnologías e Innovación; lo anterior, debido a falta de personal en la Oficina (ver Tabla No 22. Revisión Condiciones y requerimientos técnicos seleccionados del Contrato N°55 del 2022, fila 2 y 3, columna “Ubicación”)
Aun cuando el fin de los perfiles era: 1) prestar servicio de mantenimiento y soporte a la plataforma de trazabilidad de formularios y; 2) realizar actividades relacionadas con la Unidad de Apuestas y Control de juegos; respectivamente.
</t>
    </r>
  </si>
  <si>
    <t>- Debilidades en secretaría general para la asignación de los/las supervisores/as del contrato No. 55.</t>
  </si>
  <si>
    <t xml:space="preserve">Realizar seguimiento trimestral a los aspectos objeto del hallazgo referente al Anexo Técnico del Contrato. </t>
  </si>
  <si>
    <t>Cuadro de seguimiento</t>
  </si>
  <si>
    <t xml:space="preserve">La acción de mejora se cierra;  revisado el SharePoint de planes de mejoramiento el 10/07/2025 se identificaron los siguientes soportes: 
-. Documento Excel denominado "Matriz anexo tecnico" en la cual se realizó seguimiento a las 13 condiciones y/o requerimientos del anexo técnico del contrato suscirito con la firma impresora con corte al I trimestre del 2025. 
De acuerdo con lo anterior, se recomienda al proceso continuar realizando seguimiento periódico al anexo técnico con el fin de identificar debilidades y/o fortalezas que permitan garantizar un cumplimiento adecuado del contrato. </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</si>
  <si>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rFont val="Arial Narrow"/>
        <family val="2"/>
      </rPr>
      <t xml:space="preserve">HALLAZGO No. 8
De la revisión efectuada al expediente físico contractual n°55 del 2022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cargados en la plataforma SECOP II: 
• El 100% de los formatos FRO330-183-5 Informe de seguimiento, control y reevaluación de proveedores y contratistas no fueron cargados por parte del supervisor del contrato.
-. Inadecuada supervisión contractual:
• En el 100% de los formatos FRO330-183-5 Informe de seguimiento, control y reevaluación de proveedores y contratista no se menciona explícitamente el seguimiento a los riesgos; no obstante, se registra “N/A” los ítems del numeral 3.1. Análisis materialización y mitigación del riesgo.
• Teniendo en cuenta que durante la vigencia del 2023 se identificó debilidades con la asignación de los diferentes supervisores, los formatos FRO330-183-5 de los meses septiembre a diciembre del 2023 y enero del 2024 no fueron firmados por el supervisor inicialmente designado en la vigencia 2022. 
Es decir, fueron firmados por los supervisores asignados en septiembre, octubre y diciembre del 2023; para los cuales no se identificó comunicación oficial de asignación a la supervisión. 
• El 23% de los seguimientos realizados por el supervisor en el formato FRO330-183-5 fueron dos meses después al mes ejecutado (diciembre del 2023, abril y agosto del 2024); ver celda resaltadas en color amarillo de la Tabla No 27. Seguimiento mensual realizado por el supervisor del contrato n°55 del 2022.
</t>
    </r>
  </si>
  <si>
    <t>Falta de conocimiento para la realización del seguimiento a los riesgos contractuales.</t>
  </si>
  <si>
    <t>Realizar una descripción detallada al seguimiento a los riesgos una vez sean materializados, en caso contrario se dejará constancia en el campo de observaciones.</t>
  </si>
  <si>
    <t>Formato FRO330-183 seguimiento a Riesgos.</t>
  </si>
  <si>
    <r>
      <rPr>
        <sz val="10"/>
        <color rgb="FF000000"/>
        <rFont val="Arial Narrow"/>
        <family val="2"/>
      </rPr>
      <t xml:space="preserve">La acción de mejora se cierra; revisado el SharePoint de planes de mejoramiento el 10/07/2025 no se identificaron soportes para validar el cumplimiento de la acción. No obstante, mediante correo del 14/07/2025 se remitió captura del formato FRO330-183-5 INFORME DE SEGUIMIENTO, CONTROL Y REEVALUACIÓN DE PROVEEDORES Y CONTRATISTAS del periodo 01 al 31 de marzo del 2025 del contrato con la firma impresora, en el cual se registra la no materialización de riesgos para el periodo de corte. 
</t>
    </r>
    <r>
      <rPr>
        <b/>
        <sz val="10"/>
        <color rgb="FF000000"/>
        <rFont val="Arial Narrow"/>
        <family val="2"/>
      </rPr>
      <t xml:space="preserve">De acuerdo con lo anterior, el proceso no reporta materializaciones de riesgos durante el II trimestre; no obstante, se recomienda ser más detallado con el seguimiento a los riesgos y sus controles de la etapa precontractual </t>
    </r>
  </si>
  <si>
    <r>
      <rPr>
        <b/>
        <sz val="10"/>
        <color rgb="FF000000"/>
        <rFont val="Arial Narrow"/>
        <family val="2"/>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color rgb="FF000000"/>
        <rFont val="Arial Narrow"/>
        <family val="2"/>
      </rPr>
      <t xml:space="preserve">
HALLAZGO No. 9
</t>
    </r>
    <r>
      <rPr>
        <b/>
        <sz val="10"/>
        <color rgb="FF000000"/>
        <rFont val="Arial Narrow"/>
        <family val="2"/>
      </rPr>
      <t xml:space="preserve">
</t>
    </r>
    <r>
      <rPr>
        <sz val="10"/>
        <color rgb="FF000000"/>
        <rFont val="Arial Narrow"/>
        <family val="2"/>
      </rPr>
      <t xml:space="preserve">De la revisión efectuada al expediente físico contractual n°82 del 2023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y/o inconsistencias de los documentos que reposan en el expediente físico:
• El 75% de los formatos FRO330-535-1 Informe de actividades – supervisor contratista se encuentran en el expediente físico contractual; pendiente los informes de los meses de septiembre y octubre del 2023. 
-. Inadecuada supervisión contractual:
• De la verificación en SECOP II el 24/10/2024 la factura n°6295 de mayo del 2024 cargada por el proveedor se encuentra en estado “Aceptada”; pendiente cambiar estado a “Pagada”.
• En los 8 formatos FRO330-535-1 Informe de avance de actividades - supervisor contratista del periodo comprendido entre septiembre del 2023 y abril del 2024 no se registraron tareas o actividades que dieran cumplimiento de la obligación específica n°4. 
• En el formato de seguimiento FRO330-183-5 de noviembre del 2023 realizado por el supervisor, no se registró el periodo completo de ejecución por parte del proveedor; lo anterior, teniendo en cuenta que este inicio ejecución de actividades desde el 19/09/2023 y, por tanto, en el formato n°1 FRO330-183-5, debió registrarse desde la citada fecha y hasta el 30/11/2023; y no desde el 01 de noviembre.
• En el 100% de los formatos FRO330-183-5 Informe de seguimiento, control y reevaluación de proveedores y contratista no se menciona explícitamente el seguimiento a los riesgos; no obstante, se registra “NO” los ítems del numeral 3.1. Análisis materialización y mitigación del riesgo.
• Teniendo en cuenta que durante la vigencia del 2023 se identificó debilidades con la asignación de los diferentes supervisores, los 3 formatos FRO330-183-5 no fueron firmados por el supervisor inicialmente designado. 
Es decir, fueron firmados por los supervisores asignados octubre y diciembre del 2023; para los cuales no se identificó comunicación oficial de asignación a la supervisión. </t>
    </r>
  </si>
  <si>
    <t>Inacuado registro de la fecha de inicio de la ejecución del contrato.</t>
  </si>
  <si>
    <t>Para contratos vigentes y próximos a suscribir se tendrá en cuenta la fecha de inicio de ejecución del contrato señalada en la plataforma Secop II.</t>
  </si>
  <si>
    <t>Formato FRO330-183 diligenciado de acuerda a la fecha de inicio y finalización conforme al contrato electrónico Secop II.</t>
  </si>
  <si>
    <t>Preventiva,</t>
  </si>
  <si>
    <t>Jefe (a) Unidad de Apuestas y Control de Juegos</t>
  </si>
  <si>
    <t>Se presentan para nuevos contratos la fecha de inicio y finalización de los informes de seguimiento.</t>
  </si>
  <si>
    <r>
      <t xml:space="preserve">La acción de mejora se cierra; mediante memorando n°3-2025-924 del 23/05/2025 y correo electrónico del 22/05/2025 se remitieron los siguientes soportes: 
</t>
    </r>
    <r>
      <rPr>
        <b/>
        <sz val="10"/>
        <color rgb="FF000000"/>
        <rFont val="Arial Narrow"/>
        <family val="2"/>
      </rPr>
      <t>Contrato n°24 del 2025</t>
    </r>
    <r>
      <rPr>
        <sz val="10"/>
        <color rgb="FF000000"/>
        <rFont val="Arial Narrow"/>
        <family val="2"/>
      </rPr>
      <t xml:space="preserve">
-. Formato FRO330-183-5 para el periodo del 21 al 28 de febrero del 2025 (informe n°1); el cual fue realizado por el supervisor el quinto día del mes de marzo.
-. Formato FRO330-183-5 para el periodo del 01 al 31 de marzo del 2025 (informe n°2); el cual fue realizado por el supervisor el segundo día del mes de abril.
-. Formato FRO330-183-5 para el periodo del 01 al 30 de abril del 2025 (informe n°3); el cual fue realizado por el supervisor el segundo día del mes de mayo.
</t>
    </r>
    <r>
      <rPr>
        <b/>
        <sz val="10"/>
        <color rgb="FF000000"/>
        <rFont val="Arial Narrow"/>
        <family val="2"/>
      </rPr>
      <t xml:space="preserve">Contrato n°55 del 2022: </t>
    </r>
    <r>
      <rPr>
        <sz val="10"/>
        <color rgb="FF000000"/>
        <rFont val="Arial Narrow"/>
        <family val="2"/>
      </rPr>
      <t xml:space="preserve">
-. Formato FRO330-183-5 para el periodo del 01 al 31 de enero del 2025 (informe n°28); el cual fue realizado por el supervisor el 19/02/2025.
-. Formato FRO330-183-5 para el periodo del 01 al 28 de febrero del 2025 (informe n°29); el cual fue realizado por el supervisor el 17/03/2025
-. Formato FRO330-183-5 para el periodo del 01 al 31 de marzo del 2025 (informe n°30); el cual fue realizado por el supervisor el 23/04/2025
Así entonces, se identifica el diligenciamiento del formato dentro de los primeros meses del mes siguiente al ejecutado; cumpliendo con los lineamientos establecidos en la entidad (prestación de servicios 5 primeros días del mes siguiente y firma impresora en el mes siguiente al ejecutado)</t>
    </r>
  </si>
  <si>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rFont val="Arial Narrow"/>
        <family val="2"/>
      </rPr>
      <t xml:space="preserve">HALLAZGO No. 10
De la revisión efectuada al expediente físico contractual n°20 del 2024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que reposan en el expediente físico:
• Teniendo en cuenta que el contratista termino anticipadamente el contrato, no se identificó la notificación del supervisor para gestión del acta de terminación y la liquidación del contrato por parte de la Secretaría General; y, por ende, ninguno de los documentos citados. 
-. Inadecuada supervisión contractual:
• El 100% de los formatos FRO330-535-1 Informe de actividades – supervisor contratista fueron cargados por el contratista en el submódulo “Facturas del contrato” junto con la cuenta de cobro y el certificado de pago de seguridad social; en vez de en el “Documento de ejecución del contrato” del SECOP II; periodo comprendido entre el 10/04/2024 y el 30/08/2024.
• En los formatos FRO330-535-1 Informe de avance de actividades - supervisor contratista del periodo comprendido entre abril y agosto del 2024 no se registraron tareas o actividades para todas las obligaciones del contrato. 
En consecuencia, revisado los formatos, se encontró que las obligaciones específicas N°3, 4, 5, 7, 9, 10, 12, 13 y 14 no se cumplieron; lo anterior, en función del reporte registrado en los 5 formatos FRO330-535-1.
• El 40% de los formatos FRO330-183-5 Informe de seguimiento, control y reevaluación de proveedores y contratistas (julio y agosto del 2024) no fueron cargados por parte del supervisor del contrato en el submódulo “Documento de ejecución del contrato” del SECOP II; sino por parte de la Secretaría General el 27/11/2024. 
• En el 100% de los formatos FRO330-183-5 Informe de seguimiento, control y reevaluación de proveedores y contratista no se menciona explícitamente el seguimiento a los riesgos; no obstante, se registra “NO” los ítems del numeral 3.1. Análisis materialización y mitigación del riesgo.
• No se identificó el acta de terminación del contrato; lo anterior, teniendo en cuenta que no se identificó la notificación del supervisor para gestión del acta de terminación y la liquidación del contrato por parte de la Secretaría General; y, por ende, ninguno de los documentos citados. </t>
    </r>
    <r>
      <rPr>
        <b/>
        <sz val="10"/>
        <rFont val="Arial Narrow"/>
        <family val="2"/>
      </rPr>
      <t xml:space="preserve">
</t>
    </r>
  </si>
  <si>
    <t xml:space="preserve"> Falta actividad asociada a la documentación de la gestión realizada por el supervisor frente a la terminanción anticipada por el contratista (cargue en Secop II de la documentación pertinente y anexo en el expediente físico)</t>
  </si>
  <si>
    <t>Realizar acta de liquidación o documento de cierre de cuentas del contrato No. 20 de 2024 conforme al artículo 37 del Manual de Contratación.</t>
  </si>
  <si>
    <t>Acta de liquidación firmada o documento de cierre de cuentas y publicada en el Secop II</t>
  </si>
  <si>
    <t>A la fecha se ha solicitado asesoria del área directiva para validar el proceso a seguir, se espera la subsanación del hallazgo para el segundo trimestre de 2025.
Se adjunta evidencia del cierre del contrato No. 020 en plataforma SECOP y el acta de liquidación correspondiente.</t>
  </si>
  <si>
    <r>
      <rPr>
        <sz val="10"/>
        <color rgb="FF000000"/>
        <rFont val="Arial Narrow"/>
        <family val="2"/>
      </rPr>
      <t xml:space="preserve">La acción de mejora se encuentra en ejecución; mediante memorando n°3-2025-924 del 23/05/2025 y correo electrónico del 22/05/2025 se remitieron los siguientes soportes: 
-. Memorando n°3-2025-682 del 09/04/2025 con el cual el proceso solicitó a la Secretaría General la gestión corespondiente para dar por terminado anticipadamente el contrato. 
-. Memorando n°3-2025-722 del 15/04/2025 con el cual el proceso solicitó a la Unidad Financiera y Contable liberar los recursos pendientes del contrato. 
-. Memorando n°3-2025-731 del 24/04/2025 con el cual la Secretaría dió respuesta al proceso. 
-. Correo del 16/05/2025 con el cual el proceso solicitó a presupuesto el estado presupuestal del contrato. 
-. Documento del 20/05/2025 donde se regitsra el comportamiento del registro presupuestal del contrato. 
-. Memorando n°3-2025-915 del 21/05/2025 con el cual el proceso solicitó a la Secretaría General el cierre del contrato. 
Así mismo, mediante memorando n°3-2025-924 del 23/05/2025 el proceso solicitó prórroga para cumplir la acción al 31/10/2025. 
La cual fue aprobada por la OCI mediante memorando n°3-2025-1049 del 12/06/2025.
</t>
    </r>
    <r>
      <rPr>
        <b/>
        <sz val="10"/>
        <color rgb="FF000000"/>
        <rFont val="Arial Narrow"/>
        <family val="2"/>
      </rPr>
      <t xml:space="preserve">Finalmente, se recomienda al proceso realizar seguimiento a la solicitud realizada a la Secretaría General, con el fin de obtener el cierre del contrato y posterior, actualizar el expediente físico y contractual con la información correspondiente. </t>
    </r>
  </si>
  <si>
    <t xml:space="preserve">Falta de seguimiento al expediente fìsico del contrato </t>
  </si>
  <si>
    <t>Revisión periódica del expediente fìsico y digital del contrato.</t>
  </si>
  <si>
    <t>Expediente conforme resolución 069 de 2021</t>
  </si>
  <si>
    <t>Se remitió comunicado a la Unidad Financiera para la liberación de saldo del compromiso del contrato así como la expedición del informe presupuestal. De igual forma se remitió a la Secretaria General dichos documentos para el cierre del expediente.
Se adjunta acta de cierre del contrato y evidencia de la finalización del mismo en la plataforma SECOP II.</t>
  </si>
  <si>
    <r>
      <t xml:space="preserve">La acción de mejora se encuentra en ejecución; mediante memorando n°3-2025-924 del 23/05/2025 y correo electrónico del 22/05/2025 se remitieron los siguientes soportes: 
-. Memorando n°3-2025-682 del 09/04/2025 con el cual el proceso solicitó a la Secretaría General la gestión corespondiente para dar por terminado anticipadamente el contrato. 
-. Memorando n°3-2025-722 del 15/04/2025 con el cual el proceso solicitó a la Unidad Financiera y Contable liberar los recursos pendientes del contrato. 
-. Memorando n°3-2025-731 del 24/04/2025 con el cual la Secretaría dió respuesta al proceso. 
-. Correo del 16/05/2025 con el cual el proceso solicitó a presupuesto el estado presupuestal del contrato. 
-. Documento del 20/05/2025 donde se regitsra el comportamiento del registro presupuestal del contrato. 
-. Memorando n°3-2025-915 del 21/05/2025 con el cual el proceso solicitó a la Secretaría General el cierre del contrato. 
Así mismo, mediante memorando n°3-2025-924 del 23/05/2025 el proceso solicitó prórroga para cumplir la acción al 31/10/2025. 
La cual fue aprobada por la OCI mediante memorando n°3-2025-1049 del 12/06/2025.
</t>
    </r>
    <r>
      <rPr>
        <b/>
        <sz val="10"/>
        <color rgb="FF000000"/>
        <rFont val="Arial Narrow"/>
        <family val="2"/>
      </rPr>
      <t xml:space="preserve">Finalmente, se recomienda al proceso realizar seguimiento a la solicitud realizada a la Secretaría General, con el fin de obtener el cierre del contrato y posterior, actualizar el expediente físico y contractual con la información correspondiente. </t>
    </r>
  </si>
  <si>
    <r>
      <rPr>
        <b/>
        <sz val="10"/>
        <color rgb="FF000000"/>
        <rFont val="Arial Narrow"/>
        <family val="2"/>
      </rPr>
      <t xml:space="preserve">TEMA: MATRIZ DE RIESGOS DEL PROCESO EXPOLTACIÓN DE JUEGOS DE SUERTE Y AZAR EN SU MODALIDAD DE APUESTAS 
</t>
    </r>
    <r>
      <rPr>
        <sz val="10"/>
        <color rgb="FF000000"/>
        <rFont val="Arial Narrow"/>
        <family val="2"/>
      </rPr>
      <t xml:space="preserve">HALLAZGO No. 11
Producto de la evaluación de los riesgos RG-01, RG-03, RG-06, RG-07, RG-08, RG-09, RPDP-02 y RDPD-03, y sus respectivos controles, registrados en las matrices de riesgos v3 y v4 del 2023, v1 y v2 del 2024 vigentes durante el periodo de alcance de la matriz de riesgos, se identificaron debilidades asociadas a la correcta redacción de riesgos y controles, y efectividad en la ejecución de controles. 
A continuación, el detalle de las debilidades identificadas: 
• Redacción de riesgos: el riesgo “RG-05” registrado en la matriz de riesgos de la entidad versión 2 del 2024, no contiene la causa raíz.
• Diseño de controles: el control del riesgo “RPDP-02” registrado en la matriz de riesgos de la entidad versión 2 del 2024, no cumple con el adecuado diseño de controles, por cuanto presenta debilidades en la redacción de la desviación del control.
• Efectividad de los controles: debilidades por cuanto:
o V y VI bimestre del 2023: No se logró verificar la efectividad de los controles ejecutados, por cuanto no se obtuvo acceso a las evidencias por fallo con el enlace registrado por el proceso en los reportes realizados en el SharePoint de Planeación Estratégica. 
Lo anterior, debido a que estas eran consolidadas en el espacio de almacenamiento (OneDrive) del correo personal del profesional Inhouse de la firma impresora, el cual, en la actualidad ya no desempeña actividades en la entidad. 
o I a IV bimestre del 2024:
-. No ejecución de controles del II al IV bimestre: 1 del “RG-01”, 1 del “RPDP-02” y 1 del “RPDP-03”
-. Para los controles de los riesgos “RG-01”, “RPDP-02” y “RPDP-03” (1 cada riesgo), en el I bimestre no se adjuntó la evidencia que soportará la ejecución reportada por el proceso. 
-. Para el control No 2 del riesgo “RG-07”, en el I bimestre se registró 2 visitas a la bodega de la firma impresora, no obstante, falto el cargue del acta de visita del 20/02/2024.
</t>
    </r>
  </si>
  <si>
    <t>Desconocimiento en los lineamientos en la actualización de los riesgos.</t>
  </si>
  <si>
    <t>Actualizar matriz de riesgos de conformidad con los análisis realizados por el proceso frente a sus riesgos y controles.</t>
  </si>
  <si>
    <t>Matriz actualizada.</t>
  </si>
  <si>
    <t>Debido a que la ejecución del control dependerá de si se requiere o no, no se efectuará el control toda vez que no se presenta una acción o escenario que propenda la ejecución de dicho control.
Se adjutna evidencia de la socialización del cumplimiento de la matriz de comunicaciones de manera bimestral.</t>
  </si>
  <si>
    <r>
      <rPr>
        <sz val="10"/>
        <color rgb="FF000000"/>
        <rFont val="Arial Narrow"/>
        <family val="2"/>
      </rPr>
      <t xml:space="preserve">La acción de mejora se encuentra en ejecución; mediante memorando n°3-2025-924 del 23/05/2025 y correo electrónico del 22/05/2025 se remitieron los siguientes soportes: 
-. Acta del 05/05/2025 donde el proceso se reunió con la OAP para revisar y asesoría para la atualización de la matriz de riesgos del proceso enfocados en los riesgos RF-05, RG-09 y RG-01.
-. Matriz de riesgos con ajustes. 
-. Traza de correos con el cual el proceso remitió a la OAP los ajustes a la matriz para ser actualizada. 
Así mismo, mediante memorando n°3-2025-924 del 23/05/2025 el proceso solicitó prórroga para cumplir la acción al 31/10/2025. 
La cual fue aprobada por la OCI mediante memorando n°3-2025-1049 del 12/06/2025.
</t>
    </r>
    <r>
      <rPr>
        <b/>
        <sz val="10"/>
        <color rgb="FF000000"/>
        <rFont val="Arial Narrow"/>
        <family val="2"/>
      </rPr>
      <t xml:space="preserve">Finalmente, se recomienda al proceso realizar seguimiento a la solicitud elevada a la OAP con el fin de que los ajustes sean aprobados y se registren en la nueva versión de la matriz para el 2025. </t>
    </r>
  </si>
  <si>
    <t>Debilidades en el reporte de  las evidencias en el repositorio de acceso al personal de la Unidad.</t>
  </si>
  <si>
    <t>Verificar que el enlace que conduce al repositorio de la información tenga los accesos o permisos al personal designado.</t>
  </si>
  <si>
    <t>Acceso validado</t>
  </si>
  <si>
    <t>La información reposa en los archivos de la Unidad de Apuestas y Control de Juegos, cada que se requiera se brindará acceso al personal. Esto debido a que allí puede reposar información sensible y para ello se evita la duplicidad de esta información en otros repositorios.</t>
  </si>
  <si>
    <t xml:space="preserve">La acción de mejora se cierra; mediante memorando n°3-2025-924 del 23/05/2025 y correo electrónico del 22/05/2025 se remitió captrura de panatalla de la carpeta creada para cargar los soportes de la ejecución de controles en el repositorio de la OAP. 
De acuerdo con lo anterior, se revisó el OneDrive compartido por la OAP donde se identificó la carpeta asignada para el proceso; en la cual el profesional asignado al reporte de seguimiento de la matriz de riesgos carga la información necesaria. </t>
  </si>
  <si>
    <t>Auditoria sobre el proceso de control, inspección y fiscalización 2025</t>
  </si>
  <si>
    <t>Con el fin de revisar el cumplimento de la Obligación especifica Núm. 15. Relacionada con mantener durante la vigencia del contrato como mínimo el nivel de los indicadores financieros exigidos en el pliego de condiciones, se procedió a consolidar la información de indicadores financieros certificada por el Revisor Fiscal del Concesionario de los meses de octubre de 2024 a febrero de 2025 y se compararon con los limites definidos en el pliego de condiciones del contrato 066 de 202. Identificando que, en el mes de octubre de 2024, el concesionario no alcanzó el nivel mínimo exigido en el Indicador de Liquidez y para enero de 2025, el concesionario incumplió con los indicadores de rentabilidad del patrimonio y rentabilidad del activo. Producto de ello se identificaron falencias en la Supervisión del contrato debido a que en el informe de cumplimiento de actividades No. 33 del contrato de concesión No. 66 de 2021 el supervisor no revelo dichos incumplimientos y no se obtuvo evidencia de la notificación oportunamente al contratista sobre el incumplimiento de sus obligaciones para que este realizará acciones correctivas.</t>
  </si>
  <si>
    <t>Deficiencias en el seguimiento a los niveles mínimos de los indicadores financieros y falencia de comunicación al concesionario cuando no se cumple alguno de ellos.</t>
  </si>
  <si>
    <t>Incluir en el informe de seguimiento de la concesión  FRO330-640-1 una tabla donde se observen los indicadores financieros con el comparativo entre los niveles exigidos en los pliegos de condiciones y los certificados por el concesionario, emitiendo comunicado en caso de evidenciar que uno o más indicadores financieros no cumplen los niveles mínimos.</t>
  </si>
  <si>
    <t>Informe seguimiento  contrato 066 de 2021 FRO330-640-1
- Comunicado remitido al concesionario.</t>
  </si>
  <si>
    <t>Se adjuntan las evidencias de los meses de enero a marzo de 2025</t>
  </si>
  <si>
    <r>
      <rPr>
        <sz val="10"/>
        <color rgb="FF000000"/>
        <rFont val="Arial Narrow"/>
        <family val="2"/>
      </rPr>
      <t xml:space="preserve">La acción de mejora se encuentra en ejecución; revisado el SharePoint de Planes de mejoramiento el 10/07/2025 se identificaron los siguientes soportes de seguimiento para los meses de enero, febrero y marzo del 2025: 
-. Formato FRO330-535-1 Formato Informe de avance de actividades - supervisor contratista, en la cual se registra el comparativo de los indicadores (criterios mínimos contra lo reportado por el concesionario-obligaciones específicas)
-.FRO330-640-1 Formato Informe de avance de actividades - supervisor contratista (seguimiento obligaciones generales)
-. Memorando n°2-2025-758 del 17/06/2025 en donde el proceso solicitó al concesionario justificaciones del por qué los indicadores de liquidez, endeudamiento y rentabilidad del activo no mantienen el mínimo exigido en pliego de condiciones para marzo de 2025; para el cual no se adjunto respuesta. 
Si bien, para enero y febrero del 2025 se remitieron requerimiento de aclaraciones al concesionario, estos no se asociaron con la obligación n°15.
</t>
    </r>
    <r>
      <rPr>
        <b/>
        <sz val="10"/>
        <color rgb="FF000000"/>
        <rFont val="Arial Narrow"/>
        <family val="2"/>
      </rPr>
      <t>De acuerdo con lo anterior, se recomienda al proceso:
1. Remitir respuesta dada por el concesionario al requerimiento realizado el 17/06/20215; en caso de contar con esta realizar seguimiento hasta garantizar la respuesta. 
2. Revisar el formato en el cual se reraliza seguimiento a la obligación n°15 ya que en la acción de mejora se registro el FRO330-640-1 y actualmente se detalla en el FRO330-535-1
3. Continuar realizando la revisión y/o seguimiento periódico a las obligaciones oportunamente.</t>
    </r>
  </si>
  <si>
    <t>Con el fin de evaluar la gestión de los 4 riesgos y 8 controles (RF-05, RG-09, RG-01 y RG-18), se tomó como base las matrices de riesgos v4 2024 y V1 de 2025 vigentes durante el periodo de alcance, se identificaron debilidades asociadas la estructura del riesgo fiscal, establecimiento de controles que ataquen directamente todas las causas raíz del riesgo, la redacción de algunos controles. A continuación, el detalle de las debilidades identificadas (para mayor detalle, ver tablas 10 y 11 de este informe:
2.1. Estructura de redacción de riesgo fiscal: El riesgo RF-05 no cuenta con la estructura definida en la Guía para la Administración del Riesgo y el Diseño de Controles en Entidades Públicas de la Dirección de Gestión y Desempeño Institucional, Versión 6. Esta estructura debe incluir: Impacto + circunstancia inmediata + causa raíz. La omisión de esta estructura limita la claridad en la identificación y tratamiento del riesgo.</t>
  </si>
  <si>
    <t>- Desconocimiento por parte de la Unidad de Apuestas y Control de Juegos sobre las actualizaciones en la Guía para la Administración del Riesgo y el Diseño de Controles en Entidades Públicas de la Dirección de Gestión y Desempeño Institucional, Versión 6</t>
  </si>
  <si>
    <t>Proyectar y enviar a la Oficina de Planeación la nueva redacción del riesgo RF-05 para validación y posterior actualización en la matríz de riesgos aprobada por el CICCI</t>
  </si>
  <si>
    <t>Riesgo validado, actualizado aprobado por el CICCI</t>
  </si>
  <si>
    <t>Se envia el ajuste a la matríz de riesgos a la Oficina Asesora de Planeación el 12 de mayo. Posteriormente se reitera tener en cuenta los ajustes para ser llevados al CICII el 16 de junio.</t>
  </si>
  <si>
    <r>
      <rPr>
        <sz val="10"/>
        <color rgb="FF000000"/>
        <rFont val="Arial Narrow"/>
        <family val="2"/>
      </rPr>
      <t xml:space="preserve">La acción de mejora se encuentra en ejecución; revisado el SharePoint de Planes de mejoramiento el 10/07/2025 se identificaron los siguientes soportes: 
-. Acta de fecha 05/05/2025 en la cual el proceso recibió asesoramiento por parte de la OAP para realizar el ajuste a la matriz de riesgos respecto de los riesgos RF-05, RG-09, RG-01.
-. Matriz de riesgos del proceso con los ajustes realizados a los riesgos, entre otros el RF-05 (solicitud de ajuste en la redacción del riesgo y tipo de riesgo a Gestión)
-. Traza de correos comunicando a la OAP los ajustes realizados a la matriz de riesgos del proceso (12 de mayo y 16 de junio)
</t>
    </r>
    <r>
      <rPr>
        <b/>
        <sz val="10"/>
        <color rgb="FF000000"/>
        <rFont val="Arial Narrow"/>
        <family val="2"/>
      </rPr>
      <t xml:space="preserve">De acuerdo con lo anterior, es importante que el proceso realice seguimiento a la solicitud de ajuste a la matriz de riesgos. </t>
    </r>
  </si>
  <si>
    <t xml:space="preserve">Con el fin de evaluar la gestión de los 4 riesgos y 8 controles (RF-05, RG-09, RG-01 y RG-18), se tomó como base las matrices de riesgos v4 2024 y V1 de 2025 vigentes durante el periodo de alcance, se identificaron debilidades asociadas la estructura del riesgo fiscal, establecimiento de controles que ataquen directamente todas las causas raíz del riesgo, la redacción de algunos controles. A continuación, el detalle de las debilidades identificadas (para mayor detalle, ver tablas 10 y 11 de este informe:
2.2. Cubrimiento de causa raíz: para el riesgo “RF-05” No se identificó la existencia de un control específico destinado a abordar la subcausa de insuficiencia de personal involucrado en la ejecución de los procesos de inspección y fiscalización. Esta situación puede afectar la eficacia en la supervisión y el cumplimiento de las obligaciones contractuales, generando posibles riesgos en la gestión y control de las actividades relacionadas.
</t>
  </si>
  <si>
    <t xml:space="preserve">- No identificacion de un control efectivo que ataque la causa "Insuficiencia de personal involucrado para ejercer los
controles de inspección y fiscalización". </t>
  </si>
  <si>
    <t>Solicitar reunión con Gerencia General y/o Secretaría General y/o Talento Humano para la pertinencia de personal calificado e idoneo requerido por la Unidad de Apuestas y Control de Juegos que apoyen la supervisión del contrato de concesión.</t>
  </si>
  <si>
    <t xml:space="preserve">Acta Reunión
</t>
  </si>
  <si>
    <t>Se adjunta acta de la reunión con la Oficina Asesora de Planeación realizada el 05 de mayo.</t>
  </si>
  <si>
    <r>
      <rPr>
        <sz val="10"/>
        <color rgb="FF000000"/>
        <rFont val="Arial Narrow"/>
        <family val="2"/>
      </rPr>
      <t xml:space="preserve">La acción de mejora se encuentra en ejecución; revisado el SharePoint de Planes de mejoramiento el 10/07/2025 se identificaron los siguientes soportes: 
-. Acta de fecha 05/05/2025 en la cual el proceso recibió asesoramiento por parte de la OAP para realizar el ajuste a la matriz de riesgos respecto de los riesgos RF-05, RG-09, RG-01.
-. Memorando n°3-2025-893 del 16/05/2025 con el cual el proceso solicitó a la Secretaría General el cambio del objeto contractual en el Plan Anual de Adquisiciones-PAA 2025 asociados a los recursos para control, inspección y fiscalización.
-. Acta de fecha 19/05/2025 de sesión del Comite de Contratación para cambio en el PAA, en la cual se suspendió la solicitud de analizar el cambio en el objeto del recurso solicitado. 
</t>
    </r>
    <r>
      <rPr>
        <b/>
        <sz val="10"/>
        <color rgb="FF000000"/>
        <rFont val="Arial Narrow"/>
        <family val="2"/>
      </rPr>
      <t xml:space="preserve">De acuerdo con lo anterior,  los soportes remitidos no corresponden con la acción formulada </t>
    </r>
    <r>
      <rPr>
        <b/>
        <i/>
        <sz val="10"/>
        <color rgb="FF000000"/>
        <rFont val="Arial Narrow"/>
        <family val="2"/>
      </rPr>
      <t xml:space="preserve">"Solicitar reunión con Gerencia General y/o Secretaría General y/o Talento Humano para la pertinencia de personal calificado e idoneo requerido por la Unidad de Apuestas y Control de Juegos que apoyen la supervisión del contrato de concesión."
</t>
    </r>
    <r>
      <rPr>
        <b/>
        <sz val="10"/>
        <color rgb="FF000000"/>
        <rFont val="Arial Narrow"/>
        <family val="2"/>
      </rPr>
      <t xml:space="preserve">Por tanto, se recomienda al proceso revisar los documentos asociados con la acción a ejecutar y remitir a la OCI para revisión y análisis. </t>
    </r>
  </si>
  <si>
    <t>Replantear o suprimir la subcausa o crear el control con la Oficina Asesora de Planeación en la matriz de riesgos aprobada por el CICCI</t>
  </si>
  <si>
    <t>Subcausa replanteada o eliminada o creación control en matriz de riesgos aprobada por el CICCI</t>
  </si>
  <si>
    <r>
      <t xml:space="preserve">La acción de mejora se encuentra en ejecución; revisado el SharePoint de Planes de mejoramiento el 10/07/2025 se identificaron los siguientes soportes: 
-. Acta de fecha 05/05/2025 en la cual el proceso recibió asesoramiento por parte de la OAP para realizar el ajuste a la matriz de riesgos respecto de los riesgos RF-05, RG-09, RG-01.
-. Matriz de riesgos del proceso con los ajustes realizados a los riesgos, entre otros el RF-05 (solicitud de eliminación causa n°4)
-. Traza de correos comunicando a la OAP los ajustes realizados a la matriz de riesgos del proceso (12 de mayo y 16 de junio)
</t>
    </r>
    <r>
      <rPr>
        <b/>
        <sz val="10"/>
        <color rgb="FF000000"/>
        <rFont val="Arial Narrow"/>
        <family val="2"/>
      </rPr>
      <t xml:space="preserve">De acuerdo con lo anterior, es importante que el proceso realice seguimiento a la solicitud de ajuste a la matriz de riesgos. </t>
    </r>
  </si>
  <si>
    <t>Con el fin de evaluar la gestión de los 4 riesgos y 8 controles (RF-05, RG-09, RG-01 y RG-18), se tomó como base las matrices de riesgos v4 2024 y V1 de 2025 vigentes durante el periodo de alcance, se identificaron debilidades asociadas la estructura del riesgo fiscal, establecimiento de controles que ataquen directamente todas las causas raíz del riesgo, la redacción de algunos controles. A continuación, el detalle de las debilidades identificadas (para mayor detalle, ver tablas 10 y 11 de este informe:
2.3. Diseño de controles: el control del riesgo “RG-09” referente a “…implementar un cronograma y realiza seguimiento de forma semestral, de visitas aleatorias a puntos donde regularmente se realizan juegos promocionales.” No contiene el atributo de “propósito”.</t>
  </si>
  <si>
    <t>- El control del riesgo no presenta de manera explicita el propósito.</t>
  </si>
  <si>
    <t>Proyectar y enviar a la Oficina de Planeación la incorporación del propósito del control para validación y posterior actualización en la matríz de riesgos aprobada por el CICCI</t>
  </si>
  <si>
    <t>Control validado y actualizado en matriz de riesgos aprobada por el CICCI</t>
  </si>
  <si>
    <r>
      <rPr>
        <sz val="10"/>
        <color rgb="FF000000"/>
        <rFont val="Arial Narrow"/>
        <family val="2"/>
      </rPr>
      <t xml:space="preserve">La acción de mejora se encuentra en ejecución; revisado el SharePoint de Planes de mejoramiento el 10/07/2025 se identificaron los siguientes soportes: 
-. Acta de fecha 05/05/2025 en la cual el proceso recibió asesoramiento por parte de la OAP para realizar el ajuste a la matriz de riesgos respecto de los riesgos RF-05, RG-09, RG-01.
-. Matriz de riesgos del proceso con los ajustes realizados a los riesgos, entre otros el RG-09 y sus controles.
-. Traza de correos comunicando a la OAP los ajustes realizados a la matriz de riesgos del proceso (12 de mayo y 16 de junio)
</t>
    </r>
    <r>
      <rPr>
        <b/>
        <sz val="10"/>
        <color rgb="FF000000"/>
        <rFont val="Arial Narrow"/>
        <family val="2"/>
      </rPr>
      <t xml:space="preserve">De acuerdo con lo anterior, es importante que el proceso realice seguimiento a la solicitud de ajuste a la matriz de riesgos. </t>
    </r>
  </si>
  <si>
    <t xml:space="preserve">Con el fin de evaluar efectividad de los 8 controles asociados a los riesgos (RF-05, RG-09, RG-01 y RG-18), se tomó como base las matrices de riesgos v4 2024 y V1 de 2025 de la matriz de vigentes durante el periodo de alcance, donde se identificaron las siguientes debilidades en la ejecución y reporte de controles a la Oficina Asesora de Planeación así (para mayor detalle, ver tabla 12 de este informe):
3.1.  Se evidenció que, en 10 formularios de visita de inspección control y fiscalización, ciertas secciones del formulario no fueron completadas, dejando espacios en blanco. Esta omisión afecta la integridad y trazabilidad de la información recopilada, lo que limita la efectividad del control que debe garantizar la visita de fiscalización. </t>
  </si>
  <si>
    <t>- Falta de revisión en el diligenciamiento del formato de visita de fiscalización.</t>
  </si>
  <si>
    <t>Realizar capacitación al personal designado para la realización de las visitas en el correcto diligenciamiento del acta administrativa.</t>
  </si>
  <si>
    <t>Acta de capacitación</t>
  </si>
  <si>
    <t>Durante el segundo trimestre no se realizó la capacitación al personal asignado debido a la disponibilidad de tiempo y personal. Se realizará durante el mes de julio.</t>
  </si>
  <si>
    <r>
      <rPr>
        <sz val="10"/>
        <color rgb="FF000000"/>
        <rFont val="Arial Narrow"/>
        <family val="2"/>
      </rPr>
      <t xml:space="preserve">La acción de mejora se encuentra en ejecución; revisado el SharePoint de Planes de mejoramiento el 10/07/2025 no se identificaron soportes de ejecución, dado lo reportado por el proceso responsables. 
</t>
    </r>
    <r>
      <rPr>
        <b/>
        <sz val="10"/>
        <color rgb="FF000000"/>
        <rFont val="Arial Narrow"/>
        <family val="2"/>
      </rPr>
      <t xml:space="preserve">
Así entonces, se recomienda gestionar las actividades para el cumplimiento de la acción antes de finalizar el plazo de ejecución; es decir a 31/07/2025. 
</t>
    </r>
  </si>
  <si>
    <t xml:space="preserve">Con el fin de evaluar efectividad de los 8 controles asociados a los riesgos (RF-05, RG-09, RG-01 y RG-18), se tomó como base las matrices de riesgos v4 2024 y V1 de 2025 de la matriz de vigentes durante el periodo de alcance, donde se identificaron las siguientes debilidades en la ejecución y reporte de controles a la Oficina Asesora de Planeación así (para mayor detalle, ver tabla 12 de este informe):
3.2. Se identificó que, si bien el Concesionario remitió el informe mensual sobre juego ilegal, en cumplimiento con la obligación contractual, no se recibió evidencia documental del control en el cual el asesor jurídico externo de la entidad valida que los procesos penales reportados por el Concesionario corresponden efectivamente a la Lotería de Bogotá.
</t>
  </si>
  <si>
    <t>- La Unidad de Apuestas y Control de Juegos carece de competencia para el seguimiento de los procesos penales reportados por el concesionario.</t>
  </si>
  <si>
    <t>Realizar reunión entre Oficina Jurídica y Oficina Asesora de Planeación con el fin de replantear o eliminar en la matriz de riesgos aprobada la subcausa "Debilidades en el proceso judicial penal frente al delito" y el control correspondiente.</t>
  </si>
  <si>
    <t xml:space="preserve">Acta Reunión
Subcausa y control replanteado o eliminado en matriz de riesgos aprobada por el CICCI
</t>
  </si>
  <si>
    <t>Se adjuntan evidencias de las reuniones sostenidas con la Oficina Asesora de Planeación y la Oficina Jurídica. Adicionalmente, los ajustes realizados y socializados de la matríz de riesgos a la Oficina Asesora de Planeación</t>
  </si>
  <si>
    <r>
      <rPr>
        <sz val="10"/>
        <color rgb="FF000000"/>
        <rFont val="Arial Narrow"/>
        <family val="2"/>
      </rPr>
      <t xml:space="preserve">La acción de mejora se encuentra en ejecución; revisado el SharePoint de Planes de mejoramiento el 10/07/2025 se identificaron los siguientes soportes: 
-. Acta de fecha 05/05/2025 en la cual el proceso recibió asesoramiento por parte de la OAP para realizar el ajuste a la matriz de riesgos respecto de los riesgos RF-05, RG-09, RG-01.
-. Acta de fecha 15/05/2025 en la cual el proceso recibió asesoramiento por parte de la OAP y la Oficina Jurídica respecto de la causa y control asociados al riesgo RG-09; para el cual se llegó a la conclusión unanime de someter a consideración en el CICCI si el control n°1 se elimina o se traslada a la Oficina Jurídica. 
-. Matriz de riesgos del proceso con los ajustes realizados a los riesgos, entre otros el RG-09.
-. Traza de correos comunicando a la OAP los ajustes realizados a la matriz de riesgos del proceso (12 de mayo y 16 de junio)
</t>
    </r>
    <r>
      <rPr>
        <b/>
        <sz val="10"/>
        <color rgb="FF000000"/>
        <rFont val="Arial Narrow"/>
        <family val="2"/>
      </rPr>
      <t xml:space="preserve">De acuerdo con lo anterior, es importante que el proceso realice seguimiento a la solicitud de ajuste a la matriz de riesgos. </t>
    </r>
  </si>
  <si>
    <t>Con el fin de evaluar efectividad de los 8 controles asociados a los riesgos (RF-05, RG-09, RG-01 y RG-18), se tomó como base las matrices de riesgos v4 2024 y V1 de 2025 de la matriz de vigentes durante el periodo de alcance, donde se identificaron las siguientes debilidades en la ejecución y reporte de controles a la Oficina Asesora de Planeación así (para mayor detalle, ver tabla 12 de este informe):
3.3. Se evidenció el incumplimiento en el envío de la información soporte de ejecución del control asociado al riesgo RG-01. “Posibilidad de afectación económica y reputacional debido a la falta de presentación o presentación extemporánea de informes y respuestas a requerimientos de entes externos, como consecuencia del desconocimiento de los plazos establecidos para su entrega”.</t>
  </si>
  <si>
    <t>- Desconocimiento por parte de la Unidad de Apuestas y Control de Juegos sobre la matríz de comunicaciones.</t>
  </si>
  <si>
    <t>Solicitar a la Oficina Asesora de Planeación capacitación y actualización de la matríz de comunicaciones y reporte del diligenciamiento</t>
  </si>
  <si>
    <t>Acta de capacitación, Matríz actualizada y  Reporte matriz diligenciada</t>
  </si>
  <si>
    <t>Se adjunta evidencia de la reunión sostenida con la Oficina Asesora de Planeación, así como los ajustes a la matríz de riesgos y finalmente la socialización de la matríz de comunicaciones diligenciada con los respectivos soportes.</t>
  </si>
  <si>
    <r>
      <rPr>
        <sz val="10"/>
        <color rgb="FF000000"/>
        <rFont val="Arial Narrow"/>
        <family val="2"/>
      </rPr>
      <t xml:space="preserve">La acción de mejora se cierra; revisado el SharePoint de Planes de mejoramiento el 10/07/2025 se identificaron los siguientes soportes: 
-. Acta de fecha 05/05/2025 en la cual el proceso recibió asesoramiento por parte de la OAP para realizar el ajuste a la matriz de riesgos respecto de los riesgos RF-05, RG-09, RG-01.
-. Acta de fecha 12/06/2025 en la cual el proceso recibió asesoramiento por parte de la OAP y Área de comunicaciones sobre la metodología de ajuste a la matriz de comunicaciones con los reportes relevantes del proceso, entre otras cosas. 
-. Matriz de riesgos del proceso con los ajustes realizados a los riesgos RG-05 y RPDP-02 (EJSA-Apuestas) y RF-05, RG-09, RG-01 (Control, Inspección y Fiscalización)
-. Correo del 09/06/2025 con el cual el proceso remitió a la OAP y Área de comunicaciones el seguimiento a la matriz de comunicaciones con corte al I y II bimestre del 2025. 
-. Traza de correos comunicando a la OAP los ajustes realizados a la matriz de riesgos del proceso (12 de mayo y 16 de junio)
</t>
    </r>
    <r>
      <rPr>
        <b/>
        <sz val="10"/>
        <color rgb="FF000000"/>
        <rFont val="Arial Narrow"/>
        <family val="2"/>
      </rPr>
      <t>De acuerdo con lo anterior, es importante que el proceso: 
1. Realice seguimiento a la solicitud de ajuste a la matriz de riesgos. 
2. Continue realizando seguimiento a la matriz de comunicaciones de conformidad con los lineamientos internos impartidos.</t>
    </r>
    <r>
      <rPr>
        <sz val="10"/>
        <color rgb="FF000000"/>
        <rFont val="Arial Narrow"/>
        <family val="2"/>
      </rPr>
      <t xml:space="preserve"> </t>
    </r>
  </si>
  <si>
    <t>Durante la revisión de las carpetas contractuales de una muestra de 12 distribuidores, se identificaron debilidades relacionadas con el diligenciamiento de los formularios de vinculación de personas naturales y jurídicas, relacionadas con la identificación de los responsables de la revisión y verificación de estos formularios. A continuación, se detallan las principales deficiencias encontradas:
•	5 formularios no tienen la identificación, ni firma de la persona quien diligencia el formato.
•	6 formularios no tienen firma de la declaración juramentada de origen de fondos.
•	11 formularios no tienen identificación del funcionario quien valida los datos en ellas.
Lo anterior INCUMPLE el procedimiento PRO105-522-2 conocimiento de contrapartes, aplicación de debida diligencia y debida diligencia ampliada, Actividad No. 2 El supervisor del contrato debe revisar y verificar que el Formulario de Vinculación de Persona Natural y/o Persona Jurídica se encuentre debidamente diligenciado</t>
  </si>
  <si>
    <t xml:space="preserve">Desconocimiento por parte de los distribuidores y personal a cargo de recibir la documentación sobre el debido diligenciamiento de los formatos de persona natura y juridica. </t>
  </si>
  <si>
    <t xml:space="preserve">1, Socializar con los distribuidores el correcto funcionamiento de los formatos de persona natural y juridica enviando el instructivo. </t>
  </si>
  <si>
    <t>Correo electronico a los Distribuidores socializando el instructivo</t>
  </si>
  <si>
    <t xml:space="preserve">Director de Operación de Producto y Comercialización / Oficial de cumplimiento </t>
  </si>
  <si>
    <t xml:space="preserve">La Dirección de Operación de Producto y Comercialización gestionó ante la oficina de oficial de cumplimiento la socialización con los distribuidores el correcto funcionamiento de los formatos de persona natural y juridica, y el envia de dicho instructivo; así mimo se procedió a socializar con los distribuidores el correcto funcionamiento de los formatos de persona natural y juridica enviando el instructivo. </t>
  </si>
  <si>
    <t xml:space="preserve">La accion de mejoramiento se encuentra cerrada, En atención a la información remitida por el área, se verificó que la Dirección de Operación de Producto y Comercialización gestionó ante la Oficina de Oficial de Cumplimiento la socialización con los distribuidores sobre el correcto funcionamiento de los formatos de vinculación de persona natural y jurídica, así como el envío de los instructivos correspondientes.
De acuerdo con los soportes revisados, se evidenció que la socialización se realizó con todos los funcionarios de la Lotería de Bogotá y con el distribuidor Ganebuenaventura y Dagua, próximo a prorrogar su contrato de distribución, mediante el envío y explicación de los siguientes documentos:
Instrucciones para el diligenciamiento del Formulario de Vinculación Persona Jurídica – FRO330-532
Instrucciones para el diligenciamiento del Formulario de Vinculación Persona Natural – FRO330-533
</t>
  </si>
  <si>
    <t xml:space="preserve">2. Socializar con la persona encargada de la recepción de los documentos de los distribuidores el correcto diligenciamiento de los formatos de persona natura y juridica con el fin de que pueda realizar la validación de los mismos. </t>
  </si>
  <si>
    <t>Correo de asignacion de actividaddes y registro de socialización</t>
  </si>
  <si>
    <t xml:space="preserve">Se socializó con la persona encargada de la recepción de los documentos de los distribuidores el correcto diligenciamiento de los formatos de persona natura y juridica con el fin de que pueda realizar la validación de los mismos. </t>
  </si>
  <si>
    <t xml:space="preserve">La acción de mejora se encuentra en ejecución; mediante memorando n°3-2025-1024 del 09/06/2025 y correo electrónico del 10/06/2025 el proceso solicitó prórroga para cumplir la acción al 31/08/2025. 
La cual fue aprobada por la OCI mediante memorando n°3-2025-1048 del 12/06/2025; por tanto, se recomienda al proceso adelantar las actividades correspondientes en el nuevo plazo establecido. </t>
  </si>
  <si>
    <t>En revisión del cumplimiento de los topes de cupos asignados por el Comité de Cupos, y el porcentaje mínimo del 20% de ventas sobre la billetería despachada por parte de los distribuidores, se evidenciaron en 16 sorteos las siguientes debilidades:
•	Se identificó en una muestra de 16 sorteos que 43 distribuidores sobrepasaron el cupo asignado para los sorteos especiales 2747 y 2755. Situación dada debido a que se espera que cada distribuidor aumente sus ventas por ser sorteos especiales, no obstante, esta actividad no está documentada.
•	Se evidencio que la Distribuidora de Loterías el Zipa Ltda. supero en 10% el cupo asignado por el comité de cupos en el sorteo 2748, situación dada debido a que le fue asignada la billetería impresa retenida del distribuidor ROZZO con el fin de no destruir billetería, no obstante, esta actividad no se encuentra documentada.
•	Se identificaron que en promedio el 13% de los distribuidores tiene ventas inferiores al 15% de la billetería asignada, de acuerdo con lo indagado con la Directora del proceso no se han disminuido los cupos debido a que se espera el repunte en ventas durante el último trimestre, no obstante, esta actividad no esta documentada.</t>
  </si>
  <si>
    <t xml:space="preserve">El procedimiento relacionado con el despacho de la billetería no contempla la cantidad de billetes que se deben imprimir en sorteos especiales (redistribuidos o extraordinarios), para los sorteos especiales se imprimen billetes adicionales a los de los ordinarios toda vez que se realizan actividades estrategicas adicionales para aumentar las ventas de estos sorteos, por cuanto se requiere de mayor billetería disponible en el mercado.  
Por otra parte, si bien se ha evidenciado que existen algunos distribuidores con promedios de ventas inferiores al 13%, la cantidad de billetería a imprimir no se dismuyó esperando un aumento de ventas en la termporada de diciembre, se espera que estos distribuidores hayan aumentado su promedio de ventas. </t>
  </si>
  <si>
    <t xml:space="preserve">Ajustar el procedimiento PRO410-199-11 ASIGNACIÓN Y DISTRIBUCIÓN DE BILLETERIA  para inlcuir lo relacionado con el despacho de billeteria de los sorteos especiales que requieran la impresión de billeteria adicional.  </t>
  </si>
  <si>
    <t xml:space="preserve">Procedimiento PRO410-199-11 ASIGNACIÓN Y DISTRIBUCIÓN DE BILLETERIA   Actualizado y aprobado por Comité de Gestión y Desempeño) 
</t>
  </si>
  <si>
    <t xml:space="preserve">Director de Operación de Producto y Comercialización </t>
  </si>
  <si>
    <t xml:space="preserve">Se procedió ajustar el procedimiento PRO410-199-11 ASIGNACIÓN Y DISTRIBUCIÓN DE BILLETERIA  para inlcuir lo relacionado con el despacho de billeteria de los sorteos especiales que requieran la impresión de billeteria adicional, el cual fue remitido a la oficina de planeación.  </t>
  </si>
  <si>
    <t>La acción de mejora se encuentra incumplida, debido a que no se aportó evidencia de la modificación de la Actividad 17 del procedimiento PRO410-199-11 Asignación y Distribución de Billetería, según lo sugerido en el correo electrónico enviado a la Oficina Asesora de Planeación.</t>
  </si>
  <si>
    <t xml:space="preserve">Realizar el seguimiento de las ventas de los distribuidores y realizar reunión con los distribuidores que presenten una venta inferior al 20% y establecer estrategias comerciales para el aumento de las mismas, en caso en que no se realice el aumento de las ventas llevar a comité de cupos los casos para realizar una disminución del mismo. </t>
  </si>
  <si>
    <t xml:space="preserve">
Acta de reunión con distribuidores 
Acta de comité de cupos con la socializacion de los resultados o medidas para disminuir los cupos.</t>
  </si>
  <si>
    <t xml:space="preserve">A travez del Estadifrafo contratado por la Lotería de Bogotá, se procedió a realizar el seguimiento de las ventas de los distribuidores y realizar reunión con los distribuidores que presenten una venta inferior al 20% y establecer estrategias comerciales para el aumento de las mismas, en caso en que no se realice el aumento de las ventas llevar a comité de cupos los casos para realizar una disminución del mismo. </t>
  </si>
  <si>
    <t>La acción de mejora se encuentra incumplida, dado que la información aportada, consistente en el informe de actividades del contrato del estadístico y un correo de solicitud de informe de seguimiento a distribuidores, no subsana el hallazgo identificado ni da cumplimiento a la acción de mejoramiento formulada, por cuanto se requiere que se alleguen los informes de seguimiento de los distribuidores que soporten la ejecución de la actividad de manera completa y llegado el caso las acciones realizadas con los distribuidores con ventas inferiores al 20%.</t>
  </si>
  <si>
    <t xml:space="preserve">
En indagación acerca de la realización de los simulacros de puesta en marcha del plan de contingencia de la lotería de Bogota, se confirmó por parte de la Directora del proceso auditado que no se han realizado los simulacros semestrales sobre este plan. Lo anterior INCUMPLE el procedimiento PRO 410-204-16 REALIZACIÓN SORTEO LOTERÍA, Políticas de Operación, Numeral 4 "Plan de contingencia: Se debe contar con un plan de contingencia a la realización del sorteo, el cual contempla todos los aspectos que se puedan presentar por parte del canal de televisión, de la Lotería de Bogotá y de los delegados del sorteo. Se deben realizar dos simulacros al año".</t>
  </si>
  <si>
    <t>Falta de solcialización del procedimiento con las áreas involucradas en el mismo (TI, Recursos Fisicos, Subgerencia)
Falta de información sobre el paso a paso para realizar un simulacro</t>
  </si>
  <si>
    <t xml:space="preserve">2, Solicitar a las áreas involucradas por parte de área de Seguridad y Salud en el trabajo una capacitación o guía sobre la ejecución de un simulacro. </t>
  </si>
  <si>
    <t>Acta o memorando con la Socilización de la manera en que debe planearse un simulacro.</t>
  </si>
  <si>
    <t>Director de Operación de Producto</t>
  </si>
  <si>
    <t>Se presnetó nueva mente el plan de contingencias para su aprobación y se ofició al área de Seguridad y Salud, para coordinar la preparcaión de un simulacro, el cual previo a este se realizará una capacitación o guía sobre la ejecución del mismo</t>
  </si>
  <si>
    <t>La acción de mejora se encuentra en ejecución. El proceso auditado adjuntó evidencia del proceso de aprobación del plan de contingencia. Se continuará realizando seguimiento al cumplimiento de esta acción dentro del plan de mejoramiento.</t>
  </si>
  <si>
    <t xml:space="preserve">3, Efectuar el simulacro del Plan de contingencia PLA410-567-2 relacionado en la Políticas de Operación, Numeral 4 "del procedimiento  PRO 410-204-16 REALIZACIÓN SORTEO LOTERÍA, </t>
  </si>
  <si>
    <t xml:space="preserve"> Informe de simulacro. del Plan de contingencia PLA410-567-2</t>
  </si>
  <si>
    <t xml:space="preserve">
Producto de la revisión realizada el 2 de octubre de 2024 sobre los archivos subidos a la plataforma SECOP II del contrato 065 de 2022 con Cadena S.A., se identificó inoportunidad en el cargue de los archivos soportes de la ejecución del contrato de impresión, dicha debilidad fue identificada en 17 informes de actividades del proveedor y 17 informes de seguimiento y control del supervisor del contrato.
Lo anterior INCUMPLE:
El Decreto 1082 de 2015 Sector Administrativo de Planeación Nacional , artículo 2.2.1.1.1.7.1. “Publicidad en el SECOP. La Entidad Estatal está obligada a publicar en el SECOP los Documentos del Proceso y los actos administrativos del Proceso de Contratación, dentro de los tres (3) días siguientes a su expedición, y Resolución Interna No. 069 de 2021   Artículo 9. Funciones de la supervisión o interventoría Seguimiento administrativo, literal a) Revisar que el expediente electrónico y físico del contrato esté completo, sea actualizado constantemente y cumpla con la normativa aplicable. Y literal e) Dejar constancia escrita de las actuaciones ejecutadas en el cumplimiento de la función de vigilancia y custodiar adecuadamente el archivo documental que de ellas se genere, realizando las publicaciones pertinentes en el Sistema Electrónico de Contratación Pública “Secop” II cuando sea el caso.” Negrilla fuera de texto.</t>
  </si>
  <si>
    <t xml:space="preserve">1, Falta de seguimiento al SECOP </t>
  </si>
  <si>
    <t xml:space="preserve">1, Realizar seguimiento al SECOP con el fin de cargar los informes en los términos establecidos
</t>
  </si>
  <si>
    <t>1, Seguimiento realizado por la Dirección 
2. Cargar los documentos faltantes del contrato</t>
  </si>
  <si>
    <t xml:space="preserve">Se hizo el seguimiento al SECOP con el fin de cargar los informes en los términos establecidos
</t>
  </si>
  <si>
    <t>La acción de mejora se encuentra incumplida, dado que no se aportó evidencia de la realización del seguimiento por parte de la Dirección, y debido a ello, no es posible verificar que se hayan cargado los documentos faltantes del contrato.</t>
  </si>
  <si>
    <t xml:space="preserve">2, Falta de apoyo a la supervisión. </t>
  </si>
  <si>
    <t xml:space="preserve">2, Capacitación a un colaborador de la dirección para que apoye con la revisión de los documentos faltantes. </t>
  </si>
  <si>
    <t xml:space="preserve">1 Soporte de capacitación </t>
  </si>
  <si>
    <t xml:space="preserve">Se hizo la capacitación a un colaborador de la dirección para que apoye con la revisión de los documentos faltantes. </t>
  </si>
  <si>
    <t>La acción de mejora se encuentra incumplida, dado que no se aportó evidencia de la realización de la capacitación a un colaborador de la Dirección para que apoye en la revisión de los documentos faltantes.</t>
  </si>
  <si>
    <t>En revisión del evento de riesgo materializado referente al despacho de billetería al distribuidor de código ROZZO, se identificaron las siguientes debilidades: 
•	La Unidad Financiera y Contable no realizó la solicitud de retención de billetería a la Dirección de Operación de producto y Comercialización, desde el 02 de mayo (sorteo 2740), dado que el distribuidor no efectúo el pago de la billetería vendida del sorteo anterior; sino fue hasta el 30 de mayo 2024 (sorteo 2744) que dicha unidad retuvo al distribuidor; es decir, 5 sorteos después de lo regulado en el reglamento de distribuidores y con valor total de $24.9 millones de pesos. Esta situación contraviene el control 1 del riesgo RC-03 y el Artículo Vigésimo primero del reglamento de distribuidores.
•	La Dirección de Operación de Producto y Comercialización no realizó la retención de la Billetería desde el 25 de abril (sorteo 2739), toda vez que la póliza del distribuidor (60-45-101004653) venció a partir del 20 de abril de 2024. Esta situación contraviene la actividad 35 del procedimiento PRO410-342-7 y el control 2 del riesgo RC-03.</t>
  </si>
  <si>
    <t xml:space="preserve">Se presenta falta de asignción de responsabilidad de un colaborador de la dirección para la comunicación de las pólizas vencidas al área financiera para retención. </t>
  </si>
  <si>
    <t xml:space="preserve">1, Asignar la actividad de comunicación de las pólizas vencidas a un colaborador de la Dirección de Operación </t>
  </si>
  <si>
    <t xml:space="preserve">1, Asignación de la responsabilidad por medio de correo electronico o memorando </t>
  </si>
  <si>
    <t xml:space="preserve">Se hizo la asignación de la actividad de comunicación de las pólizas vencidas a un colaborador de la Dirección de Operación </t>
  </si>
  <si>
    <t>La accion de mejoramiento se encuentra cerrada, Se evidencia correo electronico por parte del Jefe Director de Operación de Producto y Comercialización encargando la actividad de realizar el seguimiento al cumplimiento de las garantias de los distribuidores de la Lotería de Bogotá, específicamente a Pólizas.</t>
  </si>
  <si>
    <t>EL responsable asignado mensualmente realizará correo electronico informando al supervisor del contrato de distribucion acerca de las novedades del mes y el seguimeinto realizado.</t>
  </si>
  <si>
    <t xml:space="preserve">3 Correos de seguimiento mensual </t>
  </si>
  <si>
    <t>La acción de mejora se encuentra incumplida, no se remitio evidencia de la realizacion del seguimiento mensual de las polizas de distribuidores por parte del funcionario asignado para esta labor</t>
  </si>
  <si>
    <t>De la revisión normativa sobre una muestra de 30 nomas asociadas al proceso de Juegos de suerte y Azar – Loterías, se evidencio la desactualización de las siguientes normas:
•	Desactualización del Acuerdo 572 de 2021 Consejo Nacional de Juegos de Suerte y Azar modificado por el Acuerdo 710 de 2023, Por el cual se modifica el Acuerdo número 572 de 2021 el cual establece el reglamento para la operación del incentivo con cobro de premio inmediato de juegos de suerte y azar territoriales.
•	Desactualización del Acuerdo 400 de 2018 Consejo Nacional de Juegos de Suerte y Azar modificado por el Acuerdo 709 de 2023 mediante el cual se expiden los formularios de declaración, liquidación, pago y giro de los recursos del monopolio de juegos de suerte y azar.
Lo anterior INCUMPLE: el procedimiento de normograma Código:PRO103-389-2, Políticas de operación del proceso Numeral 3 “El normograma se actualizará cada tres (3) meses”.</t>
  </si>
  <si>
    <t>Se presenta falta de asignción de responsabilidad de un colaborador de la dirección para la actualización del normograma,</t>
  </si>
  <si>
    <t xml:space="preserve">2, Actualizar el normograma </t>
  </si>
  <si>
    <t xml:space="preserve">2, Normograma actualizado </t>
  </si>
  <si>
    <t>Se envio via correo electronico y mediante oficio a la Secretaria General la actualización del normograma de la Dirección de Operación de Producto y Comercialización</t>
  </si>
  <si>
    <t>Producto de la selección de 6 PQRS asignadas a la Dirección de Operación de Producto y comercialización, se identificaron debilidades en el proceso de pago de premios a través de la página web de la lotería, y un comunicado con información errada. Estas debilidades se identifican a continuación:
•	Se evidenciaron atrasos en los pagos de premios solicitados por la página web de la Lotería en 4 casos sobre una selección de 6 PQRS (Ver tabla No. 13), en dichos casos no se está atendiendo oportunamente lo estipulado al momento de gestionar el cobro en donde se comunica en la página web qué “el pago puede tomar entre 8 a 10 días hábiles” , esto debido a que el pago se dio entre 14 y 15 dias hábiles. 
•	Se identificó en la solicitud con número de registro interno 929202024 del 18 de enero de 2024, en donde la respuesta dada al ganador por el cobro de su premio en primera instancia fue errada debido a que se le contesto el 18 de enero de 2024 que su pago seria efectuado máximo a la semana siguiente, pero nuevamente el 9 de febrero de 2024 y ante la nueva solicitud del ganador se le responde que su pago fue realizado el 30 de noviembre de 2023. 
•	No se evidenció respuesta a las recomendaciones referentes a los incumplimientos en los tiempos de pago de premios cobrados por medio de la página web de la lotería socializados en los informes internos mensuales de PQRS de enero a junio de 2024 elaborados por la Profesional III de la Oficina de Atención al Cliente.</t>
  </si>
  <si>
    <t>Los tiempos establecidos en la página web no correspondena los tiempos establecidos en el decreto Decreto 3034 de 2013 el cual establece que: " Artículo 14. Pago de premios.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</si>
  <si>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Actualizar la página web en lo relacionado con el tiempo establecido para el pago de premios de acuerdo con lo descrito en el  Artículo 14. Pago de premios.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</si>
  <si>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 xml:space="preserve">Actualización de la página web </t>
  </si>
  <si>
    <t>Se actualizar la página web en lo relacionado con el tiempo establecido para el pago de premios de acuerdo con lo descrito en el  Artículo 14. Pago de premios.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</si>
  <si>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Producto de la revisión sobre la matriz de riesgos del proceso de explotación de juegos de suerte y azar – Loterías, se evidencia debilidad en cuanto al atributo de periodicidad en el control diseñado para mitigar el riesgo RPDP-04. Esto debido a que no se especifica en qué momento la Oficina de Gestión Tecnológica debe solicitar la revisión de los perfiles o privilegios del sistema. 
Lo anterior incumple: 	
La Política de Administración de Riesgo Versión de junio de 2024 
Numeral 6, sobre la responsabilidad frente al riesgo, específicamente en las responsabilidades de la Primera Línea de Defensa, que incluyen:
•	Identificar y valorar los riesgos que pueden afectar los programas, proyectos, planes y procesos a su cargo, y actualizarlo cuando se requiera, con énfasis en la prevención del daño antijurídico.
•	Supervisar la ejecución de los controles aplicados por el equipo de trabajo en la gestión del día a día, detectar las deficiencias de los controles y determinar las acciones de mejora correspondientes.</t>
  </si>
  <si>
    <t>Falta de integración entre las áreas de TI y Dirección de Operación para la descripción del riesgo</t>
  </si>
  <si>
    <t>actualización de los riesgos compartidos entre TI y la Dirección de Operación  a travez de una mesa trabajo entre las dos áreas</t>
  </si>
  <si>
    <t xml:space="preserve">
Actualización de los riesgos que haya lugar. </t>
  </si>
  <si>
    <t>Director de Operación de Producto y Comercialización / Jefe TI</t>
  </si>
  <si>
    <t>Se hizo la reunion con la Oficina de TI, de revisión y actualización de los riesgos compartidos entre TI y la Dirección de Operación, simultaneamente se presentó para aprobación el plan de contingencias, para determinar los riegos compartidos con TI y la dirección de Operaciones y se incluyo el punto de riesgos de los perfiles en la capacitación general a la entidad de inducción y reinducción.</t>
  </si>
  <si>
    <r>
      <rPr>
        <b/>
        <sz val="10"/>
        <color rgb="FF000000"/>
        <rFont val="Arial Narrow"/>
        <family val="2"/>
      </rPr>
      <t xml:space="preserve">TEMA: DEFICIENCIAS ESTRUCTURALES – CARACTERIZACIÓN DE LOS PROCEDIMIENTOS ASOCIADOS AL PROCESO DE EJSA-APUESTAS
</t>
    </r>
    <r>
      <rPr>
        <sz val="10"/>
        <color rgb="FF000000"/>
        <rFont val="Arial Narrow"/>
        <family val="2"/>
      </rPr>
      <t xml:space="preserve">
HALLAZGO No.1
De la verificación realizada a la caracterización y estructuración de los 3 procedimientos asociados al Proceso de Explotación de Juegos de Suerte y Azar en su modalidad de apuestas permanentes consultados en el botón de transparencia de la entidad el 10/10/2024, se identificaron las siguientes debilidades: 
• Frente a la estructura: para el 100% (3) de los procedimientos, se identificaron deficiencias relacionadas con: 
o Errores de redacción en las actividades (actividades n°5 y 12 del procedimiento PRO420-193-13 Facturación y Despacho de Formularios del Juego de Apuestas Permanentes o Chance y actividad n°3 del PRO420-541 Identificación para trabajadores oficiales, contratistas, colocadores y demás personal que requiera la entidad)
o Inadecuada identificación de responsables para ejecutar las actividades del procedimiento (procedimiento PRO420-541 Identificación para trabajadores oficiales, contratistas, colocadores y demás personal que requiera la entidad) 
• Frente a modificaciones y/o actualizaciones: a la fecha de consulta en el botón de transparencia de la entidad (04/10/2024 y 10/11/2024), no se identificó la versión 2 aprobada en el marco de la sesión ordinaria del Comité Institucional de Gestión y Desempeño del 18/09/2024, del procedimiento PRO420-541 Identificación para trabajadores oficiales, contratistas, colocadores y demás personal que requiera la entidad.
</t>
    </r>
  </si>
  <si>
    <t>Debilidades por parte del proceso en la revisión periódica de sus procedimientos, a fin de documentar la realidad de las actividades ejecutadas diariamente para consecución de los objetivos misionales de la entidad.</t>
  </si>
  <si>
    <t>Actualizar el responsable de las actividades 2, 3, 4, 5 y 6 del procedimiento PRO420-541</t>
  </si>
  <si>
    <t>Procedimiento actualizado</t>
  </si>
  <si>
    <t>Director de Operación de Producto y Comercialización</t>
  </si>
  <si>
    <t>N.A</t>
  </si>
  <si>
    <t>TEMA: PROCEDIMIENTO GESTIÓN JUDICIAL PRO103-231-11
HALLAZGO No. 1
De 83  procesos reportados por la Oficina Jurídica y de acuerdo con muestra aleatoria se realizó consulta el 26/09/2024 en SIPROJWEB de 33  procesos para identificar la actualización de las actuaciones procesales. De esta consulta, se evidenció que los procesos Nos. 2019-00153, 2021-50400, 2018-00514 y 2022-00225, no se encontraron registrados en el SIPROJWEB.</t>
  </si>
  <si>
    <t>Ausencia de un sistema de seguimiento eficiente que 
permitan la verificación del cumplimiento de las obligaciones contraídas por los abogados externos 
contratados por la entidad, asociadas con el registro y actualización de los procesos judiciales en el 
SIPRJWEB</t>
  </si>
  <si>
    <t>Modificación del Procedimiento de Gestión Judicial (Pro103-231-11) a efectos de clarificar: 
(1) Que los procesos judiciales solo pueden reportarse a SiprojWeb una vez se haya emitido auto admisorio de la demanda. Los proceso penales solo pueden reportarse a SiprojWeb una vez el Fiscal fije noticia criminal 
(2) Que en razón de lo anterior se llevará una base de datos interna con los procesos que aún no cuebntan con auto admisorio o noticia criminal (es decir, establezca los presuntos hechos delictivos) 
(3) Que en los procesos penales el Código Único de Investigación CUI es distinto al ID que arroja SirpojWeb, razón por la cual deben manejarse los dos números para cada proceso penal, en el control interno de la Lotería.                                                                                                                                                   Lo anterior porque (i) los procesos penales 201800514 y 202200225 identificado por la OCI como no reportados a SiprojWeb no cuenta aún con noticia criminal y por ende no puede ser incluidos, aún, en SirpojWeb y (ii) el proceso 2021500400 que la OCI identifica como no reportado en SiprojWeb, en dicha plataforma aparece como ID824699</t>
  </si>
  <si>
    <t xml:space="preserve">Procedimiento aprobado y socializado </t>
  </si>
  <si>
    <t xml:space="preserve">Jefe Oficina juridica </t>
  </si>
  <si>
    <t>30/05/2025</t>
  </si>
  <si>
    <r>
      <rPr>
        <sz val="10"/>
        <color rgb="FF000000"/>
        <rFont val="Arial Narrow"/>
        <family val="2"/>
      </rPr>
      <t xml:space="preserve">La acción está en </t>
    </r>
    <r>
      <rPr>
        <b/>
        <sz val="10"/>
        <color rgb="FF000000"/>
        <rFont val="Arial Narrow"/>
        <family val="2"/>
      </rPr>
      <t>Término</t>
    </r>
    <r>
      <rPr>
        <sz val="10"/>
        <color rgb="FF000000"/>
        <rFont val="Arial Narrow"/>
        <family val="2"/>
      </rPr>
      <t xml:space="preserve"> 
La dependencia no realizó el reporte y la jefe de la Oficina Jurídica informó que por la carga laboral y la falta de un profesional de apoyo no le es posible reportar avance.</t>
    </r>
  </si>
  <si>
    <t xml:space="preserve">TEMA: PROCEDIMIENTO COBRO COACTIVO PRO-103-229-8
HALLAZGO No. 4
Revisadas las carpetas de los procesos que se ventilan bajo el procedimiento de Jurisdicción Coactiva en la entidad, como son: PCC003-2019, PCC001-2019, PPC005-2021, PPC07-202, procesos que datan de los años 2014, 2015 y 2021, se evidenció, que:
• Presentan falencias por cuanto las notificaciones de los actos administrativos, no se efectuaron dentro de los términos establecidos en el Código de Procedimiento Administrativo y de lo Contencioso Administrativo.
• Asimismo, si bien en estos procesos coactivos ya se profirieron los actos administrativos de MANDAMIENTO DE PAGO, a la fecha no se han ordenado los embargos y secuestros de bienes y aún se encuentran solicitando información sobre bienes existentes cuya titularidad ostenten los deudores. 
No obstante, desde la Oficina Jurídica se informó como parte de la socialización de esta debilidad, que existen avances en 3 de los 6 casos expuestos en la tabla anterior; así:
o En relación con el proceso PCC-001-2019 solo hasta 2024 se obtuvo respuesta positiva de una entidad bancaria que nos permitirá embargar.
o En relación con el proceso PCC-008-2022 existían dudas sobre la propiedad de los vehículos, de forma tal que se realizó nuevamente el estudio para verificar la propiedad y proceder al embargo, sin incurrir en el riesgo de causar perjuicio a terceros de buena fe.
o En relación con el proceso de Representaciones Nancy Ltda. Es importante poner de manifiesto que el título ejecutivo se constituye con pagaré, el cual debe ser reclamado mediante acción ejecutiva, no coactiva. Adicionalmente, para evitar gastos y costas procesales en contra de la Lotería, para iniciar la acción ejecutiva debemos tener certeza de la existencia de bienes embargable que sean fuente de pago y, lastimosamente, no hemos recibido respuestas positivas en la investigación de bienes.
Sin embargo, de acuerdo con la debilidad identificada y lo informado por la Oficina Jurídica, la OCI considera que es evidente que estos procesos no han tenido el impulso procesal que se requiere para la recuperación de los dineros que se reclaman, por el tiempo que ha transcurrido desde el momento en que se profirió el mandamiento de pago.
Adicionalmente, en los procesos coactivos PCC008-2022 y REPRESENTACIONES NANCY LTDA (sin número), aún no se han proferido los mandamientos de pago.
Responsable de liderar formulación de Plan de Mejoramiento: Oficina Jurídica.
</t>
  </si>
  <si>
    <t>Falta de planificación y seguimiento para el desarrollo de los procedimientos internos y cumplimiento 
de la normatividad que rige esta materia. 
- Cambios permanentes en el personal asignado para la realización de dichas tareas. 
- Falta de monitoreo por parte de la jefatura. 
- Ausencia de impulso procesal que se requiere de acuerdo con la normatividad vigente y aplicable 
a estos procesos</t>
  </si>
  <si>
    <r>
      <rPr>
        <sz val="10"/>
        <color rgb="FF000000"/>
        <rFont val="Arial Narrow"/>
        <family val="2"/>
      </rPr>
      <t>Modifficación al proceso de Gestión Judicial (</t>
    </r>
    <r>
      <rPr>
        <sz val="10"/>
        <color rgb="FFFF0000"/>
        <rFont val="Arial Narrow"/>
        <family val="2"/>
      </rPr>
      <t>PRO103</t>
    </r>
    <r>
      <rPr>
        <sz val="10"/>
        <color rgb="FF000000"/>
        <rFont val="Arial Narrow"/>
        <family val="2"/>
      </rPr>
      <t>-103-229-8) a efectos de indicar los lineamientos para dar inicio a los procesos de cobro coactivo, toda vez que la investigación de bienes debe realizarse con anterioridad a la decisión de iniciar el proceso (incluir en la etapa de procedibilidad) Determinar la unidad de la Lotería que estaría a cargo de este nuevo paso (Jurídica o Financiera)</t>
    </r>
  </si>
  <si>
    <t xml:space="preserve">Jefe oficina juridica.- abogado externo de rep judicial </t>
  </si>
  <si>
    <t xml:space="preserve">TEMA: PROCEDIMIENTO PRIMERA ETAPA JUZGAMIENTO JUICIO ORDINARIO PRO108-581-1 Y PRIMERA ETAPA JUZGAMIENTO JUICIO VERBAL PRO108-582-1
HALLAZGO No. 6 
Efectuado el análisis y seguimiento por parte de la OCI, se identificó que de los tres (3) expedientes suministrados por la Oficina Jurídica, en un proceso se incumple el procedimiento PRIMERA ETAPA JUZGAMIENTO JUICIO ORDINARIO PRO108-581, Ley 1952 de 2019, Ley 2094 de 2021, así:  
- Proceso con RAD 2022-014, la entidad, mediante auto de fecha 26 de junio de 2024, en etapa de juzgamiento y atendiendo lo dispuesto en el artículo 225 A. Fijación del juzgamiento a seguir, resolvió tramitar la investigación mediante el juicio ordinario previsto en los artículos 225B AL 225G de la ley 1952 de 2019.
Analizadas las piezas procesales, contenidas en el expediente se encontró que dicho auto no fue puesto en conocimiento del sujeto disciplinable, tan solo existe un proyecto de la citación para notificación personal, incumpliendo así lo dispuesto en el artículo 129 de la ley 1952 de 2019, modificado por el artículo 24 de la Ley 2094 de 2021, el cual quedará así: “Las decisiones de sustanciación que no tengan una forma especial de notificación prevista en este código se comunicarán a los sujetos procesales por el medio más eficaz, de lo cual el secretario dejará constancia en el expediente. (…)”. E Incumple igualmente el No. 5 del Procedimiento PRIMERA ETAPA JUZGAMIENTO JUICIO ORDINARIO PRO108-581-1. “Elaborar y remitir los oficios de notificaciones y comunicaciones según lo ordenado en el auto de solicitud de pruebas y descargos”.
</t>
  </si>
  <si>
    <t>Falta de controles en el seguimiento a las notificaciones y comunicaciones que se libran dentro del 
desarrollo de los procesos disciplinarios</t>
  </si>
  <si>
    <t>La notificación del inicio de la etapa de juzgamiento, así como la notificación de la escogencia del tipo de proceso que se aplicará, deberá realizarse al menos un (1) año antes de que prescriba la acción disciplinaria. Una vez realizadas las notificaciones anteriores, las personas implicadas tendrán todas las garantías para interponer los recursos a los que haya lugar, dando estricto. En consecuencia se especificará dentro del procesos respectivos cumplimiento debido proceso.</t>
  </si>
  <si>
    <t>Procedimiento modificado, aprobado y socializado</t>
  </si>
  <si>
    <t>Jefe de la Oficina Jurídica</t>
  </si>
  <si>
    <t xml:space="preserve">TEMA: EVALUACIÓN DE LA GESTIÓN DE LOS SIGUIENTES RIESGOS Y CONTROLES (DISEÑO Y EJECUCIÓN) DE LA MATRIZ DE RIESGOS VERSIÓN 1 DE 2024: RG31, RG32 Y RG33.
HALLAZGO No. 7
Se realizó la evaluación de los riesgos RG31, RG32 Y RG33 tomando como fuente el mapa de riesgos 2024 Versión 1 Consultado en el link https://loteriadebogota.com/gestion-riesgos/ el día 25/09/2024; asimismo se analizan los soportes aportados por la Oficina Jurídica, para verificar la efectividad de los controles y se identificaron las siguientes debilidades: 
• Las causas raíz de los tres riesgos no están descritas
• En la mayoría de los controles asociados a los tres riesgos no se expresa cual es el propósito. Como si lo está en el control 2 del riesgo RG32 que señala “(…) con el fin que se realicen las asesorías en el manejo del sistema y para solucionar el inconveniente presentado (…)”
• En los controles 1 y 3 del riesgo RG31 no se identifica cómo se realiza la verificación o seguimiento.
• En el control 2 del riesgo RG32 no se identifica la desviación del control
• En el control 2 del riesgo RG33 no cumple con los criterios del control (responsable, acción y complemento)
• De acuerdo con los soportes entregados se deduce que el primer control del riesgo RG31 no se ejecuta como fue diseñado, teniendo en cuenta que este riesgo se materializó.
• El segundo control del riesgo RG31, el primer control del RG32 y el primer control del RG33, no se aplica como fue diseñado, por cuanto no se está haciendo por parte del jefe de la Oficina Jurídica, un seguimiento exhaustivo a los estados de los procesos del SIPROJWEB, toda vez que se evidencia desactualización de procesos en el SIPROJWEB. 
• El tercer control del Riesgo RG31, no se aplica como fue diseñado, toda vez que no se está haciendo un monitoreo adecuado a las obligaciones de los apoderados de la entidad, toda vez que se evidencia desactualización de procesos en el SIPROJWEB.
</t>
  </si>
  <si>
    <t>Desconocimiento de la normatividad aplicable a la entidad relacionada con la redacción y 
diseño de controles. 
 Desconocimiento de la Política de Administración del riesgo vigente en la entidad, a fin de dar 
cumplimiento efectivo a los lineamientos señalados.</t>
  </si>
  <si>
    <t>Ajuste en la redacción de los riesgos, sieguiendo la metodología establecida por el DAFP y la Politica de Administración del riesgo de la Loteria</t>
  </si>
  <si>
    <t>Matriz modificada, aprobada y socializada</t>
  </si>
  <si>
    <t>Jefe Oficina Juridica</t>
  </si>
  <si>
    <r>
      <rPr>
        <sz val="10"/>
        <color rgb="FF000000"/>
        <rFont val="Arial Narrow"/>
        <family val="2"/>
      </rPr>
      <t xml:space="preserve">La acción está </t>
    </r>
    <r>
      <rPr>
        <b/>
        <sz val="10"/>
        <color rgb="FF000000"/>
        <rFont val="Arial Narrow"/>
        <family val="2"/>
      </rPr>
      <t xml:space="preserve">Incumplida
</t>
    </r>
    <r>
      <rPr>
        <sz val="10"/>
        <color rgb="FF000000"/>
        <rFont val="Arial Narrow"/>
        <family val="2"/>
      </rPr>
      <t xml:space="preserve">
La dependencia no realizó el reporte y la jefe de la Oficina Jurídica informó que por la carga laboral y la falta de un profesional de apoyo no le es posible reportar avance.</t>
    </r>
  </si>
  <si>
    <t>ESTABLECIMIENTO ACCIONES DE MEJORA</t>
  </si>
  <si>
    <t>PRIMER SEGUIMIENTO  DE 2022</t>
  </si>
  <si>
    <t xml:space="preserve"> SEGUNDO SEGUIMIENTO DE 2022</t>
  </si>
  <si>
    <t xml:space="preserve"> TERCER SEGUIMIENTO DE 2022</t>
  </si>
  <si>
    <t xml:space="preserve"> CUARTO SEGUIMIENTO DE 2022</t>
  </si>
  <si>
    <t>CIERRES ACCION / HALLAZGO</t>
  </si>
  <si>
    <t>fecha de solicitud</t>
  </si>
  <si>
    <t>Fecha del hallazgo</t>
  </si>
  <si>
    <t>Código o capítulo</t>
  </si>
  <si>
    <t>ACCIÓN</t>
  </si>
  <si>
    <t>Área responsable de ejecución</t>
  </si>
  <si>
    <t>Líder área responsable de ejecución</t>
  </si>
  <si>
    <t>Fórmula del indicador</t>
  </si>
  <si>
    <t>Fecha de inicio</t>
  </si>
  <si>
    <t>Fecha terminación</t>
  </si>
  <si>
    <t>2. Fecha seguimiento</t>
  </si>
  <si>
    <t>2.Evidencias o soportes ejecución acción de mejora</t>
  </si>
  <si>
    <t>2. 25% avance en ejecución de la meta</t>
  </si>
  <si>
    <t>2.Analisis - Seguimiento OCI4</t>
  </si>
  <si>
    <t>2.Auditor que realizó el seguimiento</t>
  </si>
  <si>
    <t>3.Fecha seguimiento</t>
  </si>
  <si>
    <t>3.Evidencias o soportes ejecución acción de mejora</t>
  </si>
  <si>
    <t>3.Actividades realizadas  a la fecha</t>
  </si>
  <si>
    <t>3.Resultado del indicador</t>
  </si>
  <si>
    <t>3. 50% avance en ejecución de la meta</t>
  </si>
  <si>
    <t>3.Alerta</t>
  </si>
  <si>
    <t>3.Analisis - Seguimiento OCI4</t>
  </si>
  <si>
    <t>3.Auditor que realizó el seguimiento</t>
  </si>
  <si>
    <t>4.Fecha seguimiento</t>
  </si>
  <si>
    <t>4.Evidencias o soportes ejecución acción de mejora</t>
  </si>
  <si>
    <t>4.Actividades realizadas  a la fecha</t>
  </si>
  <si>
    <t>4.Resultado del indicador</t>
  </si>
  <si>
    <t>4. 75% avance en ejecución de la meta</t>
  </si>
  <si>
    <t>4.Alerta</t>
  </si>
  <si>
    <t>4.Analisis - Seguimiento OCI4</t>
  </si>
  <si>
    <t>4.Auditor que realizó el seguimiento</t>
  </si>
  <si>
    <t>4. 100% avance en ejecución de la meta</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</si>
  <si>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</si>
  <si>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</si>
  <si>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</si>
  <si>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</si>
  <si>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</si>
  <si>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</si>
  <si>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</si>
  <si>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</si>
  <si>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</si>
  <si>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</si>
  <si>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</si>
  <si>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</si>
  <si>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</si>
  <si>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</si>
  <si>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</si>
  <si>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</si>
  <si>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</si>
  <si>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</si>
  <si>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</si>
  <si>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</si>
  <si>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</si>
  <si>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</si>
  <si>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</si>
  <si>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AUDITORIA AL PROCESO DE GESTIÓN DE COMUNICACIONES 2022</t>
  </si>
  <si>
    <t>PLANEACIÓN ESTRATÉGICA Y DE NEGOCIOS</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</si>
  <si>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</si>
  <si>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</si>
  <si>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</si>
  <si>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</si>
  <si>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</si>
  <si>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</si>
  <si>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t>Oficina de Planeación Estratégica y de Negocios</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</si>
  <si>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</si>
  <si>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</si>
  <si>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</si>
  <si>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</si>
  <si>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</si>
  <si>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</si>
  <si>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</si>
  <si>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</si>
  <si>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</si>
  <si>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</si>
  <si>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</si>
  <si>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</si>
  <si>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</si>
  <si>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</si>
  <si>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</si>
  <si>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</si>
  <si>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</si>
  <si>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</si>
  <si>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</si>
  <si>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</si>
  <si>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</si>
  <si>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</si>
  <si>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</si>
  <si>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</si>
  <si>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</si>
  <si>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</si>
  <si>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</si>
  <si>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</si>
  <si>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</si>
  <si>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</si>
  <si>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</si>
  <si>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</si>
  <si>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</si>
  <si>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</si>
  <si>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</si>
  <si>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</si>
  <si>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</si>
  <si>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</si>
  <si>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</si>
  <si>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</si>
  <si>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</si>
  <si>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</si>
  <si>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</si>
  <si>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3.Detalle del avance de la acción de mejora</t>
  </si>
  <si>
    <t>(No. actividades realizadas de las indicadas en la columna L).</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</si>
  <si>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</si>
  <si>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</si>
  <si>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</si>
  <si>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</si>
  <si>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</si>
  <si>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</si>
  <si>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</si>
  <si>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</si>
  <si>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</si>
  <si>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</si>
  <si>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Manuela Hernández J</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</si>
  <si>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</si>
  <si>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</si>
  <si>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</si>
  <si>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</si>
  <si>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</si>
  <si>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</si>
  <si>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</si>
  <si>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</si>
  <si>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</si>
  <si>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</si>
  <si>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</si>
  <si>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</si>
  <si>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</si>
  <si>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</si>
  <si>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</si>
  <si>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ABIERTO</t>
  </si>
  <si>
    <r>
      <rPr>
        <b/>
        <sz val="10"/>
        <color rgb="FF000000"/>
        <rFont val="Arial Narrow"/>
        <family val="2"/>
      </rPr>
      <t xml:space="preserve">TEMA: Partes Interesadas del MSPI
</t>
    </r>
    <r>
      <rPr>
        <sz val="10"/>
        <color rgb="FF000000"/>
        <rFont val="Arial Narrow"/>
        <family val="2"/>
      </rPr>
      <t xml:space="preserve">
Revisado el documento denominado Caracterización de Usuarios y Partes Interesadas, recibido el día 22/05/2024 por parte de la Oficina de Planeación, se evidencia que incumple lo establecido en el numeral 7.1.2. Necesidades y expectativas de los interesados del documento maestro Modelo de Seguridad y Privacidad de la Información expedido en la vigencia 2021 por Mintic, dado que en el mismo no se identifican expresamente las partes internas y externas que pueden influir directamente en la seguridad y privacidad de la información, así como tampoco se determinan los requisitos legales, reglamentarios y contractuales de dichas partes. </t>
    </r>
  </si>
  <si>
    <t>Debido a la concentración en otras actividades, no se alcanzó a contar con el documento completo, incluyendo al MSPI.</t>
  </si>
  <si>
    <t xml:space="preserve">Se ajustará el documento teniendo en cuenta  los indicado en el numeral 7.1.2. Necesidades y expectativas de los interesados del documento maestro Modelo de Seguridad y Privacidad de la Información expedido en la vigencia 2021 por Mintic. </t>
  </si>
  <si>
    <t>Documento socializado de Caracterización de Usuarios y Partes Interesadas ajustado.</t>
  </si>
  <si>
    <t xml:space="preserve">Jefe de  Oficina Asesora de Planeación y Jefe Oficina de Gestión Tecnológica e Innovación </t>
  </si>
  <si>
    <t>La acción de mejora se encuentra en desarrollo por parte de la Oficina TIC, que actualmente valida el Instrumento de Identificación de la Línea Base de Seguridad – Hoja Portada, el cual será ajustado conforme al numeral 7.1.2 del Modelo de Seguridad y Privacidad de la Información del MinTIC (2021).</t>
  </si>
  <si>
    <t>La acción de mejora se encuentra en ejecución; mediante memorando n°3-2025-983 del 04/06/2025 el proceso solicitó prórroga para cumplir la acción al 30/06/2025. 
La cual fue aprobada por la OCI mediante memorando n°3-2025-1031 del 11/06/2025; por tanto, se recomienda al proceso adelantar las actividades correspondientes en el nuevo plazo establecido. 
No obstante, posteriormente se solicitó segunda prórroga mediante memorando n°3-2025-1060 del 13/06/2025 para 31 de agosto del 2025; la cual fue aprobada por la OCI mediante memorando n°3-2025-1120 del 24/06/2025.</t>
  </si>
  <si>
    <r>
      <rPr>
        <b/>
        <sz val="10"/>
        <color rgb="FF000000"/>
        <rFont val="Arial Narrow"/>
        <family val="2"/>
      </rPr>
      <t xml:space="preserve">TEMA: Funciones del Comité Institucional de Gestión y Desempeño frente al MSPI
</t>
    </r>
    <r>
      <rPr>
        <sz val="10"/>
        <color rgb="FF000000"/>
        <rFont val="Arial Narrow"/>
        <family val="2"/>
      </rPr>
      <t xml:space="preserve">
Revisada la información recibida el día 27/05/2024 por parte de la Oficina de Planeación en relación con las resoluciones de creación y modificación de la conformación del Comité Institucional de Gestión y Desempeño, y analizada la resolución vigente No. 107 de 2023 “Por la cual se integra y se adopta el reglamento de funcionamiento del Comité Institucional de Gestión y Desempeño de la Lotería de Bogotá”, se evidencia que en el artículo 5° Funciones, no se incorporan las funciones relacionadas con seguridad y privacidad de la información, lo que conlleva al incumplimiento de los numerales 7.2.1 Liderazgo y Compromiso y 7.2.2 Política de seguridad y privacidad de la información del documento maestro Modelo de Seguridad y Privacidad de la Información expedido en la vigencia 2021 por Mintic.
</t>
    </r>
  </si>
  <si>
    <t>Debido a la concentración en otras actividades, no había incorporado las funciones relacionadas con Seguridad de la Información en el  Comité Institucional de Gestión y Desempeño de la Lotería de Bogotá.</t>
  </si>
  <si>
    <t xml:space="preserve">Se realizará el ajuste a las funciones del comité institucional de gestón y desempeño, adicionando la función de "Asegurar la implementación y desarrollo de las políticas de gestión y directrices en materia de seguridad digital y de la información"
</t>
  </si>
  <si>
    <t>Resolución emitida por la Gerencia General</t>
  </si>
  <si>
    <t xml:space="preserve">Jefe de Oficina Asesora de Planeación. </t>
  </si>
  <si>
    <t>30/02/2025</t>
  </si>
  <si>
    <t>La acción de mejora consiste en ajustar las funciones del Comité Institucional de Gestión y Desempeño, adicionando la función de “asegurar la implementación y desarrollo de las políticas de gestión y directrices en materia de seguridad digital y de la información”. Esta modificación se encuentra en proceso de gestión para su formalización.</t>
  </si>
  <si>
    <t xml:space="preserve">La Oficina Asesora de Planeación junto con  la Oficina de Comunicaciones y Mercadeo realizarán mesas de trabajo para revisar la estructura de la pagina web y definir claramente las secciones y sus respectivos titulos.
En estas mesas de trabajo se revisarán cada una de las secciones y los documentos que contienen en la página web de la entidad con el fin de establecer cuales de estos elementos o documentos requieren realizar ajustes de acuerdo con lo dispuesto en la Resolución del MinTic 1519 de 2020, para proceder a informarles a cada uno de los procesos para que apliquen los ajustes a que haya lugar
</t>
  </si>
  <si>
    <t>Actas de las mesas de trabajo donde se realice la identificación de los elementos que no cumplen con los requerimientos técnicos de la Resolución 1519 de 2020</t>
  </si>
  <si>
    <t xml:space="preserve">Oficina Asesora de Planeación. </t>
  </si>
  <si>
    <r>
      <rPr>
        <b/>
        <sz val="10"/>
        <color rgb="FF000000"/>
        <rFont val="Arial Narrow"/>
        <family val="2"/>
      </rPr>
      <t>El 28 de abril,</t>
    </r>
    <r>
      <rPr>
        <sz val="10"/>
        <color rgb="FF000000"/>
        <rFont val="Arial Narrow"/>
        <family val="2"/>
      </rPr>
      <t xml:space="preserve"> se envío correo eletrónico a la oficina de comunicaciones solicitando actualización en dos de sus títulos. </t>
    </r>
    <r>
      <rPr>
        <b/>
        <sz val="10"/>
        <color rgb="FF000000"/>
        <rFont val="Arial Narrow"/>
        <family val="2"/>
      </rPr>
      <t>El día 8 de mayo</t>
    </r>
    <r>
      <rPr>
        <sz val="10"/>
        <color rgb="FF000000"/>
        <rFont val="Arial Narrow"/>
        <family val="2"/>
      </rPr>
      <t xml:space="preserve"> se llevo a cabo mesa de trabajo con la Oficina de Comunicaciones, con el fin de revisar y validar la estructura de la web, se verificaron las secciones y sus respectivos titulos, bajo una matriz en excel,  la cual se adjunta soporte.</t>
    </r>
    <r>
      <rPr>
        <b/>
        <sz val="10"/>
        <color rgb="FF000000"/>
        <rFont val="Arial Narrow"/>
        <family val="2"/>
      </rPr>
      <t xml:space="preserve"> El 27 de junio</t>
    </r>
    <r>
      <rPr>
        <sz val="10"/>
        <color rgb="FF000000"/>
        <rFont val="Arial Narrow"/>
        <family val="2"/>
      </rPr>
      <t xml:space="preserve"> se llevo a cabo Comité Instituional de Gestión y Desempeño en el cual se presentó Informe de Seguimiento al botón de transparencia de la web de la entidad, de igual manera se adjunta soporte del acta N7 y del Informe, el cual se encuentra cargado en la web. </t>
    </r>
    <r>
      <rPr>
        <b/>
        <sz val="10"/>
        <color rgb="FF000000"/>
        <rFont val="Arial Narrow"/>
        <family val="2"/>
      </rPr>
      <t xml:space="preserve">El 6 de julio </t>
    </r>
    <r>
      <rPr>
        <sz val="10"/>
        <color rgb="FF000000"/>
        <rFont val="Arial Narrow"/>
        <family val="2"/>
      </rPr>
      <t xml:space="preserve">se envía Informe de seguimiento al boton de transparencia con el fin de requerir a las diferentes dependencias subsanar las observaciones.                                                             </t>
    </r>
  </si>
  <si>
    <r>
      <rPr>
        <sz val="10"/>
        <color rgb="FF000000"/>
        <rFont val="Arial Narrow"/>
        <family val="2"/>
      </rPr>
      <t xml:space="preserve">La acción de mejora se encuentra en </t>
    </r>
    <r>
      <rPr>
        <b/>
        <sz val="10"/>
        <color rgb="FF000000"/>
        <rFont val="Arial Narrow"/>
        <family val="2"/>
      </rPr>
      <t xml:space="preserve">ejecución
</t>
    </r>
    <r>
      <rPr>
        <sz val="10"/>
        <color rgb="FF000000"/>
        <rFont val="Arial Narrow"/>
        <family val="2"/>
      </rPr>
      <t xml:space="preserve">
El día 11/07/2025 se revisaron los soportes del reporte evidenciado que son consistentes con la acción definida. Para este reporte se realizó mesa de trabajo con Comunicaciones  dejando como soporte archivo de resultados de la validación la cual se presentó a Comité el 27/06/2025.</t>
    </r>
  </si>
  <si>
    <t>La Oficina Asesora de Planeación con apoyo del area de Comunicaciones y Mercadeo diseñara un Instructivo con los criterios definidos en el Anexo 1 de la Resolución 1519 de 2020 del  MinTic para que cada area implemente las directrices de accesibilidad web en el momento de generar documentos que se publiquen en la página web, dicho documento una vez sea aprobado por el comite de gestión institucional sera socializado a todos los colaboradores de la entidad, y se realizara capacitación semestral para que esten vigentes los conocimientos.</t>
  </si>
  <si>
    <t>Instructivo con lineamientos para publicación de documentos texto, hoja de calculo, documentos PDF y plantillas de presentación 
Acta de aprobación por el comité institucional de gestión y desempeño</t>
  </si>
  <si>
    <t>a acción de mejora se encuentra dentro de los tiempos establecidos. La Oficina Asesora de Planeación, con apoyo del área de Comunicaciones y Mercadeo, desarrollará un instructivo con base en los criterios del Anexo 1 de la Resolución 1519 de 2020 del MinTIC. Para ello, se tienen programadas mesas de trabajo con la Oficina Asesora de Comunicaciones durante el mes de julio. Una vez aprobado por el Comité de Gestión Institucional, el instructivo será socializado a todos los colaboradores y se realizará capacitación semestral para mantener actualizados los conocimientos.</t>
  </si>
  <si>
    <t>La acción está en término 
En el periodo no se registra reporte de avance. 
Así mismo, mediante memorando n°3-2025-1060 del 13/06/2025 el proceso solicitó prórroga para 31 de agosto del 2025; la cual fue aprobada por la OCI mediante memorando n°3-2025-1120 del 24/06/2025.</t>
  </si>
  <si>
    <t>Producto de la evaluación realizada sobre los reportes de materialización de riesgo, se evidenció 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 y aunque en respuesta al informe preliminar fue allegado el reporte ajustado como soporte de la acción correctiva, el hecho es que no se presentó una acción preventiva por cuanto existe un procedimiento que no se cumplió.</t>
  </si>
  <si>
    <t>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t>
  </si>
  <si>
    <t>La oficina asesora de planeación en su rol de segunda línea de defensa y en cumplimiento de la actividad No 4 del procedimiento PRO310-456-2 reporte y manejo de eventos de riesgo materializados, realizará las respectivas revisiones, verificaciones y ajustes de la información reportada por el proceso correspondiente ante la materalización de alguno de los riesgos identificados y no identificados en la matriz de riesgos de la entidad.</t>
  </si>
  <si>
    <t xml:space="preserve"> Reporte Evento Riesgo revisado, verificado y ajustado a travez del Formato FRO310-457-1
</t>
  </si>
  <si>
    <t>El 29 de mayo ae soliictó a través de correo electronico reporte de riegos materializdos 2024 y su respectivo plan de acción con el fin de realizar seguimiento, ademas el 17 de junio se enviaron formatos para su diligenciamiento y asi mismo se brindo apoyo en el diligenciamiiento.</t>
  </si>
  <si>
    <r>
      <rPr>
        <sz val="10"/>
        <color rgb="FF000000"/>
        <rFont val="Arial Narrow"/>
        <family val="2"/>
      </rPr>
      <t xml:space="preserve">La acción de mejora se encuentra en </t>
    </r>
    <r>
      <rPr>
        <b/>
        <sz val="10"/>
        <color rgb="FF000000"/>
        <rFont val="Arial Narrow"/>
        <family val="2"/>
      </rPr>
      <t xml:space="preserve">ejecución
</t>
    </r>
    <r>
      <rPr>
        <sz val="10"/>
        <color rgb="FF000000"/>
        <rFont val="Arial Narrow"/>
        <family val="2"/>
      </rPr>
      <t xml:space="preserve">
El día 11/07/2025 se revisaron los soportes del reporte evidenciado que son consistentes con la acción definida. Para este reporte se anexo correo del 21/05/2025 donde Planeación envía reporte de riesgos materializados y formato a diligenciar.
Así mismo, mediante memorando n°3-2025-1060 del 13/06/2025 el proceso solicitó prórroga para 31 de agosto del 2025; la cual fue aprobada por la OCI mediante memorando n°3-2025-1120 del 24/06/2025.</t>
    </r>
  </si>
  <si>
    <t>TABLA RESUMEN ESTADO PLANES DE MEJORAMIENTO</t>
  </si>
  <si>
    <t>ÁREA AFECTADA</t>
  </si>
  <si>
    <t>ORIGEN</t>
  </si>
  <si>
    <t>N° OBSERVACIONES</t>
  </si>
  <si>
    <t>N° OBSERVACIONES CERRADAS</t>
  </si>
  <si>
    <t>N° ACCIONES</t>
  </si>
  <si>
    <t>ACCIONES CERRADAS IV TRIMESTRE 2024</t>
  </si>
  <si>
    <t>ACCIONES CERRADAS I TRIMESTRE 2025</t>
  </si>
  <si>
    <t>ACCIONES INCUMPLIDAS</t>
  </si>
  <si>
    <t xml:space="preserve"> EN EJECUCIÓN</t>
  </si>
  <si>
    <t>SECRETARÍA GENERAL</t>
  </si>
  <si>
    <t>ÁREA ATENCIÓN Y SERVICIO AL CLIENTE</t>
  </si>
  <si>
    <t>SUBGERENCIA COMERCIAL Y DE OPERACIONES</t>
  </si>
  <si>
    <t>UNIDAD DE BIENES Y SERVICIOS</t>
  </si>
  <si>
    <t>AUDITORÍA GESTIÓN DE BIENES Y SERVICIOS 2023</t>
  </si>
  <si>
    <t>AUDITORÍAS AL PROCESO DE ATENCIÓN Y SERVICIO AL CLIENTE 2024</t>
  </si>
  <si>
    <t>UNIDAD DE TALENTO HUMANO</t>
  </si>
  <si>
    <t>AUDITORÍA GESTIÓN JURÍDICA 2022</t>
  </si>
  <si>
    <t>AUDITORÍA GESTIÓ FINANCIERA Y CONTABLE 2022</t>
  </si>
  <si>
    <t>AUDITORÍA AL SISTEMA DE GESTIÓN DE SEGURIDAD Y SALUD EN EL TRABAJO SG-SST 2023</t>
  </si>
  <si>
    <t>OFICINA GESTIÓN TIC</t>
  </si>
  <si>
    <t>UNIDAD FINANCIERA Y CONTABLE</t>
  </si>
  <si>
    <t>OFICINA OFICIAL DE CUMPLIMIENTO</t>
  </si>
  <si>
    <t>Auditoría Externa SGAS Grupo Élite Organizacional 2024</t>
  </si>
  <si>
    <t>UNIDAD DE APUESTAS Y CONTROL DE JUEGOS</t>
  </si>
  <si>
    <t>DIRECCIÓN DE OPERACIÓN DE PRODUCTO Y COMERCIALIZACIÓN</t>
  </si>
  <si>
    <t>OFICINA JURÍDICA</t>
  </si>
  <si>
    <t>Informe de Evluación Indpendiente al Sistema de Control Interno-I semestre 2024</t>
  </si>
  <si>
    <t xml:space="preserve">OFICINA ASESORA DE PLANEACIÓN </t>
  </si>
  <si>
    <t>AUDITORÍA AL PROCESO DE GESTIÓN TECNOLÓGICA E INNOVACIÓN, CON ÉNFASIS EN EL MODELO DE SEGURIDAD Y PRIVACIDAD DE LA INFORMACIÓN – MSPI</t>
  </si>
  <si>
    <t>TOTAL</t>
  </si>
  <si>
    <t>ACCIONES CERRADAS II TRIMESTRE 2025</t>
  </si>
  <si>
    <t>Informe de Evaluación Indpendiente al Sistema de Control Interno-II semestre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</si>
</sst>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d/mm/yyyy;@"/>
    <numFmt numFmtId="166" formatCode="dd/mm/yyyy;@"/>
  </numFmts>
  <fonts count="73"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u/>
      <sz val="7.35"/>
      <color theme="10"/>
      <name val="Calibri"/>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b/>
      <sz val="8"/>
      <color theme="1"/>
      <name val="Arial Narrow"/>
      <family val="2"/>
    </font>
    <font>
      <sz val="8"/>
      <color theme="1"/>
      <name val="Arial Narrow"/>
      <family val="2"/>
    </font>
    <font>
      <b/>
      <sz val="11"/>
      <color rgb="FFFF0000"/>
      <name val="Arial Narrow"/>
      <family val="2"/>
    </font>
    <font>
      <b/>
      <sz val="11"/>
      <name val="Arial Narrow"/>
      <family val="2"/>
    </font>
    <font>
      <sz val="11"/>
      <name val="Arial Narrow"/>
      <family val="2"/>
    </font>
    <font>
      <b/>
      <sz val="10"/>
      <name val="Arial Narrow"/>
      <family val="2"/>
    </font>
    <font>
      <sz val="10"/>
      <name val="Arial Narrow"/>
      <family val="2"/>
    </font>
    <font>
      <sz val="10"/>
      <color theme="0"/>
      <name val="Arial Narrow"/>
      <family val="2"/>
    </font>
    <font>
      <b/>
      <sz val="10"/>
      <color rgb="FF000000"/>
      <name val="Arial Narrow"/>
      <family val="2"/>
    </font>
    <font>
      <sz val="10"/>
      <color rgb="FF000000"/>
      <name val="Arial Narrow"/>
      <family val="2"/>
    </font>
    <font>
      <sz val="10"/>
      <color rgb="FFFF0000"/>
      <name val="Arial Narrow"/>
      <family val="2"/>
    </font>
    <font>
      <b/>
      <sz val="9"/>
      <color indexed="81"/>
      <name val="Tahoma"/>
      <family val="2"/>
    </font>
    <font>
      <sz val="9"/>
      <color indexed="81"/>
      <name val="Tahoma"/>
      <family val="2"/>
    </font>
    <font>
      <sz val="10"/>
      <color indexed="8"/>
      <name val="Arial Narrow"/>
      <family val="2"/>
    </font>
    <font>
      <b/>
      <u/>
      <sz val="10"/>
      <name val="Arial Narrow"/>
      <family val="2"/>
    </font>
    <font>
      <sz val="8"/>
      <color rgb="FFFF0000"/>
      <name val="Arial"/>
      <family val="2"/>
    </font>
    <font>
      <b/>
      <sz val="8"/>
      <color rgb="FF323232"/>
      <name val="Arial"/>
      <family val="2"/>
    </font>
    <font>
      <b/>
      <sz val="9"/>
      <color theme="0"/>
      <name val="Arial"/>
      <family val="2"/>
    </font>
    <font>
      <b/>
      <sz val="11"/>
      <color theme="0"/>
      <name val="Arial"/>
      <family val="2"/>
    </font>
    <font>
      <sz val="11"/>
      <color theme="0"/>
      <name val="Arial"/>
      <family val="2"/>
    </font>
    <font>
      <sz val="11"/>
      <color theme="1"/>
      <name val="Arial"/>
      <family val="2"/>
    </font>
    <font>
      <b/>
      <sz val="11"/>
      <color theme="1"/>
      <name val="Arial"/>
      <family val="2"/>
    </font>
    <font>
      <b/>
      <i/>
      <sz val="12"/>
      <color theme="1"/>
      <name val="Arial Narrow"/>
      <family val="2"/>
    </font>
    <font>
      <u/>
      <sz val="12"/>
      <color theme="1"/>
      <name val="Arial Narrow"/>
      <family val="2"/>
    </font>
    <font>
      <b/>
      <i/>
      <sz val="10"/>
      <color theme="1"/>
      <name val="Arial Narrow"/>
      <family val="2"/>
    </font>
    <font>
      <u/>
      <sz val="10"/>
      <color theme="1"/>
      <name val="Arial Narrow"/>
      <family val="2"/>
    </font>
    <font>
      <sz val="10"/>
      <color theme="1"/>
      <name val="Arial"/>
      <family val="2"/>
    </font>
    <font>
      <b/>
      <sz val="8"/>
      <color rgb="FFFF0000"/>
      <name val="Arial Narrow"/>
      <family val="2"/>
    </font>
    <font>
      <sz val="8"/>
      <color rgb="FFFF0000"/>
      <name val="Arial Narrow"/>
      <family val="2"/>
    </font>
    <font>
      <b/>
      <sz val="10"/>
      <color theme="1"/>
      <name val="Arial"/>
      <family val="2"/>
    </font>
    <font>
      <sz val="10"/>
      <color rgb="FF0000FF"/>
      <name val="Arial Narrow"/>
      <family val="2"/>
    </font>
    <font>
      <b/>
      <sz val="10"/>
      <color rgb="FFFF0000"/>
      <name val="Arial Narrow"/>
      <family val="2"/>
    </font>
    <font>
      <sz val="10"/>
      <color rgb="FF1D16F0"/>
      <name val="Arial Narrow"/>
      <family val="2"/>
    </font>
    <font>
      <b/>
      <i/>
      <sz val="10"/>
      <color rgb="FF000000"/>
      <name val="Arial Narrow"/>
      <family val="2"/>
    </font>
    <font>
      <i/>
      <sz val="10"/>
      <color rgb="FF000000"/>
      <name val="Arial Narrow"/>
      <family val="2"/>
    </font>
    <font>
      <b/>
      <sz val="10"/>
      <color rgb="FF000000"/>
      <name val="Arial Narrow"/>
    </font>
    <font>
      <sz val="10"/>
      <color rgb="FF000000"/>
      <name val="Arial Narrow"/>
    </font>
  </fonts>
  <fills count="27">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rgb="FF000000"/>
      </patternFill>
    </fill>
    <fill>
      <patternFill patternType="solid">
        <fgColor theme="4"/>
        <bgColor indexed="64"/>
      </patternFill>
    </fill>
    <fill>
      <patternFill patternType="solid">
        <fgColor theme="9" tint="0.39997558519241921"/>
        <bgColor indexed="64"/>
      </patternFill>
    </fill>
    <fill>
      <patternFill patternType="solid">
        <fgColor rgb="FF5B9BD5"/>
        <bgColor indexed="64"/>
      </patternFill>
    </fill>
    <fill>
      <patternFill patternType="solid">
        <fgColor rgb="FF54823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rgb="FFFFFF00"/>
        <bgColor rgb="FF000000"/>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rgb="FF000000"/>
      </right>
      <top/>
      <bottom style="thin">
        <color rgb="FF000000"/>
      </bottom>
      <diagonal/>
    </border>
    <border>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rgb="FF000000"/>
      </right>
      <top/>
      <bottom/>
      <diagonal/>
    </border>
  </borders>
  <cellStyleXfs count="14">
    <xf numFmtId="0" fontId="0" fillId="0" borderId="0"/>
    <xf numFmtId="9" fontId="1" fillId="0" borderId="0" applyFont="0" applyFill="0" applyBorder="0" applyAlignment="0" applyProtection="0"/>
    <xf numFmtId="0" fontId="2" fillId="0" borderId="0"/>
    <xf numFmtId="0" fontId="3" fillId="0" borderId="0"/>
    <xf numFmtId="0" fontId="7" fillId="0" borderId="0" applyNumberFormat="0" applyFill="0" applyBorder="0" applyAlignment="0" applyProtection="0">
      <alignment vertical="top"/>
      <protection locked="0"/>
    </xf>
    <xf numFmtId="0" fontId="1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638">
    <xf numFmtId="0" fontId="0" fillId="0" borderId="0" xfId="0"/>
    <xf numFmtId="0" fontId="9" fillId="11" borderId="0" xfId="0" applyFont="1" applyFill="1" applyAlignment="1" applyProtection="1">
      <alignment horizontal="center" vertical="center" wrapText="1"/>
      <protection locked="0"/>
    </xf>
    <xf numFmtId="0" fontId="9"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9"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9" fillId="14" borderId="1" xfId="1" applyFont="1" applyFill="1" applyBorder="1" applyAlignment="1" applyProtection="1">
      <alignment horizontal="center" vertical="center" wrapText="1"/>
      <protection locked="0"/>
    </xf>
    <xf numFmtId="0" fontId="9" fillId="0" borderId="1" xfId="0" applyFont="1" applyBorder="1" applyAlignment="1">
      <alignment vertical="top" wrapText="1"/>
    </xf>
    <xf numFmtId="0" fontId="9" fillId="0" borderId="1" xfId="0" applyFont="1" applyBorder="1" applyAlignment="1">
      <alignment vertical="center" wrapText="1"/>
    </xf>
    <xf numFmtId="0" fontId="8" fillId="3" borderId="0" xfId="0" applyFont="1" applyFill="1" applyAlignment="1" applyProtection="1">
      <alignment horizontal="center" vertical="top" wrapText="1"/>
      <protection locked="0"/>
    </xf>
    <xf numFmtId="0" fontId="9" fillId="12" borderId="0" xfId="0" applyFont="1" applyFill="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9"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9" fillId="0" borderId="0" xfId="0" applyFont="1" applyAlignment="1">
      <alignment horizontal="center" vertical="center" wrapText="1"/>
    </xf>
    <xf numFmtId="14" fontId="9" fillId="0" borderId="0" xfId="0" applyNumberFormat="1" applyFont="1" applyAlignment="1" applyProtection="1">
      <alignment horizontal="center" vertical="center" wrapText="1"/>
      <protection locked="0"/>
    </xf>
    <xf numFmtId="0" fontId="9" fillId="14"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wrapText="1"/>
      <protection locked="0"/>
    </xf>
    <xf numFmtId="0" fontId="15"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center" vertical="top" wrapText="1"/>
    </xf>
    <xf numFmtId="9" fontId="9" fillId="0" borderId="0" xfId="1" applyFont="1" applyFill="1" applyBorder="1" applyAlignment="1" applyProtection="1">
      <alignment horizontal="center" vertical="center"/>
      <protection locked="0"/>
    </xf>
    <xf numFmtId="14" fontId="9" fillId="0" borderId="0" xfId="0" applyNumberFormat="1" applyFont="1" applyAlignment="1">
      <alignment horizontal="center" vertical="center"/>
    </xf>
    <xf numFmtId="14" fontId="13"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0" fillId="0" borderId="0" xfId="2" applyFont="1" applyAlignment="1">
      <alignment horizontal="center" vertical="center" wrapText="1"/>
    </xf>
    <xf numFmtId="14" fontId="10" fillId="0" borderId="0" xfId="2" applyNumberFormat="1" applyFont="1" applyAlignment="1">
      <alignment horizontal="center" vertical="center" wrapText="1"/>
    </xf>
    <xf numFmtId="14" fontId="10" fillId="0" borderId="0" xfId="0" applyNumberFormat="1" applyFont="1" applyAlignment="1">
      <alignment horizontal="center" vertical="center"/>
    </xf>
    <xf numFmtId="0" fontId="16" fillId="0" borderId="0" xfId="0" applyFont="1" applyAlignment="1">
      <alignment horizontal="center" vertical="center" wrapText="1"/>
    </xf>
    <xf numFmtId="0" fontId="10" fillId="0" borderId="0" xfId="2" applyFont="1" applyAlignment="1">
      <alignment horizontal="center" vertical="top" wrapText="1"/>
    </xf>
    <xf numFmtId="14" fontId="10"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10" fillId="0" borderId="0" xfId="4" applyFont="1" applyFill="1" applyBorder="1" applyAlignment="1" applyProtection="1">
      <alignment horizontal="center" vertical="center" wrapText="1"/>
    </xf>
    <xf numFmtId="0" fontId="12" fillId="0" borderId="0" xfId="0" applyFon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9" fontId="9" fillId="0" borderId="0" xfId="0" applyNumberFormat="1" applyFont="1" applyAlignment="1">
      <alignment horizontal="center" vertical="center" wrapText="1"/>
    </xf>
    <xf numFmtId="0" fontId="13" fillId="0" borderId="0" xfId="0" applyFont="1" applyAlignment="1">
      <alignment horizontal="center" vertical="center" wrapText="1"/>
    </xf>
    <xf numFmtId="0" fontId="10" fillId="0" borderId="0" xfId="0" applyFont="1" applyAlignment="1" applyProtection="1">
      <alignment horizontal="center" vertical="top" wrapText="1"/>
      <protection locked="0"/>
    </xf>
    <xf numFmtId="9" fontId="9" fillId="0" borderId="0" xfId="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4" fontId="10" fillId="0" borderId="0" xfId="0" applyNumberFormat="1" applyFont="1" applyAlignment="1" applyProtection="1">
      <alignment horizontal="center" vertical="center" wrapText="1"/>
      <protection locked="0"/>
    </xf>
    <xf numFmtId="9" fontId="9" fillId="0" borderId="0" xfId="0" applyNumberFormat="1" applyFont="1" applyAlignment="1" applyProtection="1">
      <alignment horizontal="center" vertical="center" wrapText="1"/>
      <protection locked="0"/>
    </xf>
    <xf numFmtId="14" fontId="13" fillId="0" borderId="0" xfId="0" applyNumberFormat="1" applyFont="1" applyAlignment="1" applyProtection="1">
      <alignment horizontal="center" vertical="center" wrapText="1"/>
      <protection locked="0"/>
    </xf>
    <xf numFmtId="0" fontId="10" fillId="0" borderId="0" xfId="0" applyFont="1" applyAlignment="1" applyProtection="1">
      <alignment horizontal="left" vertical="top" wrapText="1"/>
      <protection locked="0"/>
    </xf>
    <xf numFmtId="0" fontId="9" fillId="0" borderId="0" xfId="5" applyFont="1" applyAlignment="1">
      <alignment horizontal="center" vertical="center" wrapText="1"/>
    </xf>
    <xf numFmtId="0" fontId="9" fillId="0" borderId="0" xfId="0" applyFont="1" applyAlignment="1" applyProtection="1">
      <alignment horizontal="center" vertical="top" wrapText="1" shrinkToFit="1"/>
      <protection locked="0"/>
    </xf>
    <xf numFmtId="14" fontId="10"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lignment horizontal="center" vertical="top" wrapText="1"/>
    </xf>
    <xf numFmtId="0" fontId="17" fillId="0" borderId="0" xfId="0" applyFont="1" applyAlignment="1">
      <alignment horizontal="center" vertical="top" wrapText="1"/>
    </xf>
    <xf numFmtId="0" fontId="9"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8" fillId="0" borderId="0" xfId="0" applyFont="1" applyAlignment="1">
      <alignment vertical="center" wrapText="1"/>
    </xf>
    <xf numFmtId="0" fontId="19" fillId="0" borderId="1" xfId="0" applyFont="1" applyBorder="1" applyAlignment="1" applyProtection="1">
      <alignment horizontal="center" vertical="center" wrapText="1"/>
      <protection locked="0"/>
    </xf>
    <xf numFmtId="14" fontId="13"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9" fillId="0" borderId="1" xfId="0" applyFont="1" applyBorder="1" applyAlignment="1">
      <alignment wrapText="1"/>
    </xf>
    <xf numFmtId="9" fontId="5" fillId="0" borderId="1" xfId="1" applyFont="1" applyBorder="1" applyAlignment="1" applyProtection="1">
      <alignment horizontal="center" vertical="center"/>
      <protection locked="0"/>
    </xf>
    <xf numFmtId="0" fontId="9" fillId="0" borderId="0" xfId="0" applyFont="1"/>
    <xf numFmtId="0" fontId="19" fillId="0" borderId="1"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19" fillId="0" borderId="1" xfId="0" applyFont="1" applyBorder="1" applyAlignment="1" applyProtection="1">
      <alignment horizontal="center" vertical="top" wrapText="1"/>
      <protection locked="0"/>
    </xf>
    <xf numFmtId="14" fontId="13"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8" fillId="0" borderId="0" xfId="0" applyFont="1" applyAlignment="1">
      <alignment horizontal="justify" vertical="top" wrapText="1"/>
    </xf>
    <xf numFmtId="14" fontId="5" fillId="0" borderId="0" xfId="0" applyNumberFormat="1" applyFont="1" applyAlignment="1">
      <alignment horizontal="center" vertical="center" wrapText="1"/>
    </xf>
    <xf numFmtId="0" fontId="24" fillId="0" borderId="0" xfId="0" applyFont="1" applyAlignment="1">
      <alignment horizontal="justify" vertical="top" wrapText="1"/>
    </xf>
    <xf numFmtId="0" fontId="26"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xf numFmtId="0" fontId="29" fillId="0" borderId="0" xfId="0" applyFont="1" applyAlignment="1" applyProtection="1">
      <alignment horizontal="center" vertical="top" wrapText="1"/>
      <protection locked="0"/>
    </xf>
    <xf numFmtId="0" fontId="30" fillId="0" borderId="0" xfId="0" applyFont="1"/>
    <xf numFmtId="0" fontId="32" fillId="0" borderId="0" xfId="0" applyFont="1" applyAlignment="1">
      <alignment vertical="top" wrapText="1"/>
    </xf>
    <xf numFmtId="0" fontId="28" fillId="2"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vertical="center" wrapText="1"/>
      <protection locked="0"/>
    </xf>
    <xf numFmtId="0" fontId="28" fillId="17" borderId="1"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protection locked="0"/>
    </xf>
    <xf numFmtId="0" fontId="29" fillId="0" borderId="1" xfId="0" applyFont="1" applyBorder="1"/>
    <xf numFmtId="0" fontId="30" fillId="0" borderId="8" xfId="0" applyFont="1" applyBorder="1"/>
    <xf numFmtId="0" fontId="30" fillId="0" borderId="14" xfId="0" applyFont="1" applyBorder="1"/>
    <xf numFmtId="0" fontId="30" fillId="0" borderId="7" xfId="0" applyFont="1" applyBorder="1"/>
    <xf numFmtId="0" fontId="30" fillId="0" borderId="9" xfId="0" applyFont="1" applyBorder="1"/>
    <xf numFmtId="0" fontId="30" fillId="0" borderId="15" xfId="0" applyFont="1" applyBorder="1"/>
    <xf numFmtId="0" fontId="30" fillId="0" borderId="8" xfId="0" applyFont="1" applyBorder="1" applyAlignment="1">
      <alignment horizontal="center"/>
    </xf>
    <xf numFmtId="0" fontId="30" fillId="0" borderId="0" xfId="0" applyFont="1" applyAlignment="1">
      <alignment horizontal="center"/>
    </xf>
    <xf numFmtId="0" fontId="30" fillId="0" borderId="14" xfId="0" applyFont="1" applyBorder="1" applyAlignment="1">
      <alignment horizontal="center"/>
    </xf>
    <xf numFmtId="0" fontId="34" fillId="0" borderId="8" xfId="0" applyFont="1" applyBorder="1"/>
    <xf numFmtId="0" fontId="35" fillId="0" borderId="8" xfId="0" applyFont="1" applyBorder="1"/>
    <xf numFmtId="0" fontId="34" fillId="0" borderId="0" xfId="0" applyFont="1"/>
    <xf numFmtId="0" fontId="35" fillId="6" borderId="1" xfId="0" applyFont="1" applyFill="1" applyBorder="1" applyAlignment="1">
      <alignment horizontal="center"/>
    </xf>
    <xf numFmtId="0" fontId="35" fillId="0" borderId="1" xfId="0" applyFont="1" applyBorder="1" applyAlignment="1" applyProtection="1">
      <alignment vertical="center" wrapText="1"/>
      <protection locked="0"/>
    </xf>
    <xf numFmtId="0" fontId="34" fillId="0" borderId="1" xfId="0" applyFont="1" applyBorder="1" applyAlignment="1" applyProtection="1">
      <alignment vertical="top" wrapText="1"/>
      <protection locked="0"/>
    </xf>
    <xf numFmtId="0" fontId="35"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35" fillId="0" borderId="0" xfId="0" applyFont="1"/>
    <xf numFmtId="0" fontId="31" fillId="0" borderId="18" xfId="0" applyFont="1" applyBorder="1" applyAlignment="1">
      <alignment vertical="center"/>
    </xf>
    <xf numFmtId="0" fontId="31" fillId="0" borderId="19" xfId="0" applyFont="1" applyBorder="1" applyAlignment="1">
      <alignment vertical="center"/>
    </xf>
    <xf numFmtId="0" fontId="36" fillId="0" borderId="17" xfId="0" applyFont="1" applyBorder="1" applyAlignment="1">
      <alignment horizontal="center" vertical="center"/>
    </xf>
    <xf numFmtId="0" fontId="38" fillId="0" borderId="0" xfId="0" applyFont="1" applyAlignment="1">
      <alignment horizontal="center"/>
    </xf>
    <xf numFmtId="0" fontId="34" fillId="0" borderId="0" xfId="0" applyFont="1" applyAlignment="1">
      <alignment horizontal="center"/>
    </xf>
    <xf numFmtId="0" fontId="34" fillId="0" borderId="0" xfId="0" applyFont="1" applyAlignment="1">
      <alignment horizontal="center" vertical="center"/>
    </xf>
    <xf numFmtId="9" fontId="34" fillId="0" borderId="0" xfId="1" applyFont="1" applyFill="1"/>
    <xf numFmtId="0" fontId="29" fillId="0" borderId="2" xfId="0" applyFont="1" applyBorder="1" applyAlignment="1" applyProtection="1">
      <alignment horizontal="center" vertical="center"/>
      <protection locked="0"/>
    </xf>
    <xf numFmtId="0" fontId="34" fillId="0" borderId="12" xfId="0" applyFont="1" applyBorder="1" applyAlignment="1">
      <alignment horizontal="left" vertical="center" wrapText="1"/>
    </xf>
    <xf numFmtId="0" fontId="34" fillId="0" borderId="1" xfId="0" applyFont="1" applyBorder="1" applyAlignment="1" applyProtection="1">
      <alignment horizontal="justify" vertical="center" wrapText="1"/>
      <protection locked="0"/>
    </xf>
    <xf numFmtId="0" fontId="39" fillId="0" borderId="1" xfId="0" applyFont="1" applyBorder="1" applyAlignment="1" applyProtection="1">
      <alignment horizontal="justify" vertical="center" wrapText="1"/>
      <protection locked="0"/>
    </xf>
    <xf numFmtId="0" fontId="40" fillId="0" borderId="1" xfId="0" applyFont="1" applyBorder="1" applyAlignment="1" applyProtection="1">
      <alignment horizontal="justify"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horizontal="justify" vertical="top" wrapText="1"/>
      <protection locked="0"/>
    </xf>
    <xf numFmtId="0" fontId="41" fillId="17" borderId="2" xfId="0" applyFont="1" applyFill="1" applyBorder="1" applyAlignment="1" applyProtection="1">
      <alignment horizontal="center" vertical="center" wrapText="1"/>
      <protection locked="0"/>
    </xf>
    <xf numFmtId="0" fontId="41" fillId="17" borderId="1" xfId="0" applyFont="1" applyFill="1" applyBorder="1" applyAlignment="1" applyProtection="1">
      <alignment horizontal="center" vertical="center" wrapText="1"/>
      <protection locked="0"/>
    </xf>
    <xf numFmtId="14" fontId="2" fillId="0" borderId="1" xfId="0" applyNumberFormat="1" applyFont="1" applyBorder="1" applyAlignment="1">
      <alignment horizontal="center" vertical="center" wrapText="1"/>
    </xf>
    <xf numFmtId="0" fontId="42" fillId="0" borderId="1"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29" fillId="14" borderId="2"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29" fillId="16" borderId="1" xfId="0" applyFont="1" applyFill="1" applyBorder="1" applyAlignment="1" applyProtection="1">
      <alignment horizontal="center" vertical="center" wrapText="1"/>
      <protection locked="0"/>
    </xf>
    <xf numFmtId="0" fontId="29" fillId="0" borderId="2" xfId="0" applyFont="1" applyBorder="1" applyAlignment="1" applyProtection="1">
      <alignment horizontal="center" vertical="center" wrapText="1"/>
      <protection locked="0"/>
    </xf>
    <xf numFmtId="9" fontId="29" fillId="14" borderId="2" xfId="0" applyNumberFormat="1" applyFont="1" applyFill="1" applyBorder="1" applyAlignment="1" applyProtection="1">
      <alignment horizontal="center" vertical="center" wrapText="1"/>
      <protection locked="0"/>
    </xf>
    <xf numFmtId="14" fontId="42" fillId="14" borderId="1" xfId="2" applyNumberFormat="1" applyFont="1" applyFill="1" applyBorder="1" applyAlignment="1" applyProtection="1">
      <alignment horizontal="center" vertical="center" wrapText="1"/>
      <protection locked="0"/>
    </xf>
    <xf numFmtId="165" fontId="29" fillId="0" borderId="1" xfId="0" applyNumberFormat="1" applyFont="1" applyBorder="1" applyAlignment="1" applyProtection="1">
      <alignment horizontal="center" vertical="center" wrapText="1"/>
      <protection locked="0"/>
    </xf>
    <xf numFmtId="0" fontId="41" fillId="0" borderId="1" xfId="0" applyFont="1" applyBorder="1" applyAlignment="1">
      <alignment horizontal="left" vertical="center" wrapText="1"/>
    </xf>
    <xf numFmtId="0" fontId="29" fillId="14" borderId="1" xfId="0" applyFont="1" applyFill="1" applyBorder="1" applyAlignment="1" applyProtection="1">
      <alignment horizontal="center" vertical="center" wrapText="1"/>
      <protection locked="0"/>
    </xf>
    <xf numFmtId="0" fontId="29" fillId="16" borderId="2" xfId="0" applyFont="1" applyFill="1" applyBorder="1" applyAlignment="1" applyProtection="1">
      <alignment horizontal="center" vertical="center" wrapText="1"/>
      <protection locked="0"/>
    </xf>
    <xf numFmtId="0" fontId="29" fillId="14" borderId="21" xfId="0" applyFont="1" applyFill="1" applyBorder="1" applyAlignment="1" applyProtection="1">
      <alignment horizontal="center" vertical="center" wrapText="1"/>
      <protection locked="0"/>
    </xf>
    <xf numFmtId="0" fontId="45" fillId="0" borderId="22" xfId="0" applyFont="1" applyBorder="1" applyAlignment="1">
      <alignment vertical="top" wrapText="1"/>
    </xf>
    <xf numFmtId="0" fontId="45" fillId="0" borderId="21" xfId="0" applyFont="1" applyBorder="1" applyAlignment="1">
      <alignment horizontal="center" vertical="center" wrapText="1"/>
    </xf>
    <xf numFmtId="0" fontId="29" fillId="0" borderId="21" xfId="0" applyFont="1" applyBorder="1" applyAlignment="1" applyProtection="1">
      <alignment horizontal="center" vertical="center"/>
      <protection locked="0"/>
    </xf>
    <xf numFmtId="0" fontId="29" fillId="0" borderId="21" xfId="0" applyFont="1" applyBorder="1" applyAlignment="1" applyProtection="1">
      <alignment horizontal="center" vertical="center" wrapText="1"/>
      <protection locked="0"/>
    </xf>
    <xf numFmtId="14" fontId="42" fillId="0" borderId="21" xfId="0" applyNumberFormat="1" applyFont="1" applyBorder="1" applyAlignment="1">
      <alignment horizontal="center" vertical="center" wrapText="1"/>
    </xf>
    <xf numFmtId="0" fontId="42" fillId="0" borderId="1" xfId="0" applyFont="1" applyBorder="1" applyAlignment="1">
      <alignment horizontal="left" vertical="top" wrapText="1"/>
    </xf>
    <xf numFmtId="0" fontId="28" fillId="0" borderId="2"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29" fillId="0" borderId="2" xfId="0" applyFont="1" applyBorder="1"/>
    <xf numFmtId="0" fontId="29" fillId="0" borderId="1" xfId="0" applyFont="1" applyBorder="1" applyAlignment="1">
      <alignment horizontal="center" vertical="center"/>
    </xf>
    <xf numFmtId="2" fontId="29" fillId="0" borderId="2" xfId="0" applyNumberFormat="1" applyFont="1" applyBorder="1" applyAlignment="1" applyProtection="1">
      <alignment horizontal="center" vertical="center"/>
      <protection locked="0"/>
    </xf>
    <xf numFmtId="9" fontId="29" fillId="0" borderId="2" xfId="0" applyNumberFormat="1" applyFont="1" applyBorder="1" applyAlignment="1" applyProtection="1">
      <alignment horizontal="center" vertical="center"/>
      <protection locked="0"/>
    </xf>
    <xf numFmtId="0" fontId="29" fillId="14" borderId="26" xfId="0" applyFont="1" applyFill="1" applyBorder="1" applyAlignment="1" applyProtection="1">
      <alignment horizontal="center" vertical="center"/>
      <protection locked="0"/>
    </xf>
    <xf numFmtId="2" fontId="29" fillId="0" borderId="1" xfId="0" applyNumberFormat="1" applyFont="1" applyBorder="1" applyAlignment="1" applyProtection="1">
      <alignment horizontal="center" vertical="center"/>
      <protection locked="0"/>
    </xf>
    <xf numFmtId="9" fontId="29" fillId="0" borderId="1" xfId="0" applyNumberFormat="1" applyFont="1" applyBorder="1" applyAlignment="1" applyProtection="1">
      <alignment horizontal="center" vertical="center"/>
      <protection locked="0"/>
    </xf>
    <xf numFmtId="0" fontId="29" fillId="14" borderId="1" xfId="0" applyFont="1" applyFill="1" applyBorder="1" applyAlignment="1" applyProtection="1">
      <alignment horizontal="center" vertical="center"/>
      <protection locked="0"/>
    </xf>
    <xf numFmtId="0" fontId="42" fillId="0" borderId="27" xfId="0" applyFont="1" applyBorder="1" applyAlignment="1">
      <alignment horizontal="justify" vertical="top" wrapText="1"/>
    </xf>
    <xf numFmtId="0" fontId="42" fillId="0" borderId="3" xfId="0" applyFont="1" applyBorder="1" applyAlignment="1">
      <alignment horizontal="center" vertical="center" wrapText="1"/>
    </xf>
    <xf numFmtId="9" fontId="29" fillId="14" borderId="1" xfId="0" applyNumberFormat="1" applyFont="1" applyFill="1" applyBorder="1" applyAlignment="1" applyProtection="1">
      <alignment horizontal="center" vertical="center" wrapText="1"/>
      <protection locked="0"/>
    </xf>
    <xf numFmtId="165" fontId="42" fillId="0" borderId="1" xfId="0" applyNumberFormat="1" applyFont="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42" fillId="0" borderId="1" xfId="4" applyFont="1" applyFill="1" applyBorder="1" applyAlignment="1" applyProtection="1">
      <alignment horizontal="center" vertical="center" wrapText="1"/>
    </xf>
    <xf numFmtId="0" fontId="29" fillId="16" borderId="1" xfId="0" applyFont="1" applyFill="1" applyBorder="1" applyAlignment="1">
      <alignment horizontal="center" vertical="center" wrapText="1"/>
    </xf>
    <xf numFmtId="0" fontId="42" fillId="0" borderId="1" xfId="0" applyFont="1" applyBorder="1" applyAlignment="1">
      <alignment horizontal="justify" vertical="top" wrapText="1"/>
    </xf>
    <xf numFmtId="0" fontId="42" fillId="0" borderId="1" xfId="0" applyFont="1" applyBorder="1" applyAlignment="1">
      <alignment horizontal="center" vertical="center" wrapText="1"/>
    </xf>
    <xf numFmtId="0" fontId="29" fillId="0" borderId="1" xfId="0" applyFont="1" applyBorder="1" applyAlignment="1">
      <alignment horizontal="center" vertical="center" wrapText="1"/>
    </xf>
    <xf numFmtId="14" fontId="42" fillId="14" borderId="1" xfId="2" applyNumberFormat="1" applyFont="1" applyFill="1" applyBorder="1" applyAlignment="1">
      <alignment horizontal="center" vertical="center" wrapText="1"/>
    </xf>
    <xf numFmtId="14" fontId="45" fillId="14" borderId="1" xfId="2" applyNumberFormat="1" applyFont="1" applyFill="1" applyBorder="1" applyAlignment="1">
      <alignment horizontal="center" vertical="center" wrapText="1"/>
    </xf>
    <xf numFmtId="0" fontId="42" fillId="0" borderId="1" xfId="0" applyFont="1" applyBorder="1" applyAlignment="1">
      <alignment horizontal="left" vertical="center" wrapText="1"/>
    </xf>
    <xf numFmtId="165" fontId="29" fillId="0" borderId="1" xfId="0" applyNumberFormat="1" applyFont="1" applyBorder="1" applyAlignment="1" applyProtection="1">
      <alignment horizontal="center" vertical="center"/>
      <protection locked="0"/>
    </xf>
    <xf numFmtId="0" fontId="29" fillId="0" borderId="5" xfId="0" applyFont="1" applyBorder="1" applyAlignment="1" applyProtection="1">
      <alignment horizontal="center" vertical="center" wrapText="1"/>
      <protection locked="0"/>
    </xf>
    <xf numFmtId="0" fontId="29" fillId="16" borderId="1" xfId="0" applyFont="1" applyFill="1" applyBorder="1" applyAlignment="1" applyProtection="1">
      <alignment horizontal="center" vertical="center"/>
      <protection locked="0"/>
    </xf>
    <xf numFmtId="0" fontId="29" fillId="0" borderId="1" xfId="0" applyFont="1" applyBorder="1" applyAlignment="1" applyProtection="1">
      <alignment horizontal="left" vertical="center" wrapText="1"/>
      <protection locked="0"/>
    </xf>
    <xf numFmtId="0" fontId="29" fillId="0" borderId="1" xfId="0" applyFont="1" applyBorder="1" applyAlignment="1" applyProtection="1">
      <alignment horizontal="left" vertical="top" wrapText="1"/>
      <protection locked="0"/>
    </xf>
    <xf numFmtId="0" fontId="29" fillId="16" borderId="1" xfId="0" applyFont="1" applyFill="1" applyBorder="1" applyAlignment="1" applyProtection="1">
      <alignment horizontal="left" vertical="center" wrapText="1"/>
      <protection locked="0"/>
    </xf>
    <xf numFmtId="0" fontId="29" fillId="16" borderId="2" xfId="0" applyFont="1" applyFill="1" applyBorder="1" applyAlignment="1" applyProtection="1">
      <alignment horizontal="center" vertical="center"/>
      <protection locked="0"/>
    </xf>
    <xf numFmtId="0" fontId="29" fillId="0" borderId="2" xfId="0" applyFont="1" applyBorder="1" applyAlignment="1" applyProtection="1">
      <alignment horizontal="left" vertical="center" wrapText="1"/>
      <protection locked="0"/>
    </xf>
    <xf numFmtId="0" fontId="42" fillId="0" borderId="2" xfId="0" applyFont="1" applyBorder="1" applyAlignment="1">
      <alignment horizontal="center" vertical="center" wrapText="1"/>
    </xf>
    <xf numFmtId="165" fontId="42" fillId="0" borderId="2" xfId="0" applyNumberFormat="1" applyFont="1" applyBorder="1" applyAlignment="1">
      <alignment horizontal="center" vertical="center" wrapText="1"/>
    </xf>
    <xf numFmtId="14" fontId="42" fillId="0" borderId="1" xfId="0" applyNumberFormat="1" applyFont="1" applyBorder="1" applyAlignment="1">
      <alignment horizontal="center" vertical="center" wrapText="1"/>
    </xf>
    <xf numFmtId="0" fontId="29" fillId="14" borderId="1" xfId="0" applyFont="1" applyFill="1" applyBorder="1" applyAlignment="1">
      <alignment horizontal="center" vertical="center" wrapText="1"/>
    </xf>
    <xf numFmtId="0" fontId="42" fillId="16" borderId="1" xfId="4" applyFont="1" applyFill="1" applyBorder="1" applyAlignment="1" applyProtection="1">
      <alignment horizontal="center" vertical="center" wrapText="1"/>
    </xf>
    <xf numFmtId="0" fontId="42" fillId="0" borderId="1" xfId="2" applyFont="1" applyBorder="1" applyAlignment="1">
      <alignment vertical="top" wrapText="1"/>
    </xf>
    <xf numFmtId="0" fontId="42" fillId="0" borderId="1" xfId="2" applyFont="1" applyBorder="1" applyAlignment="1">
      <alignment vertical="center" wrapText="1"/>
    </xf>
    <xf numFmtId="0" fontId="49" fillId="0" borderId="1" xfId="0" applyFont="1" applyBorder="1" applyAlignment="1">
      <alignment horizontal="center" vertical="center"/>
    </xf>
    <xf numFmtId="0" fontId="42" fillId="0" borderId="1" xfId="2" applyFont="1" applyBorder="1" applyAlignment="1">
      <alignment horizontal="center" vertical="center" wrapText="1"/>
    </xf>
    <xf numFmtId="9" fontId="29" fillId="14" borderId="1" xfId="1" applyFont="1" applyFill="1" applyBorder="1" applyAlignment="1" applyProtection="1">
      <alignment horizontal="center" vertical="center"/>
      <protection locked="0"/>
    </xf>
    <xf numFmtId="14" fontId="42" fillId="0" borderId="1" xfId="2" applyNumberFormat="1" applyFont="1" applyBorder="1" applyAlignment="1">
      <alignment horizontal="center" vertical="center" wrapText="1"/>
    </xf>
    <xf numFmtId="0" fontId="29" fillId="14" borderId="5" xfId="0" applyFont="1" applyFill="1" applyBorder="1" applyAlignment="1" applyProtection="1">
      <alignment horizontal="center" vertical="center" wrapText="1"/>
      <protection locked="0"/>
    </xf>
    <xf numFmtId="0" fontId="42" fillId="14" borderId="28" xfId="4" applyFont="1" applyFill="1" applyBorder="1" applyAlignment="1" applyProtection="1">
      <alignment horizontal="center" vertical="center" wrapText="1"/>
    </xf>
    <xf numFmtId="0" fontId="29" fillId="14" borderId="26" xfId="0" applyFont="1" applyFill="1" applyBorder="1" applyAlignment="1" applyProtection="1">
      <alignment horizontal="center" vertical="center" wrapText="1"/>
      <protection locked="0"/>
    </xf>
    <xf numFmtId="0" fontId="42" fillId="14" borderId="29" xfId="4" applyFont="1" applyFill="1" applyBorder="1" applyAlignment="1" applyProtection="1">
      <alignment horizontal="center" vertical="center" wrapText="1"/>
    </xf>
    <xf numFmtId="0" fontId="42" fillId="0" borderId="2" xfId="2" applyFont="1" applyBorder="1" applyAlignment="1">
      <alignment vertical="top" wrapText="1"/>
    </xf>
    <xf numFmtId="9" fontId="29" fillId="14" borderId="2" xfId="1" applyFont="1" applyFill="1" applyBorder="1" applyAlignment="1" applyProtection="1">
      <alignment horizontal="center" vertical="center"/>
      <protection locked="0"/>
    </xf>
    <xf numFmtId="14" fontId="42" fillId="14" borderId="2" xfId="2" applyNumberFormat="1" applyFont="1" applyFill="1" applyBorder="1" applyAlignment="1">
      <alignment horizontal="center" vertical="center" wrapText="1"/>
    </xf>
    <xf numFmtId="0" fontId="29" fillId="0" borderId="28"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protection locked="0"/>
    </xf>
    <xf numFmtId="0" fontId="42" fillId="0" borderId="4" xfId="0" applyFont="1" applyBorder="1" applyAlignment="1">
      <alignment horizontal="center" vertical="center" wrapText="1"/>
    </xf>
    <xf numFmtId="0" fontId="42" fillId="0" borderId="2" xfId="0" applyFont="1" applyBorder="1" applyAlignment="1">
      <alignment horizontal="left" vertical="center" wrapText="1"/>
    </xf>
    <xf numFmtId="14" fontId="42" fillId="0" borderId="2" xfId="0" applyNumberFormat="1" applyFont="1" applyBorder="1" applyAlignment="1">
      <alignment horizontal="center" vertical="center" wrapText="1"/>
    </xf>
    <xf numFmtId="0" fontId="29" fillId="16" borderId="21" xfId="0" applyFont="1" applyFill="1" applyBorder="1" applyAlignment="1" applyProtection="1">
      <alignment horizontal="center" vertical="center"/>
      <protection locked="0"/>
    </xf>
    <xf numFmtId="0" fontId="42" fillId="0" borderId="21" xfId="0" applyFont="1" applyBorder="1" applyAlignment="1">
      <alignment horizontal="center" vertical="center" wrapText="1"/>
    </xf>
    <xf numFmtId="9" fontId="29" fillId="14" borderId="21" xfId="0" applyNumberFormat="1" applyFont="1" applyFill="1" applyBorder="1" applyAlignment="1" applyProtection="1">
      <alignment horizontal="center" vertical="center" wrapText="1"/>
      <protection locked="0"/>
    </xf>
    <xf numFmtId="0" fontId="41" fillId="0" borderId="21" xfId="0" applyFont="1" applyBorder="1" applyAlignment="1">
      <alignment horizontal="left" vertical="top" wrapText="1"/>
    </xf>
    <xf numFmtId="0" fontId="42" fillId="0" borderId="21" xfId="0" applyFont="1" applyBorder="1" applyAlignment="1">
      <alignment horizontal="left" vertical="top" wrapText="1"/>
    </xf>
    <xf numFmtId="0" fontId="42" fillId="0" borderId="3" xfId="0" applyFont="1" applyBorder="1" applyAlignment="1">
      <alignment horizontal="left" vertical="center" wrapText="1"/>
    </xf>
    <xf numFmtId="9" fontId="29" fillId="14" borderId="5" xfId="0" applyNumberFormat="1" applyFont="1" applyFill="1" applyBorder="1" applyAlignment="1" applyProtection="1">
      <alignment horizontal="center" vertical="center" wrapText="1"/>
      <protection locked="0"/>
    </xf>
    <xf numFmtId="0" fontId="41" fillId="0" borderId="1" xfId="0" applyFont="1" applyBorder="1" applyAlignment="1">
      <alignment horizontal="center" vertical="center" wrapText="1"/>
    </xf>
    <xf numFmtId="14" fontId="42" fillId="14" borderId="1" xfId="0" applyNumberFormat="1" applyFont="1" applyFill="1" applyBorder="1" applyAlignment="1">
      <alignment horizontal="center" vertical="center" wrapText="1"/>
    </xf>
    <xf numFmtId="0" fontId="42" fillId="14" borderId="1" xfId="4" applyFont="1" applyFill="1" applyBorder="1" applyAlignment="1" applyProtection="1">
      <alignment horizontal="center" vertical="center" wrapText="1"/>
    </xf>
    <xf numFmtId="14" fontId="29" fillId="14" borderId="1" xfId="2" applyNumberFormat="1" applyFont="1" applyFill="1" applyBorder="1" applyAlignment="1" applyProtection="1">
      <alignment horizontal="center" vertical="center"/>
      <protection locked="0"/>
    </xf>
    <xf numFmtId="0" fontId="42" fillId="0" borderId="1" xfId="0" applyFont="1" applyBorder="1" applyAlignment="1">
      <alignment vertical="center" wrapText="1"/>
    </xf>
    <xf numFmtId="166" fontId="42" fillId="0" borderId="1" xfId="2" applyNumberFormat="1" applyFont="1" applyBorder="1" applyAlignment="1">
      <alignment horizontal="center" vertical="center" wrapText="1"/>
    </xf>
    <xf numFmtId="14" fontId="29" fillId="0" borderId="1" xfId="0" applyNumberFormat="1" applyFont="1" applyBorder="1" applyAlignment="1" applyProtection="1">
      <alignment horizontal="center" vertical="center"/>
      <protection locked="0"/>
    </xf>
    <xf numFmtId="0" fontId="52" fillId="19" borderId="2" xfId="0" applyFont="1" applyFill="1" applyBorder="1" applyAlignment="1">
      <alignment horizontal="center" vertical="center" wrapText="1" readingOrder="1"/>
    </xf>
    <xf numFmtId="0" fontId="52" fillId="19" borderId="1" xfId="0" applyFont="1" applyFill="1" applyBorder="1" applyAlignment="1">
      <alignment horizontal="center" vertical="center" wrapText="1" readingOrder="1"/>
    </xf>
    <xf numFmtId="0" fontId="20" fillId="19" borderId="1" xfId="0" applyFont="1" applyFill="1" applyBorder="1" applyAlignment="1">
      <alignment horizontal="center" vertical="center" wrapText="1"/>
    </xf>
    <xf numFmtId="0" fontId="20" fillId="20" borderId="1" xfId="0" applyFont="1" applyFill="1" applyBorder="1" applyAlignment="1">
      <alignment horizontal="center" vertical="center" wrapText="1"/>
    </xf>
    <xf numFmtId="0" fontId="52" fillId="22" borderId="1" xfId="0" applyFont="1" applyFill="1" applyBorder="1" applyAlignment="1">
      <alignment horizontal="center" vertical="center" wrapText="1" readingOrder="1"/>
    </xf>
    <xf numFmtId="0" fontId="52" fillId="15" borderId="1" xfId="0" applyFont="1" applyFill="1" applyBorder="1" applyAlignment="1">
      <alignment horizontal="center" vertical="center" wrapText="1" readingOrder="1"/>
    </xf>
    <xf numFmtId="0" fontId="52" fillId="16" borderId="1" xfId="0" applyFont="1" applyFill="1" applyBorder="1" applyAlignment="1">
      <alignment horizontal="center" vertical="center" wrapText="1" readingOrder="1"/>
    </xf>
    <xf numFmtId="0" fontId="19" fillId="23" borderId="28" xfId="0" applyFont="1" applyFill="1" applyBorder="1" applyAlignment="1">
      <alignment horizontal="center" vertical="center" wrapText="1" readingOrder="1"/>
    </xf>
    <xf numFmtId="0" fontId="21" fillId="24" borderId="5" xfId="0" applyFont="1" applyFill="1" applyBorder="1" applyAlignment="1">
      <alignment horizontal="center" vertical="center"/>
    </xf>
    <xf numFmtId="0" fontId="21" fillId="24" borderId="1" xfId="0" applyFont="1" applyFill="1" applyBorder="1" applyAlignment="1">
      <alignment horizontal="center" vertical="center"/>
    </xf>
    <xf numFmtId="0" fontId="21" fillId="24" borderId="28" xfId="0" applyFont="1" applyFill="1" applyBorder="1" applyAlignment="1">
      <alignment horizontal="center" vertical="center" wrapText="1" readingOrder="1"/>
    </xf>
    <xf numFmtId="0" fontId="21" fillId="24" borderId="1" xfId="0" applyFont="1" applyFill="1" applyBorder="1" applyAlignment="1">
      <alignment horizontal="center" vertical="center" wrapText="1" readingOrder="1"/>
    </xf>
    <xf numFmtId="0" fontId="51" fillId="24" borderId="1" xfId="0" applyFont="1" applyFill="1" applyBorder="1" applyAlignment="1">
      <alignment horizontal="center" vertical="center" wrapText="1" readingOrder="1"/>
    </xf>
    <xf numFmtId="0" fontId="21" fillId="24" borderId="1" xfId="0" applyFont="1" applyFill="1" applyBorder="1" applyAlignment="1">
      <alignment horizontal="center" vertical="center" wrapText="1"/>
    </xf>
    <xf numFmtId="0" fontId="19" fillId="23" borderId="1" xfId="0" applyFont="1" applyFill="1" applyBorder="1" applyAlignment="1">
      <alignment horizontal="center" vertical="center" wrapText="1" readingOrder="1"/>
    </xf>
    <xf numFmtId="0" fontId="22" fillId="23" borderId="1" xfId="0" applyFont="1" applyFill="1" applyBorder="1" applyAlignment="1">
      <alignment horizontal="center" vertical="center" wrapText="1" readingOrder="1"/>
    </xf>
    <xf numFmtId="0" fontId="51" fillId="24" borderId="1" xfId="0" applyFont="1" applyFill="1" applyBorder="1" applyAlignment="1">
      <alignment horizontal="center" vertical="center" wrapText="1"/>
    </xf>
    <xf numFmtId="0" fontId="54" fillId="25" borderId="31" xfId="0" applyFont="1" applyFill="1" applyBorder="1" applyAlignment="1">
      <alignment horizontal="center" vertical="center"/>
    </xf>
    <xf numFmtId="0" fontId="55" fillId="25" borderId="6" xfId="0" applyFont="1" applyFill="1" applyBorder="1" applyAlignment="1">
      <alignment horizontal="center" vertical="center"/>
    </xf>
    <xf numFmtId="0" fontId="55" fillId="25" borderId="32" xfId="0" applyFont="1" applyFill="1" applyBorder="1" applyAlignment="1">
      <alignment horizontal="center" vertical="center"/>
    </xf>
    <xf numFmtId="0" fontId="55" fillId="25" borderId="31" xfId="0" applyFont="1" applyFill="1" applyBorder="1" applyAlignment="1">
      <alignment horizontal="center" vertical="center"/>
    </xf>
    <xf numFmtId="0" fontId="5" fillId="0" borderId="0" xfId="0" applyFont="1" applyAlignment="1">
      <alignment horizontal="center"/>
    </xf>
    <xf numFmtId="0" fontId="56" fillId="0" borderId="0" xfId="0" applyFont="1" applyAlignment="1">
      <alignment horizontal="center" vertical="center"/>
    </xf>
    <xf numFmtId="10" fontId="57" fillId="0" borderId="1" xfId="1" applyNumberFormat="1" applyFont="1" applyBorder="1" applyAlignment="1">
      <alignment horizontal="center" vertical="center"/>
    </xf>
    <xf numFmtId="14" fontId="42" fillId="0" borderId="27" xfId="0" applyNumberFormat="1" applyFont="1" applyBorder="1" applyAlignment="1">
      <alignment horizontal="center" vertical="center" wrapText="1"/>
    </xf>
    <xf numFmtId="0" fontId="42" fillId="14" borderId="1" xfId="0" applyFont="1" applyFill="1" applyBorder="1" applyAlignment="1">
      <alignment horizontal="justify" vertical="top" wrapText="1"/>
    </xf>
    <xf numFmtId="0" fontId="42" fillId="14" borderId="1" xfId="0" applyFont="1" applyFill="1" applyBorder="1" applyAlignment="1">
      <alignment horizontal="center" vertical="center" wrapText="1"/>
    </xf>
    <xf numFmtId="0" fontId="29" fillId="0" borderId="33" xfId="0" applyFont="1" applyBorder="1" applyAlignment="1" applyProtection="1">
      <alignment horizontal="center" vertical="center"/>
      <protection locked="0"/>
    </xf>
    <xf numFmtId="0" fontId="41" fillId="0" borderId="1" xfId="0" applyFont="1" applyBorder="1" applyAlignment="1">
      <alignment vertical="top" wrapText="1"/>
    </xf>
    <xf numFmtId="166" fontId="42" fillId="0" borderId="1" xfId="0" applyNumberFormat="1" applyFont="1" applyBorder="1" applyAlignment="1">
      <alignment horizontal="center" vertical="center" wrapText="1"/>
    </xf>
    <xf numFmtId="166" fontId="29" fillId="0" borderId="1" xfId="0" applyNumberFormat="1" applyFont="1" applyBorder="1" applyAlignment="1" applyProtection="1">
      <alignment horizontal="center" vertical="center"/>
      <protection locked="0"/>
    </xf>
    <xf numFmtId="0" fontId="42" fillId="0" borderId="3" xfId="2" applyFont="1" applyBorder="1" applyAlignment="1">
      <alignment horizontal="justify" vertical="center" wrapText="1"/>
    </xf>
    <xf numFmtId="0" fontId="42" fillId="0" borderId="3" xfId="2" applyFont="1" applyBorder="1" applyAlignment="1">
      <alignment horizontal="center" vertical="center" wrapText="1"/>
    </xf>
    <xf numFmtId="0" fontId="42" fillId="0" borderId="2" xfId="2" applyFont="1" applyBorder="1" applyAlignment="1">
      <alignment vertical="center" wrapText="1"/>
    </xf>
    <xf numFmtId="0" fontId="42" fillId="0" borderId="1" xfId="2" applyFont="1" applyBorder="1" applyAlignment="1">
      <alignment horizontal="justify" vertical="center" wrapText="1"/>
    </xf>
    <xf numFmtId="0" fontId="29" fillId="0" borderId="2" xfId="0" applyFont="1" applyBorder="1" applyAlignment="1">
      <alignment horizontal="center" vertical="center"/>
    </xf>
    <xf numFmtId="0" fontId="41" fillId="0" borderId="3" xfId="0" applyFont="1" applyBorder="1" applyAlignment="1">
      <alignment horizontal="left" vertical="center" wrapText="1"/>
    </xf>
    <xf numFmtId="0" fontId="29" fillId="16" borderId="5"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14" fontId="29" fillId="0" borderId="2" xfId="0" applyNumberFormat="1" applyFont="1" applyBorder="1" applyAlignment="1">
      <alignment horizontal="center" vertical="center"/>
    </xf>
    <xf numFmtId="0" fontId="46" fillId="0" borderId="1" xfId="0" applyFont="1" applyBorder="1" applyAlignment="1" applyProtection="1">
      <alignment horizontal="left" vertical="center" wrapText="1"/>
      <protection locked="0"/>
    </xf>
    <xf numFmtId="14" fontId="42" fillId="15" borderId="1" xfId="0" applyNumberFormat="1" applyFont="1" applyFill="1" applyBorder="1" applyAlignment="1">
      <alignment horizontal="center" vertical="center" wrapText="1"/>
    </xf>
    <xf numFmtId="0" fontId="42" fillId="4" borderId="1" xfId="0" applyFont="1" applyFill="1" applyBorder="1" applyAlignment="1" applyProtection="1">
      <alignment horizontal="center" vertical="center"/>
      <protection locked="0"/>
    </xf>
    <xf numFmtId="14" fontId="29" fillId="0" borderId="1" xfId="0" applyNumberFormat="1" applyFont="1" applyBorder="1" applyAlignment="1">
      <alignment horizontal="center" vertical="center"/>
    </xf>
    <xf numFmtId="0" fontId="42" fillId="0" borderId="2" xfId="2" applyFont="1" applyBorder="1" applyAlignment="1">
      <alignment horizontal="justify" vertical="center" wrapText="1"/>
    </xf>
    <xf numFmtId="0" fontId="42" fillId="0" borderId="2" xfId="2" applyFont="1" applyBorder="1" applyAlignment="1">
      <alignment horizontal="center" vertical="center" wrapText="1"/>
    </xf>
    <xf numFmtId="14" fontId="42" fillId="0" borderId="2" xfId="2" applyNumberFormat="1" applyFont="1" applyBorder="1" applyAlignment="1">
      <alignment horizontal="center" vertical="center" wrapText="1"/>
    </xf>
    <xf numFmtId="0" fontId="42" fillId="4" borderId="2" xfId="0" applyFont="1" applyFill="1" applyBorder="1" applyAlignment="1" applyProtection="1">
      <alignment horizontal="center" vertical="center"/>
      <protection locked="0"/>
    </xf>
    <xf numFmtId="0" fontId="42" fillId="0" borderId="1" xfId="2" applyFont="1" applyBorder="1" applyAlignment="1">
      <alignment horizontal="center" vertical="top" wrapText="1"/>
    </xf>
    <xf numFmtId="0" fontId="29" fillId="0" borderId="1" xfId="0" applyFont="1" applyBorder="1" applyAlignment="1">
      <alignment vertical="center" wrapText="1"/>
    </xf>
    <xf numFmtId="0" fontId="29" fillId="0" borderId="1" xfId="0" applyFont="1" applyBorder="1" applyAlignment="1">
      <alignment wrapText="1"/>
    </xf>
    <xf numFmtId="0" fontId="29" fillId="0" borderId="1" xfId="0" applyFont="1" applyBorder="1" applyAlignment="1">
      <alignment horizontal="left" vertical="center" wrapText="1"/>
    </xf>
    <xf numFmtId="0" fontId="29" fillId="0" borderId="2" xfId="0" applyFont="1" applyBorder="1" applyAlignment="1">
      <alignment horizontal="center" vertical="center" wrapText="1"/>
    </xf>
    <xf numFmtId="0" fontId="29" fillId="14" borderId="36" xfId="0" applyFont="1" applyFill="1" applyBorder="1" applyAlignment="1" applyProtection="1">
      <alignment horizontal="center" vertical="center"/>
      <protection locked="0"/>
    </xf>
    <xf numFmtId="2" fontId="29" fillId="0" borderId="21" xfId="0" applyNumberFormat="1" applyFont="1" applyBorder="1" applyAlignment="1" applyProtection="1">
      <alignment horizontal="center" vertical="center"/>
      <protection locked="0"/>
    </xf>
    <xf numFmtId="0" fontId="29" fillId="0" borderId="21" xfId="0" applyFont="1" applyBorder="1" applyAlignment="1">
      <alignment horizontal="center" vertical="center" wrapText="1"/>
    </xf>
    <xf numFmtId="165" fontId="42" fillId="0" borderId="21" xfId="0" applyNumberFormat="1" applyFont="1" applyBorder="1" applyAlignment="1">
      <alignment horizontal="center" vertical="center" wrapText="1"/>
    </xf>
    <xf numFmtId="0" fontId="42" fillId="0" borderId="11" xfId="0" applyFont="1" applyBorder="1" applyAlignment="1">
      <alignment horizontal="center" vertical="center" wrapText="1"/>
    </xf>
    <xf numFmtId="9" fontId="29" fillId="0" borderId="37" xfId="0" applyNumberFormat="1" applyFont="1" applyBorder="1" applyAlignment="1" applyProtection="1">
      <alignment horizontal="center" vertical="center"/>
      <protection locked="0"/>
    </xf>
    <xf numFmtId="9" fontId="29" fillId="14" borderId="26" xfId="0" applyNumberFormat="1" applyFont="1" applyFill="1" applyBorder="1" applyAlignment="1" applyProtection="1">
      <alignment horizontal="center" vertical="center" wrapText="1"/>
      <protection locked="0"/>
    </xf>
    <xf numFmtId="0" fontId="45" fillId="18" borderId="1" xfId="0" applyFont="1" applyFill="1" applyBorder="1" applyAlignment="1">
      <alignment horizontal="center" vertical="center" wrapText="1"/>
    </xf>
    <xf numFmtId="166" fontId="29" fillId="0" borderId="2" xfId="0" applyNumberFormat="1" applyFont="1" applyBorder="1" applyAlignment="1" applyProtection="1">
      <alignment horizontal="center" vertical="center"/>
      <protection locked="0"/>
    </xf>
    <xf numFmtId="0" fontId="45" fillId="0" borderId="1" xfId="0" applyFont="1" applyBorder="1" applyAlignment="1">
      <alignment horizontal="center" vertical="center" wrapText="1"/>
    </xf>
    <xf numFmtId="0" fontId="29" fillId="14" borderId="1" xfId="0" applyFont="1" applyFill="1" applyBorder="1" applyAlignment="1">
      <alignment horizontal="center" vertical="center"/>
    </xf>
    <xf numFmtId="0" fontId="52" fillId="21" borderId="1" xfId="0" applyFont="1" applyFill="1" applyBorder="1" applyAlignment="1">
      <alignment horizontal="center" vertical="center" wrapText="1" readingOrder="1"/>
    </xf>
    <xf numFmtId="0" fontId="28" fillId="0" borderId="2" xfId="0" applyFont="1" applyBorder="1" applyAlignment="1">
      <alignment horizontal="center" vertical="center" wrapText="1"/>
    </xf>
    <xf numFmtId="0" fontId="45" fillId="0" borderId="1" xfId="0" applyFont="1" applyBorder="1" applyAlignment="1">
      <alignment vertical="center" wrapText="1"/>
    </xf>
    <xf numFmtId="0" fontId="42" fillId="0" borderId="27" xfId="0" applyFont="1" applyBorder="1" applyAlignment="1">
      <alignment horizontal="center" vertical="center" wrapText="1"/>
    </xf>
    <xf numFmtId="0" fontId="42" fillId="14" borderId="3" xfId="0" applyFont="1" applyFill="1" applyBorder="1" applyAlignment="1">
      <alignment horizontal="center" vertical="center" wrapText="1"/>
    </xf>
    <xf numFmtId="14" fontId="42" fillId="14" borderId="2" xfId="2" applyNumberFormat="1" applyFont="1" applyFill="1" applyBorder="1" applyAlignment="1" applyProtection="1">
      <alignment horizontal="center" vertical="center" wrapText="1"/>
      <protection locked="0"/>
    </xf>
    <xf numFmtId="2" fontId="29" fillId="0" borderId="33" xfId="0" applyNumberFormat="1" applyFont="1" applyBorder="1" applyAlignment="1" applyProtection="1">
      <alignment horizontal="center" vertical="center"/>
      <protection locked="0"/>
    </xf>
    <xf numFmtId="9" fontId="29" fillId="0" borderId="33" xfId="0" applyNumberFormat="1" applyFont="1" applyBorder="1" applyAlignment="1" applyProtection="1">
      <alignment horizontal="center" vertical="center"/>
      <protection locked="0"/>
    </xf>
    <xf numFmtId="0" fontId="29" fillId="14" borderId="33" xfId="0" applyFont="1" applyFill="1" applyBorder="1" applyAlignment="1" applyProtection="1">
      <alignment horizontal="center" vertical="center"/>
      <protection locked="0"/>
    </xf>
    <xf numFmtId="0" fontId="29" fillId="0" borderId="33" xfId="0" applyFont="1" applyBorder="1" applyAlignment="1">
      <alignment horizontal="center" vertical="center" wrapText="1"/>
    </xf>
    <xf numFmtId="0" fontId="29" fillId="14" borderId="2" xfId="0" applyFont="1" applyFill="1" applyBorder="1" applyAlignment="1" applyProtection="1">
      <alignment horizontal="center" vertical="center"/>
      <protection locked="0"/>
    </xf>
    <xf numFmtId="0" fontId="42" fillId="0" borderId="4" xfId="2" applyFont="1" applyBorder="1" applyAlignment="1">
      <alignment horizontal="justify" vertical="center" wrapText="1"/>
    </xf>
    <xf numFmtId="0" fontId="42" fillId="0" borderId="4" xfId="2" applyFont="1" applyBorder="1" applyAlignment="1">
      <alignment horizontal="center" vertical="center" wrapText="1"/>
    </xf>
    <xf numFmtId="166" fontId="29" fillId="0" borderId="33" xfId="0" applyNumberFormat="1" applyFont="1" applyBorder="1" applyAlignment="1" applyProtection="1">
      <alignment horizontal="center" vertical="center"/>
      <protection locked="0"/>
    </xf>
    <xf numFmtId="0" fontId="49" fillId="14" borderId="1" xfId="0" applyFont="1" applyFill="1" applyBorder="1" applyAlignment="1">
      <alignment horizontal="center" vertical="center" wrapText="1"/>
    </xf>
    <xf numFmtId="0" fontId="42" fillId="0" borderId="28" xfId="0" applyFont="1" applyBorder="1" applyAlignment="1">
      <alignment horizontal="left" vertical="center" wrapText="1"/>
    </xf>
    <xf numFmtId="14" fontId="29" fillId="15" borderId="1" xfId="2" applyNumberFormat="1" applyFont="1" applyFill="1" applyBorder="1" applyAlignment="1" applyProtection="1">
      <alignment horizontal="center" vertical="center"/>
      <protection locked="0"/>
    </xf>
    <xf numFmtId="14" fontId="42" fillId="15" borderId="1" xfId="2" applyNumberFormat="1" applyFont="1" applyFill="1" applyBorder="1" applyAlignment="1" applyProtection="1">
      <alignment horizontal="center" vertical="center" wrapText="1"/>
      <protection locked="0"/>
    </xf>
    <xf numFmtId="0" fontId="46" fillId="0" borderId="21" xfId="0" applyFont="1" applyBorder="1" applyAlignment="1">
      <alignment horizontal="left" vertical="center" wrapText="1"/>
    </xf>
    <xf numFmtId="0" fontId="46" fillId="0" borderId="21" xfId="0" applyFont="1" applyBorder="1" applyAlignment="1">
      <alignment horizontal="center" vertical="center" wrapText="1"/>
    </xf>
    <xf numFmtId="0" fontId="28" fillId="0" borderId="21" xfId="0" applyFont="1" applyBorder="1" applyAlignment="1" applyProtection="1">
      <alignment horizontal="center" vertical="center" wrapText="1"/>
      <protection locked="0"/>
    </xf>
    <xf numFmtId="0" fontId="28" fillId="14" borderId="2" xfId="0" applyFont="1" applyFill="1" applyBorder="1" applyAlignment="1">
      <alignment horizontal="center" vertical="center" wrapText="1"/>
    </xf>
    <xf numFmtId="0" fontId="29" fillId="0" borderId="2" xfId="0" applyFont="1" applyBorder="1" applyAlignment="1">
      <alignment horizontal="left" vertical="center" wrapText="1"/>
    </xf>
    <xf numFmtId="0" fontId="29" fillId="0" borderId="1" xfId="0" applyFont="1" applyBorder="1" applyAlignment="1" applyProtection="1">
      <alignment horizontal="center" vertical="top" wrapText="1"/>
      <protection locked="0"/>
    </xf>
    <xf numFmtId="0" fontId="42" fillId="14" borderId="2" xfId="4" applyFont="1" applyFill="1" applyBorder="1" applyAlignment="1" applyProtection="1">
      <alignment horizontal="center" vertical="center" wrapText="1"/>
    </xf>
    <xf numFmtId="0" fontId="45" fillId="0" borderId="34" xfId="0" applyFont="1" applyBorder="1" applyAlignment="1">
      <alignment horizontal="center" vertical="center" wrapText="1"/>
    </xf>
    <xf numFmtId="0" fontId="45" fillId="0" borderId="2" xfId="0" applyFont="1" applyBorder="1" applyAlignment="1">
      <alignment horizontal="center" vertical="center" wrapText="1"/>
    </xf>
    <xf numFmtId="14" fontId="29" fillId="0" borderId="2" xfId="0" applyNumberFormat="1" applyFont="1" applyBorder="1" applyAlignment="1" applyProtection="1">
      <alignment horizontal="center" vertical="center"/>
      <protection locked="0"/>
    </xf>
    <xf numFmtId="14" fontId="42" fillId="0" borderId="5" xfId="0" applyNumberFormat="1" applyFont="1" applyBorder="1" applyAlignment="1">
      <alignment horizontal="center" vertical="center" wrapText="1"/>
    </xf>
    <xf numFmtId="0" fontId="42" fillId="0" borderId="1" xfId="0" applyFont="1" applyBorder="1" applyAlignment="1">
      <alignment horizontal="center" vertical="center"/>
    </xf>
    <xf numFmtId="14" fontId="42" fillId="0" borderId="22" xfId="0" applyNumberFormat="1" applyFont="1" applyBorder="1" applyAlignment="1" applyProtection="1">
      <alignment horizontal="center" vertical="center"/>
      <protection locked="0"/>
    </xf>
    <xf numFmtId="0" fontId="29" fillId="0" borderId="28" xfId="0" applyFont="1" applyBorder="1" applyAlignment="1">
      <alignment horizontal="center" vertical="center"/>
    </xf>
    <xf numFmtId="0" fontId="29" fillId="0" borderId="0" xfId="0" applyFont="1" applyAlignment="1">
      <alignment vertical="center"/>
    </xf>
    <xf numFmtId="0" fontId="2" fillId="0" borderId="1" xfId="0" applyFont="1" applyBorder="1" applyAlignment="1">
      <alignment horizontal="center" vertical="center" wrapText="1"/>
    </xf>
    <xf numFmtId="0" fontId="2" fillId="0" borderId="28"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3" xfId="0" applyFont="1" applyBorder="1" applyAlignment="1">
      <alignment vertical="center" wrapText="1"/>
    </xf>
    <xf numFmtId="0" fontId="29" fillId="0" borderId="0" xfId="0" applyFont="1" applyAlignment="1">
      <alignment vertical="top"/>
    </xf>
    <xf numFmtId="0" fontId="29" fillId="0" borderId="0" xfId="0" applyFont="1" applyAlignment="1">
      <alignment horizontal="center" vertical="center"/>
    </xf>
    <xf numFmtId="0" fontId="42" fillId="0" borderId="2" xfId="0" applyFont="1" applyBorder="1" applyAlignment="1">
      <alignment horizontal="justify" vertical="top" wrapText="1"/>
    </xf>
    <xf numFmtId="0" fontId="29" fillId="0" borderId="26" xfId="0" applyFont="1" applyBorder="1"/>
    <xf numFmtId="0" fontId="41" fillId="0" borderId="1" xfId="0" applyFont="1" applyBorder="1" applyAlignment="1">
      <alignment horizontal="justify" vertical="top" wrapText="1"/>
    </xf>
    <xf numFmtId="0" fontId="42" fillId="4" borderId="33" xfId="0" applyFont="1" applyFill="1" applyBorder="1" applyAlignment="1" applyProtection="1">
      <alignment horizontal="center" vertical="center"/>
      <protection locked="0"/>
    </xf>
    <xf numFmtId="0" fontId="29" fillId="0" borderId="33" xfId="0" applyFont="1" applyBorder="1" applyAlignment="1">
      <alignment horizontal="center" vertical="center"/>
    </xf>
    <xf numFmtId="0" fontId="30" fillId="0" borderId="1" xfId="0" applyFont="1" applyBorder="1" applyAlignment="1">
      <alignment vertical="center" wrapText="1"/>
    </xf>
    <xf numFmtId="9" fontId="29" fillId="0" borderId="1" xfId="1" applyFont="1" applyFill="1" applyBorder="1" applyAlignment="1">
      <alignment horizontal="center" vertical="center"/>
    </xf>
    <xf numFmtId="9" fontId="42" fillId="0" borderId="3" xfId="0" applyNumberFormat="1" applyFont="1" applyBorder="1" applyAlignment="1">
      <alignment horizontal="center" vertical="center" wrapText="1"/>
    </xf>
    <xf numFmtId="0" fontId="62" fillId="0" borderId="28" xfId="0" applyFont="1" applyBorder="1" applyAlignment="1">
      <alignment horizontal="center" vertical="center" wrapText="1"/>
    </xf>
    <xf numFmtId="0" fontId="29" fillId="0" borderId="26" xfId="0" applyFont="1" applyBorder="1" applyAlignment="1" applyProtection="1">
      <alignment horizontal="center" vertical="center"/>
      <protection locked="0"/>
    </xf>
    <xf numFmtId="0" fontId="29" fillId="0" borderId="33" xfId="0" applyFont="1" applyBorder="1" applyAlignment="1">
      <alignment horizontal="left" vertical="center" wrapText="1"/>
    </xf>
    <xf numFmtId="2" fontId="29" fillId="0" borderId="35" xfId="0" applyNumberFormat="1" applyFont="1" applyBorder="1" applyAlignment="1" applyProtection="1">
      <alignment horizontal="center" vertical="center"/>
      <protection locked="0"/>
    </xf>
    <xf numFmtId="14" fontId="15" fillId="0" borderId="1" xfId="0" applyNumberFormat="1" applyFont="1" applyBorder="1" applyAlignment="1">
      <alignment horizontal="center" vertical="center" wrapText="1"/>
    </xf>
    <xf numFmtId="165" fontId="29" fillId="0" borderId="5" xfId="0" applyNumberFormat="1" applyFont="1" applyBorder="1" applyAlignment="1" applyProtection="1">
      <alignment horizontal="center" vertical="center" wrapText="1"/>
      <protection locked="0"/>
    </xf>
    <xf numFmtId="14" fontId="29" fillId="0" borderId="1" xfId="2" applyNumberFormat="1" applyFont="1" applyBorder="1" applyAlignment="1">
      <alignment horizontal="center" vertical="center" wrapText="1"/>
    </xf>
    <xf numFmtId="14" fontId="42" fillId="0" borderId="1" xfId="2" applyNumberFormat="1" applyFont="1" applyBorder="1" applyAlignment="1" applyProtection="1">
      <alignment horizontal="center" vertical="center" wrapText="1"/>
      <protection locked="0"/>
    </xf>
    <xf numFmtId="14" fontId="42" fillId="0" borderId="5" xfId="2" applyNumberFormat="1" applyFont="1" applyBorder="1" applyAlignment="1" applyProtection="1">
      <alignment horizontal="center" vertical="center" wrapText="1"/>
      <protection locked="0"/>
    </xf>
    <xf numFmtId="14" fontId="63" fillId="0" borderId="16" xfId="0" applyNumberFormat="1" applyFont="1" applyBorder="1" applyAlignment="1">
      <alignment horizontal="center" vertical="center"/>
    </xf>
    <xf numFmtId="0" fontId="28" fillId="0" borderId="21" xfId="0" applyFont="1" applyBorder="1" applyAlignment="1" applyProtection="1">
      <alignment horizontal="center" vertical="center"/>
      <protection locked="0"/>
    </xf>
    <xf numFmtId="0" fontId="29" fillId="0" borderId="29" xfId="0" applyFont="1" applyBorder="1" applyAlignment="1" applyProtection="1">
      <alignment horizontal="center" vertical="center" wrapText="1"/>
      <protection locked="0"/>
    </xf>
    <xf numFmtId="0" fontId="44" fillId="0" borderId="1" xfId="0" applyFont="1" applyBorder="1" applyAlignment="1">
      <alignment horizontal="justify" vertical="top" wrapText="1"/>
    </xf>
    <xf numFmtId="0" fontId="65" fillId="2" borderId="1" xfId="0" applyFont="1" applyFill="1" applyBorder="1" applyAlignment="1" applyProtection="1">
      <alignment horizontal="center" vertical="center" wrapText="1"/>
      <protection locked="0"/>
    </xf>
    <xf numFmtId="0" fontId="66" fillId="0" borderId="1" xfId="0" applyFont="1" applyBorder="1" applyAlignment="1">
      <alignment horizontal="left" vertical="center" wrapText="1"/>
    </xf>
    <xf numFmtId="0" fontId="66" fillId="0" borderId="3" xfId="0" applyFont="1" applyBorder="1" applyAlignment="1">
      <alignment horizontal="left" vertical="center" wrapText="1"/>
    </xf>
    <xf numFmtId="9" fontId="29" fillId="14" borderId="2" xfId="0" applyNumberFormat="1" applyFont="1" applyFill="1" applyBorder="1" applyAlignment="1" applyProtection="1">
      <alignment horizontal="center" vertical="center"/>
      <protection locked="0"/>
    </xf>
    <xf numFmtId="9" fontId="29" fillId="14" borderId="1" xfId="0" applyNumberFormat="1" applyFont="1" applyFill="1" applyBorder="1" applyAlignment="1" applyProtection="1">
      <alignment horizontal="center" vertical="center"/>
      <protection locked="0"/>
    </xf>
    <xf numFmtId="166" fontId="42" fillId="15" borderId="1" xfId="2" applyNumberFormat="1" applyFont="1" applyFill="1" applyBorder="1" applyAlignment="1">
      <alignment horizontal="center" vertical="center" wrapText="1"/>
    </xf>
    <xf numFmtId="0" fontId="45" fillId="18" borderId="1" xfId="0" applyFont="1" applyFill="1" applyBorder="1" applyAlignment="1">
      <alignment vertical="center" wrapText="1"/>
    </xf>
    <xf numFmtId="0" fontId="45" fillId="0" borderId="1" xfId="0" applyFont="1" applyBorder="1" applyAlignment="1">
      <alignment horizontal="left" vertical="center" wrapText="1"/>
    </xf>
    <xf numFmtId="9" fontId="29" fillId="0" borderId="3" xfId="0" applyNumberFormat="1" applyFont="1" applyBorder="1" applyAlignment="1" applyProtection="1">
      <alignment horizontal="center" vertical="center"/>
      <protection locked="0"/>
    </xf>
    <xf numFmtId="0" fontId="29" fillId="14" borderId="3" xfId="0" applyFont="1" applyFill="1" applyBorder="1" applyAlignment="1" applyProtection="1">
      <alignment horizontal="center" vertical="center"/>
      <protection locked="0"/>
    </xf>
    <xf numFmtId="0" fontId="42" fillId="4" borderId="3" xfId="0" applyFont="1" applyFill="1" applyBorder="1" applyAlignment="1" applyProtection="1">
      <alignment horizontal="center" vertical="center"/>
      <protection locked="0"/>
    </xf>
    <xf numFmtId="0" fontId="41" fillId="0" borderId="33" xfId="0" applyFont="1" applyBorder="1" applyAlignment="1">
      <alignment horizontal="center" vertical="center" wrapText="1"/>
    </xf>
    <xf numFmtId="0" fontId="29" fillId="0" borderId="22" xfId="0" applyFont="1" applyBorder="1" applyAlignment="1" applyProtection="1">
      <alignment horizontal="center" vertical="center" wrapText="1"/>
      <protection locked="0"/>
    </xf>
    <xf numFmtId="0" fontId="29" fillId="16" borderId="21" xfId="0" applyFont="1" applyFill="1" applyBorder="1" applyAlignment="1" applyProtection="1">
      <alignment horizontal="center" vertical="center" wrapText="1"/>
      <protection locked="0"/>
    </xf>
    <xf numFmtId="0" fontId="44" fillId="0" borderId="23" xfId="0" applyFont="1" applyBorder="1" applyAlignment="1">
      <alignment horizontal="left" vertical="top" wrapText="1"/>
    </xf>
    <xf numFmtId="0" fontId="42" fillId="0" borderId="24" xfId="0" applyFont="1" applyBorder="1" applyAlignment="1">
      <alignment horizontal="left" vertical="top" wrapText="1"/>
    </xf>
    <xf numFmtId="0" fontId="45" fillId="0" borderId="22" xfId="0" applyFont="1" applyBorder="1" applyAlignment="1">
      <alignment vertical="center" wrapText="1"/>
    </xf>
    <xf numFmtId="9" fontId="29" fillId="14" borderId="25" xfId="0" applyNumberFormat="1" applyFont="1" applyFill="1" applyBorder="1" applyAlignment="1" applyProtection="1">
      <alignment horizontal="center" vertical="center" wrapText="1"/>
      <protection locked="0"/>
    </xf>
    <xf numFmtId="14" fontId="42" fillId="0" borderId="22" xfId="0" applyNumberFormat="1" applyFont="1" applyBorder="1" applyAlignment="1">
      <alignment horizontal="center" vertical="center" wrapText="1"/>
    </xf>
    <xf numFmtId="14" fontId="29" fillId="0" borderId="4" xfId="0" applyNumberFormat="1" applyFont="1" applyBorder="1" applyAlignment="1">
      <alignment horizontal="center" vertical="center"/>
    </xf>
    <xf numFmtId="0" fontId="29" fillId="0" borderId="38" xfId="0" applyFont="1" applyBorder="1" applyAlignment="1" applyProtection="1">
      <alignment horizontal="center" vertical="center" wrapText="1"/>
      <protection locked="0"/>
    </xf>
    <xf numFmtId="2" fontId="29" fillId="0" borderId="4" xfId="0" applyNumberFormat="1" applyFont="1" applyBorder="1" applyAlignment="1" applyProtection="1">
      <alignment horizontal="center" vertical="center"/>
      <protection locked="0"/>
    </xf>
    <xf numFmtId="9" fontId="29" fillId="0" borderId="4" xfId="0" applyNumberFormat="1" applyFont="1" applyBorder="1" applyAlignment="1" applyProtection="1">
      <alignment horizontal="center" vertical="center"/>
      <protection locked="0"/>
    </xf>
    <xf numFmtId="0" fontId="29" fillId="14" borderId="10" xfId="0" applyFont="1" applyFill="1" applyBorder="1" applyAlignment="1" applyProtection="1">
      <alignment horizontal="center" vertical="center"/>
      <protection locked="0"/>
    </xf>
    <xf numFmtId="0" fontId="29" fillId="0" borderId="3" xfId="0" applyFont="1" applyBorder="1" applyAlignment="1">
      <alignment vertical="center" wrapText="1"/>
    </xf>
    <xf numFmtId="14" fontId="45" fillId="0" borderId="1" xfId="0" applyNumberFormat="1" applyFont="1" applyBorder="1" applyAlignment="1">
      <alignment horizontal="center" vertical="center" wrapText="1"/>
    </xf>
    <xf numFmtId="9" fontId="34" fillId="0" borderId="1" xfId="1" applyFont="1" applyFill="1" applyBorder="1" applyAlignment="1">
      <alignment horizontal="center" vertical="center"/>
    </xf>
    <xf numFmtId="0" fontId="29" fillId="14" borderId="33" xfId="0" applyFont="1" applyFill="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29" fillId="16" borderId="34" xfId="0" applyFont="1" applyFill="1" applyBorder="1" applyAlignment="1" applyProtection="1">
      <alignment horizontal="center" vertical="center" wrapText="1"/>
      <protection locked="0"/>
    </xf>
    <xf numFmtId="0" fontId="44" fillId="0" borderId="1" xfId="0" applyFont="1" applyBorder="1" applyAlignment="1">
      <alignment horizontal="left" vertical="top" wrapText="1"/>
    </xf>
    <xf numFmtId="0" fontId="42" fillId="0" borderId="2" xfId="0" applyFont="1" applyBorder="1" applyAlignment="1">
      <alignment horizontal="left" vertical="top" wrapText="1"/>
    </xf>
    <xf numFmtId="0" fontId="29" fillId="0" borderId="33" xfId="0" applyFont="1" applyBorder="1" applyAlignment="1" applyProtection="1">
      <alignment horizontal="center" vertical="center" wrapText="1"/>
      <protection locked="0"/>
    </xf>
    <xf numFmtId="9" fontId="29" fillId="14" borderId="35" xfId="0" applyNumberFormat="1" applyFont="1" applyFill="1" applyBorder="1" applyAlignment="1" applyProtection="1">
      <alignment horizontal="center" vertical="center" wrapText="1"/>
      <protection locked="0"/>
    </xf>
    <xf numFmtId="14" fontId="42" fillId="0" borderId="33" xfId="0" applyNumberFormat="1" applyFont="1" applyBorder="1" applyAlignment="1">
      <alignment horizontal="center" vertical="center" wrapText="1"/>
    </xf>
    <xf numFmtId="14" fontId="42" fillId="0" borderId="34" xfId="0" applyNumberFormat="1" applyFont="1" applyBorder="1" applyAlignment="1">
      <alignment horizontal="center" vertical="center" wrapText="1"/>
    </xf>
    <xf numFmtId="0" fontId="42" fillId="0" borderId="29" xfId="0" applyFont="1" applyBorder="1" applyAlignment="1">
      <alignment horizontal="center" vertical="center"/>
    </xf>
    <xf numFmtId="14" fontId="45" fillId="0" borderId="2" xfId="0" applyNumberFormat="1" applyFont="1" applyBorder="1" applyAlignment="1">
      <alignment horizontal="center" vertical="center" wrapText="1"/>
    </xf>
    <xf numFmtId="0" fontId="45" fillId="0" borderId="1" xfId="0" applyFont="1" applyBorder="1" applyAlignment="1">
      <alignment vertical="top" wrapText="1"/>
    </xf>
    <xf numFmtId="9" fontId="45" fillId="18" borderId="1" xfId="0" applyNumberFormat="1" applyFont="1" applyFill="1" applyBorder="1" applyAlignment="1">
      <alignment horizontal="center" vertical="center" wrapText="1"/>
    </xf>
    <xf numFmtId="0" fontId="44" fillId="0" borderId="2" xfId="0" applyFont="1" applyBorder="1" applyAlignment="1">
      <alignment horizontal="justify" vertical="top" wrapText="1"/>
    </xf>
    <xf numFmtId="0" fontId="45" fillId="0" borderId="34" xfId="0" applyFont="1" applyBorder="1" applyAlignment="1">
      <alignment vertical="top" wrapText="1"/>
    </xf>
    <xf numFmtId="0" fontId="29" fillId="0" borderId="2" xfId="0" applyFont="1" applyBorder="1" applyAlignment="1">
      <alignment vertical="center" wrapText="1"/>
    </xf>
    <xf numFmtId="9" fontId="34" fillId="0" borderId="2" xfId="1" applyFont="1" applyFill="1" applyBorder="1" applyAlignment="1">
      <alignment horizontal="center" vertical="center"/>
    </xf>
    <xf numFmtId="0" fontId="42" fillId="0" borderId="2" xfId="0" applyFont="1" applyBorder="1" applyAlignment="1" applyProtection="1">
      <alignment horizontal="center" vertical="center"/>
      <protection locked="0"/>
    </xf>
    <xf numFmtId="0" fontId="29" fillId="0" borderId="2" xfId="0" applyFont="1" applyBorder="1" applyAlignment="1" applyProtection="1">
      <alignment horizontal="left" vertical="top" wrapText="1"/>
      <protection locked="0"/>
    </xf>
    <xf numFmtId="14" fontId="15" fillId="0" borderId="2" xfId="0" applyNumberFormat="1" applyFont="1" applyBorder="1" applyAlignment="1">
      <alignment horizontal="center" vertical="center" wrapText="1"/>
    </xf>
    <xf numFmtId="9" fontId="29" fillId="0" borderId="2" xfId="1" applyFont="1" applyFill="1" applyBorder="1" applyAlignment="1">
      <alignment horizontal="center" vertical="center"/>
    </xf>
    <xf numFmtId="0" fontId="42" fillId="0" borderId="4" xfId="0" applyFont="1" applyBorder="1" applyAlignment="1">
      <alignment horizontal="left" vertical="center" wrapText="1"/>
    </xf>
    <xf numFmtId="14" fontId="42" fillId="15" borderId="2" xfId="2" applyNumberFormat="1" applyFont="1" applyFill="1" applyBorder="1" applyAlignment="1" applyProtection="1">
      <alignment horizontal="center" vertical="center" wrapText="1"/>
      <protection locked="0"/>
    </xf>
    <xf numFmtId="14" fontId="29" fillId="15" borderId="1" xfId="0" applyNumberFormat="1" applyFont="1" applyFill="1" applyBorder="1" applyAlignment="1" applyProtection="1">
      <alignment horizontal="center" vertical="center"/>
      <protection locked="0"/>
    </xf>
    <xf numFmtId="14" fontId="42" fillId="15" borderId="1" xfId="2" applyNumberFormat="1" applyFont="1" applyFill="1" applyBorder="1" applyAlignment="1">
      <alignment horizontal="center" vertical="center" wrapText="1"/>
    </xf>
    <xf numFmtId="0" fontId="29" fillId="0" borderId="0" xfId="0" applyFont="1" applyAlignment="1" applyProtection="1">
      <alignment horizontal="center" vertical="center" wrapText="1"/>
      <protection locked="0"/>
    </xf>
    <xf numFmtId="0" fontId="66" fillId="0" borderId="28" xfId="0" applyFont="1" applyBorder="1" applyAlignment="1">
      <alignment horizontal="center" vertical="center"/>
    </xf>
    <xf numFmtId="0" fontId="66" fillId="0" borderId="27" xfId="0" applyFont="1" applyBorder="1" applyAlignment="1">
      <alignment horizontal="center" vertical="center"/>
    </xf>
    <xf numFmtId="0" fontId="66" fillId="0" borderId="39" xfId="0" applyFont="1" applyBorder="1" applyAlignment="1">
      <alignment horizontal="center" vertical="center"/>
    </xf>
    <xf numFmtId="0" fontId="49" fillId="0" borderId="1"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1" xfId="0" applyFont="1" applyBorder="1" applyAlignment="1">
      <alignment horizontal="center" vertical="center"/>
    </xf>
    <xf numFmtId="9" fontId="29" fillId="14" borderId="21" xfId="0" applyNumberFormat="1" applyFont="1" applyFill="1" applyBorder="1" applyAlignment="1" applyProtection="1">
      <alignment horizontal="center" vertical="center"/>
      <protection locked="0"/>
    </xf>
    <xf numFmtId="0" fontId="29" fillId="14" borderId="21" xfId="0" applyFont="1" applyFill="1" applyBorder="1" applyAlignment="1" applyProtection="1">
      <alignment horizontal="center" vertical="center"/>
      <protection locked="0"/>
    </xf>
    <xf numFmtId="0" fontId="45" fillId="0" borderId="0" xfId="0" applyFont="1" applyAlignment="1">
      <alignment wrapText="1"/>
    </xf>
    <xf numFmtId="0" fontId="42" fillId="4" borderId="1" xfId="0" applyFont="1" applyFill="1" applyBorder="1" applyAlignment="1" applyProtection="1">
      <alignment horizontal="center" vertical="center" wrapText="1"/>
      <protection locked="0"/>
    </xf>
    <xf numFmtId="0" fontId="45" fillId="14" borderId="3" xfId="0" applyFont="1" applyFill="1" applyBorder="1" applyAlignment="1">
      <alignment vertical="center" wrapText="1"/>
    </xf>
    <xf numFmtId="0" fontId="45" fillId="0" borderId="3" xfId="0" applyFont="1" applyBorder="1" applyAlignment="1">
      <alignment vertical="top" wrapText="1"/>
    </xf>
    <xf numFmtId="0" fontId="29" fillId="0" borderId="21" xfId="0" applyFont="1" applyBorder="1" applyAlignment="1">
      <alignment vertical="center" wrapText="1"/>
    </xf>
    <xf numFmtId="9" fontId="29" fillId="0" borderId="21" xfId="0" applyNumberFormat="1" applyFont="1" applyBorder="1" applyAlignment="1" applyProtection="1">
      <alignment horizontal="center" vertical="center"/>
      <protection locked="0"/>
    </xf>
    <xf numFmtId="0" fontId="29" fillId="14" borderId="22" xfId="0" applyFont="1" applyFill="1" applyBorder="1" applyAlignment="1" applyProtection="1">
      <alignment horizontal="center" vertical="center"/>
      <protection locked="0"/>
    </xf>
    <xf numFmtId="0" fontId="45" fillId="0" borderId="1" xfId="0" applyFont="1" applyBorder="1" applyAlignment="1" applyProtection="1">
      <alignment horizontal="left" vertical="center" wrapText="1"/>
      <protection locked="0"/>
    </xf>
    <xf numFmtId="0" fontId="45" fillId="0" borderId="35" xfId="0" applyFont="1" applyBorder="1" applyAlignment="1">
      <alignment horizontal="center" vertical="center" wrapText="1"/>
    </xf>
    <xf numFmtId="0" fontId="42" fillId="26" borderId="1" xfId="0" applyFont="1" applyFill="1" applyBorder="1" applyAlignment="1">
      <alignment horizontal="center" vertical="center"/>
    </xf>
    <xf numFmtId="0" fontId="45" fillId="0" borderId="27" xfId="0" applyFont="1" applyBorder="1" applyAlignment="1">
      <alignment horizontal="justify" vertical="top" wrapText="1"/>
    </xf>
    <xf numFmtId="0" fontId="45" fillId="0" borderId="2" xfId="0" applyFont="1" applyBorder="1" applyAlignment="1">
      <alignment horizontal="left" vertical="center" wrapText="1"/>
    </xf>
    <xf numFmtId="165" fontId="29" fillId="20" borderId="1" xfId="0" applyNumberFormat="1" applyFont="1" applyFill="1" applyBorder="1" applyAlignment="1" applyProtection="1">
      <alignment horizontal="center" vertical="center" wrapText="1"/>
      <protection locked="0"/>
    </xf>
    <xf numFmtId="14" fontId="29" fillId="0" borderId="40" xfId="0" applyNumberFormat="1" applyFont="1" applyBorder="1" applyAlignment="1">
      <alignment horizontal="center" vertical="center"/>
    </xf>
    <xf numFmtId="0" fontId="45" fillId="0" borderId="1" xfId="0" applyFont="1" applyBorder="1" applyAlignment="1">
      <alignment wrapText="1"/>
    </xf>
    <xf numFmtId="0" fontId="68" fillId="0" borderId="1" xfId="0" applyFont="1" applyBorder="1" applyAlignment="1">
      <alignment horizontal="center" vertical="center" wrapText="1"/>
    </xf>
    <xf numFmtId="0" fontId="68" fillId="0" borderId="2" xfId="0" applyFont="1" applyBorder="1" applyAlignment="1">
      <alignment horizontal="center" vertical="center" wrapText="1"/>
    </xf>
    <xf numFmtId="0" fontId="29" fillId="24" borderId="5" xfId="0" applyFont="1" applyFill="1" applyBorder="1" applyAlignment="1">
      <alignment vertical="center" wrapText="1"/>
    </xf>
    <xf numFmtId="0" fontId="29" fillId="0" borderId="5" xfId="0" applyFont="1" applyBorder="1" applyAlignment="1">
      <alignment vertical="center" wrapText="1"/>
    </xf>
    <xf numFmtId="0" fontId="29" fillId="0" borderId="5" xfId="0" applyFont="1" applyBorder="1" applyAlignment="1">
      <alignment wrapText="1"/>
    </xf>
    <xf numFmtId="2" fontId="29" fillId="0" borderId="28" xfId="0" applyNumberFormat="1" applyFont="1" applyBorder="1" applyAlignment="1" applyProtection="1">
      <alignment horizontal="center" vertical="center"/>
      <protection locked="0"/>
    </xf>
    <xf numFmtId="2" fontId="29" fillId="0" borderId="29" xfId="0" applyNumberFormat="1" applyFont="1" applyBorder="1" applyAlignment="1" applyProtection="1">
      <alignment horizontal="center" vertical="center"/>
      <protection locked="0"/>
    </xf>
    <xf numFmtId="0" fontId="65" fillId="2" borderId="2" xfId="0" applyFont="1" applyFill="1" applyBorder="1" applyAlignment="1" applyProtection="1">
      <alignment horizontal="center" vertical="center" wrapText="1"/>
      <protection locked="0"/>
    </xf>
    <xf numFmtId="0" fontId="42" fillId="4" borderId="21" xfId="0" applyFont="1" applyFill="1" applyBorder="1" applyAlignment="1" applyProtection="1">
      <alignment horizontal="center" vertical="center"/>
      <protection locked="0"/>
    </xf>
    <xf numFmtId="0" fontId="29" fillId="14" borderId="5" xfId="0" applyFont="1" applyFill="1" applyBorder="1" applyAlignment="1" applyProtection="1">
      <alignment horizontal="center" vertical="center"/>
      <protection locked="0"/>
    </xf>
    <xf numFmtId="0" fontId="29" fillId="0" borderId="29" xfId="0" applyFont="1" applyBorder="1" applyAlignment="1">
      <alignment horizontal="center" vertical="center"/>
    </xf>
    <xf numFmtId="2" fontId="29" fillId="0" borderId="39" xfId="0" applyNumberFormat="1" applyFont="1" applyBorder="1" applyAlignment="1" applyProtection="1">
      <alignment horizontal="center" vertical="center"/>
      <protection locked="0"/>
    </xf>
    <xf numFmtId="2" fontId="29" fillId="0" borderId="27" xfId="0" applyNumberFormat="1" applyFont="1" applyBorder="1" applyAlignment="1" applyProtection="1">
      <alignment horizontal="center" vertical="center"/>
      <protection locked="0"/>
    </xf>
    <xf numFmtId="14" fontId="15" fillId="0" borderId="21" xfId="0" applyNumberFormat="1" applyFont="1" applyBorder="1" applyAlignment="1">
      <alignment horizontal="center" vertical="center" wrapText="1"/>
    </xf>
    <xf numFmtId="9" fontId="29" fillId="0" borderId="21" xfId="1" applyFont="1" applyFill="1" applyBorder="1" applyAlignment="1">
      <alignment horizontal="center" vertical="center"/>
    </xf>
    <xf numFmtId="0" fontId="42" fillId="0" borderId="21" xfId="0" applyFont="1" applyBorder="1" applyAlignment="1" applyProtection="1">
      <alignment horizontal="center" vertical="center"/>
      <protection locked="0"/>
    </xf>
    <xf numFmtId="0" fontId="29" fillId="0" borderId="4" xfId="0" applyFont="1" applyBorder="1" applyAlignment="1">
      <alignment horizontal="center" vertical="center"/>
    </xf>
    <xf numFmtId="14" fontId="15" fillId="0" borderId="4" xfId="0" applyNumberFormat="1" applyFont="1" applyBorder="1" applyAlignment="1">
      <alignment horizontal="center" vertical="center" wrapText="1"/>
    </xf>
    <xf numFmtId="9" fontId="29" fillId="0" borderId="4" xfId="1" applyFont="1" applyFill="1" applyBorder="1" applyAlignment="1">
      <alignment horizontal="center" vertical="center"/>
    </xf>
    <xf numFmtId="0" fontId="42" fillId="0" borderId="4"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9" fillId="0" borderId="3" xfId="0" applyFont="1" applyBorder="1" applyAlignment="1">
      <alignment horizontal="center" vertical="center"/>
    </xf>
    <xf numFmtId="14" fontId="15" fillId="0" borderId="3" xfId="0" applyNumberFormat="1" applyFont="1" applyBorder="1" applyAlignment="1">
      <alignment horizontal="center" vertical="center" wrapText="1"/>
    </xf>
    <xf numFmtId="9" fontId="29" fillId="0" borderId="3" xfId="1"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2" fillId="4" borderId="29" xfId="0" applyFont="1" applyFill="1" applyBorder="1" applyAlignment="1" applyProtection="1">
      <alignment horizontal="center" vertical="center"/>
      <protection locked="0"/>
    </xf>
    <xf numFmtId="0" fontId="29" fillId="0" borderId="38" xfId="0" applyFont="1" applyBorder="1" applyAlignment="1">
      <alignment horizontal="center" vertical="center"/>
    </xf>
    <xf numFmtId="0" fontId="29" fillId="0" borderId="25" xfId="0" applyFont="1" applyBorder="1" applyAlignment="1">
      <alignment horizontal="center" vertical="center"/>
    </xf>
    <xf numFmtId="0" fontId="45" fillId="18" borderId="2" xfId="0" applyFont="1" applyFill="1" applyBorder="1" applyAlignment="1">
      <alignment vertical="center" wrapText="1"/>
    </xf>
    <xf numFmtId="14" fontId="29" fillId="0" borderId="5" xfId="0" applyNumberFormat="1" applyFont="1" applyBorder="1" applyAlignment="1">
      <alignment horizontal="center" vertical="center"/>
    </xf>
    <xf numFmtId="0" fontId="29" fillId="14" borderId="20" xfId="0" applyFont="1" applyFill="1" applyBorder="1" applyAlignment="1" applyProtection="1">
      <alignment horizontal="center" vertical="center"/>
      <protection locked="0"/>
    </xf>
    <xf numFmtId="9" fontId="29" fillId="0" borderId="5" xfId="0" applyNumberFormat="1" applyFont="1" applyBorder="1" applyAlignment="1" applyProtection="1">
      <alignment horizontal="center" vertical="center"/>
      <protection locked="0"/>
    </xf>
    <xf numFmtId="0" fontId="42" fillId="4" borderId="28" xfId="0" applyFont="1" applyFill="1" applyBorder="1" applyAlignment="1" applyProtection="1">
      <alignment horizontal="center" vertical="center"/>
      <protection locked="0"/>
    </xf>
    <xf numFmtId="14" fontId="45" fillId="0" borderId="21" xfId="0" applyNumberFormat="1" applyFont="1" applyBorder="1" applyAlignment="1">
      <alignment horizontal="center" vertical="center" wrapText="1"/>
    </xf>
    <xf numFmtId="9" fontId="34" fillId="0" borderId="21" xfId="1" applyFont="1" applyFill="1" applyBorder="1" applyAlignment="1">
      <alignment horizontal="center" vertical="center"/>
    </xf>
    <xf numFmtId="0" fontId="45" fillId="14" borderId="1" xfId="0" applyFont="1" applyFill="1" applyBorder="1" applyAlignment="1">
      <alignment vertical="center" wrapText="1"/>
    </xf>
    <xf numFmtId="0" fontId="45" fillId="14" borderId="1" xfId="0" applyFont="1" applyFill="1" applyBorder="1" applyAlignment="1">
      <alignment horizontal="center" vertical="center"/>
    </xf>
    <xf numFmtId="0" fontId="45" fillId="14" borderId="1" xfId="0" applyFont="1" applyFill="1" applyBorder="1" applyAlignment="1">
      <alignment wrapText="1"/>
    </xf>
    <xf numFmtId="0" fontId="45" fillId="14" borderId="1" xfId="0" applyFont="1" applyFill="1" applyBorder="1" applyAlignment="1">
      <alignment horizontal="center" vertical="center" wrapText="1"/>
    </xf>
    <xf numFmtId="0" fontId="29" fillId="14" borderId="1" xfId="0" applyFont="1" applyFill="1" applyBorder="1" applyAlignment="1">
      <alignment horizontal="center"/>
    </xf>
    <xf numFmtId="14" fontId="29" fillId="0" borderId="21" xfId="0" applyNumberFormat="1" applyFont="1" applyBorder="1" applyAlignment="1">
      <alignment horizontal="center" vertical="center"/>
    </xf>
    <xf numFmtId="0" fontId="45" fillId="0" borderId="21" xfId="0" applyFont="1" applyBorder="1" applyAlignment="1">
      <alignment vertical="center" wrapText="1"/>
    </xf>
    <xf numFmtId="0" fontId="29" fillId="0" borderId="21" xfId="0" applyFont="1" applyBorder="1"/>
    <xf numFmtId="14" fontId="29" fillId="0" borderId="5" xfId="0" applyNumberFormat="1" applyFont="1" applyBorder="1" applyAlignment="1" applyProtection="1">
      <alignment horizontal="center" vertical="center"/>
      <protection locked="0"/>
    </xf>
    <xf numFmtId="0" fontId="45" fillId="0" borderId="2" xfId="0" applyFont="1" applyBorder="1" applyAlignment="1">
      <alignment vertical="center" wrapText="1"/>
    </xf>
    <xf numFmtId="0" fontId="42" fillId="0" borderId="3" xfId="0" applyFont="1" applyBorder="1" applyAlignment="1">
      <alignment vertical="center" wrapText="1"/>
    </xf>
    <xf numFmtId="14" fontId="29" fillId="0" borderId="1" xfId="2" applyNumberFormat="1" applyFont="1" applyBorder="1" applyAlignment="1" applyProtection="1">
      <alignment horizontal="center" vertical="center"/>
      <protection locked="0"/>
    </xf>
    <xf numFmtId="166" fontId="42" fillId="0" borderId="2" xfId="2" applyNumberFormat="1" applyFont="1" applyBorder="1" applyAlignment="1">
      <alignment horizontal="center" vertical="center" wrapText="1"/>
    </xf>
    <xf numFmtId="0" fontId="72" fillId="0" borderId="1" xfId="0" applyFont="1" applyBorder="1" applyAlignment="1" applyProtection="1">
      <alignment horizontal="left" vertical="center" wrapText="1"/>
      <protection locked="0"/>
    </xf>
    <xf numFmtId="0" fontId="44" fillId="0" borderId="27" xfId="0" applyFont="1" applyBorder="1" applyAlignment="1">
      <alignment vertical="top" wrapText="1"/>
    </xf>
    <xf numFmtId="0" fontId="29" fillId="0" borderId="22" xfId="0" applyFont="1" applyBorder="1" applyAlignment="1">
      <alignment vertical="center" wrapText="1"/>
    </xf>
    <xf numFmtId="0" fontId="44" fillId="0" borderId="1" xfId="0" applyFont="1" applyBorder="1" applyAlignment="1">
      <alignment horizontal="left" vertical="center" wrapText="1"/>
    </xf>
    <xf numFmtId="0" fontId="45" fillId="0" borderId="1" xfId="2" applyFont="1" applyBorder="1" applyAlignment="1">
      <alignment vertical="top" wrapText="1"/>
    </xf>
    <xf numFmtId="0" fontId="44" fillId="0" borderId="3" xfId="0" applyFont="1" applyBorder="1" applyAlignment="1">
      <alignment horizontal="left" vertical="center" wrapText="1"/>
    </xf>
    <xf numFmtId="0" fontId="45" fillId="0" borderId="29" xfId="0" applyFont="1" applyBorder="1" applyAlignment="1">
      <alignment horizontal="center" vertical="center"/>
    </xf>
    <xf numFmtId="0" fontId="45" fillId="0" borderId="3" xfId="0" applyFont="1" applyBorder="1" applyAlignment="1">
      <alignment wrapText="1"/>
    </xf>
    <xf numFmtId="0" fontId="45" fillId="0" borderId="4" xfId="0" applyFont="1" applyBorder="1" applyAlignment="1">
      <alignment wrapText="1"/>
    </xf>
    <xf numFmtId="0" fontId="45" fillId="0" borderId="21" xfId="0" applyFont="1" applyBorder="1" applyAlignment="1">
      <alignment wrapText="1"/>
    </xf>
    <xf numFmtId="0" fontId="45" fillId="0" borderId="21" xfId="0" applyFont="1" applyBorder="1" applyAlignment="1">
      <alignment horizontal="center" vertical="center"/>
    </xf>
    <xf numFmtId="0" fontId="45" fillId="0" borderId="27" xfId="0" applyFont="1" applyBorder="1" applyAlignment="1">
      <alignment horizontal="center" vertical="center"/>
    </xf>
    <xf numFmtId="0" fontId="45" fillId="0" borderId="28" xfId="0" applyFont="1" applyBorder="1" applyAlignment="1">
      <alignment horizontal="center" vertical="center"/>
    </xf>
    <xf numFmtId="0" fontId="42" fillId="0" borderId="3" xfId="0" applyFont="1" applyBorder="1" applyAlignment="1">
      <alignment wrapText="1"/>
    </xf>
    <xf numFmtId="0" fontId="45" fillId="0" borderId="39" xfId="0" applyFont="1" applyBorder="1" applyAlignment="1">
      <alignment horizontal="center" vertical="center"/>
    </xf>
    <xf numFmtId="0" fontId="45" fillId="16" borderId="1" xfId="0" applyFont="1" applyFill="1" applyBorder="1" applyAlignment="1">
      <alignment vertical="center" wrapText="1"/>
    </xf>
    <xf numFmtId="0" fontId="45" fillId="14" borderId="3" xfId="0" applyFont="1" applyFill="1" applyBorder="1" applyAlignment="1">
      <alignment vertical="top" wrapText="1"/>
    </xf>
    <xf numFmtId="0" fontId="44" fillId="14" borderId="3" xfId="0" applyFont="1" applyFill="1" applyBorder="1" applyAlignment="1">
      <alignment vertical="top" wrapText="1"/>
    </xf>
    <xf numFmtId="0" fontId="45" fillId="0" borderId="1" xfId="0" applyFont="1" applyBorder="1" applyAlignment="1">
      <alignment horizontal="justify" vertical="top" wrapText="1"/>
    </xf>
    <xf numFmtId="0" fontId="29" fillId="0" borderId="41" xfId="0" applyFont="1" applyBorder="1" applyAlignment="1">
      <alignment horizontal="center" vertical="center"/>
    </xf>
    <xf numFmtId="0" fontId="45" fillId="16" borderId="38" xfId="0" applyFont="1" applyFill="1" applyBorder="1" applyAlignment="1">
      <alignment vertical="center" wrapText="1"/>
    </xf>
    <xf numFmtId="0" fontId="45" fillId="0" borderId="38" xfId="0" applyFont="1" applyBorder="1" applyAlignment="1">
      <alignment vertical="center" wrapText="1"/>
    </xf>
    <xf numFmtId="0" fontId="45" fillId="14" borderId="1" xfId="0" applyFont="1" applyFill="1" applyBorder="1" applyAlignment="1">
      <alignment horizontal="center" vertical="top" wrapText="1"/>
    </xf>
    <xf numFmtId="0" fontId="45" fillId="0" borderId="21" xfId="0" applyFont="1" applyBorder="1" applyAlignment="1">
      <alignment horizontal="left" vertical="center" wrapText="1"/>
    </xf>
    <xf numFmtId="0" fontId="72" fillId="0" borderId="1" xfId="0" applyFont="1" applyBorder="1" applyAlignment="1">
      <alignment vertical="center" wrapText="1"/>
    </xf>
    <xf numFmtId="0" fontId="23" fillId="21" borderId="2" xfId="0" applyFont="1" applyFill="1" applyBorder="1" applyAlignment="1">
      <alignment horizontal="center" vertical="center" wrapText="1" readingOrder="1"/>
    </xf>
    <xf numFmtId="0" fontId="34" fillId="0" borderId="0" xfId="0" applyFont="1" applyAlignment="1">
      <alignment horizontal="left" vertical="center" wrapText="1"/>
    </xf>
    <xf numFmtId="0" fontId="34" fillId="0" borderId="20" xfId="0" applyFont="1" applyBorder="1" applyAlignment="1" applyProtection="1">
      <alignment horizontal="left" vertical="center" wrapText="1"/>
      <protection locked="0"/>
    </xf>
    <xf numFmtId="0" fontId="33" fillId="0" borderId="0" xfId="0" applyFont="1" applyAlignment="1">
      <alignment horizontal="left" vertical="top" wrapText="1"/>
    </xf>
    <xf numFmtId="0" fontId="35" fillId="0" borderId="0" xfId="0" applyFont="1" applyAlignment="1">
      <alignment horizontal="center"/>
    </xf>
    <xf numFmtId="0" fontId="34" fillId="0" borderId="0" xfId="0" applyFont="1" applyAlignment="1">
      <alignment horizontal="justify" wrapText="1"/>
    </xf>
    <xf numFmtId="0" fontId="39" fillId="0" borderId="0" xfId="0" applyFont="1" applyAlignment="1">
      <alignment horizontal="center"/>
    </xf>
    <xf numFmtId="0" fontId="32" fillId="0" borderId="0" xfId="0" applyFont="1" applyAlignment="1">
      <alignment horizontal="left" vertical="top" wrapText="1"/>
    </xf>
    <xf numFmtId="0" fontId="31" fillId="0" borderId="13" xfId="0" applyFont="1" applyBorder="1" applyAlignment="1">
      <alignment horizontal="center" vertical="center"/>
    </xf>
    <xf numFmtId="0" fontId="31" fillId="0" borderId="9" xfId="0" applyFont="1" applyBorder="1" applyAlignment="1">
      <alignment horizontal="center" vertical="center"/>
    </xf>
    <xf numFmtId="0" fontId="44" fillId="0" borderId="1" xfId="0" applyFont="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0" fontId="41" fillId="0" borderId="21" xfId="0" applyFont="1" applyBorder="1" applyAlignment="1">
      <alignment horizontal="center" vertical="center" wrapText="1"/>
    </xf>
    <xf numFmtId="0" fontId="41" fillId="0" borderId="33" xfId="0" applyFont="1" applyBorder="1" applyAlignment="1">
      <alignment horizontal="center" vertical="center" wrapText="1"/>
    </xf>
    <xf numFmtId="0" fontId="41" fillId="7" borderId="10" xfId="0" applyFont="1" applyFill="1" applyBorder="1" applyAlignment="1" applyProtection="1">
      <alignment horizontal="center" vertical="center"/>
      <protection locked="0"/>
    </xf>
    <xf numFmtId="0" fontId="41" fillId="7" borderId="0" xfId="0" applyFont="1" applyFill="1" applyAlignment="1" applyProtection="1">
      <alignment horizontal="center" vertical="center"/>
      <protection locked="0"/>
    </xf>
    <xf numFmtId="0" fontId="41" fillId="7" borderId="11" xfId="0" applyFont="1" applyFill="1" applyBorder="1" applyAlignment="1" applyProtection="1">
      <alignment horizontal="center" vertical="center"/>
      <protection locked="0"/>
    </xf>
    <xf numFmtId="0" fontId="41" fillId="7" borderId="12"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center" vertical="center"/>
      <protection locked="0"/>
    </xf>
    <xf numFmtId="0" fontId="28" fillId="11" borderId="1" xfId="0" applyFont="1" applyFill="1" applyBorder="1" applyAlignment="1" applyProtection="1">
      <alignment horizontal="center" vertical="center"/>
      <protection locked="0"/>
    </xf>
    <xf numFmtId="0" fontId="65" fillId="11" borderId="1" xfId="0" applyFont="1" applyFill="1" applyBorder="1" applyAlignment="1" applyProtection="1">
      <alignment horizontal="center" vertical="center"/>
      <protection locked="0"/>
    </xf>
    <xf numFmtId="0" fontId="28" fillId="0" borderId="3" xfId="0" applyFont="1" applyBorder="1" applyAlignment="1" applyProtection="1">
      <alignment horizontal="center" vertical="center" wrapText="1"/>
      <protection locked="0"/>
    </xf>
    <xf numFmtId="0" fontId="41" fillId="0" borderId="1" xfId="2" applyFont="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0" fontId="28" fillId="0" borderId="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3" xfId="0" applyFont="1" applyBorder="1" applyAlignment="1">
      <alignment horizontal="center" vertical="center" wrapText="1"/>
    </xf>
    <xf numFmtId="0" fontId="28" fillId="3" borderId="26" xfId="0" applyFont="1" applyFill="1" applyBorder="1" applyAlignment="1" applyProtection="1">
      <alignment horizontal="center" vertical="center"/>
      <protection locked="0"/>
    </xf>
    <xf numFmtId="0" fontId="28" fillId="3" borderId="20" xfId="0" applyFont="1" applyFill="1" applyBorder="1" applyAlignment="1" applyProtection="1">
      <alignment horizontal="center" vertical="center"/>
      <protection locked="0"/>
    </xf>
    <xf numFmtId="0" fontId="28" fillId="3" borderId="29" xfId="0" applyFont="1" applyFill="1" applyBorder="1" applyAlignment="1" applyProtection="1">
      <alignment horizontal="center" vertical="center"/>
      <protection locked="0"/>
    </xf>
    <xf numFmtId="0" fontId="28" fillId="3" borderId="11" xfId="0" applyFont="1" applyFill="1" applyBorder="1" applyAlignment="1" applyProtection="1">
      <alignment horizontal="center" vertical="center"/>
      <protection locked="0"/>
    </xf>
    <xf numFmtId="0" fontId="28" fillId="3" borderId="12" xfId="0" applyFont="1" applyFill="1" applyBorder="1" applyAlignment="1" applyProtection="1">
      <alignment horizontal="center" vertical="center"/>
      <protection locked="0"/>
    </xf>
    <xf numFmtId="0" fontId="28" fillId="3" borderId="27" xfId="0" applyFont="1" applyFill="1" applyBorder="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8" fillId="3"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protection locked="0"/>
    </xf>
    <xf numFmtId="0" fontId="8" fillId="2"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9"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8"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9" fillId="0" borderId="0" xfId="0" applyFont="1" applyAlignment="1" applyProtection="1">
      <alignment horizontal="center" vertical="top" wrapText="1"/>
      <protection locked="0"/>
    </xf>
    <xf numFmtId="14" fontId="9" fillId="14" borderId="0" xfId="0" applyNumberFormat="1" applyFont="1" applyFill="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14" fontId="10" fillId="0" borderId="0" xfId="0" applyNumberFormat="1" applyFont="1" applyAlignment="1">
      <alignment horizontal="center" vertical="center" wrapText="1"/>
    </xf>
    <xf numFmtId="0" fontId="12" fillId="0" borderId="0" xfId="0"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20"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protection locked="0"/>
    </xf>
    <xf numFmtId="0" fontId="19" fillId="16" borderId="2" xfId="0" applyFont="1" applyFill="1" applyBorder="1" applyAlignment="1">
      <alignment horizontal="center" vertical="center" wrapText="1"/>
    </xf>
    <xf numFmtId="0" fontId="19"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53" fillId="25" borderId="5" xfId="0" applyFont="1" applyFill="1" applyBorder="1" applyAlignment="1">
      <alignment horizontal="center" vertical="center"/>
    </xf>
    <xf numFmtId="0" fontId="53" fillId="25" borderId="30" xfId="0" applyFont="1" applyFill="1" applyBorder="1" applyAlignment="1">
      <alignment horizontal="center" vertical="center"/>
    </xf>
    <xf numFmtId="0" fontId="35" fillId="0" borderId="0" xfId="0" applyFont="1" applyAlignment="1">
      <alignment horizontal="center" vertical="center"/>
    </xf>
    <xf numFmtId="0" fontId="23" fillId="21" borderId="2" xfId="0" applyFont="1" applyFill="1" applyBorder="1" applyAlignment="1">
      <alignment horizontal="center" vertical="center" wrapText="1" readingOrder="1"/>
    </xf>
    <xf numFmtId="0" fontId="23" fillId="21" borderId="3" xfId="0" applyFont="1" applyFill="1" applyBorder="1" applyAlignment="1">
      <alignment horizontal="center" vertical="center" wrapText="1" readingOrder="1"/>
    </xf>
    <xf numFmtId="0" fontId="23" fillId="21" borderId="4" xfId="0" applyFont="1" applyFill="1" applyBorder="1" applyAlignment="1">
      <alignment horizontal="center" vertical="center" wrapText="1" readingOrder="1"/>
    </xf>
    <xf numFmtId="0" fontId="52" fillId="21" borderId="2" xfId="0" applyFont="1" applyFill="1" applyBorder="1" applyAlignment="1">
      <alignment horizontal="center" vertical="center" wrapText="1" readingOrder="1"/>
    </xf>
    <xf numFmtId="0" fontId="52" fillId="21" borderId="3" xfId="0" applyFont="1" applyFill="1" applyBorder="1" applyAlignment="1">
      <alignment horizontal="center" vertical="center" wrapText="1" readingOrder="1"/>
    </xf>
    <xf numFmtId="0" fontId="52" fillId="21" borderId="4" xfId="0" applyFont="1" applyFill="1" applyBorder="1" applyAlignment="1">
      <alignment horizontal="center" vertical="center" wrapText="1" readingOrder="1"/>
    </xf>
  </cellXfs>
  <cellStyles count="14">
    <cellStyle name="Hipervínculo" xfId="4" builtinId="8"/>
    <cellStyle name="Hyperlink" xfId="10"/>
    <cellStyle name="Millares 2" xfId="6"/>
    <cellStyle name="Millares 2 2" xfId="7"/>
    <cellStyle name="Millares 2 2 2" xfId="8"/>
    <cellStyle name="Millares 2 2 2 2" xfId="12"/>
    <cellStyle name="Millares 2 2 3" xfId="9"/>
    <cellStyle name="Millares 2 2 3 2" xfId="13"/>
    <cellStyle name="Millares 2 2 4" xfId="11"/>
    <cellStyle name="Normal" xfId="0" builtinId="0"/>
    <cellStyle name="Normal 2" xfId="2"/>
    <cellStyle name="Normal 3" xfId="5"/>
    <cellStyle name="Normal 4" xfId="3"/>
    <cellStyle name="Porcentaje" xfId="1" builtinId="5"/>
  </cellStyles>
  <dxfs count="257">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7C8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7C8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theme="7" tint="0.79998168889431442"/>
        </patternFill>
      </fill>
    </dxf>
    <dxf>
      <fill>
        <patternFill>
          <bgColor theme="7" tint="0.79998168889431442"/>
        </patternFill>
      </fill>
    </dxf>
    <dxf>
      <fill>
        <patternFill>
          <bgColor rgb="FFFF33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1D16F0"/>
      <color rgb="FFC92C0D"/>
      <color rgb="FFFF6600"/>
      <color rgb="FFFF7C80"/>
      <color rgb="FFEE56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3638550</xdr:colOff>
      <xdr:row>42</xdr:row>
      <xdr:rowOff>666750</xdr:rowOff>
    </xdr:from>
    <xdr:to>
      <xdr:col>3</xdr:col>
      <xdr:colOff>3971925</xdr:colOff>
      <xdr:row>42</xdr:row>
      <xdr:rowOff>809625</xdr:rowOff>
    </xdr:to>
    <xdr:sp macro="" textlink="">
      <xdr:nvSpPr>
        <xdr:cNvPr id="2" name="CuadroTexto 1">
          <a:extLst>
            <a:ext uri="{FF2B5EF4-FFF2-40B4-BE49-F238E27FC236}">
              <a16:creationId xmlns:a16="http://schemas.microsoft.com/office/drawing/2014/main" id="{A94E7D8A-8AC7-4DFA-8F25-82A1E8E1DAC2}"/>
            </a:ext>
          </a:extLst>
        </xdr:cNvPr>
        <xdr:cNvSpPr txBox="1"/>
      </xdr:nvSpPr>
      <xdr:spPr>
        <a:xfrm>
          <a:off x="7419975" y="17802225"/>
          <a:ext cx="333375" cy="142875"/>
        </a:xfrm>
        <a:prstGeom prst="rect">
          <a:avLst/>
        </a:prstGeom>
        <a:solidFill>
          <a:srgbClr val="FF99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42</xdr:row>
      <xdr:rowOff>1076325</xdr:rowOff>
    </xdr:from>
    <xdr:to>
      <xdr:col>3</xdr:col>
      <xdr:colOff>2600325</xdr:colOff>
      <xdr:row>42</xdr:row>
      <xdr:rowOff>1219200</xdr:rowOff>
    </xdr:to>
    <xdr:sp macro="" textlink="">
      <xdr:nvSpPr>
        <xdr:cNvPr id="3" name="CuadroTexto 2">
          <a:extLst>
            <a:ext uri="{FF2B5EF4-FFF2-40B4-BE49-F238E27FC236}">
              <a16:creationId xmlns:a16="http://schemas.microsoft.com/office/drawing/2014/main" id="{4F7A26E8-7103-4A22-9B79-C3780202CC7D}"/>
            </a:ext>
          </a:extLst>
        </xdr:cNvPr>
        <xdr:cNvSpPr txBox="1"/>
      </xdr:nvSpPr>
      <xdr:spPr>
        <a:xfrm>
          <a:off x="6048375" y="18211800"/>
          <a:ext cx="333375" cy="1428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42</xdr:row>
      <xdr:rowOff>1495425</xdr:rowOff>
    </xdr:from>
    <xdr:to>
      <xdr:col>3</xdr:col>
      <xdr:colOff>2628900</xdr:colOff>
      <xdr:row>42</xdr:row>
      <xdr:rowOff>1638300</xdr:rowOff>
    </xdr:to>
    <xdr:sp macro="" textlink="">
      <xdr:nvSpPr>
        <xdr:cNvPr id="4" name="CuadroTexto 3">
          <a:extLst>
            <a:ext uri="{FF2B5EF4-FFF2-40B4-BE49-F238E27FC236}">
              <a16:creationId xmlns:a16="http://schemas.microsoft.com/office/drawing/2014/main" id="{171EC216-D8B2-457B-A53F-7E82409CCA13}"/>
            </a:ext>
          </a:extLst>
        </xdr:cNvPr>
        <xdr:cNvSpPr txBox="1"/>
      </xdr:nvSpPr>
      <xdr:spPr>
        <a:xfrm>
          <a:off x="6076950" y="18630900"/>
          <a:ext cx="333375" cy="142875"/>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42</xdr:row>
      <xdr:rowOff>1895475</xdr:rowOff>
    </xdr:from>
    <xdr:to>
      <xdr:col>3</xdr:col>
      <xdr:colOff>2619375</xdr:colOff>
      <xdr:row>42</xdr:row>
      <xdr:rowOff>2038350</xdr:rowOff>
    </xdr:to>
    <xdr:sp macro="" textlink="">
      <xdr:nvSpPr>
        <xdr:cNvPr id="5" name="CuadroTexto 4">
          <a:extLst>
            <a:ext uri="{FF2B5EF4-FFF2-40B4-BE49-F238E27FC236}">
              <a16:creationId xmlns:a16="http://schemas.microsoft.com/office/drawing/2014/main" id="{AE75FD99-18FE-46E7-9518-27F797554E2A}"/>
            </a:ext>
          </a:extLst>
        </xdr:cNvPr>
        <xdr:cNvSpPr txBox="1"/>
      </xdr:nvSpPr>
      <xdr:spPr>
        <a:xfrm>
          <a:off x="6067425" y="19030950"/>
          <a:ext cx="333375" cy="142875"/>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33555</xdr:rowOff>
    </xdr:from>
    <xdr:to>
      <xdr:col>1</xdr:col>
      <xdr:colOff>676274</xdr:colOff>
      <xdr:row>2</xdr:row>
      <xdr:rowOff>277320</xdr:rowOff>
    </xdr:to>
    <xdr:pic>
      <xdr:nvPicPr>
        <xdr:cNvPr id="6" name="Imagen 5">
          <a:extLst>
            <a:ext uri="{FF2B5EF4-FFF2-40B4-BE49-F238E27FC236}">
              <a16:creationId xmlns:a16="http://schemas.microsoft.com/office/drawing/2014/main" id="{2878F575-D20F-4542-AE0F-1C30C41B9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243105"/>
          <a:ext cx="581024" cy="54856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a Hernández Jaramillo" id="{2B6D8FE3-D9D9-4CB6-929D-A4FCD34EE2D3}" userId="54f0ec2798f8af97" providerId="Windows Live"/>
  <person displayName="Manuela Hernandez Jaramillo" id="{7FD7DA69-BDCA-4CEF-B28C-C5A9F3E296DA}" userId="S::manuela.hernandez@loteriadebogota.com::8eae5f68-7fe8-4f5c-ad72-087e3696003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 dT="2024-12-27T20:36:19.06" personId="{7FD7DA69-BDCA-4CEF-B28C-C5A9F3E296DA}" id="{9B26FE38-FD6C-4489-A2AB-306E28D0C4C3}">
    <text xml:space="preserve">Se aprobó reformulación de la acción mediante memorando n°3-2024-2166 del 26/12/2024. </text>
  </threadedComment>
  <threadedComment ref="I4" dT="2024-12-27T20:36:37.04" personId="{7FD7DA69-BDCA-4CEF-B28C-C5A9F3E296DA}" id="{B698A33D-CEA9-43C1-B885-7E08E1079B89}">
    <text xml:space="preserve">Se aprobó reformulación de la unidad de medida mediante memorando n°3-2024-2166 del 26/12/2024. </text>
  </threadedComment>
  <threadedComment ref="J4" dT="2024-12-27T20:36:51.81" personId="{7FD7DA69-BDCA-4CEF-B28C-C5A9F3E296DA}" id="{72E8F719-F779-432B-A447-638F5FA26A80}">
    <text xml:space="preserve">Se aprobó reformulación de la cantidad de unidad de medida mediante memorando n°3-2024-2166 del 26/12/2024. </text>
  </threadedComment>
  <threadedComment ref="P4" dT="2024-12-27T20:38:49.65" personId="{7FD7DA69-BDCA-4CEF-B28C-C5A9F3E296DA}" id="{D3456C49-E143-422E-9FB7-68FE0567F55A}">
    <text xml:space="preserve">Se aprobó prórroga mediante memorando n°3-2024-2166 del 26/12/2024. </text>
  </threadedComment>
  <threadedComment ref="H5" dT="2024-12-27T20:36:19.06" personId="{7FD7DA69-BDCA-4CEF-B28C-C5A9F3E296DA}" id="{739B1B43-B402-4869-AB7E-BE32CC4A0AC2}">
    <text xml:space="preserve">Se aprobó reformulación de la acción mediante memorando n°3-2024-2166 del 26/12/2024. </text>
  </threadedComment>
  <threadedComment ref="I5" dT="2024-12-27T20:36:37.04" personId="{7FD7DA69-BDCA-4CEF-B28C-C5A9F3E296DA}" id="{E9F9CB82-C73B-4AE8-984E-C8DF0CEAC1D4}">
    <text xml:space="preserve">Se aprobó reformulación de la unidad de medida mediante memorando n°3-2024-2166 del 26/12/2024. </text>
  </threadedComment>
  <threadedComment ref="J5" dT="2024-12-27T20:36:51.81" personId="{7FD7DA69-BDCA-4CEF-B28C-C5A9F3E296DA}" id="{A2F4E1D6-0D2E-4DF1-8F75-9FAF6A6E7A2C}">
    <text xml:space="preserve">Se aprobó reformulación de la cantidad de unidad de medida mediante memorando n°3-2024-2166 del 26/12/2024. </text>
  </threadedComment>
  <threadedComment ref="P5" dT="2024-12-27T20:38:49.65" personId="{7FD7DA69-BDCA-4CEF-B28C-C5A9F3E296DA}" id="{65B48C79-5B3B-44E9-AF42-9BC0A78E10F8}">
    <text xml:space="preserve">Se aprobó prórroga mediante memorando n°3-2024-2166 del 26/12/2024. </text>
  </threadedComment>
</ThreadedComments>
</file>

<file path=xl/threadedComments/threadedComment2.xml><?xml version="1.0" encoding="utf-8"?>
<ThreadedComments xmlns="http://schemas.microsoft.com/office/spreadsheetml/2018/threadedcomments" xmlns:x="http://schemas.openxmlformats.org/spreadsheetml/2006/main">
  <threadedComment ref="L4" dT="2025-06-16T23:01:38.89" personId="{2B6D8FE3-D9D9-4CB6-929D-A4FCD34EE2D3}" id="{FA01D9A2-F0E3-4AC5-A2D0-721FAAB9EC45}">
    <text>Se aprobó reformulación responsable mediante memorando n°3-2025-780 del 29/04/2025</text>
  </threadedComment>
  <threadedComment ref="P4" dT="2025-06-16T23:02:28.74" personId="{2B6D8FE3-D9D9-4CB6-929D-A4FCD34EE2D3}" id="{00DB6DED-EA64-483B-8184-B56E751FA525}">
    <text xml:space="preserve">Se aprobó prórroga mediante memorando n°3-2025-780 del 29/04/2025
</text>
  </threadedComment>
  <threadedComment ref="L5" dT="2025-06-16T23:01:38.89" personId="{2B6D8FE3-D9D9-4CB6-929D-A4FCD34EE2D3}" id="{72A38EB5-26E1-4731-AE31-E0312944C531}">
    <text>Se aprobó reformulación responsable mediante memorando n°3-2025-780 del 29/04/2025</text>
  </threadedComment>
  <threadedComment ref="L6" dT="2025-06-16T23:01:38.89" personId="{2B6D8FE3-D9D9-4CB6-929D-A4FCD34EE2D3}" id="{21468109-C294-4063-8390-B3D9822C630B}">
    <text>Se aprobó reformulación responsable mediante memorando n°3-2025-780 del 29/04/2025</text>
  </threadedComment>
  <threadedComment ref="P6" dT="2025-06-16T23:02:28.74" personId="{2B6D8FE3-D9D9-4CB6-929D-A4FCD34EE2D3}" id="{3E64A194-972D-4199-BA22-CE037CF075D1}">
    <text xml:space="preserve">Se aprobó prórroga mediante memorando n°3-2025-780 del 29/04/2025
</text>
  </threadedComment>
  <threadedComment ref="L7" dT="2025-06-16T23:01:38.89" personId="{2B6D8FE3-D9D9-4CB6-929D-A4FCD34EE2D3}" id="{5A05C67F-61D2-423B-9011-B9534A9ADEA0}">
    <text>Se aprobó reformulación responsable mediante memorando n°3-2025-780 del 29/04/2025</text>
  </threadedComment>
  <threadedComment ref="P7" dT="2025-06-16T23:02:28.74" personId="{2B6D8FE3-D9D9-4CB6-929D-A4FCD34EE2D3}" id="{67C3C36A-D0FC-4F81-8109-0E54BCA0254A}">
    <text xml:space="preserve">Se aprobó prórroga mediante memorando n°3-2025-780 del 29/04/2025
</text>
  </threadedComment>
  <threadedComment ref="L8" dT="2025-06-16T23:01:38.89" personId="{2B6D8FE3-D9D9-4CB6-929D-A4FCD34EE2D3}" id="{0E28175B-9DA8-4B25-A80B-A80AB620AE49}">
    <text>Se aprobó reformulación responsable mediante memorando n°3-2025-780 del 29/04/2025</text>
  </threadedComment>
  <threadedComment ref="P8" dT="2025-06-16T23:02:28.74" personId="{2B6D8FE3-D9D9-4CB6-929D-A4FCD34EE2D3}" id="{479CFFD2-23E9-4FB4-BF1D-B2F78C42975E}">
    <text xml:space="preserve">Se aprobó prórroga mediante memorando n°3-2025-780 del 29/04/2025
</text>
  </threadedComment>
</ThreadedComments>
</file>

<file path=xl/threadedComments/threadedComment3.xml><?xml version="1.0" encoding="utf-8"?>
<ThreadedComments xmlns="http://schemas.microsoft.com/office/spreadsheetml/2018/threadedcomments" xmlns:x="http://schemas.openxmlformats.org/spreadsheetml/2006/main">
  <threadedComment ref="H4" dT="2024-12-27T21:19:38.38" personId="{7FD7DA69-BDCA-4CEF-B28C-C5A9F3E296DA}" id="{1ED689CC-A15A-47D7-8B52-27338F29AC97}">
    <text xml:space="preserve">Se aprobó reformulación de la acción mediante memorando n°3-2024-2172 del 26/12/2024. </text>
  </threadedComment>
  <threadedComment ref="I4" dT="2024-12-27T21:20:23.53" personId="{7FD7DA69-BDCA-4CEF-B28C-C5A9F3E296DA}" id="{CF429D3D-0C01-470B-ADCA-0EFF6B9DBD0C}">
    <text xml:space="preserve">Se aprobó reformulación de la unidad de medida mediante memorando n°3-2024-2172 del 26/12/2024. </text>
  </threadedComment>
  <threadedComment ref="J4" dT="2024-12-27T21:20:55.54" personId="{7FD7DA69-BDCA-4CEF-B28C-C5A9F3E296DA}" id="{49307E06-1B65-44D9-BF0B-504CD39B99D2}">
    <text xml:space="preserve">Se aprobó reformulación de la cantidad de la unidad de medida mediante memorando n°3-2024-2172 del 26/12/2024. </text>
  </threadedComment>
  <threadedComment ref="P4" dT="2024-12-27T20:54:46.87" personId="{7FD7DA69-BDCA-4CEF-B28C-C5A9F3E296DA}" id="{BBD458DD-FB51-4727-B5D3-658BBE7F10E6}">
    <text xml:space="preserve">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ext>
  </threadedComment>
  <threadedComment ref="H5" dT="2024-12-27T21:19:38.38" personId="{7FD7DA69-BDCA-4CEF-B28C-C5A9F3E296DA}" id="{1B6E7DAD-87C5-4C94-8B2E-C503503D63DD}">
    <text xml:space="preserve">Se aprobó reformulación de la acción mediante memorando n°3-2024-2172 del 26/12/2024. </text>
  </threadedComment>
  <threadedComment ref="I5" dT="2024-12-27T21:20:23.53" personId="{7FD7DA69-BDCA-4CEF-B28C-C5A9F3E296DA}" id="{55A73860-2A3E-4096-B0AA-20CB7984F3B1}">
    <text xml:space="preserve">Se aprobó reformulación de la unidad de medida mediante memorando n°3-2024-2172 del 26/12/2024. </text>
  </threadedComment>
  <threadedComment ref="J5" dT="2024-12-27T21:20:55.54" personId="{7FD7DA69-BDCA-4CEF-B28C-C5A9F3E296DA}" id="{2C72EBA9-C7FF-44DD-8456-B6EF1F18939E}">
    <text xml:space="preserve">Se aprobó reformulación de la cantidad de la unidad de medida mediante memorando n°3-2024-2172 del 26/12/2024. </text>
  </threadedComment>
  <threadedComment ref="P5" dT="2024-12-27T20:54:46.87" personId="{7FD7DA69-BDCA-4CEF-B28C-C5A9F3E296DA}" id="{34EE5E8B-8E8F-439B-9537-8619F420E3F2}">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ext>
  </threadedComment>
  <threadedComment ref="H6" dT="2024-12-27T21:19:38.38" personId="{7FD7DA69-BDCA-4CEF-B28C-C5A9F3E296DA}" id="{09EF07DF-4C68-402A-87A1-126A62BFDBE7}">
    <text xml:space="preserve">Se aprobó reformulación de la acción mediante memorando n°3-2024-2172 del 26/12/2024. </text>
  </threadedComment>
  <threadedComment ref="I6" dT="2024-12-27T21:20:23.53" personId="{7FD7DA69-BDCA-4CEF-B28C-C5A9F3E296DA}" id="{09F2FE03-086E-4275-AF23-AA915604DE97}">
    <text xml:space="preserve">Se aprobó reformulación de la unidad de medida mediante memorando n°3-2024-2172 del 26/12/2024. </text>
  </threadedComment>
  <threadedComment ref="J6" dT="2024-12-27T21:20:55.54" personId="{7FD7DA69-BDCA-4CEF-B28C-C5A9F3E296DA}" id="{14380241-62B4-4AB2-AD70-F6158E8BCBBD}">
    <text xml:space="preserve">Se aprobó reformulación de la cantidad de la unidad de medida mediante memorando n°3-2024-2172 del 26/12/2024. </text>
  </threadedComment>
  <threadedComment ref="P6" dT="2024-12-27T20:54:46.87" personId="{7FD7DA69-BDCA-4CEF-B28C-C5A9F3E296DA}" id="{4D2DF42E-E22D-4F51-B238-F0E3FAC91BCB}">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ext>
  </threadedComment>
  <threadedComment ref="H7" dT="2024-12-27T21:19:38.38" personId="{7FD7DA69-BDCA-4CEF-B28C-C5A9F3E296DA}" id="{F56DEBC4-2E33-431A-ABB5-67A349042DA9}">
    <text xml:space="preserve">Se aprobó reformulación de la acción mediante memorando n°3-2024-2172 del 26/12/2024. </text>
  </threadedComment>
  <threadedComment ref="I7" dT="2024-12-27T21:20:23.53" personId="{7FD7DA69-BDCA-4CEF-B28C-C5A9F3E296DA}" id="{8FFA1264-A3D9-4CD7-9569-E7ADF3FDCD13}">
    <text xml:space="preserve">Se aprobó reformulación de la unidad de medida mediante memorando n°3-2024-2172 del 26/12/2024. </text>
  </threadedComment>
  <threadedComment ref="J7" dT="2024-12-27T21:20:55.54" personId="{7FD7DA69-BDCA-4CEF-B28C-C5A9F3E296DA}" id="{1AA06121-5755-4C3D-93CD-A84CAC8FBF79}">
    <text xml:space="preserve">Se aprobó reformulación de la cantidad de la unidad de medida mediante memorando n°3-2024-2172 del 26/12/2024. </text>
  </threadedComment>
  <threadedComment ref="P7" dT="2024-12-27T20:54:46.87" personId="{7FD7DA69-BDCA-4CEF-B28C-C5A9F3E296DA}" id="{32026BE0-A954-47B3-8545-B567AC465D03}">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8" dT="2024-12-27T21:19:38.38" personId="{7FD7DA69-BDCA-4CEF-B28C-C5A9F3E296DA}" id="{3BD838C2-13CE-4E4D-BC0D-ADE96D586B21}">
    <text xml:space="preserve">Se aprobó reformulación de la acción mediante memorando n°3-2024-2172 del 26/12/2024. </text>
  </threadedComment>
  <threadedComment ref="I8" dT="2024-12-27T21:20:23.53" personId="{7FD7DA69-BDCA-4CEF-B28C-C5A9F3E296DA}" id="{93F2EE83-0448-42F1-A574-978E42FFD0EC}">
    <text xml:space="preserve">Se aprobó reformulación de la unidad de medida mediante memorando n°3-2024-2172 del 26/12/2024. </text>
  </threadedComment>
  <threadedComment ref="J8" dT="2024-12-27T21:20:55.54" personId="{7FD7DA69-BDCA-4CEF-B28C-C5A9F3E296DA}" id="{5F197595-9E7C-41A2-A872-740B1E48B743}">
    <text xml:space="preserve">Se aprobó reformulación de la cantidad de la unidad de medida mediante memorando n°3-2024-2172 del 26/12/2024. </text>
  </threadedComment>
  <threadedComment ref="P8" dT="2024-12-27T20:54:46.87" personId="{7FD7DA69-BDCA-4CEF-B28C-C5A9F3E296DA}" id="{6B5E0BED-A06C-4ACD-99CA-940AEC2D719F}">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9" dT="2024-12-27T21:19:38.38" personId="{7FD7DA69-BDCA-4CEF-B28C-C5A9F3E296DA}" id="{EB512D93-5519-48C2-BEA0-D637EFA53F3B}">
    <text xml:space="preserve">Se aprobó reformulación de la acción mediante memorando n°3-2024-2172 del 26/12/2024. </text>
  </threadedComment>
  <threadedComment ref="I9" dT="2024-12-27T21:20:23.53" personId="{7FD7DA69-BDCA-4CEF-B28C-C5A9F3E296DA}" id="{A69CA6A4-0E28-4E87-B4E5-2B652AFC5E99}">
    <text xml:space="preserve">Se aprobó reformulación de la unidad de medida mediante memorando n°3-2024-2172 del 26/12/2024. </text>
  </threadedComment>
  <threadedComment ref="J9" dT="2024-12-27T21:20:55.54" personId="{7FD7DA69-BDCA-4CEF-B28C-C5A9F3E296DA}" id="{B35567AC-BD79-4C4D-925F-D3FF18B8E292}">
    <text xml:space="preserve">Se aprobó reformulación de la cantidad de la unidad de medida mediante memorando n°3-2024-2172 del 26/12/2024. </text>
  </threadedComment>
  <threadedComment ref="P9" dT="2024-12-27T20:54:46.87" personId="{7FD7DA69-BDCA-4CEF-B28C-C5A9F3E296DA}" id="{163870B9-FF03-4E79-8E64-A676D626BC4C}">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10" dT="2024-12-27T21:19:38.38" personId="{7FD7DA69-BDCA-4CEF-B28C-C5A9F3E296DA}" id="{F9065E84-91CD-4155-8884-97BC3FB18030}">
    <text xml:space="preserve">Se aprobó reformulación de la acción mediante memorando n°3-2024-2172 del 26/12/2024. </text>
  </threadedComment>
  <threadedComment ref="I10" dT="2024-12-27T21:20:23.53" personId="{7FD7DA69-BDCA-4CEF-B28C-C5A9F3E296DA}" id="{48799996-4705-4BF6-AE17-48F22C7E1C21}">
    <text xml:space="preserve">Se aprobó reformulación de la unidad de medida mediante memorando n°3-2024-2172 del 26/12/2024. </text>
  </threadedComment>
  <threadedComment ref="J10" dT="2024-12-27T21:20:55.54" personId="{7FD7DA69-BDCA-4CEF-B28C-C5A9F3E296DA}" id="{A1D2A107-B834-4184-ACDF-FA69E1D294F3}">
    <text xml:space="preserve">Se aprobó reformulación de la cantidad de la unidad de medida mediante memorando n°3-2024-2172 del 26/12/2024. </text>
  </threadedComment>
  <threadedComment ref="P10" dT="2024-12-27T20:54:46.87" personId="{7FD7DA69-BDCA-4CEF-B28C-C5A9F3E296DA}" id="{5E7BB4C6-EFA8-4158-8FA2-3FEDD032AE68}">
    <text xml:space="preserve">Se aprobó segunda prórroga mediante memorando n°3-2024-2168 y 3-2024-2172 del 26/12/2024. 
Se aprobó prórroga mediante memorando n°3-2024-532 del 13/03/2024. 
</text>
  </threadedComment>
  <threadedComment ref="H11" dT="2024-12-27T21:19:38.38" personId="{7FD7DA69-BDCA-4CEF-B28C-C5A9F3E296DA}" id="{2EBF388F-AA14-40DB-A139-14613B6A6B00}">
    <text xml:space="preserve">Se aprobó reformulación de la acción mediante memorando n°3-2024-2172 del 26/12/2024. </text>
  </threadedComment>
  <threadedComment ref="I11" dT="2024-12-27T21:20:23.53" personId="{7FD7DA69-BDCA-4CEF-B28C-C5A9F3E296DA}" id="{29D98239-3A19-4A58-B8C1-0B685543B749}">
    <text xml:space="preserve">Se aprobó reformulación de la unidad de medida mediante memorando n°3-2024-2172 del 26/12/2024. </text>
  </threadedComment>
  <threadedComment ref="J11" dT="2024-12-27T21:20:55.54" personId="{7FD7DA69-BDCA-4CEF-B28C-C5A9F3E296DA}" id="{CC75BE06-2E48-4EC3-B7CF-B5EED3405B1B}">
    <text xml:space="preserve">Se aprobó reformulación de la cantidad de la unidad de medida mediante memorando n°3-2024-2172 del 26/12/2024. </text>
  </threadedComment>
  <threadedComment ref="P11" dT="2024-12-27T20:54:46.87" personId="{7FD7DA69-BDCA-4CEF-B28C-C5A9F3E296DA}" id="{D20361EB-B913-4E1A-B07D-6ADFD665AAD2}">
    <text xml:space="preserve">Se aprobó segunda prórroga mediante memorando n°3-2024-2168 y 3-2024-2172 del 26/12/2024. 
Se aprobó prórroga mediante memorando n°3-2024-532 del 13/03/2024. 
</text>
  </threadedComment>
  <threadedComment ref="H12" dT="2024-12-27T21:19:38.38" personId="{7FD7DA69-BDCA-4CEF-B28C-C5A9F3E296DA}" id="{4305E3B5-C302-4243-B78D-34688F0EF353}">
    <text xml:space="preserve">Se aprobó reformulación de la acción mediante memorando n°3-2024-2172 del 26/12/2024. </text>
  </threadedComment>
  <threadedComment ref="I12" dT="2024-12-27T21:20:23.53" personId="{7FD7DA69-BDCA-4CEF-B28C-C5A9F3E296DA}" id="{8B6F98ED-2403-4232-A3FC-2AC6983D87C8}">
    <text xml:space="preserve">Se aprobó reformulación de la unidad de medida mediante memorando n°3-2024-2172 del 26/12/2024. </text>
  </threadedComment>
  <threadedComment ref="J12" dT="2024-12-27T21:20:55.54" personId="{7FD7DA69-BDCA-4CEF-B28C-C5A9F3E296DA}" id="{CD98B79C-565C-4E67-BE1D-A0FF5D40FD73}">
    <text xml:space="preserve">Se aprobó reformulación de la cantidad de la unidad de medida mediante memorando n°3-2024-2172 del 26/12/2024. </text>
  </threadedComment>
  <threadedComment ref="P12" dT="2024-12-27T20:54:46.87" personId="{7FD7DA69-BDCA-4CEF-B28C-C5A9F3E296DA}" id="{1207F75E-BB81-4684-A2B9-8494A4D847DF}">
    <text xml:space="preserve">Se aprobó segunda prórroga mediante memorando n°3-2024-2168 y 3-2024-2172 del 26/12/2024. 
Se aprobó prórroga mediante memorando n°3-2024-532 del 13/03/2024. 
</text>
  </threadedComment>
  <threadedComment ref="H13" dT="2024-12-27T21:19:38.38" personId="{7FD7DA69-BDCA-4CEF-B28C-C5A9F3E296DA}" id="{54B5AD7A-27EC-4D4F-AD7C-B60FF444ADA6}">
    <text xml:space="preserve">Se aprobó reformulación de la acción mediante memorando n°3-2024-2172 del 26/12/2024. </text>
  </threadedComment>
  <threadedComment ref="I13" dT="2024-12-27T21:20:23.53" personId="{7FD7DA69-BDCA-4CEF-B28C-C5A9F3E296DA}" id="{0EFABCA0-6CA0-4FBC-824C-30A33091C501}">
    <text xml:space="preserve">Se aprobó reformulación de la unidad de medida mediante memorando n°3-2024-2172 del 26/12/2024. </text>
  </threadedComment>
  <threadedComment ref="J13" dT="2024-12-27T21:20:55.54" personId="{7FD7DA69-BDCA-4CEF-B28C-C5A9F3E296DA}" id="{FA075011-54CE-4C64-9057-52EF5F90518B}">
    <text xml:space="preserve">Se aprobó reformulación de la cantidad de la unidad de medida mediante memorando n°3-2024-2172 del 26/12/2024. </text>
  </threadedComment>
  <threadedComment ref="P13" dT="2024-12-27T20:54:46.87" personId="{7FD7DA69-BDCA-4CEF-B28C-C5A9F3E296DA}" id="{DDCD9BBF-F7A2-41D3-BA40-FDE654D3F63B}">
    <text xml:space="preserve">Se aprobó prórroga mediante memorando n°3-2024-2168 y 3-2024-2172 del 26/12/2024. </text>
  </threadedComment>
  <threadedComment ref="H14" dT="2024-12-27T21:19:38.38" personId="{7FD7DA69-BDCA-4CEF-B28C-C5A9F3E296DA}" id="{FEDE5B5B-674E-4591-8F3A-C8E48FD0D877}">
    <text xml:space="preserve">Se aprobó reformulación de la acción mediante memorando n°3-2024-2172 del 26/12/2024. </text>
  </threadedComment>
  <threadedComment ref="I14" dT="2024-12-27T21:20:23.53" personId="{7FD7DA69-BDCA-4CEF-B28C-C5A9F3E296DA}" id="{9661C0B1-F2FC-4FFE-809C-68418BFBD29C}">
    <text xml:space="preserve">Se aprobó reformulación de la unidad de medida mediante memorando n°3-2024-2172 del 26/12/2024. </text>
  </threadedComment>
  <threadedComment ref="J14" dT="2024-12-27T21:20:55.54" personId="{7FD7DA69-BDCA-4CEF-B28C-C5A9F3E296DA}" id="{E372F1A0-3E6A-4FB0-B9E7-118EC1C471E5}">
    <text xml:space="preserve">Se aprobó reformulación de la cantidad de la unidad de medida mediante memorando n°3-2024-2172 del 26/12/2024. </text>
  </threadedComment>
  <threadedComment ref="P14" dT="2024-12-27T20:54:46.87" personId="{7FD7DA69-BDCA-4CEF-B28C-C5A9F3E296DA}" id="{3B53A9BE-622D-451E-BE98-878921AC21F3}">
    <text xml:space="preserve">Se aprobó prórroga mediante memorando n°3-2024-2168 y 3-2024-2172 del 26/12/2024. </text>
  </threadedComment>
  <threadedComment ref="H15" dT="2024-12-27T21:19:38.38" personId="{7FD7DA69-BDCA-4CEF-B28C-C5A9F3E296DA}" id="{E56EE3F5-C4A9-4D1C-898D-FA957AC0E277}">
    <text xml:space="preserve">Se aprobó reformulación de la acción mediante memorando n°3-2024-2172 del 26/12/2024. </text>
  </threadedComment>
  <threadedComment ref="I15" dT="2024-12-27T21:20:23.53" personId="{7FD7DA69-BDCA-4CEF-B28C-C5A9F3E296DA}" id="{E4F09360-AFD6-4055-8D76-EC7AABF4C5BC}">
    <text xml:space="preserve">Se aprobó reformulación de la unidad de medida mediante memorando n°3-2024-2172 del 26/12/2024. </text>
  </threadedComment>
  <threadedComment ref="J15" dT="2024-12-27T21:20:55.54" personId="{7FD7DA69-BDCA-4CEF-B28C-C5A9F3E296DA}" id="{55393990-8528-47E4-9701-07099E0D4730}">
    <text xml:space="preserve">Se aprobó reformulación de la cantidad de la unidad de medida mediante memorando n°3-2024-2172 del 26/12/2024. </text>
  </threadedComment>
  <threadedComment ref="P15" dT="2024-12-27T20:54:46.87" personId="{7FD7DA69-BDCA-4CEF-B28C-C5A9F3E296DA}" id="{92CAD2B5-1217-4F78-B3F5-16488F64EB4B}">
    <text xml:space="preserve">Se aprobó prórroga mediante memorando n°3-2024-2168 y 3-2024-2172 del 26/12/2024. </text>
  </threadedComment>
  <threadedComment ref="H16" dT="2024-12-13T00:36:25.31" personId="{7FD7DA69-BDCA-4CEF-B28C-C5A9F3E296DA}" id="{98EA7FE4-9BC3-4DB8-B771-8264B44028C1}">
    <text xml:space="preserve">Se aprobó reformulación mediante memorando n°3-2024-2071 del 12/12/2024. </text>
  </threadedComment>
  <threadedComment ref="I16" dT="2024-12-13T00:36:29.93" personId="{7FD7DA69-BDCA-4CEF-B28C-C5A9F3E296DA}" id="{8B7378B1-374D-4894-B9C4-9C0EA435A2DC}">
    <text xml:space="preserve">Se aprobó reformulación mediante memorando n°3-2024-2071 del 12/12/2024. </text>
  </threadedComment>
  <threadedComment ref="P16" dT="2024-12-13T00:36:44.21" personId="{7FD7DA69-BDCA-4CEF-B28C-C5A9F3E296DA}" id="{B115DFE2-66A8-4735-BE03-9D8707896694}">
    <text xml:space="preserve">Se aprobó prórroga mediante memorando n°3-2024-2071 del 12/12/2024. </text>
  </threadedComment>
  <threadedComment ref="H18" dT="2024-12-27T21:19:38.38" personId="{7FD7DA69-BDCA-4CEF-B28C-C5A9F3E296DA}" id="{C970DEDA-6B12-43F9-BFC5-7D95668A66CC}">
    <text xml:space="preserve">Se aprobó reformulación de la acción mediante memorando n°3-2024-2172 del 26/12/2024. </text>
  </threadedComment>
  <threadedComment ref="I18" dT="2024-12-27T21:20:23.53" personId="{7FD7DA69-BDCA-4CEF-B28C-C5A9F3E296DA}" id="{13E67872-40A2-4588-B396-14D32C95B078}">
    <text xml:space="preserve">Se aprobó reformulación de la unidad de medida mediante memorando n°3-2024-2172 del 26/12/2024. </text>
  </threadedComment>
  <threadedComment ref="J18" dT="2024-12-27T21:20:55.54" personId="{7FD7DA69-BDCA-4CEF-B28C-C5A9F3E296DA}" id="{A59FEC3D-33AE-4870-817E-A15B1F576852}">
    <text xml:space="preserve">Se aprobó reformulación de la cantidad de la unidad de medida mediante memorando n°3-2024-2172 del 26/12/2024. </text>
  </threadedComment>
  <threadedComment ref="P18" dT="2024-12-27T20:54:46.87" personId="{7FD7DA69-BDCA-4CEF-B28C-C5A9F3E296DA}" id="{7243E969-CCCA-4EBF-9D65-ADEEE97D4994}">
    <text xml:space="preserve">Se aprobó prórroga mediante memorando n°3-2024-2168 y 3-2024-2172 del 26/12/2024. </text>
  </threadedComment>
  <threadedComment ref="H19" dT="2024-12-27T21:19:38.38" personId="{7FD7DA69-BDCA-4CEF-B28C-C5A9F3E296DA}" id="{C4EEE062-8680-4458-BEDA-3DF6AC4A94B0}">
    <text xml:space="preserve">Se aprobó reformulación de la acción mediante memorando n°3-2024-2172 del 26/12/2024. </text>
  </threadedComment>
  <threadedComment ref="I19" dT="2024-12-27T21:20:23.53" personId="{7FD7DA69-BDCA-4CEF-B28C-C5A9F3E296DA}" id="{FF2BEBFD-1189-4E6A-8D04-7E6D05519641}">
    <text xml:space="preserve">Se aprobó reformulación de la unidad de medida mediante memorando n°3-2024-2172 del 26/12/2024. </text>
  </threadedComment>
  <threadedComment ref="J19" dT="2024-12-27T21:20:55.54" personId="{7FD7DA69-BDCA-4CEF-B28C-C5A9F3E296DA}" id="{212701B0-7B8B-495F-9B61-1F377A5C51D6}">
    <text xml:space="preserve">Se aprobó reformulación de la cantidad de la unidad de medida mediante memorando n°3-2024-2172 del 26/12/2024. </text>
  </threadedComment>
  <threadedComment ref="P19" dT="2024-12-27T20:54:46.87" personId="{7FD7DA69-BDCA-4CEF-B28C-C5A9F3E296DA}" id="{FB7EF2BA-71EA-4793-B987-C442B2F4E31A}">
    <text xml:space="preserve">Se aprobó prórroga mediante memorando n°3-2024-2168 y 3-2024-2172 del 26/12/2024. </text>
  </threadedComment>
  <threadedComment ref="H20" dT="2024-12-27T21:19:38.38" personId="{7FD7DA69-BDCA-4CEF-B28C-C5A9F3E296DA}" id="{11944A12-5A10-4111-B3B2-23F4BD1F5351}">
    <text xml:space="preserve">Se aprobó reformulación de la acción mediante memorando n°3-2024-2172 del 26/12/2024. </text>
  </threadedComment>
  <threadedComment ref="I20" dT="2024-12-27T21:20:23.53" personId="{7FD7DA69-BDCA-4CEF-B28C-C5A9F3E296DA}" id="{B7534BFF-8FEE-4263-B164-21F28EDB99C1}">
    <text xml:space="preserve">Se aprobó reformulación de la unidad de medida mediante memorando n°3-2024-2172 del 26/12/2024. </text>
  </threadedComment>
  <threadedComment ref="J20" dT="2024-12-27T21:20:55.54" personId="{7FD7DA69-BDCA-4CEF-B28C-C5A9F3E296DA}" id="{D9D41CB1-3C3E-46F6-8267-80AED3815BEC}">
    <text xml:space="preserve">Se aprobó reformulación de la cantidad de la unidad de medida mediante memorando n°3-2024-2172 del 26/12/2024. </text>
  </threadedComment>
  <threadedComment ref="P20" dT="2024-12-27T20:54:46.87" personId="{7FD7DA69-BDCA-4CEF-B28C-C5A9F3E296DA}" id="{007D88EB-3748-4725-AA80-FEA38C487A23}">
    <text xml:space="preserve">Se aprobó prórroga mediante memorando n°3-2024-2168 y 3-2024-2172 del 26/12/2024. </text>
  </threadedComment>
  <threadedComment ref="P21" dT="2025-06-16T21:36:54.19" personId="{2B6D8FE3-D9D9-4CB6-929D-A4FCD34EE2D3}" id="{C283CB77-54E4-48EA-85EC-F1527725DD5C}">
    <text>Se aprobó prórroga mediante memorando n°3-2025-1030 del 11/06/2025</text>
  </threadedComment>
</ThreadedComments>
</file>

<file path=xl/threadedComments/threadedComment4.xml><?xml version="1.0" encoding="utf-8"?>
<ThreadedComments xmlns="http://schemas.microsoft.com/office/spreadsheetml/2018/threadedcomments" xmlns:x="http://schemas.openxmlformats.org/spreadsheetml/2006/main">
  <threadedComment ref="P4" dT="2025-03-31T23:17:11.07" personId="{2B6D8FE3-D9D9-4CB6-929D-A4FCD34EE2D3}" id="{44953DE2-5DA3-4A92-BFB6-53079505EA80}">
    <text>Se aprobó prórroga mediante memorando n°3-2025-509 del 14/03/2025.</text>
  </threadedComment>
  <threadedComment ref="H5" dT="2025-03-31T23:18:08.66" personId="{2B6D8FE3-D9D9-4CB6-929D-A4FCD34EE2D3}" id="{FD9D3823-9904-4C4D-861A-8BA6EDA6B716}">
    <text xml:space="preserve">Se aprobó reformulación mediante memorando n°3-2025-509 del 14/03/2025. </text>
  </threadedComment>
  <threadedComment ref="I5" dT="2025-03-31T23:18:12.76" personId="{2B6D8FE3-D9D9-4CB6-929D-A4FCD34EE2D3}" id="{B565EFD2-660C-4E42-AAEB-2CA804225F31}">
    <text xml:space="preserve">Se aprobó reformulación mediante memorando n°3-2025-509 del 14/03/2025. </text>
  </threadedComment>
  <threadedComment ref="J5" dT="2025-03-31T23:18:17.23" personId="{2B6D8FE3-D9D9-4CB6-929D-A4FCD34EE2D3}" id="{8B4EA6D2-A5CA-4321-9203-898AE8441FAF}">
    <text xml:space="preserve">Se aprobó reformulación mediante memorando n°3-2025-509 del 14/03/2025. </text>
  </threadedComment>
  <threadedComment ref="P5" dT="2025-03-31T23:17:11.07" personId="{2B6D8FE3-D9D9-4CB6-929D-A4FCD34EE2D3}" id="{39B54680-0BD5-42AA-9BB9-1EAA4B973A61}">
    <text>Se aprobó prórroga mediante memorando n°3-2025-509 del 14/03/2025.</text>
  </threadedComment>
  <threadedComment ref="H6" dT="2025-03-31T23:18:25.64" personId="{2B6D8FE3-D9D9-4CB6-929D-A4FCD34EE2D3}" id="{D2C2ED35-ACF0-48B7-A8AA-A60A862A857D}">
    <text xml:space="preserve">Se aprobó reformulación mediante memorando n°3-2025-509 del 14/03/2025. </text>
  </threadedComment>
  <threadedComment ref="I6" dT="2025-03-31T23:18:34.18" personId="{2B6D8FE3-D9D9-4CB6-929D-A4FCD34EE2D3}" id="{91F89A67-7D18-4805-857E-42CF9F92291A}">
    <text xml:space="preserve">Se aprobó reformulación mediante memorando n°3-2025-509 del 14/03/2025. </text>
  </threadedComment>
  <threadedComment ref="J6" dT="2025-03-31T23:18:37.82" personId="{2B6D8FE3-D9D9-4CB6-929D-A4FCD34EE2D3}" id="{3A0DF4E9-AB3C-4B2E-B673-B4EA7237F9DD}">
    <text xml:space="preserve">Se aprobó reformulación mediante memorando n°3-2025-509 del 14/03/2025. </text>
  </threadedComment>
  <threadedComment ref="P6" dT="2025-03-31T23:17:11.07" personId="{2B6D8FE3-D9D9-4CB6-929D-A4FCD34EE2D3}" id="{2C1B2C22-745C-43A9-B5AE-A00FD58D1FCB}">
    <text>Se aprobó prórroga mediante memorando n°3-2025-509 del 14/03/2025.</text>
  </threadedComment>
  <threadedComment ref="H7" dT="2025-03-31T23:18:42.05" personId="{2B6D8FE3-D9D9-4CB6-929D-A4FCD34EE2D3}" id="{DE388C20-BC99-495A-899B-7A680C44DFB3}">
    <text xml:space="preserve">Se aprobó reformulación mediante memorando n°3-2025-509 del 14/03/2025. </text>
  </threadedComment>
  <threadedComment ref="I7" dT="2025-03-31T23:18:45.94" personId="{2B6D8FE3-D9D9-4CB6-929D-A4FCD34EE2D3}" id="{CEEDBBD7-F57F-4119-B48B-C62686E83DCE}">
    <text xml:space="preserve">Se aprobó reformulación mediante memorando n°3-2025-509 del 14/03/2025. </text>
  </threadedComment>
  <threadedComment ref="J7" dT="2025-03-31T23:18:49.57" personId="{2B6D8FE3-D9D9-4CB6-929D-A4FCD34EE2D3}" id="{B431574E-7D53-4473-AD76-4757CB50E27C}">
    <text xml:space="preserve">Se aprobó reformulación mediante memorando n°3-2025-509 del 14/03/2025. </text>
  </threadedComment>
  <threadedComment ref="P7" dT="2025-03-31T23:17:11.07" personId="{2B6D8FE3-D9D9-4CB6-929D-A4FCD34EE2D3}" id="{A6BF5827-A66E-4CBB-A99B-D6B8EEE9A387}">
    <text>Se aprobó prórroga mediante memorando n°3-2025-509 del 14/03/2025.</text>
  </threadedComment>
  <threadedComment ref="H8" dT="2025-03-31T23:18:54.62" personId="{2B6D8FE3-D9D9-4CB6-929D-A4FCD34EE2D3}" id="{8E38C38A-DB2C-46E6-BA50-A4C0E6318334}">
    <text xml:space="preserve">Se aprobó reformulación mediante memorando n°3-2025-509 del 14/03/2025. </text>
  </threadedComment>
  <threadedComment ref="I8" dT="2025-03-31T23:18:58.13" personId="{2B6D8FE3-D9D9-4CB6-929D-A4FCD34EE2D3}" id="{63B7AF76-308C-4435-96C5-6116607E203F}">
    <text xml:space="preserve">Se aprobó reformulación mediante memorando n°3-2025-509 del 14/03/2025. </text>
  </threadedComment>
  <threadedComment ref="J8" dT="2025-03-31T23:19:01.36" personId="{2B6D8FE3-D9D9-4CB6-929D-A4FCD34EE2D3}" id="{77835235-4A73-4CEC-9A13-6810CFF716CA}">
    <text xml:space="preserve">Se aprobó reformulación mediante memorando n°3-2025-509 del 14/03/2025. </text>
  </threadedComment>
  <threadedComment ref="P8" dT="2025-03-31T23:17:11.07" personId="{2B6D8FE3-D9D9-4CB6-929D-A4FCD34EE2D3}" id="{6C59381C-72F3-4712-8699-EA45023AF159}">
    <text>Se aprobó prórroga mediante memorando n°3-2025-509 del 14/03/2025.</text>
  </threadedComment>
  <threadedComment ref="H9" dT="2025-03-31T23:19:05.53" personId="{2B6D8FE3-D9D9-4CB6-929D-A4FCD34EE2D3}" id="{5D244A2F-708C-4F25-979C-ED019578DDE1}">
    <text xml:space="preserve">Se aprobó reformulación mediante memorando n°3-2025-509 del 14/03/2025. </text>
  </threadedComment>
  <threadedComment ref="I9" dT="2025-03-31T23:19:09.34" personId="{2B6D8FE3-D9D9-4CB6-929D-A4FCD34EE2D3}" id="{4EEFC723-2D95-4B1A-B360-5BD68D5CCCA7}">
    <text xml:space="preserve">Se aprobó reformulación mediante memorando n°3-2025-509 del 14/03/2025. </text>
  </threadedComment>
  <threadedComment ref="J9" dT="2025-03-31T23:19:12.67" personId="{2B6D8FE3-D9D9-4CB6-929D-A4FCD34EE2D3}" id="{5BAF0097-09FB-4C67-B040-9BFB54385BC4}">
    <text xml:space="preserve">Se aprobó reformulación mediante memorando n°3-2025-509 del 14/03/2025. </text>
  </threadedComment>
  <threadedComment ref="P9" dT="2025-03-31T23:17:11.07" personId="{2B6D8FE3-D9D9-4CB6-929D-A4FCD34EE2D3}" id="{2259E2B0-FDE5-403E-8C75-04E96AABD933}">
    <text>Se aprobó prórroga mediante memorando n°3-2025-509 del 14/03/2025.</text>
  </threadedComment>
  <threadedComment ref="H10" dT="2025-03-31T23:19:16.84" personId="{2B6D8FE3-D9D9-4CB6-929D-A4FCD34EE2D3}" id="{B18092D6-D83F-45EE-9DBD-8185ACC8B461}">
    <text xml:space="preserve">Se aprobó reformulación mediante memorando n°3-2025-509 del 14/03/2025. </text>
  </threadedComment>
  <threadedComment ref="I10" dT="2025-03-31T23:19:20.28" personId="{2B6D8FE3-D9D9-4CB6-929D-A4FCD34EE2D3}" id="{CC0E9126-6A21-4264-AE24-E9903D8A0616}">
    <text xml:space="preserve">Se aprobó reformulación mediante memorando n°3-2025-509 del 14/03/2025. </text>
  </threadedComment>
  <threadedComment ref="J10" dT="2025-03-31T23:19:23.57" personId="{2B6D8FE3-D9D9-4CB6-929D-A4FCD34EE2D3}" id="{637D50AE-B723-47BA-B797-6CE1E7218585}">
    <text xml:space="preserve">Se aprobó reformulación mediante memorando n°3-2025-509 del 14/03/2025. </text>
  </threadedComment>
  <threadedComment ref="P10" dT="2025-03-31T23:17:11.07" personId="{2B6D8FE3-D9D9-4CB6-929D-A4FCD34EE2D3}" id="{78A90531-219E-4E53-B3D2-0D542813DBAC}">
    <text>Se aprobó prórroga mediante memorando n°3-2025-509 del 14/03/2025.</text>
  </threadedComment>
  <threadedComment ref="P11" dT="2025-03-31T23:17:11.07" personId="{2B6D8FE3-D9D9-4CB6-929D-A4FCD34EE2D3}" id="{9E95787F-34D6-428B-B333-AC8DCAC4D112}">
    <text>Se aprobó prórroga mediante memorando n°3-2025-509 del 14/03/2025.</text>
  </threadedComment>
</ThreadedComments>
</file>

<file path=xl/threadedComments/threadedComment5.xml><?xml version="1.0" encoding="utf-8"?>
<ThreadedComments xmlns="http://schemas.microsoft.com/office/spreadsheetml/2018/threadedcomments" xmlns:x="http://schemas.openxmlformats.org/spreadsheetml/2006/main">
  <threadedComment ref="P4" dT="2024-12-27T00:41:20.96" personId="{7FD7DA69-BDCA-4CEF-B28C-C5A9F3E296DA}" id="{FA7A5142-B8FF-468F-8DD9-6C654F8A074C}">
    <text xml:space="preserve">Se aprobó segunda prórroga mediante memorando n°3-2024-2170 del 26/12/2024.
Se aprobó prórroga mediante memorando n°3-2024-1007 del 07/06/2024. </text>
  </threadedComment>
  <threadedComment ref="P4" dT="2025-06-16T21:38:12.28" personId="{2B6D8FE3-D9D9-4CB6-929D-A4FCD34EE2D3}" id="{4CCBC6DA-8323-4490-9704-4122F887F975}" parentId="{FA7A5142-B8FF-468F-8DD9-6C654F8A074C}">
    <text>Se aprobó tercera prórroga mediante memorando n°3-2025-1049 del 12/06/2025.</text>
  </threadedComment>
  <threadedComment ref="P5" dT="2024-12-27T00:41:20.96" personId="{7FD7DA69-BDCA-4CEF-B28C-C5A9F3E296DA}" id="{6A341E90-045C-42CA-8FD1-3AC1A46F92AC}">
    <text xml:space="preserve">Se aprobó segunda prórroga mediante memorando n°3-2024-2170 del 26/12/2024.
Se aprobó prórroga mediante memorando n°3-2024-1007 del 07/06/2024. </text>
  </threadedComment>
  <threadedComment ref="P5" dT="2025-06-16T21:38:12.28" personId="{2B6D8FE3-D9D9-4CB6-929D-A4FCD34EE2D3}" id="{FC17BAE0-C67D-4781-8450-5A849D855B12}" parentId="{6A341E90-045C-42CA-8FD1-3AC1A46F92AC}">
    <text>Se aprobó tercera prórroga mediante memorando n°3-2025-1049 del 12/06/2025.</text>
  </threadedComment>
  <threadedComment ref="P6" dT="2025-06-16T21:39:29.16" personId="{2B6D8FE3-D9D9-4CB6-929D-A4FCD34EE2D3}" id="{D4C54991-E75C-4189-99DE-C823F7202962}">
    <text>Se aprobó prórroga mediante memorando n°3-2025-1049 del 12/06/2025.</text>
  </threadedComment>
  <threadedComment ref="P10" dT="2025-06-16T21:39:29.16" personId="{2B6D8FE3-D9D9-4CB6-929D-A4FCD34EE2D3}" id="{1FEBA200-A786-43E6-B6E9-EC44E19E75A5}">
    <text>Se aprobó prórroga mediante memorando n°3-2025-1049 del 12/06/2025.</text>
  </threadedComment>
  <threadedComment ref="P11" dT="2025-06-16T21:39:29.16" personId="{2B6D8FE3-D9D9-4CB6-929D-A4FCD34EE2D3}" id="{FBD2C847-0F71-40C1-BE54-8843989D40C7}">
    <text>Se aprobó prórroga mediante memorando n°3-2025-1049 del 12/06/2025.</text>
  </threadedComment>
  <threadedComment ref="P12" dT="2025-06-16T21:39:29.16" personId="{2B6D8FE3-D9D9-4CB6-929D-A4FCD34EE2D3}" id="{3581DD58-D5AA-4224-9A01-E647CD5ACD3E}">
    <text>Se aprobó prórroga mediante memorando n°3-2025-1049 del 12/06/2025.</text>
  </threadedComment>
</ThreadedComments>
</file>

<file path=xl/threadedComments/threadedComment6.xml><?xml version="1.0" encoding="utf-8"?>
<ThreadedComments xmlns="http://schemas.microsoft.com/office/spreadsheetml/2018/threadedcomments" xmlns:x="http://schemas.openxmlformats.org/spreadsheetml/2006/main">
  <threadedComment ref="P5" dT="2025-06-16T21:42:20.66" personId="{2B6D8FE3-D9D9-4CB6-929D-A4FCD34EE2D3}" id="{1BD52764-D1EC-4667-A201-97AFB3B853A8}">
    <text>Se aprobó prórroga mediante memorando n°3-2025-1048 del 12/06/2025</text>
  </threadedComment>
  <threadedComment ref="P14" dT="2025-06-16T21:42:20.66" personId="{2B6D8FE3-D9D9-4CB6-929D-A4FCD34EE2D3}" id="{8D6CB51A-D273-4CC5-AAAF-E0CE9089C09F}">
    <text>Se aprobó prórroga mediante memorando n°3-2025-1048 del 12/06/2025</text>
  </threadedComment>
  <threadedComment ref="P15" dT="2025-06-16T21:42:20.66" personId="{2B6D8FE3-D9D9-4CB6-929D-A4FCD34EE2D3}" id="{8D3104FB-2081-4D4C-99F0-CD36E0B685F3}">
    <text>Se aprobó prórroga mediante memorando n°3-2025-1048 del 12/06/2025</text>
  </threadedComment>
  <threadedComment ref="P16" dT="2025-06-16T21:42:20.66" personId="{2B6D8FE3-D9D9-4CB6-929D-A4FCD34EE2D3}" id="{BA20C7CC-9F49-4ED6-B953-20D41785640A}">
    <text>Se aprobó prórroga mediante memorando n°3-2025-1048 del 12/06/2025</text>
  </threadedComment>
  <threadedComment ref="P17" dT="2025-06-16T21:42:20.66" personId="{2B6D8FE3-D9D9-4CB6-929D-A4FCD34EE2D3}" id="{0CC1AD47-A4A2-47BB-90A2-9333AEF40D98}">
    <text>Se aprobó prórroga mediante memorando n°3-2025-1048 del 12/06/2025</text>
  </threadedComment>
</ThreadedComments>
</file>

<file path=xl/threadedComments/threadedComment7.xml><?xml version="1.0" encoding="utf-8"?>
<ThreadedComments xmlns="http://schemas.microsoft.com/office/spreadsheetml/2018/threadedcomments" xmlns:x="http://schemas.openxmlformats.org/spreadsheetml/2006/main">
  <threadedComment ref="P4" dT="2025-06-16T23:06:41.81" personId="{2B6D8FE3-D9D9-4CB6-929D-A4FCD34EE2D3}" id="{A7FCEF15-27F2-487E-808C-B6E5074E3A8B}">
    <text>Se aprobó prórroga mediante memorando n°3-2025-969 del 03/06/2025</text>
  </threadedComment>
  <threadedComment ref="P5" dT="2025-06-16T23:06:41.81" personId="{2B6D8FE3-D9D9-4CB6-929D-A4FCD34EE2D3}" id="{36BE8386-59B4-45C0-9BBA-39968975C3B4}">
    <text>Se aprobó prórroga mediante memorando n°3-2025-969 del 03/06/2025</text>
  </threadedComment>
  <threadedComment ref="H6" dT="2025-06-16T23:10:11.34" personId="{2B6D8FE3-D9D9-4CB6-929D-A4FCD34EE2D3}" id="{01056E61-84A7-4C48-B73D-0F2CC558B4FF}">
    <text xml:space="preserve">Se aprobó reformulación mediante memorando n°3-2025-969 del 03/06/2025
</text>
  </threadedComment>
  <threadedComment ref="P6" dT="2025-06-16T23:06:41.81" personId="{2B6D8FE3-D9D9-4CB6-929D-A4FCD34EE2D3}" id="{851471EE-19E2-4BAE-AAC9-4449FD65688A}">
    <text>Se aprobó prórroga mediante memorando n°3-2025-969 del 03/06/2025</text>
  </threadedComment>
</ThreadedComments>
</file>

<file path=xl/threadedComments/threadedComment8.xml><?xml version="1.0" encoding="utf-8"?>
<ThreadedComments xmlns="http://schemas.microsoft.com/office/spreadsheetml/2018/threadedcomments" xmlns:x="http://schemas.openxmlformats.org/spreadsheetml/2006/main">
  <threadedComment ref="P4" dT="2025-06-16T21:36:12.06" personId="{2B6D8FE3-D9D9-4CB6-929D-A4FCD34EE2D3}" id="{7EDDFB50-75B9-420C-A0FA-E2A90B270336}">
    <text>Se aprobó prórroga mediante memorando n°3-2025-1031 del 11/06/2025</text>
  </threadedComment>
  <threadedComment ref="P4" dT="2025-07-11T16:03:35.28" personId="{7FD7DA69-BDCA-4CEF-B28C-C5A9F3E296DA}" id="{894C1055-62C4-40D6-8615-7B8A004CD167}" parentId="{7EDDFB50-75B9-420C-A0FA-E2A90B270336}">
    <text>Se aprobó segunda prórroga mediante memorando n°3-2025-1120 del 24/06/2025.</text>
  </threadedComment>
  <threadedComment ref="P5" dT="2025-06-16T21:36:12.06" personId="{2B6D8FE3-D9D9-4CB6-929D-A4FCD34EE2D3}" id="{A24CB91F-AF15-42B7-8E40-87C694D30C86}">
    <text>Se aprobó prórroga mediante memorando n°3-2025-1031 del 11/06/2025</text>
  </threadedComment>
  <threadedComment ref="P5" dT="2025-07-11T16:03:35.28" personId="{7FD7DA69-BDCA-4CEF-B28C-C5A9F3E296DA}" id="{C2128D0D-0ABE-4585-B9B3-930750F58D77}" parentId="{A24CB91F-AF15-42B7-8E40-87C694D30C86}">
    <text>Se aprobó segunda prórroga mediante memorando n°3-2025-1120 del 24/06/2025.</text>
  </threadedComment>
  <threadedComment ref="P7" dT="2025-07-11T16:05:05.98" personId="{7FD7DA69-BDCA-4CEF-B28C-C5A9F3E296DA}" id="{852633F5-2F58-45C5-ACEB-1DB8C7E39D2E}">
    <text>Se aprobó próroga mediante memorando n°3-2025-1120 del 24/06/2025.</text>
  </threadedComment>
  <threadedComment ref="P8" dT="2025-07-11T16:05:05.98" personId="{7FD7DA69-BDCA-4CEF-B28C-C5A9F3E296DA}" id="{691A3A8A-8D63-444A-B07D-3FD3C6466971}">
    <text>Se aprobó próroga mediante memorando n°3-2025-1120 del 24/06/2025.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 Id="rId4" Type="http://schemas.microsoft.com/office/2017/10/relationships/threadedComment" Target="../threadedComments/threadedComment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9"/>
  <sheetViews>
    <sheetView showGridLines="0" zoomScale="110" zoomScaleNormal="110" workbookViewId="0">
      <selection activeCell="G5" sqref="G5"/>
    </sheetView>
  </sheetViews>
  <sheetFormatPr baseColWidth="10" defaultColWidth="11.42578125" defaultRowHeight="15.75" x14ac:dyDescent="0.25"/>
  <cols>
    <col min="1" max="2" width="11.42578125" style="145"/>
    <col min="3" max="3" width="33.85546875" style="145" customWidth="1"/>
    <col min="4" max="4" width="60.42578125" style="145" customWidth="1"/>
    <col min="5" max="5" width="17" style="145" customWidth="1"/>
    <col min="6" max="16384" width="11.42578125" style="145"/>
  </cols>
  <sheetData>
    <row r="1" spans="2:12" ht="16.5" thickBot="1" x14ac:dyDescent="0.3"/>
    <row r="2" spans="2:12" ht="24.6" customHeight="1" x14ac:dyDescent="0.25">
      <c r="B2" s="170"/>
      <c r="C2" s="556" t="s">
        <v>0</v>
      </c>
      <c r="D2" s="556"/>
      <c r="E2" s="172" t="s">
        <v>1</v>
      </c>
    </row>
    <row r="3" spans="2:12" ht="24.6" customHeight="1" x14ac:dyDescent="0.25">
      <c r="B3" s="171"/>
      <c r="C3" s="557"/>
      <c r="D3" s="557"/>
      <c r="E3" s="394" t="s">
        <v>2</v>
      </c>
    </row>
    <row r="4" spans="2:12" x14ac:dyDescent="0.25">
      <c r="B4" s="158"/>
      <c r="C4" s="159"/>
      <c r="D4" s="159"/>
      <c r="E4" s="160"/>
    </row>
    <row r="5" spans="2:12" ht="16.5" x14ac:dyDescent="0.3">
      <c r="B5" s="162" t="s">
        <v>3</v>
      </c>
      <c r="E5" s="154"/>
    </row>
    <row r="6" spans="2:12" ht="16.5" x14ac:dyDescent="0.3">
      <c r="B6" s="161" t="s">
        <v>4</v>
      </c>
      <c r="E6" s="154"/>
    </row>
    <row r="7" spans="2:12" ht="16.5" x14ac:dyDescent="0.3">
      <c r="B7" s="161" t="s">
        <v>5</v>
      </c>
      <c r="E7" s="154"/>
    </row>
    <row r="8" spans="2:12" x14ac:dyDescent="0.25">
      <c r="B8" s="153"/>
      <c r="E8" s="154"/>
    </row>
    <row r="9" spans="2:12" x14ac:dyDescent="0.25">
      <c r="B9" s="153"/>
      <c r="E9" s="154"/>
    </row>
    <row r="10" spans="2:12" ht="16.5" x14ac:dyDescent="0.3">
      <c r="B10" s="161"/>
      <c r="C10" s="552" t="s">
        <v>6</v>
      </c>
      <c r="D10" s="552"/>
      <c r="E10" s="154"/>
    </row>
    <row r="11" spans="2:12" ht="16.5" x14ac:dyDescent="0.3">
      <c r="B11" s="161"/>
      <c r="C11" s="163"/>
      <c r="D11" s="163"/>
      <c r="E11" s="154"/>
      <c r="F11" s="555"/>
      <c r="G11" s="555"/>
      <c r="H11" s="555"/>
      <c r="I11" s="555"/>
      <c r="J11" s="555"/>
      <c r="K11" s="555"/>
      <c r="L11" s="555"/>
    </row>
    <row r="12" spans="2:12" ht="16.5" x14ac:dyDescent="0.3">
      <c r="B12" s="161"/>
      <c r="C12" s="164" t="s">
        <v>7</v>
      </c>
      <c r="D12" s="164" t="s">
        <v>8</v>
      </c>
      <c r="E12" s="154"/>
      <c r="F12" s="555"/>
      <c r="G12" s="555"/>
      <c r="H12" s="555"/>
      <c r="I12" s="555"/>
      <c r="J12" s="555"/>
      <c r="K12" s="555"/>
      <c r="L12" s="555"/>
    </row>
    <row r="13" spans="2:12" ht="66" x14ac:dyDescent="0.3">
      <c r="B13" s="161"/>
      <c r="C13" s="165" t="s">
        <v>9</v>
      </c>
      <c r="D13" s="179" t="s">
        <v>10</v>
      </c>
      <c r="E13" s="154"/>
      <c r="F13" s="555"/>
      <c r="G13" s="555"/>
      <c r="H13" s="555"/>
      <c r="I13" s="555"/>
      <c r="J13" s="555"/>
      <c r="K13" s="555"/>
      <c r="L13" s="555"/>
    </row>
    <row r="14" spans="2:12" ht="16.5" x14ac:dyDescent="0.3">
      <c r="B14" s="161"/>
      <c r="C14" s="165" t="s">
        <v>11</v>
      </c>
      <c r="D14" s="179" t="s">
        <v>12</v>
      </c>
      <c r="E14" s="154"/>
      <c r="F14" s="555"/>
      <c r="G14" s="555"/>
      <c r="H14" s="555"/>
      <c r="I14" s="555"/>
      <c r="J14" s="555"/>
      <c r="K14" s="555"/>
      <c r="L14" s="555"/>
    </row>
    <row r="15" spans="2:12" ht="16.5" x14ac:dyDescent="0.3">
      <c r="B15" s="161"/>
      <c r="C15" s="165" t="s">
        <v>13</v>
      </c>
      <c r="D15" s="179" t="s">
        <v>14</v>
      </c>
      <c r="E15" s="154"/>
      <c r="F15" s="551"/>
      <c r="G15" s="551"/>
      <c r="H15" s="551"/>
      <c r="I15" s="551"/>
      <c r="J15" s="551"/>
      <c r="K15" s="551"/>
      <c r="L15" s="551"/>
    </row>
    <row r="16" spans="2:12" ht="15.75" customHeight="1" x14ac:dyDescent="0.3">
      <c r="B16" s="161"/>
      <c r="C16" s="165" t="s">
        <v>15</v>
      </c>
      <c r="D16" s="179" t="s">
        <v>16</v>
      </c>
      <c r="E16" s="154"/>
      <c r="F16" s="551"/>
      <c r="G16" s="551"/>
      <c r="H16" s="551"/>
      <c r="I16" s="551"/>
      <c r="J16" s="551"/>
      <c r="K16" s="551"/>
      <c r="L16" s="551"/>
    </row>
    <row r="17" spans="2:12" ht="49.5" x14ac:dyDescent="0.3">
      <c r="B17" s="161"/>
      <c r="C17" s="165" t="s">
        <v>17</v>
      </c>
      <c r="D17" s="179" t="s">
        <v>18</v>
      </c>
      <c r="E17" s="154"/>
      <c r="F17" s="555"/>
      <c r="G17" s="555"/>
      <c r="H17" s="555"/>
      <c r="I17" s="555"/>
      <c r="J17" s="555"/>
      <c r="K17" s="555"/>
      <c r="L17" s="555"/>
    </row>
    <row r="18" spans="2:12" ht="16.5" x14ac:dyDescent="0.3">
      <c r="B18" s="161"/>
      <c r="C18" s="163"/>
      <c r="D18" s="163"/>
      <c r="E18" s="154"/>
      <c r="F18" s="555"/>
      <c r="G18" s="555"/>
      <c r="H18" s="555"/>
      <c r="I18" s="555"/>
      <c r="J18" s="555"/>
      <c r="K18" s="555"/>
      <c r="L18" s="555"/>
    </row>
    <row r="19" spans="2:12" ht="16.5" x14ac:dyDescent="0.3">
      <c r="B19" s="161"/>
      <c r="C19" s="552" t="s">
        <v>19</v>
      </c>
      <c r="D19" s="552"/>
      <c r="E19" s="154"/>
      <c r="F19" s="555"/>
      <c r="G19" s="555"/>
      <c r="H19" s="555"/>
      <c r="I19" s="555"/>
      <c r="J19" s="555"/>
      <c r="K19" s="555"/>
      <c r="L19" s="555"/>
    </row>
    <row r="20" spans="2:12" ht="16.5" x14ac:dyDescent="0.3">
      <c r="B20" s="161"/>
      <c r="C20" s="163"/>
      <c r="D20" s="163"/>
      <c r="E20" s="154"/>
      <c r="F20" s="555"/>
      <c r="G20" s="555"/>
      <c r="H20" s="555"/>
      <c r="I20" s="555"/>
      <c r="J20" s="555"/>
      <c r="K20" s="555"/>
      <c r="L20" s="555"/>
    </row>
    <row r="21" spans="2:12" ht="16.5" x14ac:dyDescent="0.3">
      <c r="B21" s="161"/>
      <c r="C21" s="164" t="s">
        <v>7</v>
      </c>
      <c r="D21" s="164" t="s">
        <v>8</v>
      </c>
      <c r="E21" s="154"/>
      <c r="F21" s="555"/>
      <c r="G21" s="555"/>
      <c r="H21" s="555"/>
      <c r="I21" s="555"/>
      <c r="J21" s="555"/>
      <c r="K21" s="555"/>
      <c r="L21" s="555"/>
    </row>
    <row r="22" spans="2:12" ht="66" x14ac:dyDescent="0.3">
      <c r="B22" s="161"/>
      <c r="C22" s="165" t="s">
        <v>20</v>
      </c>
      <c r="D22" s="179" t="s">
        <v>21</v>
      </c>
      <c r="E22" s="154"/>
      <c r="F22" s="555"/>
      <c r="G22" s="555"/>
      <c r="H22" s="555"/>
      <c r="I22" s="555"/>
      <c r="J22" s="555"/>
      <c r="K22" s="555"/>
      <c r="L22" s="555"/>
    </row>
    <row r="23" spans="2:12" ht="33" x14ac:dyDescent="0.3">
      <c r="B23" s="161"/>
      <c r="C23" s="165" t="s">
        <v>22</v>
      </c>
      <c r="D23" s="179" t="s">
        <v>23</v>
      </c>
      <c r="E23" s="154"/>
      <c r="F23" s="555"/>
      <c r="G23" s="555"/>
      <c r="H23" s="555"/>
      <c r="I23" s="555"/>
      <c r="J23" s="555"/>
      <c r="K23" s="555"/>
      <c r="L23" s="555"/>
    </row>
    <row r="24" spans="2:12" ht="49.5" x14ac:dyDescent="0.3">
      <c r="B24" s="161"/>
      <c r="C24" s="165" t="s">
        <v>24</v>
      </c>
      <c r="D24" s="179" t="s">
        <v>25</v>
      </c>
      <c r="E24" s="154"/>
      <c r="F24" s="551"/>
      <c r="G24" s="551"/>
      <c r="H24" s="551"/>
      <c r="I24" s="551"/>
      <c r="J24" s="551"/>
      <c r="K24" s="551"/>
      <c r="L24" s="551"/>
    </row>
    <row r="25" spans="2:12" ht="66" x14ac:dyDescent="0.3">
      <c r="B25" s="161"/>
      <c r="C25" s="165" t="s">
        <v>26</v>
      </c>
      <c r="D25" s="179" t="s">
        <v>27</v>
      </c>
      <c r="E25" s="154"/>
      <c r="F25" s="551"/>
      <c r="G25" s="551"/>
      <c r="H25" s="551"/>
      <c r="I25" s="551"/>
      <c r="J25" s="551"/>
      <c r="K25" s="551"/>
      <c r="L25" s="551"/>
    </row>
    <row r="26" spans="2:12" ht="66" x14ac:dyDescent="0.3">
      <c r="B26" s="161"/>
      <c r="C26" s="165" t="s">
        <v>28</v>
      </c>
      <c r="D26" s="179" t="s">
        <v>29</v>
      </c>
      <c r="E26" s="154"/>
      <c r="F26" s="551"/>
      <c r="G26" s="551"/>
      <c r="H26" s="551"/>
      <c r="I26" s="551"/>
      <c r="J26" s="551"/>
      <c r="K26" s="551"/>
      <c r="L26" s="551"/>
    </row>
    <row r="27" spans="2:12" ht="33" x14ac:dyDescent="0.3">
      <c r="B27" s="161"/>
      <c r="C27" s="165" t="s">
        <v>30</v>
      </c>
      <c r="D27" s="179" t="s">
        <v>31</v>
      </c>
      <c r="E27" s="154"/>
      <c r="F27" s="551"/>
      <c r="G27" s="551"/>
      <c r="H27" s="551"/>
      <c r="I27" s="551"/>
      <c r="J27" s="551"/>
      <c r="K27" s="551"/>
      <c r="L27" s="551"/>
    </row>
    <row r="28" spans="2:12" ht="33" x14ac:dyDescent="0.3">
      <c r="B28" s="161"/>
      <c r="C28" s="165" t="s">
        <v>32</v>
      </c>
      <c r="D28" s="179" t="s">
        <v>33</v>
      </c>
      <c r="E28" s="154"/>
      <c r="F28" s="551"/>
      <c r="G28" s="551"/>
      <c r="H28" s="551"/>
      <c r="I28" s="551"/>
      <c r="J28" s="551"/>
      <c r="K28" s="551"/>
      <c r="L28" s="551"/>
    </row>
    <row r="29" spans="2:12" ht="42.75" customHeight="1" x14ac:dyDescent="0.3">
      <c r="B29" s="161"/>
      <c r="C29" s="165" t="s">
        <v>34</v>
      </c>
      <c r="D29" s="179" t="s">
        <v>35</v>
      </c>
      <c r="E29" s="154"/>
      <c r="F29" s="146"/>
      <c r="G29" s="146"/>
      <c r="H29" s="146"/>
      <c r="I29" s="146"/>
      <c r="J29" s="146"/>
      <c r="K29" s="146"/>
      <c r="L29" s="146"/>
    </row>
    <row r="30" spans="2:12" ht="48" customHeight="1" x14ac:dyDescent="0.3">
      <c r="B30" s="161"/>
      <c r="C30" s="165" t="s">
        <v>36</v>
      </c>
      <c r="D30" s="179" t="s">
        <v>37</v>
      </c>
      <c r="E30" s="154"/>
    </row>
    <row r="31" spans="2:12" ht="16.5" x14ac:dyDescent="0.3">
      <c r="B31" s="161"/>
      <c r="C31" s="167"/>
      <c r="D31" s="168"/>
      <c r="E31" s="154"/>
    </row>
    <row r="32" spans="2:12" ht="16.5" x14ac:dyDescent="0.3">
      <c r="B32" s="161"/>
      <c r="C32" s="552" t="s">
        <v>38</v>
      </c>
      <c r="D32" s="552"/>
      <c r="E32" s="154"/>
    </row>
    <row r="33" spans="2:5" ht="26.25" customHeight="1" x14ac:dyDescent="0.3">
      <c r="B33" s="161"/>
      <c r="C33" s="553" t="s">
        <v>39</v>
      </c>
      <c r="D33" s="553"/>
      <c r="E33" s="154"/>
    </row>
    <row r="34" spans="2:5" ht="32.25" customHeight="1" x14ac:dyDescent="0.3">
      <c r="B34" s="161"/>
      <c r="C34" s="553"/>
      <c r="D34" s="553"/>
      <c r="E34" s="154"/>
    </row>
    <row r="35" spans="2:5" ht="16.5" x14ac:dyDescent="0.3">
      <c r="B35" s="161"/>
      <c r="C35" s="167"/>
      <c r="D35" s="168"/>
      <c r="E35" s="154"/>
    </row>
    <row r="36" spans="2:5" ht="16.5" x14ac:dyDescent="0.3">
      <c r="B36" s="161"/>
      <c r="C36" s="164" t="s">
        <v>7</v>
      </c>
      <c r="D36" s="164" t="s">
        <v>8</v>
      </c>
      <c r="E36" s="154"/>
    </row>
    <row r="37" spans="2:5" ht="66" x14ac:dyDescent="0.3">
      <c r="B37" s="161"/>
      <c r="C37" s="165" t="s">
        <v>40</v>
      </c>
      <c r="D37" s="179" t="s">
        <v>41</v>
      </c>
      <c r="E37" s="154"/>
    </row>
    <row r="38" spans="2:5" ht="66" x14ac:dyDescent="0.3">
      <c r="B38" s="161"/>
      <c r="C38" s="165" t="s">
        <v>42</v>
      </c>
      <c r="D38" s="179" t="s">
        <v>43</v>
      </c>
      <c r="E38" s="154"/>
    </row>
    <row r="39" spans="2:5" ht="49.5" x14ac:dyDescent="0.3">
      <c r="B39" s="161"/>
      <c r="C39" s="165" t="s">
        <v>44</v>
      </c>
      <c r="D39" s="179" t="s">
        <v>45</v>
      </c>
      <c r="E39" s="154"/>
    </row>
    <row r="40" spans="2:5" ht="82.5" customHeight="1" x14ac:dyDescent="0.3">
      <c r="B40" s="161"/>
      <c r="C40" s="165" t="s">
        <v>46</v>
      </c>
      <c r="D40" s="179" t="s">
        <v>47</v>
      </c>
      <c r="E40" s="154"/>
    </row>
    <row r="41" spans="2:5" ht="49.5" x14ac:dyDescent="0.3">
      <c r="B41" s="161"/>
      <c r="C41" s="165" t="s">
        <v>48</v>
      </c>
      <c r="D41" s="179" t="s">
        <v>49</v>
      </c>
      <c r="E41" s="154"/>
    </row>
    <row r="42" spans="2:5" ht="33" x14ac:dyDescent="0.3">
      <c r="B42" s="161"/>
      <c r="C42" s="165" t="s">
        <v>50</v>
      </c>
      <c r="D42" s="179" t="s">
        <v>51</v>
      </c>
      <c r="E42" s="154"/>
    </row>
    <row r="43" spans="2:5" ht="176.25" customHeight="1" x14ac:dyDescent="0.3">
      <c r="B43" s="161"/>
      <c r="C43" s="165" t="s">
        <v>52</v>
      </c>
      <c r="D43" s="166" t="s">
        <v>53</v>
      </c>
      <c r="E43" s="154"/>
    </row>
    <row r="44" spans="2:5" ht="16.5" x14ac:dyDescent="0.3">
      <c r="B44" s="161"/>
      <c r="C44" s="163"/>
      <c r="D44" s="163"/>
      <c r="E44" s="154"/>
    </row>
    <row r="45" spans="2:5" ht="16.5" x14ac:dyDescent="0.3">
      <c r="B45" s="161"/>
      <c r="C45" s="554" t="s">
        <v>54</v>
      </c>
      <c r="D45" s="554"/>
      <c r="E45" s="154"/>
    </row>
    <row r="46" spans="2:5" ht="16.5" x14ac:dyDescent="0.3">
      <c r="B46" s="161"/>
      <c r="C46" s="173"/>
      <c r="D46" s="173"/>
      <c r="E46" s="154"/>
    </row>
    <row r="47" spans="2:5" ht="42" customHeight="1" x14ac:dyDescent="0.3">
      <c r="B47" s="161"/>
      <c r="C47" s="549" t="s">
        <v>55</v>
      </c>
      <c r="D47" s="549"/>
      <c r="E47" s="154"/>
    </row>
    <row r="48" spans="2:5" ht="15" customHeight="1" x14ac:dyDescent="0.3">
      <c r="B48" s="161"/>
      <c r="C48" s="178"/>
      <c r="D48" s="178"/>
      <c r="E48" s="154"/>
    </row>
    <row r="49" spans="2:5" ht="16.5" x14ac:dyDescent="0.3">
      <c r="B49" s="161"/>
      <c r="C49" s="164" t="s">
        <v>7</v>
      </c>
      <c r="D49" s="164" t="s">
        <v>8</v>
      </c>
      <c r="E49" s="154"/>
    </row>
    <row r="50" spans="2:5" ht="49.5" x14ac:dyDescent="0.3">
      <c r="B50" s="161"/>
      <c r="C50" s="180" t="s">
        <v>56</v>
      </c>
      <c r="D50" s="181" t="s">
        <v>57</v>
      </c>
      <c r="E50" s="154"/>
    </row>
    <row r="51" spans="2:5" ht="78.75" customHeight="1" x14ac:dyDescent="0.3">
      <c r="B51" s="161"/>
      <c r="C51" s="180" t="s">
        <v>58</v>
      </c>
      <c r="D51" s="181" t="s">
        <v>59</v>
      </c>
      <c r="E51" s="154"/>
    </row>
    <row r="52" spans="2:5" ht="241.5" customHeight="1" x14ac:dyDescent="0.3">
      <c r="B52" s="161"/>
      <c r="C52" s="182" t="s">
        <v>60</v>
      </c>
      <c r="D52" s="181" t="s">
        <v>61</v>
      </c>
      <c r="E52" s="154"/>
    </row>
    <row r="53" spans="2:5" ht="92.25" customHeight="1" x14ac:dyDescent="0.3">
      <c r="B53" s="161"/>
      <c r="C53" s="182" t="s">
        <v>62</v>
      </c>
      <c r="D53" s="181" t="s">
        <v>63</v>
      </c>
      <c r="E53" s="154"/>
    </row>
    <row r="54" spans="2:5" ht="33" x14ac:dyDescent="0.3">
      <c r="B54" s="161"/>
      <c r="C54" s="165" t="s">
        <v>64</v>
      </c>
      <c r="D54" s="179" t="s">
        <v>65</v>
      </c>
      <c r="E54" s="154"/>
    </row>
    <row r="55" spans="2:5" ht="69" customHeight="1" x14ac:dyDescent="0.3">
      <c r="B55" s="161"/>
      <c r="C55" s="165" t="s">
        <v>66</v>
      </c>
      <c r="D55" s="183" t="s">
        <v>67</v>
      </c>
      <c r="E55" s="154"/>
    </row>
    <row r="56" spans="2:5" ht="12.75" customHeight="1" x14ac:dyDescent="0.3">
      <c r="B56" s="161"/>
      <c r="C56" s="550"/>
      <c r="D56" s="550"/>
      <c r="E56" s="154"/>
    </row>
    <row r="57" spans="2:5" x14ac:dyDescent="0.25">
      <c r="B57" s="153"/>
      <c r="E57" s="154"/>
    </row>
    <row r="58" spans="2:5" ht="16.5" x14ac:dyDescent="0.3">
      <c r="B58" s="161" t="s">
        <v>68</v>
      </c>
      <c r="E58" s="154"/>
    </row>
    <row r="59" spans="2:5" ht="16.5" thickBot="1" x14ac:dyDescent="0.3">
      <c r="B59" s="155"/>
      <c r="C59" s="156"/>
      <c r="D59" s="156"/>
      <c r="E59" s="157"/>
    </row>
  </sheetData>
  <mergeCells count="26">
    <mergeCell ref="C19:D19"/>
    <mergeCell ref="F19:L19"/>
    <mergeCell ref="C2:D3"/>
    <mergeCell ref="C10:D10"/>
    <mergeCell ref="F11:L11"/>
    <mergeCell ref="F12:L12"/>
    <mergeCell ref="F13:L13"/>
    <mergeCell ref="F14:L14"/>
    <mergeCell ref="F25:L25"/>
    <mergeCell ref="F15:L15"/>
    <mergeCell ref="F16:L16"/>
    <mergeCell ref="F17:L17"/>
    <mergeCell ref="F18:L18"/>
    <mergeCell ref="F20:L20"/>
    <mergeCell ref="F21:L21"/>
    <mergeCell ref="F22:L22"/>
    <mergeCell ref="F23:L23"/>
    <mergeCell ref="F24:L24"/>
    <mergeCell ref="C47:D47"/>
    <mergeCell ref="C56:D56"/>
    <mergeCell ref="F26:L26"/>
    <mergeCell ref="F27:L27"/>
    <mergeCell ref="F28:L28"/>
    <mergeCell ref="C32:D32"/>
    <mergeCell ref="C33:D34"/>
    <mergeCell ref="C45:D4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AE4"/>
  <sheetViews>
    <sheetView zoomScale="90" zoomScaleNormal="90" workbookViewId="0">
      <pane xSplit="5" topLeftCell="X1" activePane="topRight" state="frozen"/>
      <selection activeCell="A3" sqref="A3"/>
      <selection pane="topRight" activeCell="X4" sqref="X4"/>
    </sheetView>
  </sheetViews>
  <sheetFormatPr baseColWidth="10" defaultColWidth="20.140625" defaultRowHeight="39.950000000000003" customHeight="1" outlineLevelCol="1" x14ac:dyDescent="0.2"/>
  <cols>
    <col min="1" max="1" width="4.140625" style="142" customWidth="1"/>
    <col min="2" max="2" width="16" style="142" customWidth="1"/>
    <col min="3" max="3" width="21.42578125" style="142" customWidth="1"/>
    <col min="4" max="4" width="16.7109375" style="142" customWidth="1"/>
    <col min="5" max="5" width="14.42578125" style="142" customWidth="1"/>
    <col min="6" max="6" width="39" style="142" customWidth="1"/>
    <col min="7" max="7" width="20.140625" style="142"/>
    <col min="8" max="8" width="29.7109375" style="144" customWidth="1"/>
    <col min="9" max="16" width="20.140625" style="142"/>
    <col min="17" max="17" width="20.140625" style="143" outlineLevel="1"/>
    <col min="18" max="18" width="36.5703125" style="143" bestFit="1" customWidth="1" outlineLevel="1"/>
    <col min="19" max="22" width="20.140625" style="143" outlineLevel="1"/>
    <col min="23" max="23" width="53.285156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568" t="s">
        <v>6</v>
      </c>
      <c r="C1" s="568"/>
      <c r="D1" s="568"/>
      <c r="E1" s="568"/>
      <c r="F1" s="568"/>
      <c r="G1" s="569" t="s">
        <v>19</v>
      </c>
      <c r="H1" s="569"/>
      <c r="I1" s="569"/>
      <c r="J1" s="569"/>
      <c r="K1" s="569"/>
      <c r="L1" s="569"/>
      <c r="M1" s="569"/>
      <c r="N1" s="569"/>
      <c r="O1" s="569"/>
      <c r="P1" s="569"/>
      <c r="Q1" s="567"/>
      <c r="R1" s="567"/>
      <c r="S1" s="567"/>
      <c r="T1" s="567"/>
      <c r="U1" s="567"/>
      <c r="V1" s="567"/>
      <c r="W1" s="567"/>
      <c r="X1" s="567"/>
      <c r="Y1" s="567"/>
      <c r="Z1" s="563" t="s">
        <v>69</v>
      </c>
      <c r="AA1" s="564"/>
      <c r="AB1" s="564"/>
      <c r="AC1" s="564"/>
      <c r="AD1" s="564"/>
      <c r="AE1" s="564"/>
    </row>
    <row r="2" spans="2:31" ht="18.75" customHeight="1" x14ac:dyDescent="0.25">
      <c r="B2" s="568"/>
      <c r="C2" s="568"/>
      <c r="D2" s="568"/>
      <c r="E2" s="568"/>
      <c r="F2" s="568"/>
      <c r="G2" s="569"/>
      <c r="H2" s="569"/>
      <c r="I2" s="569"/>
      <c r="J2" s="569"/>
      <c r="K2" s="569"/>
      <c r="L2" s="569"/>
      <c r="M2" s="569"/>
      <c r="N2" s="569"/>
      <c r="O2" s="569"/>
      <c r="P2" s="569"/>
      <c r="Q2" s="571" t="s">
        <v>70</v>
      </c>
      <c r="R2" s="571"/>
      <c r="S2" s="571"/>
      <c r="T2" s="571"/>
      <c r="U2" s="571"/>
      <c r="V2" s="571"/>
      <c r="W2" s="571"/>
      <c r="X2" s="571"/>
      <c r="Y2" s="571"/>
      <c r="Z2" s="565"/>
      <c r="AA2" s="566"/>
      <c r="AB2" s="566"/>
      <c r="AC2" s="566"/>
      <c r="AD2" s="566"/>
      <c r="AE2" s="566"/>
    </row>
    <row r="3" spans="2:31"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5" t="s">
        <v>58</v>
      </c>
      <c r="AB3" s="185" t="s">
        <v>60</v>
      </c>
      <c r="AC3" s="185" t="s">
        <v>62</v>
      </c>
      <c r="AD3" s="185" t="s">
        <v>64</v>
      </c>
      <c r="AE3" s="185" t="s">
        <v>84</v>
      </c>
    </row>
    <row r="4" spans="2:31" ht="100.15" customHeight="1" x14ac:dyDescent="0.2">
      <c r="B4" s="197" t="s">
        <v>85</v>
      </c>
      <c r="C4" s="220" t="s">
        <v>239</v>
      </c>
      <c r="D4" s="190" t="s">
        <v>240</v>
      </c>
      <c r="E4" s="231">
        <v>562</v>
      </c>
      <c r="F4" s="271" t="s">
        <v>682</v>
      </c>
      <c r="G4" s="224" t="s">
        <v>683</v>
      </c>
      <c r="H4" s="224" t="s">
        <v>684</v>
      </c>
      <c r="I4" s="224" t="s">
        <v>685</v>
      </c>
      <c r="J4" s="267">
        <v>1</v>
      </c>
      <c r="K4" s="151" t="s">
        <v>156</v>
      </c>
      <c r="L4" s="224" t="s">
        <v>686</v>
      </c>
      <c r="M4" s="218">
        <v>1</v>
      </c>
      <c r="N4" s="303">
        <v>45505</v>
      </c>
      <c r="O4" s="303">
        <v>45672</v>
      </c>
      <c r="P4" s="151"/>
      <c r="Q4" s="317">
        <v>45838</v>
      </c>
      <c r="R4" s="324"/>
      <c r="S4" s="209">
        <v>1</v>
      </c>
      <c r="T4" s="213">
        <f t="shared" ref="T4" si="0">(IF(S4="","",IF(OR($J4=0,$J4="",Q4=""),"",S4/$J4)))</f>
        <v>1</v>
      </c>
      <c r="U4" s="214">
        <f t="shared" ref="U4" si="1">(IF(OR($M4="",T4=""),"",IF(OR($M4=0,T4=0),0,IF((T4*100%)/$M4&gt;100%,100%,(T4*100%)/$M4))))</f>
        <v>1</v>
      </c>
      <c r="V4" s="215" t="str">
        <f t="shared" ref="V4" si="2">IF(S4="","",IF(U4&lt;100%, IF(U4&lt;100%, "ALERTA","EN TERMINO"), IF(U4=100%, "OK", "EN TERMINO")))</f>
        <v>OK</v>
      </c>
      <c r="W4" s="323" t="s">
        <v>687</v>
      </c>
      <c r="X4" s="209" t="s">
        <v>538</v>
      </c>
      <c r="Y4" s="460" t="s">
        <v>688</v>
      </c>
      <c r="Z4" s="209" t="str">
        <f>IF(Y4="CUMPLIDA", "SI", "NO")</f>
        <v>SI</v>
      </c>
      <c r="AA4" s="389" t="s">
        <v>97</v>
      </c>
      <c r="AB4" s="383" t="str">
        <f>IF(Y4="CUMPLIDA",IF(AND(Z4="SI",AA4="NO"),"EFECTIVA",IF(AND(Z4="NO",AA4="NO"),"INEFECTIVA",IF(AND(Z4="NO",AA4="SI"),"INEFECTIVA",IF(AND(Z4="SI",AA4="SI"),"INEFECTIVA")))),"NO APLICA")</f>
        <v>EFECTIVA</v>
      </c>
      <c r="AC4" s="187" t="str">
        <f>IF(AB4="EFECTIVA","NO",IF(AB4="INEFECTIVA","SI","NO APLICA"))</f>
        <v>NO</v>
      </c>
      <c r="AD4" s="209" t="s">
        <v>98</v>
      </c>
      <c r="AE4" s="151"/>
    </row>
  </sheetData>
  <autoFilter ref="B3:AG4"/>
  <mergeCells count="5">
    <mergeCell ref="Z1:AE2"/>
    <mergeCell ref="Q2:Y2"/>
    <mergeCell ref="B1:F2"/>
    <mergeCell ref="G1:P2"/>
    <mergeCell ref="Q1:Y1"/>
  </mergeCells>
  <conditionalFormatting sqref="V4">
    <cfRule type="containsText" dxfId="169" priority="35" stopIfTrue="1" operator="containsText" text="EN TERMINO">
      <formula>NOT(ISERROR(SEARCH("EN TERMINO",V4)))</formula>
    </cfRule>
    <cfRule type="containsText" priority="36" operator="containsText" text="AMARILLO">
      <formula>NOT(ISERROR(SEARCH("AMARILLO",V4)))</formula>
    </cfRule>
    <cfRule type="containsText" dxfId="168" priority="37" stopIfTrue="1" operator="containsText" text="ALERTA">
      <formula>NOT(ISERROR(SEARCH("ALERTA",V4)))</formula>
    </cfRule>
    <cfRule type="containsText" dxfId="167" priority="38" stopIfTrue="1" operator="containsText" text="OK">
      <formula>NOT(ISERROR(SEARCH("OK",V4)))</formula>
    </cfRule>
    <cfRule type="dataBar" priority="618">
      <dataBar>
        <cfvo type="min"/>
        <cfvo type="max"/>
        <color rgb="FF638EC6"/>
      </dataBar>
    </cfRule>
  </conditionalFormatting>
  <conditionalFormatting sqref="Y4">
    <cfRule type="containsText" dxfId="166" priority="1" operator="containsText" text="EN EJECUCIÓN">
      <formula>NOT(ISERROR(SEARCH("EN EJECUCIÓN",Y4)))</formula>
    </cfRule>
    <cfRule type="containsText" dxfId="165" priority="2" operator="containsText" text="EN TERMINO">
      <formula>NOT(ISERROR(SEARCH("EN TERMINO",Y4)))</formula>
    </cfRule>
    <cfRule type="containsText" dxfId="164" priority="3" operator="containsText" text="ATENCIÓN">
      <formula>NOT(ISERROR(SEARCH("ATENCIÓN",Y4)))</formula>
    </cfRule>
    <cfRule type="containsText" dxfId="163" priority="4" stopIfTrue="1" operator="containsText" text="PENDIENTE">
      <formula>NOT(ISERROR(SEARCH("PENDIENTE",Y4)))</formula>
    </cfRule>
    <cfRule type="containsText" dxfId="162" priority="5" stopIfTrue="1" operator="containsText" text="INCUMPLIDA">
      <formula>NOT(ISERROR(SEARCH("INCUMPLIDA",Y4)))</formula>
    </cfRule>
    <cfRule type="containsText" dxfId="161" priority="6" stopIfTrue="1" operator="containsText" text="CUMPLIDA">
      <formula>NOT(ISERROR(SEARCH("CUMPLIDA",Y4)))</formula>
    </cfRule>
  </conditionalFormatting>
  <conditionalFormatting sqref="AC4">
    <cfRule type="containsText" dxfId="160" priority="13" operator="containsText" text="cerrada">
      <formula>NOT(ISERROR(SEARCH("cerrada",AC4)))</formula>
    </cfRule>
    <cfRule type="containsText" dxfId="159" priority="14" operator="containsText" text="cerrado">
      <formula>NOT(ISERROR(SEARCH("cerrado",AC4)))</formula>
    </cfRule>
    <cfRule type="containsText" dxfId="158" priority="15" operator="containsText" text="Abierto">
      <formula>NOT(ISERROR(SEARCH("Abierto",AC4)))</formula>
    </cfRule>
  </conditionalFormatting>
  <dataValidations count="2">
    <dataValidation type="list" allowBlank="1" showInputMessage="1" showErrorMessage="1" sqref="K4">
      <formula1>"Correctiva, Preventiva, Acción de mejora"</formula1>
    </dataValidation>
    <dataValidation type="list" allowBlank="1" showInputMessage="1" showErrorMessage="1" sqref="AA4">
      <formula1>$BE$4:$BG$4</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B1:AG21"/>
  <sheetViews>
    <sheetView zoomScale="90" zoomScaleNormal="90" workbookViewId="0">
      <pane xSplit="5" topLeftCell="W1" activePane="topRight" state="frozen"/>
      <selection pane="topRight" activeCell="Y21" sqref="Y21"/>
    </sheetView>
  </sheetViews>
  <sheetFormatPr baseColWidth="10" defaultColWidth="20.140625" defaultRowHeight="39.950000000000003" customHeight="1" outlineLevelCol="1" x14ac:dyDescent="0.2"/>
  <cols>
    <col min="1" max="1" width="4.140625" style="142" customWidth="1"/>
    <col min="2" max="2" width="14" style="142" customWidth="1"/>
    <col min="3" max="3" width="19.85546875" style="142" customWidth="1"/>
    <col min="4" max="4" width="14.5703125" style="142" customWidth="1"/>
    <col min="5" max="5" width="13.140625" style="142" customWidth="1"/>
    <col min="6" max="6" width="39.85546875" style="142" customWidth="1"/>
    <col min="7" max="7" width="20.140625" style="142"/>
    <col min="8" max="8" width="22.7109375" style="144" customWidth="1"/>
    <col min="9" max="16" width="20.140625" style="142"/>
    <col min="17" max="17" width="20.140625" style="143" outlineLevel="1"/>
    <col min="18" max="18" width="30" style="143" customWidth="1" outlineLevel="1"/>
    <col min="19" max="22" width="20.140625" style="143" outlineLevel="1"/>
    <col min="23" max="23" width="78.425781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568" t="s">
        <v>6</v>
      </c>
      <c r="C1" s="568"/>
      <c r="D1" s="568"/>
      <c r="E1" s="568"/>
      <c r="F1" s="568"/>
      <c r="G1" s="569" t="s">
        <v>19</v>
      </c>
      <c r="H1" s="569"/>
      <c r="I1" s="569"/>
      <c r="J1" s="569"/>
      <c r="K1" s="569"/>
      <c r="L1" s="569"/>
      <c r="M1" s="569"/>
      <c r="N1" s="569"/>
      <c r="O1" s="569"/>
      <c r="P1" s="569"/>
      <c r="Q1" s="567"/>
      <c r="R1" s="567"/>
      <c r="S1" s="567"/>
      <c r="T1" s="567"/>
      <c r="U1" s="567"/>
      <c r="V1" s="567"/>
      <c r="W1" s="567"/>
      <c r="X1" s="567"/>
      <c r="Y1" s="567"/>
      <c r="Z1" s="563" t="s">
        <v>69</v>
      </c>
      <c r="AA1" s="564"/>
      <c r="AB1" s="564"/>
      <c r="AC1" s="564"/>
      <c r="AD1" s="564"/>
      <c r="AE1" s="564"/>
    </row>
    <row r="2" spans="2:33" ht="18.75" customHeight="1" x14ac:dyDescent="0.25">
      <c r="B2" s="568"/>
      <c r="C2" s="568"/>
      <c r="D2" s="568"/>
      <c r="E2" s="568"/>
      <c r="F2" s="568"/>
      <c r="G2" s="569"/>
      <c r="H2" s="569"/>
      <c r="I2" s="569"/>
      <c r="J2" s="569"/>
      <c r="K2" s="569"/>
      <c r="L2" s="569"/>
      <c r="M2" s="569"/>
      <c r="N2" s="569"/>
      <c r="O2" s="569"/>
      <c r="P2" s="569"/>
      <c r="Q2" s="571" t="s">
        <v>70</v>
      </c>
      <c r="R2" s="571"/>
      <c r="S2" s="571"/>
      <c r="T2" s="571"/>
      <c r="U2" s="571"/>
      <c r="V2" s="571"/>
      <c r="W2" s="571"/>
      <c r="X2" s="571"/>
      <c r="Y2" s="571"/>
      <c r="Z2" s="565"/>
      <c r="AA2" s="566"/>
      <c r="AB2" s="566"/>
      <c r="AC2" s="566"/>
      <c r="AD2" s="566"/>
      <c r="AE2" s="566"/>
    </row>
    <row r="3" spans="2:33" ht="70.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8" t="s">
        <v>76</v>
      </c>
      <c r="R3" s="398" t="s">
        <v>77</v>
      </c>
      <c r="S3" s="481" t="s">
        <v>78</v>
      </c>
      <c r="T3" s="398" t="s">
        <v>79</v>
      </c>
      <c r="U3" s="398" t="s">
        <v>80</v>
      </c>
      <c r="V3" s="398" t="s">
        <v>81</v>
      </c>
      <c r="W3" s="398" t="s">
        <v>82</v>
      </c>
      <c r="X3" s="398" t="s">
        <v>83</v>
      </c>
      <c r="Y3" s="398" t="s">
        <v>52</v>
      </c>
      <c r="Z3" s="184" t="s">
        <v>56</v>
      </c>
      <c r="AA3" s="184" t="s">
        <v>58</v>
      </c>
      <c r="AB3" s="184" t="s">
        <v>60</v>
      </c>
      <c r="AC3" s="184" t="s">
        <v>62</v>
      </c>
      <c r="AD3" s="184" t="s">
        <v>64</v>
      </c>
      <c r="AE3" s="184" t="s">
        <v>84</v>
      </c>
    </row>
    <row r="4" spans="2:33" ht="279.75" customHeight="1" x14ac:dyDescent="0.25">
      <c r="B4" s="197" t="s">
        <v>85</v>
      </c>
      <c r="C4" s="560" t="s">
        <v>438</v>
      </c>
      <c r="D4" s="190" t="s">
        <v>439</v>
      </c>
      <c r="E4" s="231">
        <v>455</v>
      </c>
      <c r="F4" s="228" t="s">
        <v>689</v>
      </c>
      <c r="G4" s="228" t="s">
        <v>690</v>
      </c>
      <c r="H4" s="265" t="s">
        <v>691</v>
      </c>
      <c r="I4" s="205" t="s">
        <v>692</v>
      </c>
      <c r="J4" s="224">
        <v>2</v>
      </c>
      <c r="K4" s="224" t="s">
        <v>195</v>
      </c>
      <c r="L4" s="217" t="s">
        <v>693</v>
      </c>
      <c r="M4" s="218">
        <v>1</v>
      </c>
      <c r="N4" s="226">
        <v>45203</v>
      </c>
      <c r="O4" s="272">
        <v>45321</v>
      </c>
      <c r="P4" s="273">
        <v>45961</v>
      </c>
      <c r="Q4" s="317">
        <v>45820</v>
      </c>
      <c r="R4" s="476" t="s">
        <v>694</v>
      </c>
      <c r="S4" s="456">
        <v>1</v>
      </c>
      <c r="T4" s="479">
        <f t="shared" ref="T4:T5" si="0">(IF(S4="","",IF(OR($J4=0,$J4="",Q4=""),"",S4/$J4)))</f>
        <v>0.5</v>
      </c>
      <c r="U4" s="214">
        <f t="shared" ref="U4:U5" si="1">(IF(OR($M4="",T4=""),"",IF(OR($M4=0,T4=0),0,IF((T4*100%)/$M4&gt;100%,100%,(T4*100%)/$M4))))</f>
        <v>0.5</v>
      </c>
      <c r="V4" s="215" t="str">
        <f t="shared" ref="V4:V5" si="2">IF(S4="","",IF(U4&lt;100%, IF(U4&lt;100%, "ALERTA","EN TERMINO"), IF(U4=100%, "OK", "EN TERMINO")))</f>
        <v>ALERTA</v>
      </c>
      <c r="W4" s="404" t="s">
        <v>695</v>
      </c>
      <c r="X4" s="347" t="s">
        <v>96</v>
      </c>
      <c r="Y4" s="316" t="str">
        <f>IF(U4=100%,IF(U4&gt;=100%,"CUMPLIDA","ATENCIÓN"),IF(U4&lt;100%,"ATENCIÓN","EN EJECUCIÓN"))</f>
        <v>ATENCIÓN</v>
      </c>
      <c r="Z4" s="209" t="str">
        <f t="shared" ref="Z4:Z13" si="3">IF(Y4="CUMPLIDA", "SI", "NO")</f>
        <v>NO</v>
      </c>
      <c r="AA4" s="389" t="s">
        <v>97</v>
      </c>
      <c r="AB4" s="383" t="str">
        <f t="shared" ref="AB4:AB13" si="4">IF(Y4="CUMPLIDA",IF(AND(Z4="SI",AA4="NO"),"EFECTIVA",IF(AND(Z4="NO",AA4="NO"),"INEFECTIVA",IF(AND(Z4="NO",AA4="SI"),"INEFECTIVA",IF(AND(Z4="SI",AA4="SI"),"INEFECTIVA")))),"NO APLICA")</f>
        <v>NO APLICA</v>
      </c>
      <c r="AC4" s="187" t="str">
        <f t="shared" ref="AC4:AC13" si="5">IF(AB4="EFECTIVA","NO",IF(AB4="INEFECTIVA","SI","NO APLICA"))</f>
        <v>NO APLICA</v>
      </c>
      <c r="AD4" s="209" t="s">
        <v>98</v>
      </c>
      <c r="AE4" s="187"/>
      <c r="AF4" s="188" t="s">
        <v>99</v>
      </c>
      <c r="AG4" s="188" t="s">
        <v>97</v>
      </c>
    </row>
    <row r="5" spans="2:33" ht="279.75" customHeight="1" x14ac:dyDescent="0.25">
      <c r="B5" s="197" t="s">
        <v>85</v>
      </c>
      <c r="C5" s="572"/>
      <c r="D5" s="190" t="s">
        <v>439</v>
      </c>
      <c r="E5" s="231">
        <v>460</v>
      </c>
      <c r="F5" s="228" t="s">
        <v>696</v>
      </c>
      <c r="G5" s="228" t="s">
        <v>697</v>
      </c>
      <c r="H5" s="265" t="s">
        <v>698</v>
      </c>
      <c r="I5" s="205" t="s">
        <v>699</v>
      </c>
      <c r="J5" s="224">
        <v>2</v>
      </c>
      <c r="K5" s="224" t="s">
        <v>195</v>
      </c>
      <c r="L5" s="217" t="s">
        <v>693</v>
      </c>
      <c r="M5" s="218">
        <v>1</v>
      </c>
      <c r="N5" s="226">
        <v>45203</v>
      </c>
      <c r="O5" s="272">
        <v>45321</v>
      </c>
      <c r="P5" s="273">
        <v>45961</v>
      </c>
      <c r="Q5" s="317">
        <v>45820</v>
      </c>
      <c r="R5" s="476" t="s">
        <v>694</v>
      </c>
      <c r="S5" s="456">
        <v>1</v>
      </c>
      <c r="T5" s="479">
        <f t="shared" si="0"/>
        <v>0.5</v>
      </c>
      <c r="U5" s="214">
        <f t="shared" si="1"/>
        <v>0.5</v>
      </c>
      <c r="V5" s="215" t="str">
        <f t="shared" si="2"/>
        <v>ALERTA</v>
      </c>
      <c r="W5" s="404" t="s">
        <v>695</v>
      </c>
      <c r="X5" s="347" t="s">
        <v>96</v>
      </c>
      <c r="Y5" s="316" t="str">
        <f>IF(U5=100%,IF(U5&gt;=100%,"CUMPLIDA","ATENCIÓN"),IF(U5&lt;100%,"ATENCIÓN","EN EJECUCIÓN"))</f>
        <v>ATENCIÓN</v>
      </c>
      <c r="Z5" s="209" t="str">
        <f t="shared" si="3"/>
        <v>NO</v>
      </c>
      <c r="AA5" s="389" t="s">
        <v>97</v>
      </c>
      <c r="AB5" s="383" t="str">
        <f t="shared" si="4"/>
        <v>NO APLICA</v>
      </c>
      <c r="AC5" s="187" t="str">
        <f t="shared" si="5"/>
        <v>NO APLICA</v>
      </c>
      <c r="AD5" s="209" t="s">
        <v>98</v>
      </c>
      <c r="AE5" s="151"/>
    </row>
    <row r="6" spans="2:33" ht="107.25" customHeight="1" x14ac:dyDescent="0.25">
      <c r="B6" s="197" t="s">
        <v>85</v>
      </c>
      <c r="C6" s="560" t="s">
        <v>103</v>
      </c>
      <c r="D6" s="151" t="s">
        <v>104</v>
      </c>
      <c r="E6" s="231">
        <v>648</v>
      </c>
      <c r="F6" s="541" t="s">
        <v>700</v>
      </c>
      <c r="G6" s="228" t="s">
        <v>701</v>
      </c>
      <c r="H6" s="265" t="s">
        <v>702</v>
      </c>
      <c r="I6" s="205" t="s">
        <v>703</v>
      </c>
      <c r="J6" s="224">
        <v>1</v>
      </c>
      <c r="K6" s="217" t="s">
        <v>156</v>
      </c>
      <c r="L6" s="217" t="s">
        <v>704</v>
      </c>
      <c r="M6" s="218">
        <v>1</v>
      </c>
      <c r="N6" s="226">
        <v>45670</v>
      </c>
      <c r="O6" s="272">
        <v>45777</v>
      </c>
      <c r="P6" s="273">
        <v>45961</v>
      </c>
      <c r="Q6" s="317">
        <v>45838</v>
      </c>
      <c r="R6" s="477" t="s">
        <v>705</v>
      </c>
      <c r="S6" s="456">
        <v>0</v>
      </c>
      <c r="T6" s="479">
        <f t="shared" ref="T6:T13" si="6">(IF(S6="","",IF(OR($J6=0,$J6="",Q6=""),"",S6/$J6)))</f>
        <v>0</v>
      </c>
      <c r="U6" s="214">
        <f t="shared" ref="U6:U13" si="7">(IF(OR($M6="",T6=""),"",IF(OR($M6=0,T6=0),0,IF((T6*100%)/$M6&gt;100%,100%,(T6*100%)/$M6))))</f>
        <v>0</v>
      </c>
      <c r="V6" s="215" t="str">
        <f t="shared" ref="V6:V13" si="8">IF(S6="","",IF(U6&lt;100%, IF(U6&lt;100%, "ALERTA","EN TERMINO"), IF(U6=100%, "OK", "EN TERMINO")))</f>
        <v>ALERTA</v>
      </c>
      <c r="W6" s="405" t="s">
        <v>706</v>
      </c>
      <c r="X6" s="467" t="s">
        <v>96</v>
      </c>
      <c r="Y6" s="468" t="s">
        <v>707</v>
      </c>
      <c r="Z6" s="209" t="str">
        <f t="shared" si="3"/>
        <v>NO</v>
      </c>
      <c r="AA6" s="389" t="s">
        <v>97</v>
      </c>
      <c r="AB6" s="383" t="str">
        <f t="shared" si="4"/>
        <v>NO APLICA</v>
      </c>
      <c r="AC6" s="187" t="str">
        <f t="shared" si="5"/>
        <v>NO APLICA</v>
      </c>
      <c r="AD6" s="209" t="s">
        <v>98</v>
      </c>
      <c r="AE6" s="151"/>
    </row>
    <row r="7" spans="2:33" ht="133.5" customHeight="1" x14ac:dyDescent="0.2">
      <c r="B7" s="197" t="s">
        <v>85</v>
      </c>
      <c r="C7" s="574"/>
      <c r="D7" s="151" t="s">
        <v>104</v>
      </c>
      <c r="E7" s="231">
        <v>650</v>
      </c>
      <c r="F7" s="541" t="s">
        <v>708</v>
      </c>
      <c r="G7" s="228" t="s">
        <v>709</v>
      </c>
      <c r="H7" s="265" t="s">
        <v>710</v>
      </c>
      <c r="I7" s="205" t="s">
        <v>711</v>
      </c>
      <c r="J7" s="224">
        <v>1</v>
      </c>
      <c r="K7" s="217" t="s">
        <v>92</v>
      </c>
      <c r="L7" s="217" t="s">
        <v>704</v>
      </c>
      <c r="M7" s="218">
        <v>1</v>
      </c>
      <c r="N7" s="226">
        <v>45670</v>
      </c>
      <c r="O7" s="403">
        <v>45777</v>
      </c>
      <c r="P7" s="151"/>
      <c r="Q7" s="317">
        <v>45838</v>
      </c>
      <c r="R7" s="478"/>
      <c r="S7" s="456">
        <v>1</v>
      </c>
      <c r="T7" s="479">
        <f t="shared" si="6"/>
        <v>1</v>
      </c>
      <c r="U7" s="214">
        <f t="shared" si="7"/>
        <v>1</v>
      </c>
      <c r="V7" s="215" t="str">
        <f t="shared" si="8"/>
        <v>OK</v>
      </c>
      <c r="W7" s="374" t="s">
        <v>712</v>
      </c>
      <c r="X7" s="467" t="s">
        <v>96</v>
      </c>
      <c r="Y7" s="316" t="str">
        <f t="shared" ref="Y7" si="9">IF(U7=100%,IF(U7&gt;=100%,"CUMPLIDA","ATENCIÓN"),IF(U7&lt;50%,"ATENCIÓN","EN EJECUCIÓN"))</f>
        <v>CUMPLIDA</v>
      </c>
      <c r="Z7" s="209" t="str">
        <f t="shared" si="3"/>
        <v>SI</v>
      </c>
      <c r="AA7" s="389" t="s">
        <v>97</v>
      </c>
      <c r="AB7" s="383" t="str">
        <f t="shared" si="4"/>
        <v>EFECTIVA</v>
      </c>
      <c r="AC7" s="187" t="str">
        <f t="shared" si="5"/>
        <v>NO</v>
      </c>
      <c r="AD7" s="209" t="s">
        <v>98</v>
      </c>
      <c r="AE7" s="151"/>
    </row>
    <row r="8" spans="2:33" ht="123.75" customHeight="1" x14ac:dyDescent="0.2">
      <c r="B8" s="197" t="s">
        <v>85</v>
      </c>
      <c r="C8" s="574"/>
      <c r="D8" s="151" t="s">
        <v>104</v>
      </c>
      <c r="E8" s="231">
        <v>653</v>
      </c>
      <c r="F8" s="379" t="s">
        <v>713</v>
      </c>
      <c r="G8" s="228" t="s">
        <v>714</v>
      </c>
      <c r="H8" s="265" t="s">
        <v>715</v>
      </c>
      <c r="I8" s="205" t="s">
        <v>716</v>
      </c>
      <c r="J8" s="224">
        <v>1</v>
      </c>
      <c r="K8" s="217" t="s">
        <v>92</v>
      </c>
      <c r="L8" s="217" t="s">
        <v>704</v>
      </c>
      <c r="M8" s="218">
        <v>1</v>
      </c>
      <c r="N8" s="226">
        <v>45670</v>
      </c>
      <c r="O8" s="403">
        <v>45777</v>
      </c>
      <c r="P8" s="151"/>
      <c r="Q8" s="317">
        <v>45838</v>
      </c>
      <c r="R8" s="478"/>
      <c r="S8" s="456">
        <v>1</v>
      </c>
      <c r="T8" s="479">
        <f t="shared" si="6"/>
        <v>1</v>
      </c>
      <c r="U8" s="214">
        <f t="shared" si="7"/>
        <v>1</v>
      </c>
      <c r="V8" s="215" t="str">
        <f t="shared" si="8"/>
        <v>OK</v>
      </c>
      <c r="W8" s="374" t="s">
        <v>717</v>
      </c>
      <c r="X8" s="347" t="s">
        <v>96</v>
      </c>
      <c r="Y8" s="482" t="str">
        <f t="shared" ref="Y8" si="10">IF(U8=100%,IF(U8&gt;=100%,"CUMPLIDA","ATENCIÓN"),IF(U8&lt;100%,"INCUMPLIDA","EN EJECUCIÓN"))</f>
        <v>CUMPLIDA</v>
      </c>
      <c r="Z8" s="209" t="str">
        <f t="shared" si="3"/>
        <v>SI</v>
      </c>
      <c r="AA8" s="389" t="s">
        <v>97</v>
      </c>
      <c r="AB8" s="383" t="str">
        <f t="shared" si="4"/>
        <v>EFECTIVA</v>
      </c>
      <c r="AC8" s="187" t="str">
        <f t="shared" si="5"/>
        <v>NO</v>
      </c>
      <c r="AD8" s="209" t="s">
        <v>98</v>
      </c>
      <c r="AE8" s="151"/>
    </row>
    <row r="9" spans="2:33" ht="288" customHeight="1" x14ac:dyDescent="0.25">
      <c r="B9" s="197" t="s">
        <v>85</v>
      </c>
      <c r="C9" s="574"/>
      <c r="D9" s="151" t="s">
        <v>104</v>
      </c>
      <c r="E9" s="231">
        <v>654</v>
      </c>
      <c r="F9" s="397" t="s">
        <v>718</v>
      </c>
      <c r="G9" s="228" t="s">
        <v>719</v>
      </c>
      <c r="H9" s="265" t="s">
        <v>720</v>
      </c>
      <c r="I9" s="205" t="s">
        <v>721</v>
      </c>
      <c r="J9" s="224">
        <v>1</v>
      </c>
      <c r="K9" s="217" t="s">
        <v>722</v>
      </c>
      <c r="L9" s="217" t="s">
        <v>723</v>
      </c>
      <c r="M9" s="218">
        <v>1</v>
      </c>
      <c r="N9" s="226">
        <v>45670</v>
      </c>
      <c r="O9" s="272">
        <v>45687</v>
      </c>
      <c r="P9" s="151"/>
      <c r="Q9" s="317">
        <v>45820</v>
      </c>
      <c r="R9" s="476" t="s">
        <v>724</v>
      </c>
      <c r="S9" s="456">
        <v>1</v>
      </c>
      <c r="T9" s="479">
        <f t="shared" si="6"/>
        <v>1</v>
      </c>
      <c r="U9" s="214">
        <f t="shared" si="7"/>
        <v>1</v>
      </c>
      <c r="V9" s="215" t="str">
        <f t="shared" si="8"/>
        <v>OK</v>
      </c>
      <c r="W9" s="404" t="s">
        <v>725</v>
      </c>
      <c r="X9" s="347" t="s">
        <v>96</v>
      </c>
      <c r="Y9" s="316" t="str">
        <f>IF(U9=100%,IF(U9&gt;=100%,"CUMPLIDA","ATENCIÓN"),IF(U9&lt;100%,"INCUMPLIDA","EN EJECUCIÓN"))</f>
        <v>CUMPLIDA</v>
      </c>
      <c r="Z9" s="209" t="str">
        <f t="shared" si="3"/>
        <v>SI</v>
      </c>
      <c r="AA9" s="389" t="s">
        <v>97</v>
      </c>
      <c r="AB9" s="383" t="str">
        <f t="shared" si="4"/>
        <v>EFECTIVA</v>
      </c>
      <c r="AC9" s="187" t="str">
        <f t="shared" si="5"/>
        <v>NO</v>
      </c>
      <c r="AD9" s="209" t="s">
        <v>98</v>
      </c>
      <c r="AE9" s="151"/>
    </row>
    <row r="10" spans="2:33" ht="255" customHeight="1" x14ac:dyDescent="0.25">
      <c r="B10" s="197" t="s">
        <v>85</v>
      </c>
      <c r="C10" s="574"/>
      <c r="D10" s="151" t="s">
        <v>104</v>
      </c>
      <c r="E10" s="231">
        <v>655</v>
      </c>
      <c r="F10" s="379" t="s">
        <v>726</v>
      </c>
      <c r="G10" s="228" t="s">
        <v>727</v>
      </c>
      <c r="H10" s="265" t="s">
        <v>728</v>
      </c>
      <c r="I10" s="205" t="s">
        <v>729</v>
      </c>
      <c r="J10" s="224">
        <v>1</v>
      </c>
      <c r="K10" s="217" t="s">
        <v>156</v>
      </c>
      <c r="L10" s="217" t="s">
        <v>723</v>
      </c>
      <c r="M10" s="218">
        <v>1</v>
      </c>
      <c r="N10" s="226">
        <v>45670</v>
      </c>
      <c r="O10" s="272">
        <v>45716</v>
      </c>
      <c r="P10" s="273">
        <v>45961</v>
      </c>
      <c r="Q10" s="317">
        <v>45824</v>
      </c>
      <c r="R10" s="477" t="s">
        <v>730</v>
      </c>
      <c r="S10" s="456">
        <v>0.5</v>
      </c>
      <c r="T10" s="479">
        <f t="shared" si="6"/>
        <v>0.5</v>
      </c>
      <c r="U10" s="214">
        <f t="shared" si="7"/>
        <v>0.5</v>
      </c>
      <c r="V10" s="215" t="str">
        <f t="shared" si="8"/>
        <v>ALERTA</v>
      </c>
      <c r="W10" s="404" t="s">
        <v>731</v>
      </c>
      <c r="X10" s="347" t="s">
        <v>96</v>
      </c>
      <c r="Y10" s="316" t="str">
        <f>IF(U10=100%,IF(U10&gt;=100%,"CUMPLIDA","ATENCIÓN"),IF(U10&lt;100%,"ATENCIÓN","EN EJECUCIÓN"))</f>
        <v>ATENCIÓN</v>
      </c>
      <c r="Z10" s="209" t="str">
        <f t="shared" si="3"/>
        <v>NO</v>
      </c>
      <c r="AA10" s="389" t="s">
        <v>97</v>
      </c>
      <c r="AB10" s="383" t="str">
        <f t="shared" si="4"/>
        <v>NO APLICA</v>
      </c>
      <c r="AC10" s="187" t="str">
        <f t="shared" si="5"/>
        <v>NO APLICA</v>
      </c>
      <c r="AD10" s="209" t="s">
        <v>98</v>
      </c>
      <c r="AE10" s="151"/>
    </row>
    <row r="11" spans="2:33" ht="261.75" customHeight="1" x14ac:dyDescent="0.25">
      <c r="B11" s="197" t="s">
        <v>85</v>
      </c>
      <c r="C11" s="574"/>
      <c r="D11" s="151" t="s">
        <v>104</v>
      </c>
      <c r="E11" s="231">
        <v>655</v>
      </c>
      <c r="F11" s="379" t="s">
        <v>726</v>
      </c>
      <c r="G11" s="228" t="s">
        <v>732</v>
      </c>
      <c r="H11" s="265" t="s">
        <v>733</v>
      </c>
      <c r="I11" s="205" t="s">
        <v>734</v>
      </c>
      <c r="J11" s="224">
        <v>1</v>
      </c>
      <c r="K11" s="217" t="s">
        <v>156</v>
      </c>
      <c r="L11" s="217" t="s">
        <v>704</v>
      </c>
      <c r="M11" s="218">
        <v>1</v>
      </c>
      <c r="N11" s="226">
        <v>45670</v>
      </c>
      <c r="O11" s="272">
        <v>45716</v>
      </c>
      <c r="P11" s="273">
        <v>45961</v>
      </c>
      <c r="Q11" s="317">
        <v>45824</v>
      </c>
      <c r="R11" s="476" t="s">
        <v>735</v>
      </c>
      <c r="S11" s="456">
        <v>0.5</v>
      </c>
      <c r="T11" s="479">
        <f t="shared" si="6"/>
        <v>0.5</v>
      </c>
      <c r="U11" s="214">
        <f t="shared" si="7"/>
        <v>0.5</v>
      </c>
      <c r="V11" s="215" t="str">
        <f t="shared" si="8"/>
        <v>ALERTA</v>
      </c>
      <c r="W11" s="404" t="s">
        <v>736</v>
      </c>
      <c r="X11" s="347" t="s">
        <v>96</v>
      </c>
      <c r="Y11" s="316" t="str">
        <f t="shared" ref="Y11:Y12" si="11">IF(U11=100%,IF(U11&gt;=100%,"CUMPLIDA","ATENCIÓN"),IF(U11&lt;100%,"ATENCIÓN","EN EJECUCIÓN"))</f>
        <v>ATENCIÓN</v>
      </c>
      <c r="Z11" s="209" t="str">
        <f t="shared" si="3"/>
        <v>NO</v>
      </c>
      <c r="AA11" s="389" t="s">
        <v>97</v>
      </c>
      <c r="AB11" s="383" t="str">
        <f t="shared" si="4"/>
        <v>NO APLICA</v>
      </c>
      <c r="AC11" s="187" t="str">
        <f t="shared" si="5"/>
        <v>NO APLICA</v>
      </c>
      <c r="AD11" s="209" t="s">
        <v>98</v>
      </c>
      <c r="AE11" s="151"/>
    </row>
    <row r="12" spans="2:33" ht="204" customHeight="1" x14ac:dyDescent="0.25">
      <c r="B12" s="197" t="s">
        <v>85</v>
      </c>
      <c r="C12" s="574"/>
      <c r="D12" s="151" t="s">
        <v>104</v>
      </c>
      <c r="E12" s="231">
        <v>656</v>
      </c>
      <c r="F12" s="397" t="s">
        <v>737</v>
      </c>
      <c r="G12" s="228" t="s">
        <v>738</v>
      </c>
      <c r="H12" s="265" t="s">
        <v>739</v>
      </c>
      <c r="I12" s="205" t="s">
        <v>740</v>
      </c>
      <c r="J12" s="224">
        <v>1</v>
      </c>
      <c r="K12" s="217" t="s">
        <v>92</v>
      </c>
      <c r="L12" s="217" t="s">
        <v>704</v>
      </c>
      <c r="M12" s="218">
        <v>1</v>
      </c>
      <c r="N12" s="226">
        <v>45654</v>
      </c>
      <c r="O12" s="272">
        <v>45688</v>
      </c>
      <c r="P12" s="273">
        <v>45961</v>
      </c>
      <c r="Q12" s="317">
        <v>45824</v>
      </c>
      <c r="R12" s="477" t="s">
        <v>741</v>
      </c>
      <c r="S12" s="456">
        <v>0.5</v>
      </c>
      <c r="T12" s="479">
        <f t="shared" si="6"/>
        <v>0.5</v>
      </c>
      <c r="U12" s="214">
        <f t="shared" si="7"/>
        <v>0.5</v>
      </c>
      <c r="V12" s="215" t="str">
        <f t="shared" si="8"/>
        <v>ALERTA</v>
      </c>
      <c r="W12" s="404" t="s">
        <v>742</v>
      </c>
      <c r="X12" s="347" t="s">
        <v>96</v>
      </c>
      <c r="Y12" s="316" t="str">
        <f t="shared" si="11"/>
        <v>ATENCIÓN</v>
      </c>
      <c r="Z12" s="209" t="str">
        <f t="shared" si="3"/>
        <v>NO</v>
      </c>
      <c r="AA12" s="389" t="s">
        <v>97</v>
      </c>
      <c r="AB12" s="383" t="str">
        <f t="shared" si="4"/>
        <v>NO APLICA</v>
      </c>
      <c r="AC12" s="187" t="str">
        <f t="shared" si="5"/>
        <v>NO APLICA</v>
      </c>
      <c r="AD12" s="209" t="s">
        <v>98</v>
      </c>
      <c r="AE12" s="151"/>
    </row>
    <row r="13" spans="2:33" ht="121.5" customHeight="1" x14ac:dyDescent="0.25">
      <c r="B13" s="189" t="s">
        <v>85</v>
      </c>
      <c r="C13" s="574"/>
      <c r="D13" s="177" t="s">
        <v>104</v>
      </c>
      <c r="E13" s="235">
        <v>656</v>
      </c>
      <c r="F13" s="438" t="s">
        <v>737</v>
      </c>
      <c r="G13" s="258" t="s">
        <v>743</v>
      </c>
      <c r="H13" s="446" t="s">
        <v>744</v>
      </c>
      <c r="I13" s="429" t="s">
        <v>745</v>
      </c>
      <c r="J13" s="237">
        <v>1</v>
      </c>
      <c r="K13" s="257" t="s">
        <v>156</v>
      </c>
      <c r="L13" s="257" t="s">
        <v>704</v>
      </c>
      <c r="M13" s="193">
        <v>1</v>
      </c>
      <c r="N13" s="254">
        <v>45654</v>
      </c>
      <c r="O13" s="522">
        <v>45688</v>
      </c>
      <c r="P13" s="177"/>
      <c r="Q13" s="317">
        <v>45824</v>
      </c>
      <c r="R13" s="477" t="s">
        <v>746</v>
      </c>
      <c r="S13" s="456">
        <v>1</v>
      </c>
      <c r="T13" s="480">
        <f t="shared" si="6"/>
        <v>1</v>
      </c>
      <c r="U13" s="211">
        <f t="shared" si="7"/>
        <v>1</v>
      </c>
      <c r="V13" s="348" t="str">
        <f t="shared" si="8"/>
        <v>OK</v>
      </c>
      <c r="W13" s="503" t="s">
        <v>747</v>
      </c>
      <c r="X13" s="329" t="s">
        <v>96</v>
      </c>
      <c r="Y13" s="316" t="str">
        <f>IF(U13=100%,IF(U13&gt;=100%,"CUMPLIDA","ATENCIÓN"),IF(U13&lt;100%,"ATENCIÓN","EN EJECUCIÓN"))</f>
        <v>CUMPLIDA</v>
      </c>
      <c r="Z13" s="309" t="str">
        <f t="shared" si="3"/>
        <v>SI</v>
      </c>
      <c r="AA13" s="444" t="s">
        <v>97</v>
      </c>
      <c r="AB13" s="445" t="str">
        <f t="shared" si="4"/>
        <v>EFECTIVA</v>
      </c>
      <c r="AC13" s="442" t="str">
        <f t="shared" si="5"/>
        <v>NO</v>
      </c>
      <c r="AD13" s="309" t="s">
        <v>98</v>
      </c>
      <c r="AE13" s="177"/>
    </row>
    <row r="14" spans="2:33" ht="271.5" customHeight="1" x14ac:dyDescent="0.25">
      <c r="B14" s="197" t="s">
        <v>85</v>
      </c>
      <c r="C14" s="559" t="s">
        <v>748</v>
      </c>
      <c r="D14" s="151" t="s">
        <v>104</v>
      </c>
      <c r="E14" s="231">
        <v>697</v>
      </c>
      <c r="F14" s="232" t="s">
        <v>749</v>
      </c>
      <c r="G14" s="232" t="s">
        <v>750</v>
      </c>
      <c r="H14" s="190" t="s">
        <v>751</v>
      </c>
      <c r="I14" s="190" t="s">
        <v>752</v>
      </c>
      <c r="J14" s="190">
        <v>2</v>
      </c>
      <c r="K14" s="224" t="s">
        <v>92</v>
      </c>
      <c r="L14" s="224" t="s">
        <v>693</v>
      </c>
      <c r="M14" s="218">
        <v>1</v>
      </c>
      <c r="N14" s="226">
        <v>45769</v>
      </c>
      <c r="O14" s="226">
        <v>45869</v>
      </c>
      <c r="P14" s="151"/>
      <c r="Q14" s="317">
        <v>45838</v>
      </c>
      <c r="R14" s="477" t="s">
        <v>753</v>
      </c>
      <c r="S14" s="381">
        <v>1</v>
      </c>
      <c r="T14" s="480">
        <f t="shared" ref="T14:T21" si="12">(IF(S14="","",IF(OR($J14=0,$J14="",Q14=""),"",S14/$J14)))</f>
        <v>0.5</v>
      </c>
      <c r="U14" s="211">
        <f t="shared" ref="U14:U21" si="13">(IF(OR($M14="",T14=""),"",IF(OR($M14=0,T14=0),0,IF((T14*100%)/$M14&gt;100%,100%,(T14*100%)/$M14))))</f>
        <v>0.5</v>
      </c>
      <c r="V14" s="212" t="str">
        <f t="shared" ref="V14:V21" si="14">IF(S14="","",IF(U14&lt;100%, IF(U14&lt;100%, "ALERTA","EN TERMINO"), IF(U14=100%, "OK", "EN TERMINO")))</f>
        <v>ALERTA</v>
      </c>
      <c r="W14" s="516" t="s">
        <v>754</v>
      </c>
      <c r="X14" s="502" t="s">
        <v>96</v>
      </c>
      <c r="Y14" s="321" t="str">
        <f>IF(U14=100%,IF(U14&gt;=100%,"CUMPLIDA","ATENCIÓN"),IF(U14&lt;50%,"ATENCIÓN","EN EJECUCIÓN"))</f>
        <v>EN EJECUCIÓN</v>
      </c>
      <c r="Z14" s="309" t="str">
        <f t="shared" ref="Z14:Z21" si="15">IF(Y14="CUMPLIDA", "SI", "NO")</f>
        <v>NO</v>
      </c>
      <c r="AA14" s="444" t="s">
        <v>97</v>
      </c>
      <c r="AB14" s="445" t="str">
        <f t="shared" ref="AB14:AB21" si="16">IF(Y14="CUMPLIDA",IF(AND(Z14="SI",AA14="NO"),"EFECTIVA",IF(AND(Z14="NO",AA14="NO"),"INEFECTIVA",IF(AND(Z14="NO",AA14="SI"),"INEFECTIVA",IF(AND(Z14="SI",AA14="SI"),"INEFECTIVA")))),"NO APLICA")</f>
        <v>NO APLICA</v>
      </c>
      <c r="AC14" s="442" t="str">
        <f t="shared" ref="AC14:AC21" si="17">IF(AB14="EFECTIVA","NO",IF(AB14="INEFECTIVA","SI","NO APLICA"))</f>
        <v>NO APLICA</v>
      </c>
      <c r="AD14" s="309" t="s">
        <v>98</v>
      </c>
      <c r="AE14" s="177"/>
    </row>
    <row r="15" spans="2:33" ht="149.25" customHeight="1" x14ac:dyDescent="0.2">
      <c r="B15" s="197" t="s">
        <v>85</v>
      </c>
      <c r="C15" s="559"/>
      <c r="D15" s="151" t="s">
        <v>104</v>
      </c>
      <c r="E15" s="231">
        <v>698</v>
      </c>
      <c r="F15" s="232" t="s">
        <v>755</v>
      </c>
      <c r="G15" s="232" t="s">
        <v>756</v>
      </c>
      <c r="H15" s="190" t="s">
        <v>757</v>
      </c>
      <c r="I15" s="190" t="s">
        <v>758</v>
      </c>
      <c r="J15" s="190">
        <v>1</v>
      </c>
      <c r="K15" s="224" t="s">
        <v>92</v>
      </c>
      <c r="L15" s="224" t="s">
        <v>693</v>
      </c>
      <c r="M15" s="218">
        <v>1</v>
      </c>
      <c r="N15" s="226">
        <v>45769</v>
      </c>
      <c r="O15" s="226">
        <v>45869</v>
      </c>
      <c r="P15" s="151"/>
      <c r="Q15" s="317">
        <v>45838</v>
      </c>
      <c r="R15" s="478" t="s">
        <v>759</v>
      </c>
      <c r="S15" s="456">
        <v>0.5</v>
      </c>
      <c r="T15" s="328">
        <f t="shared" si="12"/>
        <v>0.5</v>
      </c>
      <c r="U15" s="464">
        <f t="shared" si="13"/>
        <v>0.5</v>
      </c>
      <c r="V15" s="465" t="str">
        <f t="shared" si="14"/>
        <v>ALERTA</v>
      </c>
      <c r="W15" s="516" t="s">
        <v>760</v>
      </c>
      <c r="X15" s="502" t="s">
        <v>96</v>
      </c>
      <c r="Y15" s="500" t="str">
        <f t="shared" ref="Y15:Y21" si="18">IF(U15=100%,IF(U15&gt;=100%,"CUMPLIDA","ATENCIÓN"),IF(U15&lt;50%,"ATENCIÓN","EN EJECUCIÓN"))</f>
        <v>EN EJECUCIÓN</v>
      </c>
      <c r="Z15" s="456" t="str">
        <f t="shared" si="15"/>
        <v>NO</v>
      </c>
      <c r="AA15" s="487" t="s">
        <v>97</v>
      </c>
      <c r="AB15" s="488" t="str">
        <f t="shared" si="16"/>
        <v>NO APLICA</v>
      </c>
      <c r="AC15" s="489" t="str">
        <f t="shared" si="17"/>
        <v>NO APLICA</v>
      </c>
      <c r="AD15" s="456" t="s">
        <v>98</v>
      </c>
      <c r="AE15" s="202"/>
    </row>
    <row r="16" spans="2:33" ht="219" customHeight="1" x14ac:dyDescent="0.2">
      <c r="B16" s="197" t="s">
        <v>85</v>
      </c>
      <c r="C16" s="559"/>
      <c r="D16" s="151" t="s">
        <v>104</v>
      </c>
      <c r="E16" s="231">
        <v>699</v>
      </c>
      <c r="F16" s="232" t="s">
        <v>761</v>
      </c>
      <c r="G16" s="232" t="s">
        <v>762</v>
      </c>
      <c r="H16" s="190" t="s">
        <v>763</v>
      </c>
      <c r="I16" s="190" t="s">
        <v>764</v>
      </c>
      <c r="J16" s="190">
        <v>1</v>
      </c>
      <c r="K16" s="224" t="s">
        <v>92</v>
      </c>
      <c r="L16" s="224" t="s">
        <v>693</v>
      </c>
      <c r="M16" s="218">
        <v>1</v>
      </c>
      <c r="N16" s="226">
        <v>45769</v>
      </c>
      <c r="O16" s="226">
        <v>45869</v>
      </c>
      <c r="P16" s="151"/>
      <c r="Q16" s="317">
        <v>45838</v>
      </c>
      <c r="R16" s="478" t="s">
        <v>765</v>
      </c>
      <c r="S16" s="542">
        <v>0.5</v>
      </c>
      <c r="T16" s="485">
        <f t="shared" si="12"/>
        <v>0.5</v>
      </c>
      <c r="U16" s="420">
        <f t="shared" si="13"/>
        <v>0.5</v>
      </c>
      <c r="V16" s="421" t="str">
        <f t="shared" si="14"/>
        <v>ALERTA</v>
      </c>
      <c r="W16" s="543" t="s">
        <v>766</v>
      </c>
      <c r="X16" s="456" t="s">
        <v>96</v>
      </c>
      <c r="Y16" s="500" t="str">
        <f t="shared" si="18"/>
        <v>EN EJECUCIÓN</v>
      </c>
      <c r="Z16" s="490" t="str">
        <f t="shared" si="15"/>
        <v>NO</v>
      </c>
      <c r="AA16" s="491" t="s">
        <v>97</v>
      </c>
      <c r="AB16" s="492" t="str">
        <f t="shared" si="16"/>
        <v>NO APLICA</v>
      </c>
      <c r="AC16" s="493" t="str">
        <f t="shared" si="17"/>
        <v>NO APLICA</v>
      </c>
      <c r="AD16" s="490" t="s">
        <v>98</v>
      </c>
      <c r="AE16" s="494"/>
    </row>
    <row r="17" spans="2:31" ht="152.25" customHeight="1" x14ac:dyDescent="0.2">
      <c r="B17" s="197" t="s">
        <v>85</v>
      </c>
      <c r="C17" s="559"/>
      <c r="D17" s="151" t="s">
        <v>104</v>
      </c>
      <c r="E17" s="231">
        <v>699</v>
      </c>
      <c r="F17" s="232" t="s">
        <v>761</v>
      </c>
      <c r="G17" s="232" t="s">
        <v>762</v>
      </c>
      <c r="H17" s="190" t="s">
        <v>767</v>
      </c>
      <c r="I17" s="190" t="s">
        <v>768</v>
      </c>
      <c r="J17" s="190">
        <v>1</v>
      </c>
      <c r="K17" s="224" t="s">
        <v>92</v>
      </c>
      <c r="L17" s="224" t="s">
        <v>693</v>
      </c>
      <c r="M17" s="218">
        <v>1</v>
      </c>
      <c r="N17" s="226">
        <v>45769</v>
      </c>
      <c r="O17" s="226">
        <v>45869</v>
      </c>
      <c r="P17" s="151"/>
      <c r="Q17" s="317">
        <v>45838</v>
      </c>
      <c r="R17" s="478" t="s">
        <v>759</v>
      </c>
      <c r="S17" s="456">
        <v>0.5</v>
      </c>
      <c r="T17" s="328">
        <f t="shared" si="12"/>
        <v>0.5</v>
      </c>
      <c r="U17" s="464">
        <f t="shared" si="13"/>
        <v>0.5</v>
      </c>
      <c r="V17" s="465" t="str">
        <f t="shared" si="14"/>
        <v>ALERTA</v>
      </c>
      <c r="W17" s="544" t="s">
        <v>769</v>
      </c>
      <c r="X17" s="501" t="s">
        <v>96</v>
      </c>
      <c r="Y17" s="500" t="str">
        <f t="shared" si="18"/>
        <v>EN EJECUCIÓN</v>
      </c>
      <c r="Z17" s="456" t="str">
        <f t="shared" si="15"/>
        <v>NO</v>
      </c>
      <c r="AA17" s="487" t="s">
        <v>97</v>
      </c>
      <c r="AB17" s="488" t="str">
        <f t="shared" si="16"/>
        <v>NO APLICA</v>
      </c>
      <c r="AC17" s="489" t="str">
        <f t="shared" si="17"/>
        <v>NO APLICA</v>
      </c>
      <c r="AD17" s="456" t="s">
        <v>98</v>
      </c>
      <c r="AE17" s="202"/>
    </row>
    <row r="18" spans="2:31" ht="136.5" customHeight="1" x14ac:dyDescent="0.2">
      <c r="B18" s="197" t="s">
        <v>85</v>
      </c>
      <c r="C18" s="559"/>
      <c r="D18" s="151" t="s">
        <v>104</v>
      </c>
      <c r="E18" s="231">
        <v>700</v>
      </c>
      <c r="F18" s="232" t="s">
        <v>770</v>
      </c>
      <c r="G18" s="232" t="s">
        <v>771</v>
      </c>
      <c r="H18" s="190" t="s">
        <v>772</v>
      </c>
      <c r="I18" s="190" t="s">
        <v>773</v>
      </c>
      <c r="J18" s="190">
        <v>1</v>
      </c>
      <c r="K18" s="224" t="s">
        <v>92</v>
      </c>
      <c r="L18" s="224" t="s">
        <v>693</v>
      </c>
      <c r="M18" s="218">
        <v>1</v>
      </c>
      <c r="N18" s="226">
        <v>45769</v>
      </c>
      <c r="O18" s="226">
        <v>45869</v>
      </c>
      <c r="P18" s="151"/>
      <c r="Q18" s="317">
        <v>45838</v>
      </c>
      <c r="R18" s="478" t="s">
        <v>759</v>
      </c>
      <c r="S18" s="456">
        <v>0.5</v>
      </c>
      <c r="T18" s="328">
        <f t="shared" si="12"/>
        <v>0.5</v>
      </c>
      <c r="U18" s="464">
        <f t="shared" si="13"/>
        <v>0.5</v>
      </c>
      <c r="V18" s="458" t="str">
        <f t="shared" si="14"/>
        <v>ALERTA</v>
      </c>
      <c r="W18" s="374" t="s">
        <v>774</v>
      </c>
      <c r="X18" s="495" t="s">
        <v>96</v>
      </c>
      <c r="Y18" s="321" t="str">
        <f t="shared" si="18"/>
        <v>EN EJECUCIÓN</v>
      </c>
      <c r="Z18" s="456" t="str">
        <f t="shared" si="15"/>
        <v>NO</v>
      </c>
      <c r="AA18" s="487" t="s">
        <v>97</v>
      </c>
      <c r="AB18" s="488" t="str">
        <f t="shared" si="16"/>
        <v>NO APLICA</v>
      </c>
      <c r="AC18" s="489" t="str">
        <f t="shared" si="17"/>
        <v>NO APLICA</v>
      </c>
      <c r="AD18" s="456" t="s">
        <v>98</v>
      </c>
      <c r="AE18" s="202"/>
    </row>
    <row r="19" spans="2:31" ht="101.25" customHeight="1" x14ac:dyDescent="0.2">
      <c r="B19" s="197" t="s">
        <v>85</v>
      </c>
      <c r="C19" s="559"/>
      <c r="D19" s="151" t="s">
        <v>104</v>
      </c>
      <c r="E19" s="231">
        <v>701</v>
      </c>
      <c r="F19" s="232" t="s">
        <v>775</v>
      </c>
      <c r="G19" s="232" t="s">
        <v>776</v>
      </c>
      <c r="H19" s="190" t="s">
        <v>777</v>
      </c>
      <c r="I19" s="190" t="s">
        <v>778</v>
      </c>
      <c r="J19" s="190">
        <v>1</v>
      </c>
      <c r="K19" s="224" t="s">
        <v>92</v>
      </c>
      <c r="L19" s="224" t="s">
        <v>693</v>
      </c>
      <c r="M19" s="218">
        <v>1</v>
      </c>
      <c r="N19" s="226">
        <v>45769</v>
      </c>
      <c r="O19" s="226">
        <v>45869</v>
      </c>
      <c r="P19" s="151"/>
      <c r="Q19" s="317">
        <v>45838</v>
      </c>
      <c r="R19" s="478" t="s">
        <v>779</v>
      </c>
      <c r="S19" s="456">
        <v>0</v>
      </c>
      <c r="T19" s="328">
        <f t="shared" ref="T19" si="19">(IF(S19="","",IF(OR($J19=0,$J19="",Q19=""),"",S19/$J19)))</f>
        <v>0</v>
      </c>
      <c r="U19" s="464">
        <f t="shared" ref="U19" si="20">(IF(OR($M19="",T19=""),"",IF(OR($M19=0,T19=0),0,IF((T19*100%)/$M19&gt;100%,100%,(T19*100%)/$M19))))</f>
        <v>0</v>
      </c>
      <c r="V19" s="458" t="str">
        <f t="shared" ref="V19" si="21">IF(S19="","",IF(U19&lt;100%, IF(U19&lt;100%, "ALERTA","EN TERMINO"), IF(U19=100%, "OK", "EN TERMINO")))</f>
        <v>ALERTA</v>
      </c>
      <c r="W19" s="374" t="s">
        <v>780</v>
      </c>
      <c r="X19" s="495" t="s">
        <v>96</v>
      </c>
      <c r="Y19" s="321" t="str">
        <f t="shared" si="18"/>
        <v>ATENCIÓN</v>
      </c>
      <c r="Z19" s="456" t="str">
        <f t="shared" si="15"/>
        <v>NO</v>
      </c>
      <c r="AA19" s="487" t="s">
        <v>97</v>
      </c>
      <c r="AB19" s="488" t="str">
        <f t="shared" si="16"/>
        <v>NO APLICA</v>
      </c>
      <c r="AC19" s="489" t="str">
        <f t="shared" si="17"/>
        <v>NO APLICA</v>
      </c>
      <c r="AD19" s="456" t="s">
        <v>98</v>
      </c>
      <c r="AE19" s="202"/>
    </row>
    <row r="20" spans="2:31" ht="219.75" customHeight="1" x14ac:dyDescent="0.2">
      <c r="B20" s="197" t="s">
        <v>85</v>
      </c>
      <c r="C20" s="559"/>
      <c r="D20" s="151" t="s">
        <v>104</v>
      </c>
      <c r="E20" s="231">
        <v>702</v>
      </c>
      <c r="F20" s="232" t="s">
        <v>781</v>
      </c>
      <c r="G20" s="232" t="s">
        <v>782</v>
      </c>
      <c r="H20" s="190" t="s">
        <v>783</v>
      </c>
      <c r="I20" s="190" t="s">
        <v>784</v>
      </c>
      <c r="J20" s="190">
        <v>2</v>
      </c>
      <c r="K20" s="224" t="s">
        <v>92</v>
      </c>
      <c r="L20" s="224" t="s">
        <v>693</v>
      </c>
      <c r="M20" s="218">
        <v>1</v>
      </c>
      <c r="N20" s="226">
        <v>45769</v>
      </c>
      <c r="O20" s="226">
        <v>45869</v>
      </c>
      <c r="P20" s="151"/>
      <c r="Q20" s="317">
        <v>45838</v>
      </c>
      <c r="R20" s="478" t="s">
        <v>785</v>
      </c>
      <c r="S20" s="456">
        <v>1</v>
      </c>
      <c r="T20" s="328">
        <f t="shared" si="12"/>
        <v>0.5</v>
      </c>
      <c r="U20" s="464">
        <f t="shared" si="13"/>
        <v>0.5</v>
      </c>
      <c r="V20" s="458" t="str">
        <f t="shared" si="14"/>
        <v>ALERTA</v>
      </c>
      <c r="W20" s="374" t="s">
        <v>786</v>
      </c>
      <c r="X20" s="495" t="s">
        <v>96</v>
      </c>
      <c r="Y20" s="321" t="str">
        <f t="shared" si="18"/>
        <v>EN EJECUCIÓN</v>
      </c>
      <c r="Z20" s="456" t="str">
        <f t="shared" si="15"/>
        <v>NO</v>
      </c>
      <c r="AA20" s="487" t="s">
        <v>97</v>
      </c>
      <c r="AB20" s="488" t="str">
        <f t="shared" si="16"/>
        <v>NO APLICA</v>
      </c>
      <c r="AC20" s="489" t="str">
        <f t="shared" si="17"/>
        <v>NO APLICA</v>
      </c>
      <c r="AD20" s="456" t="s">
        <v>98</v>
      </c>
      <c r="AE20" s="202"/>
    </row>
    <row r="21" spans="2:31" ht="278.25" customHeight="1" x14ac:dyDescent="0.2">
      <c r="B21" s="197" t="s">
        <v>85</v>
      </c>
      <c r="C21" s="559"/>
      <c r="D21" s="151" t="s">
        <v>104</v>
      </c>
      <c r="E21" s="231">
        <v>703</v>
      </c>
      <c r="F21" s="232" t="s">
        <v>787</v>
      </c>
      <c r="G21" s="232" t="s">
        <v>788</v>
      </c>
      <c r="H21" s="190" t="s">
        <v>789</v>
      </c>
      <c r="I21" s="190" t="s">
        <v>790</v>
      </c>
      <c r="J21" s="190">
        <v>3</v>
      </c>
      <c r="K21" s="224" t="s">
        <v>92</v>
      </c>
      <c r="L21" s="224" t="s">
        <v>693</v>
      </c>
      <c r="M21" s="218">
        <v>1</v>
      </c>
      <c r="N21" s="226">
        <v>45769</v>
      </c>
      <c r="O21" s="226">
        <v>45869</v>
      </c>
      <c r="P21" s="151"/>
      <c r="Q21" s="317">
        <v>45838</v>
      </c>
      <c r="R21" s="478" t="s">
        <v>791</v>
      </c>
      <c r="S21" s="501">
        <v>3</v>
      </c>
      <c r="T21" s="486">
        <f t="shared" si="12"/>
        <v>1</v>
      </c>
      <c r="U21" s="406">
        <f t="shared" si="13"/>
        <v>1</v>
      </c>
      <c r="V21" s="407" t="str">
        <f t="shared" si="14"/>
        <v>OK</v>
      </c>
      <c r="W21" s="374" t="s">
        <v>792</v>
      </c>
      <c r="X21" s="495" t="s">
        <v>96</v>
      </c>
      <c r="Y21" s="321" t="str">
        <f t="shared" si="18"/>
        <v>CUMPLIDA</v>
      </c>
      <c r="Z21" s="495" t="str">
        <f t="shared" si="15"/>
        <v>SI</v>
      </c>
      <c r="AA21" s="496" t="s">
        <v>97</v>
      </c>
      <c r="AB21" s="497" t="str">
        <f t="shared" si="16"/>
        <v>EFECTIVA</v>
      </c>
      <c r="AC21" s="498" t="str">
        <f t="shared" si="17"/>
        <v>NO</v>
      </c>
      <c r="AD21" s="495" t="s">
        <v>98</v>
      </c>
      <c r="AE21" s="499"/>
    </row>
  </sheetData>
  <autoFilter ref="B3:AE21"/>
  <mergeCells count="8">
    <mergeCell ref="C14:C21"/>
    <mergeCell ref="Z1:AE2"/>
    <mergeCell ref="Q2:Y2"/>
    <mergeCell ref="C6:C13"/>
    <mergeCell ref="C4:C5"/>
    <mergeCell ref="B1:F2"/>
    <mergeCell ref="G1:P2"/>
    <mergeCell ref="Q1:Y1"/>
  </mergeCells>
  <conditionalFormatting sqref="V4:V21">
    <cfRule type="containsText" dxfId="157" priority="942" stopIfTrue="1" operator="containsText" text="EN TERMINO">
      <formula>NOT(ISERROR(SEARCH("EN TERMINO",V4)))</formula>
    </cfRule>
    <cfRule type="containsText" priority="943" operator="containsText" text="AMARILLO">
      <formula>NOT(ISERROR(SEARCH("AMARILLO",V4)))</formula>
    </cfRule>
    <cfRule type="containsText" dxfId="156" priority="944" stopIfTrue="1" operator="containsText" text="ALERTA">
      <formula>NOT(ISERROR(SEARCH("ALERTA",V4)))</formula>
    </cfRule>
    <cfRule type="containsText" dxfId="155" priority="945" stopIfTrue="1" operator="containsText" text="OK">
      <formula>NOT(ISERROR(SEARCH("OK",V4)))</formula>
    </cfRule>
    <cfRule type="dataBar" priority="946">
      <dataBar>
        <cfvo type="min"/>
        <cfvo type="max"/>
        <color rgb="FF638EC6"/>
      </dataBar>
    </cfRule>
  </conditionalFormatting>
  <conditionalFormatting sqref="Y4:Y5">
    <cfRule type="containsText" dxfId="154" priority="7" operator="containsText" text="EN EJECUCIÓN">
      <formula>NOT(ISERROR(SEARCH("EN EJECUCIÓN",Y4)))</formula>
    </cfRule>
    <cfRule type="containsText" dxfId="153" priority="8" operator="containsText" text="EN TERMINO">
      <formula>NOT(ISERROR(SEARCH("EN TERMINO",Y4)))</formula>
    </cfRule>
    <cfRule type="containsText" dxfId="152" priority="9" operator="containsText" text="ATENCIÓN">
      <formula>NOT(ISERROR(SEARCH("ATENCIÓN",Y4)))</formula>
    </cfRule>
    <cfRule type="containsText" dxfId="151" priority="10" stopIfTrue="1" operator="containsText" text="PENDIENTE">
      <formula>NOT(ISERROR(SEARCH("PENDIENTE",Y4)))</formula>
    </cfRule>
    <cfRule type="containsText" dxfId="150" priority="11" stopIfTrue="1" operator="containsText" text="INCUMPLIDA">
      <formula>NOT(ISERROR(SEARCH("INCUMPLIDA",Y4)))</formula>
    </cfRule>
    <cfRule type="containsText" dxfId="149" priority="12" stopIfTrue="1" operator="containsText" text="CUMPLIDA">
      <formula>NOT(ISERROR(SEARCH("CUMPLIDA",Y4)))</formula>
    </cfRule>
  </conditionalFormatting>
  <conditionalFormatting sqref="Y7:Y21">
    <cfRule type="containsText" dxfId="148" priority="1" operator="containsText" text="EN EJECUCIÓN">
      <formula>NOT(ISERROR(SEARCH("EN EJECUCIÓN",Y7)))</formula>
    </cfRule>
    <cfRule type="containsText" dxfId="147" priority="2" operator="containsText" text="EN TERMINO">
      <formula>NOT(ISERROR(SEARCH("EN TERMINO",Y7)))</formula>
    </cfRule>
    <cfRule type="containsText" dxfId="146" priority="3" operator="containsText" text="ATENCIÓN">
      <formula>NOT(ISERROR(SEARCH("ATENCIÓN",Y7)))</formula>
    </cfRule>
    <cfRule type="containsText" dxfId="145" priority="4" stopIfTrue="1" operator="containsText" text="PENDIENTE">
      <formula>NOT(ISERROR(SEARCH("PENDIENTE",Y7)))</formula>
    </cfRule>
    <cfRule type="containsText" dxfId="144" priority="5" stopIfTrue="1" operator="containsText" text="INCUMPLIDA">
      <formula>NOT(ISERROR(SEARCH("INCUMPLIDA",Y7)))</formula>
    </cfRule>
    <cfRule type="containsText" dxfId="143" priority="6" stopIfTrue="1" operator="containsText" text="CUMPLIDA">
      <formula>NOT(ISERROR(SEARCH("CUMPLIDA",Y7)))</formula>
    </cfRule>
  </conditionalFormatting>
  <conditionalFormatting sqref="AC4:AC21">
    <cfRule type="containsText" dxfId="142" priority="13" operator="containsText" text="cerrada">
      <formula>NOT(ISERROR(SEARCH("cerrada",AC4)))</formula>
    </cfRule>
    <cfRule type="containsText" dxfId="141" priority="14" operator="containsText" text="cerrado">
      <formula>NOT(ISERROR(SEARCH("cerrado",AC4)))</formula>
    </cfRule>
    <cfRule type="containsText" dxfId="140" priority="15" operator="containsText" text="Abierto">
      <formula>NOT(ISERROR(SEARCH("Abierto",AC4)))</formula>
    </cfRule>
  </conditionalFormatting>
  <dataValidations count="3">
    <dataValidation type="list" allowBlank="1" showInputMessage="1" showErrorMessage="1" sqref="K4:K5">
      <formula1>$E$2:$E$3</formula1>
    </dataValidation>
    <dataValidation type="list" allowBlank="1" showInputMessage="1" showErrorMessage="1" sqref="K6:K21">
      <mc:AlternateContent xmlns:x12ac="http://schemas.microsoft.com/office/spreadsheetml/2011/1/ac" xmlns:mc="http://schemas.openxmlformats.org/markup-compatibility/2006">
        <mc:Choice Requires="x12ac">
          <x12ac:list>Correctiva,"Preventiva,",Acción de mejora</x12ac:list>
        </mc:Choice>
        <mc:Fallback>
          <formula1>"Correctiva,Preventiva,,Acción de mejora"</formula1>
        </mc:Fallback>
      </mc:AlternateContent>
    </dataValidation>
    <dataValidation type="list" allowBlank="1" showInputMessage="1" showErrorMessage="1" sqref="AA4:AA21">
      <formula1>$BE$4:$BG$4</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1:AE17"/>
  <sheetViews>
    <sheetView zoomScaleNormal="100" workbookViewId="0">
      <pane xSplit="6" ySplit="2" topLeftCell="G11" activePane="bottomRight" state="frozen"/>
      <selection pane="topRight" activeCell="G1" sqref="G1"/>
      <selection pane="bottomLeft" activeCell="A3" sqref="A3"/>
      <selection pane="bottomRight" activeCell="H13" sqref="H13"/>
    </sheetView>
  </sheetViews>
  <sheetFormatPr baseColWidth="10" defaultColWidth="9.140625" defaultRowHeight="24.75" customHeight="1" outlineLevelCol="1" x14ac:dyDescent="0.2"/>
  <cols>
    <col min="1" max="1" width="4.140625" style="142" customWidth="1"/>
    <col min="2" max="2" width="12.140625" style="142" customWidth="1"/>
    <col min="3" max="3" width="15.85546875" style="142" customWidth="1"/>
    <col min="4" max="4" width="16.7109375" style="142" customWidth="1"/>
    <col min="5" max="5" width="15" style="142" customWidth="1"/>
    <col min="6" max="6" width="38.140625" style="142" customWidth="1"/>
    <col min="7" max="7" width="20.140625" style="142"/>
    <col min="8" max="8" width="20.140625" style="144"/>
    <col min="9" max="9" width="20.140625" style="142"/>
    <col min="10" max="10" width="12.42578125" style="142" customWidth="1"/>
    <col min="11" max="11" width="12.5703125" style="450" customWidth="1"/>
    <col min="12" max="12" width="13.85546875" style="142" customWidth="1"/>
    <col min="13" max="15" width="14" style="142" customWidth="1"/>
    <col min="16" max="16" width="10.7109375" style="142" customWidth="1"/>
    <col min="17" max="17" width="13.28515625" style="143" customWidth="1" outlineLevel="1"/>
    <col min="18" max="18" width="36.85546875" style="143" customWidth="1" outlineLevel="1"/>
    <col min="19" max="19" width="20.140625" style="376" customWidth="1" outlineLevel="1"/>
    <col min="20" max="22" width="20.140625" style="143" customWidth="1" outlineLevel="1"/>
    <col min="23" max="23" width="71.28515625" style="143" customWidth="1" outlineLevel="1"/>
    <col min="24" max="24" width="17.140625" style="143" customWidth="1" outlineLevel="1"/>
    <col min="25" max="25" width="20.42578125" style="143" customWidth="1" outlineLevel="1"/>
    <col min="26" max="26" width="23.42578125" style="143" customWidth="1" outlineLevel="1"/>
    <col min="27" max="27" width="20.140625" style="143" customWidth="1" outlineLevel="1"/>
    <col min="28" max="30" width="20.140625" style="143"/>
    <col min="31" max="31" width="20.140625" style="142"/>
    <col min="32" max="32" width="8.85546875" style="142" customWidth="1"/>
    <col min="33" max="33" width="8.42578125" style="142" customWidth="1"/>
    <col min="34" max="16384" width="9.140625" style="142"/>
  </cols>
  <sheetData>
    <row r="1" spans="2:31" ht="24.75" customHeight="1" x14ac:dyDescent="0.25">
      <c r="B1" s="568" t="s">
        <v>6</v>
      </c>
      <c r="C1" s="568"/>
      <c r="D1" s="568"/>
      <c r="E1" s="568"/>
      <c r="F1" s="568"/>
      <c r="G1" s="579" t="s">
        <v>19</v>
      </c>
      <c r="H1" s="580"/>
      <c r="I1" s="580"/>
      <c r="J1" s="580"/>
      <c r="K1" s="580"/>
      <c r="L1" s="580"/>
      <c r="M1" s="580"/>
      <c r="N1" s="580"/>
      <c r="O1" s="580"/>
      <c r="P1" s="581"/>
      <c r="Q1" s="567"/>
      <c r="R1" s="567"/>
      <c r="S1" s="567"/>
      <c r="T1" s="567"/>
      <c r="U1" s="567"/>
      <c r="V1" s="567"/>
      <c r="W1" s="567"/>
      <c r="X1" s="567"/>
      <c r="Y1" s="567"/>
      <c r="Z1" s="563" t="s">
        <v>69</v>
      </c>
      <c r="AA1" s="564"/>
      <c r="AB1" s="564"/>
      <c r="AC1" s="564"/>
      <c r="AD1" s="564"/>
      <c r="AE1" s="564"/>
    </row>
    <row r="2" spans="2:31" ht="24.75" customHeight="1" x14ac:dyDescent="0.25">
      <c r="B2" s="568"/>
      <c r="C2" s="568"/>
      <c r="D2" s="568"/>
      <c r="E2" s="568"/>
      <c r="F2" s="568"/>
      <c r="G2" s="582"/>
      <c r="H2" s="583"/>
      <c r="I2" s="583"/>
      <c r="J2" s="583"/>
      <c r="K2" s="583"/>
      <c r="L2" s="583"/>
      <c r="M2" s="583"/>
      <c r="N2" s="583"/>
      <c r="O2" s="583"/>
      <c r="P2" s="584"/>
      <c r="Q2" s="571" t="s">
        <v>70</v>
      </c>
      <c r="R2" s="571"/>
      <c r="S2" s="571"/>
      <c r="T2" s="571"/>
      <c r="U2" s="571"/>
      <c r="V2" s="571"/>
      <c r="W2" s="571"/>
      <c r="X2" s="571"/>
      <c r="Y2" s="571"/>
      <c r="Z2" s="565"/>
      <c r="AA2" s="566"/>
      <c r="AB2" s="566"/>
      <c r="AC2" s="566"/>
      <c r="AD2" s="566"/>
      <c r="AE2" s="566"/>
    </row>
    <row r="3" spans="2:31" ht="30.7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4" t="s">
        <v>58</v>
      </c>
      <c r="AB3" s="184" t="s">
        <v>60</v>
      </c>
      <c r="AC3" s="184" t="s">
        <v>62</v>
      </c>
      <c r="AD3" s="184" t="s">
        <v>64</v>
      </c>
      <c r="AE3" s="184" t="s">
        <v>84</v>
      </c>
    </row>
    <row r="4" spans="2:31" ht="306.75" hidden="1" customHeight="1" x14ac:dyDescent="0.25">
      <c r="B4" s="197" t="s">
        <v>85</v>
      </c>
      <c r="C4" s="560" t="s">
        <v>306</v>
      </c>
      <c r="D4" s="269" t="s">
        <v>307</v>
      </c>
      <c r="E4" s="231">
        <v>636</v>
      </c>
      <c r="F4" s="232" t="s">
        <v>793</v>
      </c>
      <c r="G4" s="271" t="s">
        <v>794</v>
      </c>
      <c r="H4" s="224" t="s">
        <v>795</v>
      </c>
      <c r="I4" s="224" t="s">
        <v>796</v>
      </c>
      <c r="J4" s="224">
        <v>1</v>
      </c>
      <c r="K4" s="190" t="s">
        <v>92</v>
      </c>
      <c r="L4" s="190" t="s">
        <v>797</v>
      </c>
      <c r="M4" s="218">
        <v>1</v>
      </c>
      <c r="N4" s="239">
        <v>45640</v>
      </c>
      <c r="O4" s="315">
        <v>45775</v>
      </c>
      <c r="P4" s="239"/>
      <c r="Q4" s="317">
        <v>45838</v>
      </c>
      <c r="R4" s="399" t="s">
        <v>798</v>
      </c>
      <c r="S4" s="451">
        <v>1</v>
      </c>
      <c r="T4" s="213">
        <f t="shared" ref="T4:T16" si="0">(IF(S4="","",IF(OR($J4=0,$J4="",Q4=""),"",S4/$J4)))</f>
        <v>1</v>
      </c>
      <c r="U4" s="214">
        <f t="shared" ref="U4:U17" si="1">(IF(OR($M4="",T4=""),"",IF(OR($M4=0,T4=0),0,IF((T4*100%)/$M4&gt;100%,100%,(T4*100%)/$M4))))</f>
        <v>1</v>
      </c>
      <c r="V4" s="215" t="str">
        <f t="shared" ref="V4:V16" si="2">IF(S4="","",IF(U4&lt;100%, IF(U4&lt;100%, "ALERTA","EN TERMINO"), IF(U4=100%, "OK", "EN TERMINO")))</f>
        <v>OK</v>
      </c>
      <c r="W4" s="360" t="s">
        <v>799</v>
      </c>
      <c r="X4" s="209" t="s">
        <v>538</v>
      </c>
      <c r="Y4" s="316" t="str">
        <f>IF(U4=100%,IF(U4&gt;=100%,"CUMPLIDA","ATENCIÓN"),IF(U4&lt;50%,"ATENCIÓN","EN EJECUCIÓN"))</f>
        <v>CUMPLIDA</v>
      </c>
      <c r="Z4" s="209" t="str">
        <f t="shared" ref="Z4:Z17" si="3">IF(Y4="CUMPLIDA", "SI", "NO")</f>
        <v>SI</v>
      </c>
      <c r="AA4" s="389" t="s">
        <v>97</v>
      </c>
      <c r="AB4" s="383" t="str">
        <f t="shared" ref="AB4:AB17" si="4">IF(Y4="CUMPLIDA",IF(AND(Z4="SI",AA4="NO"),"EFECTIVA",IF(AND(Z4="NO",AA4="NO"),"INEFECTIVA",IF(AND(Z4="NO",AA4="SI"),"INEFECTIVA",IF(AND(Z4="SI",AA4="SI"),"INEFECTIVA")))),"NO APLICA")</f>
        <v>EFECTIVA</v>
      </c>
      <c r="AC4" s="187" t="str">
        <f t="shared" ref="AC4:AC17" si="5">IF(AB4="EFECTIVA","NO",IF(AB4="INEFECTIVA","SI","NO APLICA"))</f>
        <v>NO</v>
      </c>
      <c r="AD4" s="209" t="s">
        <v>98</v>
      </c>
      <c r="AE4" s="151"/>
    </row>
    <row r="5" spans="2:31" ht="110.25" hidden="1" customHeight="1" x14ac:dyDescent="0.25">
      <c r="B5" s="197" t="s">
        <v>85</v>
      </c>
      <c r="C5" s="574"/>
      <c r="D5" s="269" t="s">
        <v>307</v>
      </c>
      <c r="E5" s="231">
        <v>636</v>
      </c>
      <c r="F5" s="232" t="s">
        <v>793</v>
      </c>
      <c r="G5" s="271" t="s">
        <v>794</v>
      </c>
      <c r="H5" s="224" t="s">
        <v>800</v>
      </c>
      <c r="I5" s="224" t="s">
        <v>801</v>
      </c>
      <c r="J5" s="224">
        <v>1</v>
      </c>
      <c r="K5" s="190" t="s">
        <v>92</v>
      </c>
      <c r="L5" s="190" t="s">
        <v>797</v>
      </c>
      <c r="M5" s="218">
        <v>1</v>
      </c>
      <c r="N5" s="239">
        <v>45640</v>
      </c>
      <c r="O5" s="239">
        <v>45716</v>
      </c>
      <c r="P5" s="239">
        <v>45900</v>
      </c>
      <c r="Q5" s="317">
        <v>45820</v>
      </c>
      <c r="R5" s="474" t="s">
        <v>802</v>
      </c>
      <c r="S5" s="452">
        <v>0</v>
      </c>
      <c r="T5" s="213">
        <f t="shared" si="0"/>
        <v>0</v>
      </c>
      <c r="U5" s="214">
        <f t="shared" si="1"/>
        <v>0</v>
      </c>
      <c r="V5" s="215" t="str">
        <f t="shared" si="2"/>
        <v>ALERTA</v>
      </c>
      <c r="W5" s="405" t="s">
        <v>803</v>
      </c>
      <c r="X5" s="209" t="s">
        <v>96</v>
      </c>
      <c r="Y5" s="460" t="str">
        <f>IF(U5=100%,IF(U5&gt;=100%,"CUMPLIDA","ATENCIÓN"),IF(U5=0%,"ATENCIÓN","EN EJECUCIÓN"))</f>
        <v>ATENCIÓN</v>
      </c>
      <c r="Z5" s="209" t="str">
        <f t="shared" si="3"/>
        <v>NO</v>
      </c>
      <c r="AA5" s="389" t="s">
        <v>97</v>
      </c>
      <c r="AB5" s="383" t="str">
        <f t="shared" si="4"/>
        <v>NO APLICA</v>
      </c>
      <c r="AC5" s="187" t="str">
        <f t="shared" si="5"/>
        <v>NO APLICA</v>
      </c>
      <c r="AD5" s="209" t="s">
        <v>98</v>
      </c>
      <c r="AE5" s="151"/>
    </row>
    <row r="6" spans="2:31" ht="332.25" customHeight="1" x14ac:dyDescent="0.25">
      <c r="B6" s="197" t="s">
        <v>85</v>
      </c>
      <c r="C6" s="574"/>
      <c r="D6" s="269" t="s">
        <v>307</v>
      </c>
      <c r="E6" s="231">
        <v>637</v>
      </c>
      <c r="F6" s="232" t="s">
        <v>804</v>
      </c>
      <c r="G6" s="271" t="s">
        <v>805</v>
      </c>
      <c r="H6" s="224" t="s">
        <v>806</v>
      </c>
      <c r="I6" s="224" t="s">
        <v>807</v>
      </c>
      <c r="J6" s="224">
        <v>1</v>
      </c>
      <c r="K6" s="190" t="s">
        <v>92</v>
      </c>
      <c r="L6" s="190" t="s">
        <v>808</v>
      </c>
      <c r="M6" s="218">
        <v>1</v>
      </c>
      <c r="N6" s="239">
        <v>45640</v>
      </c>
      <c r="O6" s="315">
        <v>45805</v>
      </c>
      <c r="P6" s="239"/>
      <c r="Q6" s="317">
        <v>45838</v>
      </c>
      <c r="R6" s="474" t="s">
        <v>809</v>
      </c>
      <c r="S6" s="452">
        <v>0.2</v>
      </c>
      <c r="T6" s="213">
        <f t="shared" si="0"/>
        <v>0.2</v>
      </c>
      <c r="U6" s="214">
        <f t="shared" si="1"/>
        <v>0.2</v>
      </c>
      <c r="V6" s="215" t="str">
        <f t="shared" si="2"/>
        <v>ALERTA</v>
      </c>
      <c r="W6" s="360" t="s">
        <v>810</v>
      </c>
      <c r="X6" s="209" t="s">
        <v>538</v>
      </c>
      <c r="Y6" s="316" t="str">
        <f>IF(U6=100%,IF(U6&gt;=100%,"CUMPLIDA","ATENCIÓN"),IF(U6&lt;100%,"INCUMPLIDA","EN EJECUCIÓN"))</f>
        <v>INCUMPLIDA</v>
      </c>
      <c r="Z6" s="209" t="str">
        <f t="shared" si="3"/>
        <v>NO</v>
      </c>
      <c r="AA6" s="389" t="s">
        <v>97</v>
      </c>
      <c r="AB6" s="383" t="str">
        <f t="shared" si="4"/>
        <v>NO APLICA</v>
      </c>
      <c r="AC6" s="187" t="str">
        <f t="shared" si="5"/>
        <v>NO APLICA</v>
      </c>
      <c r="AD6" s="209" t="s">
        <v>98</v>
      </c>
      <c r="AE6" s="151"/>
    </row>
    <row r="7" spans="2:31" ht="315" customHeight="1" x14ac:dyDescent="0.25">
      <c r="B7" s="197" t="s">
        <v>85</v>
      </c>
      <c r="C7" s="574"/>
      <c r="D7" s="269" t="s">
        <v>307</v>
      </c>
      <c r="E7" s="231">
        <v>637</v>
      </c>
      <c r="F7" s="232" t="s">
        <v>804</v>
      </c>
      <c r="G7" s="271" t="s">
        <v>805</v>
      </c>
      <c r="H7" s="224" t="s">
        <v>811</v>
      </c>
      <c r="I7" s="224" t="s">
        <v>812</v>
      </c>
      <c r="J7" s="224">
        <v>2</v>
      </c>
      <c r="K7" s="190" t="s">
        <v>92</v>
      </c>
      <c r="L7" s="190" t="s">
        <v>808</v>
      </c>
      <c r="M7" s="218">
        <v>1</v>
      </c>
      <c r="N7" s="239">
        <v>45640</v>
      </c>
      <c r="O7" s="315">
        <v>45805</v>
      </c>
      <c r="P7" s="239"/>
      <c r="Q7" s="317">
        <v>45838</v>
      </c>
      <c r="R7" s="474" t="s">
        <v>813</v>
      </c>
      <c r="S7" s="452">
        <v>0.2</v>
      </c>
      <c r="T7" s="213">
        <f t="shared" si="0"/>
        <v>0.1</v>
      </c>
      <c r="U7" s="214">
        <f t="shared" si="1"/>
        <v>0.1</v>
      </c>
      <c r="V7" s="215" t="str">
        <f t="shared" si="2"/>
        <v>ALERTA</v>
      </c>
      <c r="W7" s="360" t="s">
        <v>814</v>
      </c>
      <c r="X7" s="209" t="s">
        <v>538</v>
      </c>
      <c r="Y7" s="316" t="str">
        <f>IF(U7=100%,IF(U7&gt;=100%,"CUMPLIDA","ATENCIÓN"),IF(U7&lt;100%,"INCUMPLIDA","EN EJECUCIÓN"))</f>
        <v>INCUMPLIDA</v>
      </c>
      <c r="Z7" s="209" t="str">
        <f t="shared" si="3"/>
        <v>NO</v>
      </c>
      <c r="AA7" s="389" t="s">
        <v>97</v>
      </c>
      <c r="AB7" s="383" t="str">
        <f t="shared" si="4"/>
        <v>NO APLICA</v>
      </c>
      <c r="AC7" s="187" t="str">
        <f t="shared" si="5"/>
        <v>NO APLICA</v>
      </c>
      <c r="AD7" s="209" t="s">
        <v>98</v>
      </c>
      <c r="AE7" s="151"/>
    </row>
    <row r="8" spans="2:31" ht="234.75" hidden="1" customHeight="1" x14ac:dyDescent="0.25">
      <c r="B8" s="197" t="s">
        <v>85</v>
      </c>
      <c r="C8" s="574"/>
      <c r="D8" s="269" t="s">
        <v>307</v>
      </c>
      <c r="E8" s="231">
        <v>638</v>
      </c>
      <c r="F8" s="232" t="s">
        <v>815</v>
      </c>
      <c r="G8" s="271" t="s">
        <v>816</v>
      </c>
      <c r="H8" s="224" t="s">
        <v>817</v>
      </c>
      <c r="I8" s="224" t="s">
        <v>818</v>
      </c>
      <c r="J8" s="224">
        <v>1</v>
      </c>
      <c r="K8" s="190" t="s">
        <v>92</v>
      </c>
      <c r="L8" s="190" t="s">
        <v>819</v>
      </c>
      <c r="M8" s="218">
        <v>1</v>
      </c>
      <c r="N8" s="239">
        <v>45640</v>
      </c>
      <c r="O8" s="239">
        <v>45899</v>
      </c>
      <c r="P8" s="239"/>
      <c r="Q8" s="317">
        <v>45838</v>
      </c>
      <c r="R8" s="474" t="s">
        <v>820</v>
      </c>
      <c r="S8" s="452">
        <v>0</v>
      </c>
      <c r="T8" s="213">
        <f t="shared" si="0"/>
        <v>0</v>
      </c>
      <c r="U8" s="214">
        <f t="shared" si="1"/>
        <v>0</v>
      </c>
      <c r="V8" s="215" t="str">
        <f t="shared" si="2"/>
        <v>ALERTA</v>
      </c>
      <c r="W8" s="360" t="s">
        <v>821</v>
      </c>
      <c r="X8" s="209" t="s">
        <v>538</v>
      </c>
      <c r="Y8" s="316" t="str">
        <f t="shared" ref="Y8:Y9" si="6">IF(U8=100%,IF(U8&gt;=100%,"CUMPLIDA","ATENCIÓN"),IF(U8&lt;50%,"ATENCIÓN","EN EJECUCIÓN"))</f>
        <v>ATENCIÓN</v>
      </c>
      <c r="Z8" s="209" t="str">
        <f t="shared" si="3"/>
        <v>NO</v>
      </c>
      <c r="AA8" s="389" t="s">
        <v>97</v>
      </c>
      <c r="AB8" s="383" t="str">
        <f t="shared" si="4"/>
        <v>NO APLICA</v>
      </c>
      <c r="AC8" s="187" t="str">
        <f t="shared" si="5"/>
        <v>NO APLICA</v>
      </c>
      <c r="AD8" s="209" t="s">
        <v>98</v>
      </c>
      <c r="AE8" s="151"/>
    </row>
    <row r="9" spans="2:31" ht="229.5" hidden="1" customHeight="1" x14ac:dyDescent="0.25">
      <c r="B9" s="197" t="s">
        <v>85</v>
      </c>
      <c r="C9" s="574"/>
      <c r="D9" s="269" t="s">
        <v>307</v>
      </c>
      <c r="E9" s="231">
        <v>638</v>
      </c>
      <c r="F9" s="232" t="s">
        <v>815</v>
      </c>
      <c r="G9" s="271" t="s">
        <v>816</v>
      </c>
      <c r="H9" s="224" t="s">
        <v>822</v>
      </c>
      <c r="I9" s="224" t="s">
        <v>823</v>
      </c>
      <c r="J9" s="224">
        <v>1</v>
      </c>
      <c r="K9" s="190" t="s">
        <v>92</v>
      </c>
      <c r="L9" s="190" t="s">
        <v>819</v>
      </c>
      <c r="M9" s="218">
        <v>1</v>
      </c>
      <c r="N9" s="239">
        <v>45640</v>
      </c>
      <c r="O9" s="239">
        <v>45899</v>
      </c>
      <c r="P9" s="239"/>
      <c r="Q9" s="317">
        <v>45838</v>
      </c>
      <c r="R9" s="474" t="s">
        <v>820</v>
      </c>
      <c r="S9" s="452">
        <v>0.2</v>
      </c>
      <c r="T9" s="213">
        <f t="shared" si="0"/>
        <v>0.2</v>
      </c>
      <c r="U9" s="214">
        <f t="shared" si="1"/>
        <v>0.2</v>
      </c>
      <c r="V9" s="215" t="str">
        <f t="shared" si="2"/>
        <v>ALERTA</v>
      </c>
      <c r="W9" s="360" t="s">
        <v>821</v>
      </c>
      <c r="X9" s="209" t="s">
        <v>538</v>
      </c>
      <c r="Y9" s="316" t="str">
        <f t="shared" si="6"/>
        <v>ATENCIÓN</v>
      </c>
      <c r="Z9" s="209" t="str">
        <f t="shared" si="3"/>
        <v>NO</v>
      </c>
      <c r="AA9" s="389" t="s">
        <v>97</v>
      </c>
      <c r="AB9" s="383" t="str">
        <f t="shared" si="4"/>
        <v>NO APLICA</v>
      </c>
      <c r="AC9" s="187" t="str">
        <f t="shared" si="5"/>
        <v>NO APLICA</v>
      </c>
      <c r="AD9" s="209" t="s">
        <v>98</v>
      </c>
      <c r="AE9" s="151"/>
    </row>
    <row r="10" spans="2:31" ht="287.25" customHeight="1" x14ac:dyDescent="0.25">
      <c r="B10" s="197" t="s">
        <v>85</v>
      </c>
      <c r="C10" s="574"/>
      <c r="D10" s="269" t="s">
        <v>307</v>
      </c>
      <c r="E10" s="231">
        <v>639</v>
      </c>
      <c r="F10" s="232" t="s">
        <v>824</v>
      </c>
      <c r="G10" s="271" t="s">
        <v>825</v>
      </c>
      <c r="H10" s="224" t="s">
        <v>826</v>
      </c>
      <c r="I10" s="224" t="s">
        <v>827</v>
      </c>
      <c r="J10" s="224">
        <v>2</v>
      </c>
      <c r="K10" s="190" t="s">
        <v>92</v>
      </c>
      <c r="L10" s="190" t="s">
        <v>808</v>
      </c>
      <c r="M10" s="218">
        <v>1</v>
      </c>
      <c r="N10" s="239">
        <v>45640</v>
      </c>
      <c r="O10" s="315">
        <v>45838</v>
      </c>
      <c r="P10" s="239"/>
      <c r="Q10" s="317">
        <v>45838</v>
      </c>
      <c r="R10" s="474" t="s">
        <v>828</v>
      </c>
      <c r="S10" s="452">
        <v>0</v>
      </c>
      <c r="T10" s="213">
        <f t="shared" si="0"/>
        <v>0</v>
      </c>
      <c r="U10" s="214">
        <f t="shared" si="1"/>
        <v>0</v>
      </c>
      <c r="V10" s="215" t="str">
        <f t="shared" si="2"/>
        <v>ALERTA</v>
      </c>
      <c r="W10" s="360" t="s">
        <v>829</v>
      </c>
      <c r="X10" s="209" t="s">
        <v>538</v>
      </c>
      <c r="Y10" s="316" t="str">
        <f>IF(U10=100%,IF(U10&gt;=100%,"CUMPLIDA","ATENCIÓN"),IF(U10&lt;100%,"INCUMPLIDA","EN EJECUCIÓN"))</f>
        <v>INCUMPLIDA</v>
      </c>
      <c r="Z10" s="209" t="str">
        <f t="shared" si="3"/>
        <v>NO</v>
      </c>
      <c r="AA10" s="389" t="s">
        <v>97</v>
      </c>
      <c r="AB10" s="383" t="str">
        <f t="shared" si="4"/>
        <v>NO APLICA</v>
      </c>
      <c r="AC10" s="187" t="str">
        <f t="shared" si="5"/>
        <v>NO APLICA</v>
      </c>
      <c r="AD10" s="209" t="s">
        <v>98</v>
      </c>
      <c r="AE10" s="151"/>
    </row>
    <row r="11" spans="2:31" ht="375.75" customHeight="1" x14ac:dyDescent="0.25">
      <c r="B11" s="197" t="s">
        <v>85</v>
      </c>
      <c r="C11" s="574"/>
      <c r="D11" s="269" t="s">
        <v>307</v>
      </c>
      <c r="E11" s="231">
        <v>639</v>
      </c>
      <c r="F11" s="232" t="s">
        <v>824</v>
      </c>
      <c r="G11" s="271" t="s">
        <v>830</v>
      </c>
      <c r="H11" s="224" t="s">
        <v>831</v>
      </c>
      <c r="I11" s="224" t="s">
        <v>832</v>
      </c>
      <c r="J11" s="224">
        <v>1</v>
      </c>
      <c r="K11" s="190" t="s">
        <v>92</v>
      </c>
      <c r="L11" s="190" t="s">
        <v>808</v>
      </c>
      <c r="M11" s="218">
        <v>1</v>
      </c>
      <c r="N11" s="239">
        <v>45640</v>
      </c>
      <c r="O11" s="315">
        <v>45838</v>
      </c>
      <c r="P11" s="239"/>
      <c r="Q11" s="317">
        <v>45838</v>
      </c>
      <c r="R11" s="474" t="s">
        <v>833</v>
      </c>
      <c r="S11" s="452">
        <v>0</v>
      </c>
      <c r="T11" s="213">
        <f t="shared" si="0"/>
        <v>0</v>
      </c>
      <c r="U11" s="214">
        <f t="shared" si="1"/>
        <v>0</v>
      </c>
      <c r="V11" s="215" t="str">
        <f t="shared" si="2"/>
        <v>ALERTA</v>
      </c>
      <c r="W11" s="360" t="s">
        <v>834</v>
      </c>
      <c r="X11" s="209" t="s">
        <v>538</v>
      </c>
      <c r="Y11" s="316" t="str">
        <f>IF(U11=100%,IF(U11&gt;=100%,"CUMPLIDA","ATENCIÓN"),IF(U11&lt;100%,"INCUMPLIDA","EN EJECUCIÓN"))</f>
        <v>INCUMPLIDA</v>
      </c>
      <c r="Z11" s="209" t="str">
        <f t="shared" si="3"/>
        <v>NO</v>
      </c>
      <c r="AA11" s="389" t="s">
        <v>97</v>
      </c>
      <c r="AB11" s="383" t="str">
        <f t="shared" si="4"/>
        <v>NO APLICA</v>
      </c>
      <c r="AC11" s="187" t="str">
        <f t="shared" si="5"/>
        <v>NO APLICA</v>
      </c>
      <c r="AD11" s="209" t="s">
        <v>98</v>
      </c>
      <c r="AE11" s="151"/>
    </row>
    <row r="12" spans="2:31" ht="250.5" hidden="1" customHeight="1" x14ac:dyDescent="0.25">
      <c r="B12" s="197" t="s">
        <v>85</v>
      </c>
      <c r="C12" s="574"/>
      <c r="D12" s="269" t="s">
        <v>307</v>
      </c>
      <c r="E12" s="231">
        <v>640</v>
      </c>
      <c r="F12" s="232" t="s">
        <v>835</v>
      </c>
      <c r="G12" s="271" t="s">
        <v>836</v>
      </c>
      <c r="H12" s="224" t="s">
        <v>837</v>
      </c>
      <c r="I12" s="224" t="s">
        <v>838</v>
      </c>
      <c r="J12" s="224">
        <v>1</v>
      </c>
      <c r="K12" s="190" t="s">
        <v>92</v>
      </c>
      <c r="L12" s="190" t="s">
        <v>808</v>
      </c>
      <c r="M12" s="218">
        <v>1</v>
      </c>
      <c r="N12" s="239">
        <v>45640</v>
      </c>
      <c r="O12" s="239">
        <v>45716</v>
      </c>
      <c r="P12" s="239"/>
      <c r="Q12" s="317">
        <v>45838</v>
      </c>
      <c r="R12" s="474" t="s">
        <v>839</v>
      </c>
      <c r="S12" s="452">
        <v>100</v>
      </c>
      <c r="T12" s="213">
        <f t="shared" si="0"/>
        <v>100</v>
      </c>
      <c r="U12" s="214">
        <f t="shared" si="1"/>
        <v>1</v>
      </c>
      <c r="V12" s="215" t="str">
        <f t="shared" si="2"/>
        <v>OK</v>
      </c>
      <c r="W12" s="325" t="s">
        <v>840</v>
      </c>
      <c r="X12" s="209" t="s">
        <v>538</v>
      </c>
      <c r="Y12" s="460" t="s">
        <v>688</v>
      </c>
      <c r="Z12" s="209" t="str">
        <f t="shared" si="3"/>
        <v>SI</v>
      </c>
      <c r="AA12" s="389" t="s">
        <v>97</v>
      </c>
      <c r="AB12" s="383" t="str">
        <f t="shared" si="4"/>
        <v>EFECTIVA</v>
      </c>
      <c r="AC12" s="187" t="str">
        <f t="shared" si="5"/>
        <v>NO</v>
      </c>
      <c r="AD12" s="209" t="s">
        <v>98</v>
      </c>
      <c r="AE12" s="151"/>
    </row>
    <row r="13" spans="2:31" ht="177" customHeight="1" x14ac:dyDescent="0.25">
      <c r="B13" s="197" t="s">
        <v>85</v>
      </c>
      <c r="C13" s="574"/>
      <c r="D13" s="269" t="s">
        <v>307</v>
      </c>
      <c r="E13" s="231">
        <v>640</v>
      </c>
      <c r="F13" s="232" t="s">
        <v>835</v>
      </c>
      <c r="G13" s="271" t="s">
        <v>836</v>
      </c>
      <c r="H13" s="224" t="s">
        <v>841</v>
      </c>
      <c r="I13" s="224" t="s">
        <v>842</v>
      </c>
      <c r="J13" s="224">
        <v>3</v>
      </c>
      <c r="K13" s="190" t="s">
        <v>92</v>
      </c>
      <c r="L13" s="190" t="s">
        <v>808</v>
      </c>
      <c r="M13" s="218">
        <v>1</v>
      </c>
      <c r="N13" s="239">
        <v>45640</v>
      </c>
      <c r="O13" s="315">
        <v>45777</v>
      </c>
      <c r="P13" s="239"/>
      <c r="Q13" s="317">
        <v>45838</v>
      </c>
      <c r="R13" s="400"/>
      <c r="S13" s="452">
        <v>1</v>
      </c>
      <c r="T13" s="213">
        <f t="shared" si="0"/>
        <v>0.33333333333333331</v>
      </c>
      <c r="U13" s="211">
        <f t="shared" si="1"/>
        <v>0.33333333333333331</v>
      </c>
      <c r="V13" s="348" t="str">
        <f t="shared" si="2"/>
        <v>ALERTA</v>
      </c>
      <c r="W13" s="325" t="s">
        <v>843</v>
      </c>
      <c r="X13" s="309" t="s">
        <v>538</v>
      </c>
      <c r="Y13" s="316" t="str">
        <f>IF(U13=100%,IF(U13&gt;=100%,"CUMPLIDA","ATENCIÓN"),IF(U13&lt;100%,"INCUMPLIDA","EN EJECUCIÓN"))</f>
        <v>INCUMPLIDA</v>
      </c>
      <c r="Z13" s="209" t="str">
        <f t="shared" si="3"/>
        <v>NO</v>
      </c>
      <c r="AA13" s="389" t="s">
        <v>97</v>
      </c>
      <c r="AB13" s="383" t="str">
        <f t="shared" si="4"/>
        <v>NO APLICA</v>
      </c>
      <c r="AC13" s="187" t="str">
        <f t="shared" si="5"/>
        <v>NO APLICA</v>
      </c>
      <c r="AD13" s="209" t="s">
        <v>98</v>
      </c>
      <c r="AE13" s="151"/>
    </row>
    <row r="14" spans="2:31" ht="207" hidden="1" customHeight="1" x14ac:dyDescent="0.25">
      <c r="B14" s="197" t="s">
        <v>85</v>
      </c>
      <c r="C14" s="574"/>
      <c r="D14" s="269" t="s">
        <v>307</v>
      </c>
      <c r="E14" s="231">
        <v>641</v>
      </c>
      <c r="F14" s="232" t="s">
        <v>844</v>
      </c>
      <c r="G14" s="271" t="s">
        <v>845</v>
      </c>
      <c r="H14" s="224" t="s">
        <v>846</v>
      </c>
      <c r="I14" s="224" t="s">
        <v>847</v>
      </c>
      <c r="J14" s="224">
        <v>1</v>
      </c>
      <c r="K14" s="190" t="s">
        <v>92</v>
      </c>
      <c r="L14" s="190" t="s">
        <v>808</v>
      </c>
      <c r="M14" s="218">
        <v>1</v>
      </c>
      <c r="N14" s="239">
        <v>45640</v>
      </c>
      <c r="O14" s="239">
        <v>45746</v>
      </c>
      <c r="P14" s="239">
        <v>45900</v>
      </c>
      <c r="Q14" s="317">
        <v>45820</v>
      </c>
      <c r="R14" s="474" t="s">
        <v>848</v>
      </c>
      <c r="S14" s="452">
        <v>0.2</v>
      </c>
      <c r="T14" s="213">
        <f t="shared" si="0"/>
        <v>0.2</v>
      </c>
      <c r="U14" s="406">
        <f t="shared" si="1"/>
        <v>0.2</v>
      </c>
      <c r="V14" s="407" t="str">
        <f t="shared" si="2"/>
        <v>ALERTA</v>
      </c>
      <c r="W14" s="405" t="s">
        <v>803</v>
      </c>
      <c r="X14" s="209" t="s">
        <v>96</v>
      </c>
      <c r="Y14" s="460" t="str">
        <f>IF(U14=100%,IF(U14&gt;=100%,"CUMPLIDA","ATENCIÓN"),IF(U14=0%,"ATENCIÓN","EN EJECUCIÓN"))</f>
        <v>EN EJECUCIÓN</v>
      </c>
      <c r="Z14" s="209" t="str">
        <f t="shared" si="3"/>
        <v>NO</v>
      </c>
      <c r="AA14" s="389" t="s">
        <v>97</v>
      </c>
      <c r="AB14" s="383" t="str">
        <f t="shared" si="4"/>
        <v>NO APLICA</v>
      </c>
      <c r="AC14" s="187" t="str">
        <f t="shared" si="5"/>
        <v>NO APLICA</v>
      </c>
      <c r="AD14" s="209" t="s">
        <v>98</v>
      </c>
      <c r="AE14" s="151"/>
    </row>
    <row r="15" spans="2:31" ht="308.25" hidden="1" customHeight="1" x14ac:dyDescent="0.25">
      <c r="B15" s="197" t="s">
        <v>85</v>
      </c>
      <c r="C15" s="574"/>
      <c r="D15" s="269" t="s">
        <v>307</v>
      </c>
      <c r="E15" s="231">
        <v>642</v>
      </c>
      <c r="F15" s="232" t="s">
        <v>849</v>
      </c>
      <c r="G15" s="224" t="s">
        <v>850</v>
      </c>
      <c r="H15" s="224" t="s">
        <v>851</v>
      </c>
      <c r="I15" s="224" t="s">
        <v>852</v>
      </c>
      <c r="J15" s="224">
        <v>1</v>
      </c>
      <c r="K15" s="190" t="s">
        <v>92</v>
      </c>
      <c r="L15" s="190" t="s">
        <v>808</v>
      </c>
      <c r="M15" s="218">
        <v>1</v>
      </c>
      <c r="N15" s="239">
        <v>45640</v>
      </c>
      <c r="O15" s="239">
        <v>45682</v>
      </c>
      <c r="P15" s="239">
        <v>45900</v>
      </c>
      <c r="Q15" s="317">
        <v>45820</v>
      </c>
      <c r="R15" s="474" t="s">
        <v>853</v>
      </c>
      <c r="S15" s="452">
        <v>0.2</v>
      </c>
      <c r="T15" s="213">
        <f t="shared" si="0"/>
        <v>0.2</v>
      </c>
      <c r="U15" s="214">
        <f t="shared" si="1"/>
        <v>0.2</v>
      </c>
      <c r="V15" s="215" t="str">
        <f t="shared" si="2"/>
        <v>ALERTA</v>
      </c>
      <c r="W15" s="405" t="s">
        <v>803</v>
      </c>
      <c r="X15" s="209" t="s">
        <v>96</v>
      </c>
      <c r="Y15" s="460" t="str">
        <f>IF(U15=100%,IF(U15&gt;=100%,"CUMPLIDA","ATENCIÓN"),IF(U15=0%,"ATENCIÓN","EN EJECUCIÓN"))</f>
        <v>EN EJECUCIÓN</v>
      </c>
      <c r="Z15" s="209" t="str">
        <f t="shared" si="3"/>
        <v>NO</v>
      </c>
      <c r="AA15" s="389" t="s">
        <v>97</v>
      </c>
      <c r="AB15" s="383" t="str">
        <f t="shared" si="4"/>
        <v>NO APLICA</v>
      </c>
      <c r="AC15" s="187" t="str">
        <f t="shared" si="5"/>
        <v>NO APLICA</v>
      </c>
      <c r="AD15" s="209" t="s">
        <v>98</v>
      </c>
      <c r="AE15" s="151"/>
    </row>
    <row r="16" spans="2:31" ht="323.25" hidden="1" customHeight="1" x14ac:dyDescent="0.25">
      <c r="B16" s="189" t="s">
        <v>85</v>
      </c>
      <c r="C16" s="574"/>
      <c r="D16" s="362" t="s">
        <v>307</v>
      </c>
      <c r="E16" s="235">
        <v>642</v>
      </c>
      <c r="F16" s="236" t="s">
        <v>854</v>
      </c>
      <c r="G16" s="237" t="s">
        <v>855</v>
      </c>
      <c r="H16" s="237" t="s">
        <v>856</v>
      </c>
      <c r="I16" s="237" t="s">
        <v>857</v>
      </c>
      <c r="J16" s="237">
        <v>1</v>
      </c>
      <c r="K16" s="192" t="s">
        <v>92</v>
      </c>
      <c r="L16" s="192" t="s">
        <v>858</v>
      </c>
      <c r="M16" s="193">
        <v>1</v>
      </c>
      <c r="N16" s="239">
        <v>45640</v>
      </c>
      <c r="O16" s="259">
        <v>45713</v>
      </c>
      <c r="P16" s="239">
        <v>45900</v>
      </c>
      <c r="Q16" s="317">
        <v>45820</v>
      </c>
      <c r="R16" s="475" t="s">
        <v>859</v>
      </c>
      <c r="S16" s="453">
        <v>0.2</v>
      </c>
      <c r="T16" s="210">
        <f t="shared" si="0"/>
        <v>0.2</v>
      </c>
      <c r="U16" s="211">
        <f t="shared" si="1"/>
        <v>0.2</v>
      </c>
      <c r="V16" s="348" t="str">
        <f t="shared" si="2"/>
        <v>ALERTA</v>
      </c>
      <c r="W16" s="405" t="s">
        <v>803</v>
      </c>
      <c r="X16" s="209" t="s">
        <v>96</v>
      </c>
      <c r="Y16" s="460" t="str">
        <f>IF(U16=100%,IF(U16&gt;=100%,"CUMPLIDA","ATENCIÓN"),IF(U16=0%,"ATENCIÓN","EN EJECUCIÓN"))</f>
        <v>EN EJECUCIÓN</v>
      </c>
      <c r="Z16" s="209" t="str">
        <f t="shared" si="3"/>
        <v>NO</v>
      </c>
      <c r="AA16" s="389" t="s">
        <v>97</v>
      </c>
      <c r="AB16" s="383" t="str">
        <f t="shared" si="4"/>
        <v>NO APLICA</v>
      </c>
      <c r="AC16" s="187" t="str">
        <f t="shared" si="5"/>
        <v>NO APLICA</v>
      </c>
      <c r="AD16" s="209" t="s">
        <v>98</v>
      </c>
      <c r="AE16" s="177"/>
    </row>
    <row r="17" spans="2:31" ht="408.75" hidden="1" customHeight="1" x14ac:dyDescent="0.25">
      <c r="B17" s="197" t="s">
        <v>85</v>
      </c>
      <c r="C17" s="197" t="s">
        <v>103</v>
      </c>
      <c r="D17" s="197" t="s">
        <v>104</v>
      </c>
      <c r="E17" s="231">
        <v>657</v>
      </c>
      <c r="F17" s="466" t="s">
        <v>860</v>
      </c>
      <c r="G17" s="224" t="s">
        <v>861</v>
      </c>
      <c r="H17" s="224" t="s">
        <v>862</v>
      </c>
      <c r="I17" s="224" t="s">
        <v>863</v>
      </c>
      <c r="J17" s="224">
        <v>1</v>
      </c>
      <c r="K17" s="190" t="s">
        <v>156</v>
      </c>
      <c r="L17" s="190" t="s">
        <v>864</v>
      </c>
      <c r="M17" s="218">
        <v>1</v>
      </c>
      <c r="N17" s="239">
        <v>45673</v>
      </c>
      <c r="O17" s="239">
        <v>45747</v>
      </c>
      <c r="P17" s="239">
        <v>45900</v>
      </c>
      <c r="Q17" s="317">
        <v>45820</v>
      </c>
      <c r="R17" s="474" t="s">
        <v>865</v>
      </c>
      <c r="S17" s="209">
        <v>0</v>
      </c>
      <c r="T17" s="213">
        <v>0</v>
      </c>
      <c r="U17" s="211">
        <f t="shared" si="1"/>
        <v>0</v>
      </c>
      <c r="V17" s="151" t="str">
        <f t="shared" ref="V17" si="7">IF(S17="","",IF(U17&lt;100%, IF(U17&lt;100%, "ALERTA","EN TERMINO"), IF(U17=100%, "OK", "EN TERMINO")))</f>
        <v>ALERTA</v>
      </c>
      <c r="W17" s="405" t="s">
        <v>803</v>
      </c>
      <c r="X17" s="209" t="s">
        <v>96</v>
      </c>
      <c r="Y17" s="460" t="str">
        <f>IF(U17=100%,IF(U17&gt;=100%,"CUMPLIDA","ATENCIÓN"),IF(U17=0%,"ATENCIÓN","EN EJECUCIÓN"))</f>
        <v>ATENCIÓN</v>
      </c>
      <c r="Z17" s="209" t="str">
        <f t="shared" si="3"/>
        <v>NO</v>
      </c>
      <c r="AA17" s="389" t="s">
        <v>97</v>
      </c>
      <c r="AB17" s="383" t="str">
        <f t="shared" si="4"/>
        <v>NO APLICA</v>
      </c>
      <c r="AC17" s="187" t="str">
        <f t="shared" si="5"/>
        <v>NO APLICA</v>
      </c>
      <c r="AD17" s="209" t="s">
        <v>98</v>
      </c>
      <c r="AE17" s="151"/>
    </row>
  </sheetData>
  <autoFilter ref="A3:AG17">
    <filterColumn colId="24">
      <filters>
        <filter val="INCUMPLIDA"/>
      </filters>
    </filterColumn>
  </autoFilter>
  <mergeCells count="6">
    <mergeCell ref="C4:C16"/>
    <mergeCell ref="B1:F2"/>
    <mergeCell ref="Q1:Y1"/>
    <mergeCell ref="Z1:AE2"/>
    <mergeCell ref="Q2:Y2"/>
    <mergeCell ref="G1:P2"/>
  </mergeCells>
  <conditionalFormatting sqref="V4:V17">
    <cfRule type="containsText" dxfId="139" priority="1178" stopIfTrue="1" operator="containsText" text="EN TERMINO">
      <formula>NOT(ISERROR(SEARCH("EN TERMINO",V4)))</formula>
    </cfRule>
    <cfRule type="containsText" priority="1179" operator="containsText" text="AMARILLO">
      <formula>NOT(ISERROR(SEARCH("AMARILLO",V4)))</formula>
    </cfRule>
    <cfRule type="containsText" dxfId="138" priority="1180" stopIfTrue="1" operator="containsText" text="ALERTA">
      <formula>NOT(ISERROR(SEARCH("ALERTA",V4)))</formula>
    </cfRule>
    <cfRule type="containsText" dxfId="137" priority="1181" stopIfTrue="1" operator="containsText" text="OK">
      <formula>NOT(ISERROR(SEARCH("OK",V4)))</formula>
    </cfRule>
    <cfRule type="dataBar" priority="1182">
      <dataBar>
        <cfvo type="min"/>
        <cfvo type="max"/>
        <color rgb="FF638EC6"/>
      </dataBar>
    </cfRule>
  </conditionalFormatting>
  <conditionalFormatting sqref="Y4:Y17">
    <cfRule type="containsText" dxfId="136" priority="1" operator="containsText" text="EN EJECUCIÓN">
      <formula>NOT(ISERROR(SEARCH("EN EJECUCIÓN",Y4)))</formula>
    </cfRule>
    <cfRule type="containsText" dxfId="135" priority="2" operator="containsText" text="EN TERMINO">
      <formula>NOT(ISERROR(SEARCH("EN TERMINO",Y4)))</formula>
    </cfRule>
    <cfRule type="containsText" dxfId="134" priority="3" operator="containsText" text="ATENCIÓN">
      <formula>NOT(ISERROR(SEARCH("ATENCIÓN",Y4)))</formula>
    </cfRule>
    <cfRule type="containsText" dxfId="133" priority="4" stopIfTrue="1" operator="containsText" text="PENDIENTE">
      <formula>NOT(ISERROR(SEARCH("PENDIENTE",Y4)))</formula>
    </cfRule>
    <cfRule type="containsText" dxfId="132" priority="5" stopIfTrue="1" operator="containsText" text="INCUMPLIDA">
      <formula>NOT(ISERROR(SEARCH("INCUMPLIDA",Y4)))</formula>
    </cfRule>
    <cfRule type="containsText" dxfId="131" priority="6" stopIfTrue="1" operator="containsText" text="CUMPLIDA">
      <formula>NOT(ISERROR(SEARCH("CUMPLIDA",Y4)))</formula>
    </cfRule>
  </conditionalFormatting>
  <conditionalFormatting sqref="AC4:AC17">
    <cfRule type="containsText" dxfId="130" priority="163" operator="containsText" text="cerrada">
      <formula>NOT(ISERROR(SEARCH("cerrada",AC4)))</formula>
    </cfRule>
    <cfRule type="containsText" dxfId="129" priority="164" operator="containsText" text="cerrado">
      <formula>NOT(ISERROR(SEARCH("cerrado",AC4)))</formula>
    </cfRule>
    <cfRule type="containsText" dxfId="128" priority="165" operator="containsText" text="Abierto">
      <formula>NOT(ISERROR(SEARCH("Abierto",AC4)))</formula>
    </cfRule>
  </conditionalFormatting>
  <dataValidations count="2">
    <dataValidation type="list" allowBlank="1" showInputMessage="1" showErrorMessage="1" sqref="K4:K17">
      <formula1>"Correctiva, Preventiva, Acción de mejora"</formula1>
    </dataValidation>
    <dataValidation type="list" allowBlank="1" showInputMessage="1" showErrorMessage="1" sqref="AA4:AA17">
      <formula1>$BF$4:$BH$4</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7"/>
  <sheetViews>
    <sheetView zoomScale="90" zoomScaleNormal="90" workbookViewId="0">
      <pane xSplit="5" topLeftCell="X1" activePane="topRight" state="frozen"/>
      <selection activeCell="A3" sqref="A3"/>
      <selection pane="topRight" activeCell="H7" sqref="H7"/>
    </sheetView>
  </sheetViews>
  <sheetFormatPr baseColWidth="10" defaultColWidth="20.140625" defaultRowHeight="45" customHeight="1" outlineLevelCol="1" x14ac:dyDescent="0.2"/>
  <cols>
    <col min="1" max="1" width="4.140625" style="142" customWidth="1"/>
    <col min="2" max="2" width="15.7109375" style="142" customWidth="1"/>
    <col min="3" max="3" width="21.28515625" style="142" customWidth="1"/>
    <col min="4" max="4" width="14.85546875" style="142" customWidth="1"/>
    <col min="5" max="5" width="13.42578125" style="142" customWidth="1"/>
    <col min="6" max="6" width="50.5703125" style="142" customWidth="1"/>
    <col min="7" max="7" width="22.7109375" style="142" customWidth="1"/>
    <col min="8" max="8" width="41.28515625" style="144" customWidth="1"/>
    <col min="9" max="16" width="20.140625" style="142"/>
    <col min="17" max="17" width="20.140625" style="143" outlineLevel="1"/>
    <col min="18" max="18" width="41.5703125" style="143" customWidth="1" outlineLevel="1"/>
    <col min="19" max="22" width="20.140625" style="143" outlineLevel="1"/>
    <col min="23" max="23" width="47.42578125" style="143" customWidth="1" outlineLevel="1"/>
    <col min="24" max="25" width="20.140625" style="143" outlineLevel="1"/>
    <col min="26" max="26" width="20.8554687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5.75" customHeight="1" x14ac:dyDescent="0.25">
      <c r="B1" s="568" t="s">
        <v>6</v>
      </c>
      <c r="C1" s="568"/>
      <c r="D1" s="568"/>
      <c r="E1" s="568"/>
      <c r="F1" s="568"/>
      <c r="G1" s="579" t="s">
        <v>19</v>
      </c>
      <c r="H1" s="580"/>
      <c r="I1" s="580"/>
      <c r="J1" s="580"/>
      <c r="K1" s="580"/>
      <c r="L1" s="580"/>
      <c r="M1" s="580"/>
      <c r="N1" s="580"/>
      <c r="O1" s="580"/>
      <c r="P1" s="581"/>
      <c r="Q1" s="567"/>
      <c r="R1" s="567"/>
      <c r="S1" s="567"/>
      <c r="T1" s="567"/>
      <c r="U1" s="567"/>
      <c r="V1" s="567"/>
      <c r="W1" s="567"/>
      <c r="X1" s="567"/>
      <c r="Y1" s="567"/>
      <c r="Z1" s="563" t="s">
        <v>69</v>
      </c>
      <c r="AA1" s="564"/>
      <c r="AB1" s="564"/>
      <c r="AC1" s="564"/>
      <c r="AD1" s="564"/>
      <c r="AE1" s="564"/>
    </row>
    <row r="2" spans="2:31" ht="10.5" customHeight="1" x14ac:dyDescent="0.25">
      <c r="B2" s="568"/>
      <c r="C2" s="568"/>
      <c r="D2" s="568"/>
      <c r="E2" s="568"/>
      <c r="F2" s="568"/>
      <c r="G2" s="582"/>
      <c r="H2" s="583"/>
      <c r="I2" s="583"/>
      <c r="J2" s="583"/>
      <c r="K2" s="583"/>
      <c r="L2" s="583"/>
      <c r="M2" s="583"/>
      <c r="N2" s="583"/>
      <c r="O2" s="583"/>
      <c r="P2" s="584"/>
      <c r="Q2" s="571" t="s">
        <v>70</v>
      </c>
      <c r="R2" s="571"/>
      <c r="S2" s="571"/>
      <c r="T2" s="571"/>
      <c r="U2" s="571"/>
      <c r="V2" s="571"/>
      <c r="W2" s="571"/>
      <c r="X2" s="571"/>
      <c r="Y2" s="571"/>
      <c r="Z2" s="565"/>
      <c r="AA2" s="566"/>
      <c r="AB2" s="566"/>
      <c r="AC2" s="566"/>
      <c r="AD2" s="566"/>
      <c r="AE2" s="566"/>
    </row>
    <row r="3" spans="2:31" ht="4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4" t="s">
        <v>58</v>
      </c>
      <c r="AB3" s="184" t="s">
        <v>60</v>
      </c>
      <c r="AC3" s="184" t="s">
        <v>62</v>
      </c>
      <c r="AD3" s="184" t="s">
        <v>64</v>
      </c>
      <c r="AE3" s="184" t="s">
        <v>84</v>
      </c>
    </row>
    <row r="4" spans="2:31" ht="132" customHeight="1" x14ac:dyDescent="0.2">
      <c r="B4" s="197" t="s">
        <v>85</v>
      </c>
      <c r="C4" s="559" t="s">
        <v>295</v>
      </c>
      <c r="D4" s="190" t="s">
        <v>296</v>
      </c>
      <c r="E4" s="231">
        <v>627</v>
      </c>
      <c r="F4" s="232" t="s">
        <v>866</v>
      </c>
      <c r="G4" s="232" t="s">
        <v>867</v>
      </c>
      <c r="H4" s="224" t="s">
        <v>868</v>
      </c>
      <c r="I4" s="190" t="s">
        <v>869</v>
      </c>
      <c r="J4" s="190">
        <v>1</v>
      </c>
      <c r="K4" s="151" t="s">
        <v>92</v>
      </c>
      <c r="L4" s="190" t="s">
        <v>870</v>
      </c>
      <c r="M4" s="218">
        <v>1</v>
      </c>
      <c r="N4" s="194">
        <v>45627</v>
      </c>
      <c r="O4" s="194" t="s">
        <v>871</v>
      </c>
      <c r="P4" s="194">
        <v>45900</v>
      </c>
      <c r="Q4" s="317">
        <v>45838</v>
      </c>
      <c r="R4" s="514"/>
      <c r="S4" s="337">
        <v>0</v>
      </c>
      <c r="T4" s="213">
        <f t="shared" ref="T4:T7" si="0">(IF(S4="","",IF(OR($J4=0,$J4="",Q4=""),"",S4/$J4)))</f>
        <v>0</v>
      </c>
      <c r="U4" s="214">
        <f t="shared" ref="U4:U7" si="1">(IF(OR($M4="",T4=""),"",IF(OR($M4=0,T4=0),0,IF((T4*100%)/$M4&gt;100%,100%,(T4*100%)/$M4))))</f>
        <v>0</v>
      </c>
      <c r="V4" s="215" t="str">
        <f t="shared" ref="V4:V7" si="2">IF(S4="","",IF(U4&lt;100%, IF(U4&lt;100%, "ALERTA","EN TERMINO"), IF(U4=100%, "OK", "EN TERMINO")))</f>
        <v>ALERTA</v>
      </c>
      <c r="W4" s="405" t="s">
        <v>872</v>
      </c>
      <c r="X4" s="209" t="s">
        <v>578</v>
      </c>
      <c r="Y4" s="316" t="str">
        <f>IF(U4=100%,IF(U4&gt;=100%,"CUMPLIDA","ATENCIÓN"),IF(U4&lt;50%,"ATENCIÓN","EN EJECUCIÓN"))</f>
        <v>ATENCIÓN</v>
      </c>
      <c r="Z4" s="209" t="str">
        <f t="shared" ref="Z4:Z7" si="3">IF(Y4="CUMPLIDA", "SI", "NO")</f>
        <v>NO</v>
      </c>
      <c r="AA4" s="389" t="s">
        <v>97</v>
      </c>
      <c r="AB4" s="383" t="str">
        <f t="shared" ref="AB4:AB7" si="4">IF(Y4="CUMPLIDA",IF(AND(Z4="SI",AA4="NO"),"EFECTIVA",IF(AND(Z4="NO",AA4="NO"),"INEFECTIVA",IF(AND(Z4="NO",AA4="SI"),"INEFECTIVA",IF(AND(Z4="SI",AA4="SI"),"INEFECTIVA")))),"NO APLICA")</f>
        <v>NO APLICA</v>
      </c>
      <c r="AC4" s="187" t="str">
        <f t="shared" ref="AC4:AC7" si="5">IF(AB4="EFECTIVA","NO",IF(AB4="INEFECTIVA","SI","NO APLICA"))</f>
        <v>NO APLICA</v>
      </c>
      <c r="AD4" s="209" t="s">
        <v>98</v>
      </c>
      <c r="AE4" s="151"/>
    </row>
    <row r="5" spans="2:31" ht="132" customHeight="1" x14ac:dyDescent="0.2">
      <c r="B5" s="197" t="s">
        <v>85</v>
      </c>
      <c r="C5" s="559"/>
      <c r="D5" s="190" t="s">
        <v>296</v>
      </c>
      <c r="E5" s="231">
        <v>628</v>
      </c>
      <c r="F5" s="232" t="s">
        <v>873</v>
      </c>
      <c r="G5" s="232" t="s">
        <v>874</v>
      </c>
      <c r="H5" s="224" t="s">
        <v>875</v>
      </c>
      <c r="I5" s="190" t="s">
        <v>869</v>
      </c>
      <c r="J5" s="190">
        <v>1</v>
      </c>
      <c r="K5" s="151" t="s">
        <v>92</v>
      </c>
      <c r="L5" s="190" t="s">
        <v>876</v>
      </c>
      <c r="M5" s="218">
        <v>1</v>
      </c>
      <c r="N5" s="194">
        <v>45627</v>
      </c>
      <c r="O5" s="194" t="s">
        <v>871</v>
      </c>
      <c r="P5" s="194">
        <v>45900</v>
      </c>
      <c r="Q5" s="317">
        <v>45838</v>
      </c>
      <c r="R5" s="514"/>
      <c r="S5" s="337">
        <v>0</v>
      </c>
      <c r="T5" s="213">
        <f t="shared" si="0"/>
        <v>0</v>
      </c>
      <c r="U5" s="214">
        <f t="shared" si="1"/>
        <v>0</v>
      </c>
      <c r="V5" s="215" t="str">
        <f t="shared" si="2"/>
        <v>ALERTA</v>
      </c>
      <c r="W5" s="405" t="s">
        <v>872</v>
      </c>
      <c r="X5" s="209" t="s">
        <v>578</v>
      </c>
      <c r="Y5" s="316" t="str">
        <f>IF(U5=100%,IF(U5&gt;=100%,"CUMPLIDA","ATENCIÓN"),IF(U5&lt;50%,"ATENCIÓN","EN EJECUCIÓN"))</f>
        <v>ATENCIÓN</v>
      </c>
      <c r="Z5" s="209" t="str">
        <f t="shared" si="3"/>
        <v>NO</v>
      </c>
      <c r="AA5" s="389" t="s">
        <v>97</v>
      </c>
      <c r="AB5" s="383" t="str">
        <f t="shared" si="4"/>
        <v>NO APLICA</v>
      </c>
      <c r="AC5" s="187" t="str">
        <f t="shared" si="5"/>
        <v>NO APLICA</v>
      </c>
      <c r="AD5" s="209" t="s">
        <v>98</v>
      </c>
      <c r="AE5" s="151"/>
    </row>
    <row r="6" spans="2:31" ht="132" customHeight="1" x14ac:dyDescent="0.2">
      <c r="B6" s="197" t="s">
        <v>85</v>
      </c>
      <c r="C6" s="559"/>
      <c r="D6" s="190" t="s">
        <v>296</v>
      </c>
      <c r="E6" s="231">
        <v>629</v>
      </c>
      <c r="F6" s="232" t="s">
        <v>877</v>
      </c>
      <c r="G6" s="232" t="s">
        <v>878</v>
      </c>
      <c r="H6" s="336" t="s">
        <v>879</v>
      </c>
      <c r="I6" s="190" t="s">
        <v>880</v>
      </c>
      <c r="J6" s="190">
        <v>1</v>
      </c>
      <c r="K6" s="151" t="s">
        <v>92</v>
      </c>
      <c r="L6" s="190" t="s">
        <v>881</v>
      </c>
      <c r="M6" s="218">
        <v>1</v>
      </c>
      <c r="N6" s="194">
        <v>45627</v>
      </c>
      <c r="O6" s="194" t="s">
        <v>871</v>
      </c>
      <c r="P6" s="194">
        <v>45900</v>
      </c>
      <c r="Q6" s="317">
        <v>45838</v>
      </c>
      <c r="R6" s="514"/>
      <c r="S6" s="337">
        <v>0</v>
      </c>
      <c r="T6" s="213">
        <f t="shared" si="0"/>
        <v>0</v>
      </c>
      <c r="U6" s="214">
        <f t="shared" si="1"/>
        <v>0</v>
      </c>
      <c r="V6" s="215" t="str">
        <f t="shared" si="2"/>
        <v>ALERTA</v>
      </c>
      <c r="W6" s="405" t="s">
        <v>872</v>
      </c>
      <c r="X6" s="209" t="s">
        <v>578</v>
      </c>
      <c r="Y6" s="316" t="str">
        <f>IF(U6=100%,IF(U6&gt;=100%,"CUMPLIDA","ATENCIÓN"),IF(U6&lt;50%,"ATENCIÓN","EN EJECUCIÓN"))</f>
        <v>ATENCIÓN</v>
      </c>
      <c r="Z6" s="209" t="str">
        <f t="shared" si="3"/>
        <v>NO</v>
      </c>
      <c r="AA6" s="389" t="s">
        <v>97</v>
      </c>
      <c r="AB6" s="383" t="str">
        <f t="shared" si="4"/>
        <v>NO APLICA</v>
      </c>
      <c r="AC6" s="187" t="str">
        <f t="shared" si="5"/>
        <v>NO APLICA</v>
      </c>
      <c r="AD6" s="209" t="s">
        <v>98</v>
      </c>
      <c r="AE6" s="151"/>
    </row>
    <row r="7" spans="2:31" ht="132" customHeight="1" x14ac:dyDescent="0.2">
      <c r="B7" s="197" t="s">
        <v>85</v>
      </c>
      <c r="C7" s="559"/>
      <c r="D7" s="190" t="s">
        <v>296</v>
      </c>
      <c r="E7" s="231">
        <v>630</v>
      </c>
      <c r="F7" s="232" t="s">
        <v>882</v>
      </c>
      <c r="G7" s="232" t="s">
        <v>883</v>
      </c>
      <c r="H7" s="224" t="s">
        <v>884</v>
      </c>
      <c r="I7" s="190" t="s">
        <v>885</v>
      </c>
      <c r="J7" s="190">
        <v>1</v>
      </c>
      <c r="K7" s="151" t="s">
        <v>92</v>
      </c>
      <c r="L7" s="190" t="s">
        <v>886</v>
      </c>
      <c r="M7" s="218">
        <v>1</v>
      </c>
      <c r="N7" s="194">
        <v>45658</v>
      </c>
      <c r="O7" s="355">
        <v>45838</v>
      </c>
      <c r="P7" s="194"/>
      <c r="Q7" s="317">
        <v>45838</v>
      </c>
      <c r="R7" s="514"/>
      <c r="S7" s="337">
        <v>0</v>
      </c>
      <c r="T7" s="213">
        <f t="shared" si="0"/>
        <v>0</v>
      </c>
      <c r="U7" s="214">
        <f t="shared" si="1"/>
        <v>0</v>
      </c>
      <c r="V7" s="215" t="str">
        <f t="shared" si="2"/>
        <v>ALERTA</v>
      </c>
      <c r="W7" s="405" t="s">
        <v>887</v>
      </c>
      <c r="X7" s="209" t="s">
        <v>578</v>
      </c>
      <c r="Y7" s="316" t="str">
        <f>IF(U7=100%,IF(U7&gt;=100%,"CUMPLIDA","ATENCIÓN"),IF(U7&lt;50%,"INCUMPLIDA","EN EJECUCIÓN"))</f>
        <v>INCUMPLIDA</v>
      </c>
      <c r="Z7" s="209" t="str">
        <f t="shared" si="3"/>
        <v>NO</v>
      </c>
      <c r="AA7" s="389" t="s">
        <v>97</v>
      </c>
      <c r="AB7" s="383" t="str">
        <f t="shared" si="4"/>
        <v>NO APLICA</v>
      </c>
      <c r="AC7" s="187" t="str">
        <f t="shared" si="5"/>
        <v>NO APLICA</v>
      </c>
      <c r="AD7" s="209" t="s">
        <v>98</v>
      </c>
      <c r="AE7" s="151"/>
    </row>
  </sheetData>
  <autoFilter ref="A3:AG7"/>
  <mergeCells count="6">
    <mergeCell ref="Z1:AE2"/>
    <mergeCell ref="Q2:Y2"/>
    <mergeCell ref="C4:C7"/>
    <mergeCell ref="B1:F2"/>
    <mergeCell ref="Q1:Y1"/>
    <mergeCell ref="G1:P2"/>
  </mergeCells>
  <conditionalFormatting sqref="V4:V7">
    <cfRule type="containsText" dxfId="127" priority="1120" stopIfTrue="1" operator="containsText" text="EN TERMINO">
      <formula>NOT(ISERROR(SEARCH("EN TERMINO",V4)))</formula>
    </cfRule>
    <cfRule type="containsText" priority="1121" operator="containsText" text="AMARILLO">
      <formula>NOT(ISERROR(SEARCH("AMARILLO",V4)))</formula>
    </cfRule>
    <cfRule type="containsText" dxfId="126" priority="1122" stopIfTrue="1" operator="containsText" text="ALERTA">
      <formula>NOT(ISERROR(SEARCH("ALERTA",V4)))</formula>
    </cfRule>
    <cfRule type="containsText" dxfId="125" priority="1123" stopIfTrue="1" operator="containsText" text="OK">
      <formula>NOT(ISERROR(SEARCH("OK",V4)))</formula>
    </cfRule>
    <cfRule type="dataBar" priority="1124">
      <dataBar>
        <cfvo type="min"/>
        <cfvo type="max"/>
        <color rgb="FF638EC6"/>
      </dataBar>
    </cfRule>
  </conditionalFormatting>
  <conditionalFormatting sqref="Y4:Y7">
    <cfRule type="containsText" dxfId="124" priority="1" operator="containsText" text="EN EJECUCIÓN">
      <formula>NOT(ISERROR(SEARCH("EN EJECUCIÓN",Y4)))</formula>
    </cfRule>
    <cfRule type="containsText" dxfId="123" priority="2" operator="containsText" text="EN TERMINO">
      <formula>NOT(ISERROR(SEARCH("EN TERMINO",Y4)))</formula>
    </cfRule>
    <cfRule type="containsText" dxfId="122" priority="3" operator="containsText" text="ATENCIÓN">
      <formula>NOT(ISERROR(SEARCH("ATENCIÓN",Y4)))</formula>
    </cfRule>
    <cfRule type="containsText" dxfId="121" priority="4" stopIfTrue="1" operator="containsText" text="PENDIENTE">
      <formula>NOT(ISERROR(SEARCH("PENDIENTE",Y4)))</formula>
    </cfRule>
    <cfRule type="containsText" dxfId="120" priority="5" stopIfTrue="1" operator="containsText" text="INCUMPLIDA">
      <formula>NOT(ISERROR(SEARCH("INCUMPLIDA",Y4)))</formula>
    </cfRule>
    <cfRule type="containsText" dxfId="119" priority="6" stopIfTrue="1" operator="containsText" text="CUMPLIDA">
      <formula>NOT(ISERROR(SEARCH("CUMPLIDA",Y4)))</formula>
    </cfRule>
  </conditionalFormatting>
  <conditionalFormatting sqref="AC4:AC7">
    <cfRule type="containsText" dxfId="118" priority="25" operator="containsText" text="cerrada">
      <formula>NOT(ISERROR(SEARCH("cerrada",AC4)))</formula>
    </cfRule>
    <cfRule type="containsText" dxfId="117" priority="26" operator="containsText" text="cerrado">
      <formula>NOT(ISERROR(SEARCH("cerrado",AC4)))</formula>
    </cfRule>
    <cfRule type="containsText" dxfId="116" priority="27" operator="containsText" text="Abierto">
      <formula>NOT(ISERROR(SEARCH("Abierto",AC4)))</formula>
    </cfRule>
  </conditionalFormatting>
  <dataValidations count="1">
    <dataValidation type="list" allowBlank="1" showInputMessage="1" showErrorMessage="1" sqref="AA4:AA7">
      <formula1>#REF!</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590"/>
      <c r="B1" s="590"/>
      <c r="C1" s="590"/>
      <c r="D1" s="590"/>
      <c r="E1" s="590"/>
      <c r="F1" s="590"/>
      <c r="G1" s="590"/>
      <c r="H1" s="589" t="s">
        <v>888</v>
      </c>
      <c r="I1" s="589"/>
      <c r="J1" s="589"/>
      <c r="K1" s="589"/>
      <c r="L1" s="589"/>
      <c r="M1" s="589"/>
      <c r="N1" s="589"/>
      <c r="O1" s="589"/>
      <c r="P1" s="589"/>
      <c r="Q1" s="589"/>
      <c r="R1" s="589"/>
      <c r="S1" s="46"/>
      <c r="T1" s="591" t="s">
        <v>889</v>
      </c>
      <c r="U1" s="591"/>
      <c r="V1" s="591"/>
      <c r="W1" s="591"/>
      <c r="X1" s="591"/>
      <c r="Y1" s="591"/>
      <c r="Z1" s="591"/>
      <c r="AA1" s="591"/>
      <c r="AB1" s="591"/>
      <c r="AC1" s="592" t="s">
        <v>890</v>
      </c>
      <c r="AD1" s="592"/>
      <c r="AE1" s="592"/>
      <c r="AF1" s="592"/>
      <c r="AG1" s="592"/>
      <c r="AH1" s="592"/>
      <c r="AI1" s="592"/>
      <c r="AJ1" s="592"/>
      <c r="AK1" s="51"/>
      <c r="AL1" s="593" t="s">
        <v>891</v>
      </c>
      <c r="AM1" s="593"/>
      <c r="AN1" s="593"/>
      <c r="AO1" s="593"/>
      <c r="AP1" s="593"/>
      <c r="AQ1" s="593"/>
      <c r="AR1" s="593"/>
      <c r="AS1" s="593"/>
      <c r="AT1" s="52"/>
      <c r="AU1" s="585" t="s">
        <v>892</v>
      </c>
      <c r="AV1" s="585"/>
      <c r="AW1" s="585"/>
      <c r="AX1" s="585"/>
      <c r="AY1" s="585"/>
      <c r="AZ1" s="585"/>
      <c r="BA1" s="585"/>
      <c r="BB1" s="585"/>
      <c r="BC1" s="53"/>
      <c r="BD1" s="587" t="s">
        <v>893</v>
      </c>
      <c r="BE1" s="587"/>
      <c r="BF1" s="587"/>
      <c r="BG1" s="587"/>
      <c r="BH1" s="587"/>
      <c r="BI1" s="30"/>
      <c r="BJ1" s="30"/>
      <c r="BK1" s="30"/>
    </row>
    <row r="2" spans="1:63" ht="39.950000000000003" customHeight="1" x14ac:dyDescent="0.25">
      <c r="A2" s="588" t="s">
        <v>894</v>
      </c>
      <c r="B2" s="588" t="s">
        <v>9</v>
      </c>
      <c r="C2" s="588" t="s">
        <v>11</v>
      </c>
      <c r="D2" s="588" t="s">
        <v>895</v>
      </c>
      <c r="E2" s="588" t="s">
        <v>896</v>
      </c>
      <c r="F2" s="588" t="s">
        <v>13</v>
      </c>
      <c r="G2" s="588" t="s">
        <v>17</v>
      </c>
      <c r="H2" s="586" t="s">
        <v>71</v>
      </c>
      <c r="I2" s="589" t="s">
        <v>897</v>
      </c>
      <c r="J2" s="589"/>
      <c r="K2" s="589"/>
      <c r="L2" s="586" t="s">
        <v>72</v>
      </c>
      <c r="M2" s="586" t="s">
        <v>898</v>
      </c>
      <c r="N2" s="586" t="s">
        <v>899</v>
      </c>
      <c r="O2" s="586" t="s">
        <v>32</v>
      </c>
      <c r="P2" s="586" t="s">
        <v>900</v>
      </c>
      <c r="Q2" s="586" t="s">
        <v>901</v>
      </c>
      <c r="R2" s="586" t="s">
        <v>902</v>
      </c>
      <c r="S2" s="44"/>
      <c r="T2" s="595" t="s">
        <v>903</v>
      </c>
      <c r="U2" s="595" t="s">
        <v>904</v>
      </c>
      <c r="V2" s="595" t="s">
        <v>78</v>
      </c>
      <c r="W2" s="595" t="s">
        <v>79</v>
      </c>
      <c r="X2" s="595" t="s">
        <v>905</v>
      </c>
      <c r="Y2" s="595" t="s">
        <v>81</v>
      </c>
      <c r="Z2" s="595" t="s">
        <v>906</v>
      </c>
      <c r="AA2" s="595" t="s">
        <v>907</v>
      </c>
      <c r="AB2" s="45"/>
      <c r="AC2" s="594" t="s">
        <v>908</v>
      </c>
      <c r="AD2" s="594" t="s">
        <v>909</v>
      </c>
      <c r="AE2" s="594" t="s">
        <v>910</v>
      </c>
      <c r="AF2" s="594" t="s">
        <v>911</v>
      </c>
      <c r="AG2" s="594" t="s">
        <v>912</v>
      </c>
      <c r="AH2" s="594" t="s">
        <v>913</v>
      </c>
      <c r="AI2" s="594" t="s">
        <v>914</v>
      </c>
      <c r="AJ2" s="594" t="s">
        <v>915</v>
      </c>
      <c r="AK2" s="43"/>
      <c r="AL2" s="596" t="s">
        <v>916</v>
      </c>
      <c r="AM2" s="596" t="s">
        <v>917</v>
      </c>
      <c r="AN2" s="596" t="s">
        <v>918</v>
      </c>
      <c r="AO2" s="596" t="s">
        <v>919</v>
      </c>
      <c r="AP2" s="596" t="s">
        <v>920</v>
      </c>
      <c r="AQ2" s="596" t="s">
        <v>921</v>
      </c>
      <c r="AR2" s="596" t="s">
        <v>922</v>
      </c>
      <c r="AS2" s="596" t="s">
        <v>923</v>
      </c>
      <c r="AT2" s="48"/>
      <c r="AU2" s="598" t="s">
        <v>916</v>
      </c>
      <c r="AV2" s="47"/>
      <c r="AW2" s="598" t="s">
        <v>917</v>
      </c>
      <c r="AX2" s="598" t="s">
        <v>918</v>
      </c>
      <c r="AY2" s="598" t="s">
        <v>919</v>
      </c>
      <c r="AZ2" s="598" t="s">
        <v>924</v>
      </c>
      <c r="BA2" s="598" t="s">
        <v>921</v>
      </c>
      <c r="BB2" s="598" t="s">
        <v>922</v>
      </c>
      <c r="BC2" s="598" t="s">
        <v>925</v>
      </c>
      <c r="BD2" s="597" t="s">
        <v>52</v>
      </c>
      <c r="BE2" s="597" t="s">
        <v>926</v>
      </c>
      <c r="BF2" s="597" t="s">
        <v>927</v>
      </c>
      <c r="BG2" s="597" t="s">
        <v>928</v>
      </c>
      <c r="BH2" s="599" t="s">
        <v>929</v>
      </c>
      <c r="BI2" s="597" t="s">
        <v>927</v>
      </c>
      <c r="BJ2" s="597" t="s">
        <v>928</v>
      </c>
      <c r="BK2" s="599" t="s">
        <v>929</v>
      </c>
    </row>
    <row r="3" spans="1:63" ht="39.950000000000003" customHeight="1" x14ac:dyDescent="0.25">
      <c r="A3" s="588"/>
      <c r="B3" s="588"/>
      <c r="C3" s="588"/>
      <c r="D3" s="588"/>
      <c r="E3" s="588"/>
      <c r="F3" s="588"/>
      <c r="G3" s="588"/>
      <c r="H3" s="586"/>
      <c r="I3" s="34" t="s">
        <v>930</v>
      </c>
      <c r="J3" s="44" t="s">
        <v>24</v>
      </c>
      <c r="K3" s="44" t="s">
        <v>26</v>
      </c>
      <c r="L3" s="586"/>
      <c r="M3" s="586"/>
      <c r="N3" s="586"/>
      <c r="O3" s="586"/>
      <c r="P3" s="586"/>
      <c r="Q3" s="586"/>
      <c r="R3" s="586"/>
      <c r="S3" s="44" t="s">
        <v>931</v>
      </c>
      <c r="T3" s="595"/>
      <c r="U3" s="595"/>
      <c r="V3" s="595"/>
      <c r="W3" s="595"/>
      <c r="X3" s="595"/>
      <c r="Y3" s="595"/>
      <c r="Z3" s="595"/>
      <c r="AA3" s="595"/>
      <c r="AB3" s="45" t="s">
        <v>52</v>
      </c>
      <c r="AC3" s="594"/>
      <c r="AD3" s="594"/>
      <c r="AE3" s="594"/>
      <c r="AF3" s="594"/>
      <c r="AG3" s="594"/>
      <c r="AH3" s="594"/>
      <c r="AI3" s="594"/>
      <c r="AJ3" s="594"/>
      <c r="AK3" s="43" t="s">
        <v>52</v>
      </c>
      <c r="AL3" s="596"/>
      <c r="AM3" s="596"/>
      <c r="AN3" s="596"/>
      <c r="AO3" s="596"/>
      <c r="AP3" s="596"/>
      <c r="AQ3" s="596"/>
      <c r="AR3" s="596"/>
      <c r="AS3" s="596"/>
      <c r="AT3" s="48" t="s">
        <v>52</v>
      </c>
      <c r="AU3" s="598"/>
      <c r="AV3" s="47" t="s">
        <v>932</v>
      </c>
      <c r="AW3" s="598"/>
      <c r="AX3" s="598"/>
      <c r="AY3" s="598"/>
      <c r="AZ3" s="598"/>
      <c r="BA3" s="598"/>
      <c r="BB3" s="598"/>
      <c r="BC3" s="598"/>
      <c r="BD3" s="597"/>
      <c r="BE3" s="597"/>
      <c r="BF3" s="597"/>
      <c r="BG3" s="597"/>
      <c r="BH3" s="599"/>
      <c r="BI3" s="597"/>
      <c r="BJ3" s="597"/>
      <c r="BK3" s="599"/>
    </row>
    <row r="4" spans="1:63" ht="39.950000000000003" customHeight="1" x14ac:dyDescent="0.25">
      <c r="A4" s="1" t="s">
        <v>933</v>
      </c>
      <c r="B4" s="1" t="s">
        <v>934</v>
      </c>
      <c r="C4" s="1" t="s">
        <v>935</v>
      </c>
      <c r="D4" s="1" t="s">
        <v>933</v>
      </c>
      <c r="E4" s="1" t="s">
        <v>936</v>
      </c>
      <c r="F4" s="1" t="s">
        <v>934</v>
      </c>
      <c r="G4" s="1" t="s">
        <v>937</v>
      </c>
      <c r="H4" s="2" t="s">
        <v>938</v>
      </c>
      <c r="I4" s="35" t="s">
        <v>939</v>
      </c>
      <c r="J4" s="2"/>
      <c r="K4" s="2" t="s">
        <v>940</v>
      </c>
      <c r="L4" s="2" t="s">
        <v>934</v>
      </c>
      <c r="M4" s="2" t="s">
        <v>934</v>
      </c>
      <c r="N4" s="2" t="s">
        <v>941</v>
      </c>
      <c r="O4" s="2" t="s">
        <v>934</v>
      </c>
      <c r="P4" s="2" t="s">
        <v>942</v>
      </c>
      <c r="Q4" s="2" t="s">
        <v>933</v>
      </c>
      <c r="R4" s="2" t="s">
        <v>933</v>
      </c>
      <c r="S4" s="2" t="s">
        <v>933</v>
      </c>
      <c r="T4" s="26" t="s">
        <v>933</v>
      </c>
      <c r="U4" s="26" t="s">
        <v>943</v>
      </c>
      <c r="V4" s="26" t="s">
        <v>944</v>
      </c>
      <c r="W4" s="26" t="s">
        <v>945</v>
      </c>
      <c r="X4" s="26" t="s">
        <v>945</v>
      </c>
      <c r="Y4" s="26" t="s">
        <v>941</v>
      </c>
      <c r="Z4" s="26" t="s">
        <v>946</v>
      </c>
      <c r="AA4" s="26" t="s">
        <v>934</v>
      </c>
      <c r="AB4" s="26" t="s">
        <v>947</v>
      </c>
      <c r="AC4" s="27" t="s">
        <v>933</v>
      </c>
      <c r="AD4" s="27" t="s">
        <v>943</v>
      </c>
      <c r="AE4" s="27" t="s">
        <v>944</v>
      </c>
      <c r="AF4" s="27" t="s">
        <v>945</v>
      </c>
      <c r="AG4" s="27" t="s">
        <v>945</v>
      </c>
      <c r="AH4" s="27" t="s">
        <v>941</v>
      </c>
      <c r="AI4" s="27" t="s">
        <v>946</v>
      </c>
      <c r="AJ4" s="27" t="s">
        <v>934</v>
      </c>
      <c r="AK4" s="27"/>
      <c r="AL4" s="28" t="s">
        <v>933</v>
      </c>
      <c r="AM4" s="28" t="s">
        <v>943</v>
      </c>
      <c r="AN4" s="28" t="s">
        <v>944</v>
      </c>
      <c r="AO4" s="28" t="s">
        <v>945</v>
      </c>
      <c r="AP4" s="28" t="s">
        <v>945</v>
      </c>
      <c r="AQ4" s="28" t="s">
        <v>941</v>
      </c>
      <c r="AR4" s="28" t="s">
        <v>946</v>
      </c>
      <c r="AS4" s="28" t="s">
        <v>934</v>
      </c>
      <c r="AT4" s="28"/>
      <c r="AU4" s="29" t="s">
        <v>933</v>
      </c>
      <c r="AV4" s="29"/>
      <c r="AW4" s="29" t="s">
        <v>943</v>
      </c>
      <c r="AX4" s="29" t="s">
        <v>944</v>
      </c>
      <c r="AY4" s="29" t="s">
        <v>945</v>
      </c>
      <c r="AZ4" s="29" t="s">
        <v>945</v>
      </c>
      <c r="BA4" s="29" t="s">
        <v>941</v>
      </c>
      <c r="BB4" s="29" t="s">
        <v>946</v>
      </c>
      <c r="BC4" s="29"/>
      <c r="BD4" s="50" t="s">
        <v>947</v>
      </c>
      <c r="BE4" s="50"/>
      <c r="BF4" s="50" t="s">
        <v>947</v>
      </c>
      <c r="BG4" s="50" t="s">
        <v>934</v>
      </c>
      <c r="BH4" s="599"/>
      <c r="BI4" s="50" t="s">
        <v>947</v>
      </c>
      <c r="BJ4" s="50" t="s">
        <v>934</v>
      </c>
      <c r="BK4" s="599"/>
    </row>
    <row r="5" spans="1:63" ht="39.950000000000003" customHeight="1" x14ac:dyDescent="0.25">
      <c r="A5" s="58"/>
      <c r="B5" s="49" t="s">
        <v>85</v>
      </c>
      <c r="C5" s="600" t="s">
        <v>948</v>
      </c>
      <c r="D5" s="123">
        <v>44677</v>
      </c>
      <c r="E5" s="104" t="s">
        <v>949</v>
      </c>
      <c r="F5" s="124" t="s">
        <v>950</v>
      </c>
      <c r="G5" s="124" t="s">
        <v>951</v>
      </c>
      <c r="H5" s="54" t="s">
        <v>952</v>
      </c>
      <c r="I5" s="54" t="s">
        <v>953</v>
      </c>
      <c r="J5" s="54" t="s">
        <v>954</v>
      </c>
      <c r="K5" s="40">
        <v>1</v>
      </c>
      <c r="L5" s="40" t="s">
        <v>156</v>
      </c>
      <c r="M5" s="54" t="s">
        <v>955</v>
      </c>
      <c r="N5" s="54" t="s">
        <v>956</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85</v>
      </c>
      <c r="C6" s="601"/>
      <c r="D6" s="123">
        <v>44677</v>
      </c>
      <c r="E6" s="104" t="s">
        <v>949</v>
      </c>
      <c r="F6" s="124" t="s">
        <v>950</v>
      </c>
      <c r="G6" s="125" t="s">
        <v>957</v>
      </c>
      <c r="H6" s="54" t="s">
        <v>958</v>
      </c>
      <c r="I6" s="54" t="s">
        <v>959</v>
      </c>
      <c r="J6" s="54" t="s">
        <v>960</v>
      </c>
      <c r="K6" s="40">
        <v>1</v>
      </c>
      <c r="L6" s="40" t="s">
        <v>156</v>
      </c>
      <c r="M6" s="54" t="s">
        <v>955</v>
      </c>
      <c r="N6" s="54" t="s">
        <v>956</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85</v>
      </c>
      <c r="C7" s="601"/>
      <c r="D7" s="123">
        <v>44677</v>
      </c>
      <c r="E7" s="104" t="s">
        <v>949</v>
      </c>
      <c r="F7" s="124" t="s">
        <v>961</v>
      </c>
      <c r="G7" s="125" t="s">
        <v>962</v>
      </c>
      <c r="H7" s="54" t="s">
        <v>963</v>
      </c>
      <c r="I7" s="54" t="s">
        <v>964</v>
      </c>
      <c r="J7" s="54" t="s">
        <v>965</v>
      </c>
      <c r="K7" s="40">
        <v>1</v>
      </c>
      <c r="L7" s="40" t="s">
        <v>156</v>
      </c>
      <c r="M7" s="54" t="s">
        <v>955</v>
      </c>
      <c r="N7" s="54" t="s">
        <v>956</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85</v>
      </c>
      <c r="C8" s="601"/>
      <c r="D8" s="123">
        <v>44677</v>
      </c>
      <c r="E8" s="104" t="s">
        <v>949</v>
      </c>
      <c r="F8" s="125" t="s">
        <v>966</v>
      </c>
      <c r="G8" s="125" t="s">
        <v>967</v>
      </c>
      <c r="H8" s="126" t="s">
        <v>968</v>
      </c>
      <c r="I8" s="54" t="s">
        <v>969</v>
      </c>
      <c r="J8" s="126" t="s">
        <v>970</v>
      </c>
      <c r="K8" s="40">
        <v>2</v>
      </c>
      <c r="L8" s="127" t="s">
        <v>136</v>
      </c>
      <c r="M8" s="126" t="s">
        <v>955</v>
      </c>
      <c r="N8" s="126" t="s">
        <v>956</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85</v>
      </c>
      <c r="C9" s="601"/>
      <c r="D9" s="123">
        <v>44677</v>
      </c>
      <c r="E9" s="104" t="s">
        <v>949</v>
      </c>
      <c r="F9" s="125" t="s">
        <v>966</v>
      </c>
      <c r="G9" s="125" t="s">
        <v>971</v>
      </c>
      <c r="H9" s="126" t="s">
        <v>972</v>
      </c>
      <c r="I9" s="126" t="s">
        <v>973</v>
      </c>
      <c r="J9" s="54" t="s">
        <v>965</v>
      </c>
      <c r="K9" s="40">
        <v>1</v>
      </c>
      <c r="L9" s="40" t="s">
        <v>136</v>
      </c>
      <c r="M9" s="54" t="s">
        <v>955</v>
      </c>
      <c r="N9" s="54" t="s">
        <v>956</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85</v>
      </c>
      <c r="C10" s="601"/>
      <c r="D10" s="123">
        <v>44677</v>
      </c>
      <c r="E10" s="104" t="s">
        <v>949</v>
      </c>
      <c r="F10" s="125" t="s">
        <v>966</v>
      </c>
      <c r="G10" s="125" t="s">
        <v>974</v>
      </c>
      <c r="H10" s="126" t="s">
        <v>975</v>
      </c>
      <c r="I10" s="126" t="s">
        <v>976</v>
      </c>
      <c r="J10" s="126" t="s">
        <v>977</v>
      </c>
      <c r="K10" s="54">
        <v>3</v>
      </c>
      <c r="L10" s="126" t="s">
        <v>156</v>
      </c>
      <c r="M10" s="126" t="s">
        <v>955</v>
      </c>
      <c r="N10" s="126" t="s">
        <v>956</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85</v>
      </c>
      <c r="C11" s="601"/>
      <c r="D11" s="123">
        <v>44677</v>
      </c>
      <c r="E11" s="104" t="s">
        <v>949</v>
      </c>
      <c r="F11" s="603" t="s">
        <v>966</v>
      </c>
      <c r="G11" s="604" t="s">
        <v>978</v>
      </c>
      <c r="H11" s="54" t="s">
        <v>979</v>
      </c>
      <c r="I11" s="54" t="s">
        <v>980</v>
      </c>
      <c r="J11" s="54" t="s">
        <v>981</v>
      </c>
      <c r="K11" s="40">
        <v>2</v>
      </c>
      <c r="L11" s="40" t="s">
        <v>136</v>
      </c>
      <c r="M11" s="54" t="s">
        <v>955</v>
      </c>
      <c r="N11" s="54" t="s">
        <v>956</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85</v>
      </c>
      <c r="C12" s="601"/>
      <c r="D12" s="123">
        <v>44677</v>
      </c>
      <c r="E12" s="104" t="s">
        <v>949</v>
      </c>
      <c r="F12" s="603"/>
      <c r="G12" s="604"/>
      <c r="H12" s="126" t="s">
        <v>982</v>
      </c>
      <c r="I12" s="54" t="s">
        <v>983</v>
      </c>
      <c r="J12" s="54" t="s">
        <v>965</v>
      </c>
      <c r="K12" s="40">
        <v>1</v>
      </c>
      <c r="L12" s="40" t="s">
        <v>136</v>
      </c>
      <c r="M12" s="54" t="s">
        <v>955</v>
      </c>
      <c r="N12" s="54" t="s">
        <v>956</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85</v>
      </c>
      <c r="C13" s="601"/>
      <c r="D13" s="123">
        <v>44677</v>
      </c>
      <c r="E13" s="104" t="s">
        <v>949</v>
      </c>
      <c r="F13" s="605" t="s">
        <v>984</v>
      </c>
      <c r="G13" s="604" t="s">
        <v>985</v>
      </c>
      <c r="H13" s="54" t="s">
        <v>986</v>
      </c>
      <c r="I13" s="54" t="s">
        <v>987</v>
      </c>
      <c r="J13" s="54" t="s">
        <v>988</v>
      </c>
      <c r="K13" s="40">
        <v>2</v>
      </c>
      <c r="L13" s="40" t="s">
        <v>136</v>
      </c>
      <c r="M13" s="54" t="s">
        <v>955</v>
      </c>
      <c r="N13" s="54" t="s">
        <v>956</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85</v>
      </c>
      <c r="C14" s="601"/>
      <c r="D14" s="123">
        <v>44677</v>
      </c>
      <c r="E14" s="104" t="s">
        <v>949</v>
      </c>
      <c r="F14" s="605"/>
      <c r="G14" s="604"/>
      <c r="H14" s="54" t="s">
        <v>989</v>
      </c>
      <c r="I14" s="54" t="s">
        <v>990</v>
      </c>
      <c r="J14" s="54" t="s">
        <v>991</v>
      </c>
      <c r="K14" s="40">
        <v>1</v>
      </c>
      <c r="L14" s="40" t="s">
        <v>136</v>
      </c>
      <c r="M14" s="54" t="s">
        <v>955</v>
      </c>
      <c r="N14" s="54" t="s">
        <v>956</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85</v>
      </c>
      <c r="C15" s="601"/>
      <c r="D15" s="123">
        <v>44677</v>
      </c>
      <c r="E15" s="104" t="s">
        <v>949</v>
      </c>
      <c r="F15" s="604" t="s">
        <v>992</v>
      </c>
      <c r="G15" s="604" t="s">
        <v>993</v>
      </c>
      <c r="H15" s="54" t="s">
        <v>994</v>
      </c>
      <c r="I15" s="54" t="s">
        <v>995</v>
      </c>
      <c r="J15" s="54" t="s">
        <v>996</v>
      </c>
      <c r="K15" s="40">
        <v>3</v>
      </c>
      <c r="L15" s="40" t="s">
        <v>136</v>
      </c>
      <c r="M15" s="54" t="s">
        <v>955</v>
      </c>
      <c r="N15" s="54" t="s">
        <v>956</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85</v>
      </c>
      <c r="C16" s="602"/>
      <c r="D16" s="123">
        <v>44677</v>
      </c>
      <c r="E16" s="104" t="s">
        <v>949</v>
      </c>
      <c r="F16" s="604"/>
      <c r="G16" s="604"/>
      <c r="H16" s="54" t="s">
        <v>997</v>
      </c>
      <c r="I16" s="54" t="s">
        <v>998</v>
      </c>
      <c r="J16" s="54" t="s">
        <v>999</v>
      </c>
      <c r="K16" s="40">
        <v>1</v>
      </c>
      <c r="L16" s="40" t="s">
        <v>136</v>
      </c>
      <c r="M16" s="54" t="s">
        <v>955</v>
      </c>
      <c r="N16" s="54" t="s">
        <v>956</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filterColumn colId="12">
      <filters>
        <filter val="Unidad de Loterias"/>
      </filters>
    </filterColumn>
  </autoFilter>
  <mergeCells count="70">
    <mergeCell ref="C5:C16"/>
    <mergeCell ref="F11:F12"/>
    <mergeCell ref="G11:G12"/>
    <mergeCell ref="F13:F14"/>
    <mergeCell ref="G13:G14"/>
    <mergeCell ref="F15:F16"/>
    <mergeCell ref="G15:G16"/>
    <mergeCell ref="BG2:BG3"/>
    <mergeCell ref="BH2:BH4"/>
    <mergeCell ref="BI2:BI3"/>
    <mergeCell ref="BJ2:BJ3"/>
    <mergeCell ref="BK2:BK4"/>
    <mergeCell ref="BF2:BF3"/>
    <mergeCell ref="AS2:AS3"/>
    <mergeCell ref="AU2:AU3"/>
    <mergeCell ref="AW2:AW3"/>
    <mergeCell ref="AX2:AX3"/>
    <mergeCell ref="AY2:AY3"/>
    <mergeCell ref="AZ2:AZ3"/>
    <mergeCell ref="BA2:BA3"/>
    <mergeCell ref="BB2:BB3"/>
    <mergeCell ref="BC2:BC3"/>
    <mergeCell ref="BD2:BD3"/>
    <mergeCell ref="BE2:BE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s>
  <conditionalFormatting sqref="Y5:Y6">
    <cfRule type="containsText" dxfId="115" priority="15" stopIfTrue="1" operator="containsText" text="EN TERMINO">
      <formula>NOT(ISERROR(SEARCH("EN TERMINO",Y5)))</formula>
    </cfRule>
    <cfRule type="containsText" priority="16" operator="containsText" text="AMARILLO">
      <formula>NOT(ISERROR(SEARCH("AMARILLO",Y5)))</formula>
    </cfRule>
    <cfRule type="containsText" dxfId="114" priority="17" stopIfTrue="1" operator="containsText" text="ALERTA">
      <formula>NOT(ISERROR(SEARCH("ALERTA",Y5)))</formula>
    </cfRule>
    <cfRule type="containsText" dxfId="113" priority="18" stopIfTrue="1" operator="containsText" text="OK">
      <formula>NOT(ISERROR(SEARCH("OK",Y5)))</formula>
    </cfRule>
  </conditionalFormatting>
  <conditionalFormatting sqref="AB5:AB6">
    <cfRule type="containsText" dxfId="112" priority="19" stopIfTrue="1" operator="containsText" text="CUMPLIDA">
      <formula>NOT(ISERROR(SEARCH("CUMPLIDA",AB5)))</formula>
    </cfRule>
    <cfRule type="containsText" dxfId="111" priority="20" stopIfTrue="1" operator="containsText" text="PENDIENTE">
      <formula>NOT(ISERROR(SEARCH("PENDIENTE",AB5)))</formula>
    </cfRule>
    <cfRule type="containsText" dxfId="110" priority="21" stopIfTrue="1" operator="containsText" text="INCUMPLIDA">
      <formula>NOT(ISERROR(SEARCH("INCUMPLIDA",AB5)))</formula>
    </cfRule>
  </conditionalFormatting>
  <conditionalFormatting sqref="AH5:AH6 AQ5:AQ6 BA5:BA6">
    <cfRule type="containsText" dxfId="109" priority="6" stopIfTrue="1" operator="containsText" text="EN TERMINO">
      <formula>NOT(ISERROR(SEARCH("EN TERMINO",AH5)))</formula>
    </cfRule>
    <cfRule type="containsText" priority="7" operator="containsText" text="AMARILLO">
      <formula>NOT(ISERROR(SEARCH("AMARILLO",AH5)))</formula>
    </cfRule>
    <cfRule type="containsText" dxfId="108" priority="8" stopIfTrue="1" operator="containsText" text="ALERTA">
      <formula>NOT(ISERROR(SEARCH("ALERTA",AH5)))</formula>
    </cfRule>
    <cfRule type="containsText" dxfId="107" priority="9" stopIfTrue="1" operator="containsText" text="OK">
      <formula>NOT(ISERROR(SEARCH("OK",AH5)))</formula>
    </cfRule>
  </conditionalFormatting>
  <conditionalFormatting sqref="AK5:AK6 AT5:AT6 BD5:BD6">
    <cfRule type="containsText" dxfId="106" priority="10" stopIfTrue="1" operator="containsText" text="CUMPLIDA">
      <formula>NOT(ISERROR(SEARCH("CUMPLIDA",AK5)))</formula>
    </cfRule>
    <cfRule type="containsText" dxfId="105" priority="11" stopIfTrue="1" operator="containsText" text="PENDIENTE">
      <formula>NOT(ISERROR(SEARCH("PENDIENTE",AK5)))</formula>
    </cfRule>
    <cfRule type="containsText" dxfId="104" priority="12" stopIfTrue="1" operator="containsText" text="INCUMPLIDA">
      <formula>NOT(ISERROR(SEARCH("INCUMPLIDA",AK5)))</formula>
    </cfRule>
  </conditionalFormatting>
  <conditionalFormatting sqref="AK5:AK6">
    <cfRule type="containsText" dxfId="103"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102" priority="3" operator="containsText" text="cerrada">
      <formula>NOT(ISERROR(SEARCH("cerrada",BF5)))</formula>
    </cfRule>
    <cfRule type="containsText" dxfId="101" priority="4" operator="containsText" text="cerrado">
      <formula>NOT(ISERROR(SEARCH("cerrado",BF5)))</formula>
    </cfRule>
    <cfRule type="containsText" dxfId="100" priority="5" operator="containsText" text="Abierto">
      <formula>NOT(ISERROR(SEARCH("Abierto",BF5)))</formula>
    </cfRule>
  </conditionalFormatting>
  <dataValidations count="1">
    <dataValidation type="list" allowBlank="1" showInputMessage="1" showErrorMessage="1" sqref="L5:L9 L11:L16">
      <formula1>"Correctiva, Preventiva, Acción de mejora"</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590"/>
      <c r="B1" s="590"/>
      <c r="C1" s="590"/>
      <c r="D1" s="590"/>
      <c r="E1" s="590"/>
      <c r="F1" s="590"/>
      <c r="G1" s="590"/>
      <c r="H1" s="590"/>
      <c r="I1" s="589" t="s">
        <v>888</v>
      </c>
      <c r="J1" s="589"/>
      <c r="K1" s="589"/>
      <c r="L1" s="589"/>
      <c r="M1" s="589"/>
      <c r="N1" s="589"/>
      <c r="O1" s="589"/>
      <c r="P1" s="589"/>
      <c r="Q1" s="589"/>
      <c r="R1" s="589"/>
      <c r="S1" s="589"/>
      <c r="T1" s="46"/>
      <c r="U1" s="591" t="s">
        <v>889</v>
      </c>
      <c r="V1" s="591"/>
      <c r="W1" s="591"/>
      <c r="X1" s="591"/>
      <c r="Y1" s="591"/>
      <c r="Z1" s="591"/>
      <c r="AA1" s="591"/>
      <c r="AB1" s="591"/>
      <c r="AC1" s="591"/>
      <c r="AD1" s="592" t="s">
        <v>890</v>
      </c>
      <c r="AE1" s="592"/>
      <c r="AF1" s="592"/>
      <c r="AG1" s="592"/>
      <c r="AH1" s="592"/>
      <c r="AI1" s="592"/>
      <c r="AJ1" s="592"/>
      <c r="AK1" s="592"/>
      <c r="AL1" s="51"/>
      <c r="AM1" s="593" t="s">
        <v>891</v>
      </c>
      <c r="AN1" s="593"/>
      <c r="AO1" s="593"/>
      <c r="AP1" s="593"/>
      <c r="AQ1" s="593"/>
      <c r="AR1" s="593"/>
      <c r="AS1" s="593"/>
      <c r="AT1" s="593"/>
      <c r="AU1" s="52"/>
      <c r="AV1" s="585" t="s">
        <v>892</v>
      </c>
      <c r="AW1" s="585"/>
      <c r="AX1" s="585"/>
      <c r="AY1" s="585"/>
      <c r="AZ1" s="585"/>
      <c r="BA1" s="585"/>
      <c r="BB1" s="585"/>
      <c r="BC1" s="585"/>
      <c r="BD1" s="53"/>
      <c r="BE1" s="587" t="s">
        <v>893</v>
      </c>
      <c r="BF1" s="587"/>
      <c r="BG1" s="587"/>
      <c r="BH1" s="587"/>
      <c r="BI1" s="587"/>
    </row>
    <row r="2" spans="1:61" ht="39.950000000000003" customHeight="1" x14ac:dyDescent="0.25">
      <c r="A2" s="588" t="s">
        <v>894</v>
      </c>
      <c r="B2" s="588" t="s">
        <v>9</v>
      </c>
      <c r="C2" s="588" t="s">
        <v>11</v>
      </c>
      <c r="D2" s="588" t="s">
        <v>895</v>
      </c>
      <c r="E2" s="588" t="s">
        <v>896</v>
      </c>
      <c r="F2" s="588" t="s">
        <v>13</v>
      </c>
      <c r="G2" s="588" t="s">
        <v>15</v>
      </c>
      <c r="H2" s="588" t="s">
        <v>17</v>
      </c>
      <c r="I2" s="586" t="s">
        <v>71</v>
      </c>
      <c r="J2" s="589" t="s">
        <v>897</v>
      </c>
      <c r="K2" s="589"/>
      <c r="L2" s="589"/>
      <c r="M2" s="586" t="s">
        <v>72</v>
      </c>
      <c r="N2" s="586" t="s">
        <v>898</v>
      </c>
      <c r="O2" s="586" t="s">
        <v>899</v>
      </c>
      <c r="P2" s="586" t="s">
        <v>32</v>
      </c>
      <c r="Q2" s="586" t="s">
        <v>900</v>
      </c>
      <c r="R2" s="586" t="s">
        <v>901</v>
      </c>
      <c r="S2" s="586" t="s">
        <v>902</v>
      </c>
      <c r="T2" s="44"/>
      <c r="U2" s="595" t="s">
        <v>903</v>
      </c>
      <c r="V2" s="595" t="s">
        <v>904</v>
      </c>
      <c r="W2" s="595" t="s">
        <v>78</v>
      </c>
      <c r="X2" s="595" t="s">
        <v>79</v>
      </c>
      <c r="Y2" s="595" t="s">
        <v>905</v>
      </c>
      <c r="Z2" s="595" t="s">
        <v>81</v>
      </c>
      <c r="AA2" s="595" t="s">
        <v>906</v>
      </c>
      <c r="AB2" s="595" t="s">
        <v>907</v>
      </c>
      <c r="AC2" s="45"/>
      <c r="AD2" s="594" t="s">
        <v>908</v>
      </c>
      <c r="AE2" s="594" t="s">
        <v>1000</v>
      </c>
      <c r="AF2" s="594" t="s">
        <v>910</v>
      </c>
      <c r="AG2" s="594" t="s">
        <v>911</v>
      </c>
      <c r="AH2" s="594" t="s">
        <v>912</v>
      </c>
      <c r="AI2" s="594" t="s">
        <v>913</v>
      </c>
      <c r="AJ2" s="594" t="s">
        <v>914</v>
      </c>
      <c r="AK2" s="594" t="s">
        <v>915</v>
      </c>
      <c r="AL2" s="43"/>
      <c r="AM2" s="596" t="s">
        <v>916</v>
      </c>
      <c r="AN2" s="596" t="s">
        <v>917</v>
      </c>
      <c r="AO2" s="596" t="s">
        <v>918</v>
      </c>
      <c r="AP2" s="596" t="s">
        <v>919</v>
      </c>
      <c r="AQ2" s="596" t="s">
        <v>920</v>
      </c>
      <c r="AR2" s="596" t="s">
        <v>921</v>
      </c>
      <c r="AS2" s="596" t="s">
        <v>922</v>
      </c>
      <c r="AT2" s="596" t="s">
        <v>923</v>
      </c>
      <c r="AU2" s="48"/>
      <c r="AV2" s="598" t="s">
        <v>916</v>
      </c>
      <c r="AW2" s="47"/>
      <c r="AX2" s="598" t="s">
        <v>917</v>
      </c>
      <c r="AY2" s="598" t="s">
        <v>918</v>
      </c>
      <c r="AZ2" s="598" t="s">
        <v>919</v>
      </c>
      <c r="BA2" s="598" t="s">
        <v>924</v>
      </c>
      <c r="BB2" s="598" t="s">
        <v>921</v>
      </c>
      <c r="BC2" s="598" t="s">
        <v>922</v>
      </c>
      <c r="BD2" s="598" t="s">
        <v>925</v>
      </c>
      <c r="BE2" s="597" t="s">
        <v>52</v>
      </c>
      <c r="BF2" s="597" t="s">
        <v>926</v>
      </c>
      <c r="BG2" s="597" t="s">
        <v>927</v>
      </c>
      <c r="BH2" s="597" t="s">
        <v>928</v>
      </c>
      <c r="BI2" s="599" t="s">
        <v>929</v>
      </c>
    </row>
    <row r="3" spans="1:61" ht="39.950000000000003" customHeight="1" x14ac:dyDescent="0.25">
      <c r="A3" s="588"/>
      <c r="B3" s="588"/>
      <c r="C3" s="588"/>
      <c r="D3" s="588"/>
      <c r="E3" s="588"/>
      <c r="F3" s="588"/>
      <c r="G3" s="588"/>
      <c r="H3" s="588"/>
      <c r="I3" s="586"/>
      <c r="J3" s="34" t="s">
        <v>930</v>
      </c>
      <c r="K3" s="44" t="s">
        <v>24</v>
      </c>
      <c r="L3" s="44" t="s">
        <v>26</v>
      </c>
      <c r="M3" s="586"/>
      <c r="N3" s="586"/>
      <c r="O3" s="586"/>
      <c r="P3" s="586"/>
      <c r="Q3" s="586"/>
      <c r="R3" s="586"/>
      <c r="S3" s="586"/>
      <c r="T3" s="44" t="s">
        <v>931</v>
      </c>
      <c r="U3" s="595"/>
      <c r="V3" s="595"/>
      <c r="W3" s="595"/>
      <c r="X3" s="595"/>
      <c r="Y3" s="595"/>
      <c r="Z3" s="595"/>
      <c r="AA3" s="595"/>
      <c r="AB3" s="595"/>
      <c r="AC3" s="45" t="s">
        <v>52</v>
      </c>
      <c r="AD3" s="594"/>
      <c r="AE3" s="594"/>
      <c r="AF3" s="594"/>
      <c r="AG3" s="594"/>
      <c r="AH3" s="594"/>
      <c r="AI3" s="594"/>
      <c r="AJ3" s="594"/>
      <c r="AK3" s="594"/>
      <c r="AL3" s="43" t="s">
        <v>52</v>
      </c>
      <c r="AM3" s="596"/>
      <c r="AN3" s="596"/>
      <c r="AO3" s="596"/>
      <c r="AP3" s="596"/>
      <c r="AQ3" s="596"/>
      <c r="AR3" s="596"/>
      <c r="AS3" s="596"/>
      <c r="AT3" s="596"/>
      <c r="AU3" s="48" t="s">
        <v>52</v>
      </c>
      <c r="AV3" s="598"/>
      <c r="AW3" s="47" t="s">
        <v>932</v>
      </c>
      <c r="AX3" s="598"/>
      <c r="AY3" s="598"/>
      <c r="AZ3" s="598"/>
      <c r="BA3" s="598"/>
      <c r="BB3" s="598"/>
      <c r="BC3" s="598"/>
      <c r="BD3" s="598"/>
      <c r="BE3" s="597"/>
      <c r="BF3" s="597"/>
      <c r="BG3" s="597"/>
      <c r="BH3" s="597"/>
      <c r="BI3" s="599"/>
    </row>
    <row r="4" spans="1:61" ht="39.950000000000003" customHeight="1" x14ac:dyDescent="0.25">
      <c r="A4" s="1" t="s">
        <v>933</v>
      </c>
      <c r="B4" s="1" t="s">
        <v>934</v>
      </c>
      <c r="C4" s="1" t="s">
        <v>935</v>
      </c>
      <c r="D4" s="1" t="s">
        <v>933</v>
      </c>
      <c r="E4" s="1" t="s">
        <v>936</v>
      </c>
      <c r="F4" s="1" t="s">
        <v>934</v>
      </c>
      <c r="G4" s="1"/>
      <c r="H4" s="1" t="s">
        <v>937</v>
      </c>
      <c r="I4" s="2" t="s">
        <v>938</v>
      </c>
      <c r="J4" s="35" t="s">
        <v>939</v>
      </c>
      <c r="K4" s="2"/>
      <c r="L4" s="2" t="s">
        <v>940</v>
      </c>
      <c r="M4" s="2" t="s">
        <v>934</v>
      </c>
      <c r="N4" s="2" t="s">
        <v>934</v>
      </c>
      <c r="O4" s="2" t="s">
        <v>941</v>
      </c>
      <c r="P4" s="2" t="s">
        <v>934</v>
      </c>
      <c r="Q4" s="2" t="s">
        <v>942</v>
      </c>
      <c r="R4" s="2" t="s">
        <v>933</v>
      </c>
      <c r="S4" s="2" t="s">
        <v>933</v>
      </c>
      <c r="T4" s="2" t="s">
        <v>933</v>
      </c>
      <c r="U4" s="26" t="s">
        <v>933</v>
      </c>
      <c r="V4" s="26" t="s">
        <v>943</v>
      </c>
      <c r="W4" s="26" t="s">
        <v>944</v>
      </c>
      <c r="X4" s="26" t="s">
        <v>945</v>
      </c>
      <c r="Y4" s="26" t="s">
        <v>945</v>
      </c>
      <c r="Z4" s="26" t="s">
        <v>941</v>
      </c>
      <c r="AA4" s="26" t="s">
        <v>946</v>
      </c>
      <c r="AB4" s="26" t="s">
        <v>934</v>
      </c>
      <c r="AC4" s="26" t="s">
        <v>947</v>
      </c>
      <c r="AD4" s="27" t="s">
        <v>933</v>
      </c>
      <c r="AE4" s="27"/>
      <c r="AF4" s="27" t="s">
        <v>1001</v>
      </c>
      <c r="AG4" s="27" t="s">
        <v>945</v>
      </c>
      <c r="AH4" s="27" t="s">
        <v>945</v>
      </c>
      <c r="AI4" s="27" t="s">
        <v>941</v>
      </c>
      <c r="AJ4" s="27" t="s">
        <v>946</v>
      </c>
      <c r="AK4" s="27" t="s">
        <v>934</v>
      </c>
      <c r="AL4" s="27"/>
      <c r="AM4" s="28" t="s">
        <v>933</v>
      </c>
      <c r="AN4" s="28" t="s">
        <v>943</v>
      </c>
      <c r="AO4" s="28" t="s">
        <v>944</v>
      </c>
      <c r="AP4" s="28" t="s">
        <v>945</v>
      </c>
      <c r="AQ4" s="28" t="s">
        <v>945</v>
      </c>
      <c r="AR4" s="28" t="s">
        <v>941</v>
      </c>
      <c r="AS4" s="28" t="s">
        <v>946</v>
      </c>
      <c r="AT4" s="28" t="s">
        <v>934</v>
      </c>
      <c r="AU4" s="28"/>
      <c r="AV4" s="29" t="s">
        <v>933</v>
      </c>
      <c r="AW4" s="29"/>
      <c r="AX4" s="29" t="s">
        <v>943</v>
      </c>
      <c r="AY4" s="29" t="s">
        <v>944</v>
      </c>
      <c r="AZ4" s="29" t="s">
        <v>945</v>
      </c>
      <c r="BA4" s="29" t="s">
        <v>945</v>
      </c>
      <c r="BB4" s="29" t="s">
        <v>941</v>
      </c>
      <c r="BC4" s="29" t="s">
        <v>946</v>
      </c>
      <c r="BD4" s="29"/>
      <c r="BE4" s="50" t="s">
        <v>947</v>
      </c>
      <c r="BF4" s="50"/>
      <c r="BG4" s="50" t="s">
        <v>947</v>
      </c>
      <c r="BH4" s="50" t="s">
        <v>934</v>
      </c>
      <c r="BI4" s="599"/>
    </row>
    <row r="5" spans="1:61" ht="159.75" customHeight="1" x14ac:dyDescent="0.25">
      <c r="A5" s="58"/>
      <c r="B5" s="49" t="s">
        <v>85</v>
      </c>
      <c r="C5" s="616" t="s">
        <v>1002</v>
      </c>
      <c r="D5" s="617">
        <v>44670</v>
      </c>
      <c r="E5" s="618" t="s">
        <v>1003</v>
      </c>
      <c r="F5" s="102" t="s">
        <v>209</v>
      </c>
      <c r="G5" s="620">
        <v>142</v>
      </c>
      <c r="H5" s="607" t="s">
        <v>1004</v>
      </c>
      <c r="I5" s="619" t="s">
        <v>1005</v>
      </c>
      <c r="J5" s="130" t="s">
        <v>1006</v>
      </c>
      <c r="K5" s="130" t="s">
        <v>1007</v>
      </c>
      <c r="L5" s="112">
        <v>1</v>
      </c>
      <c r="M5" s="112" t="s">
        <v>156</v>
      </c>
      <c r="N5" s="112" t="s">
        <v>1008</v>
      </c>
      <c r="O5" s="130" t="s">
        <v>1009</v>
      </c>
      <c r="P5" s="31">
        <v>1</v>
      </c>
      <c r="Q5" s="5"/>
      <c r="R5" s="131">
        <v>44685</v>
      </c>
      <c r="S5" s="139">
        <v>44685</v>
      </c>
      <c r="T5" s="107"/>
      <c r="U5" s="108"/>
      <c r="V5" s="109"/>
      <c r="W5" s="40"/>
      <c r="X5" s="100"/>
      <c r="Y5" s="110"/>
      <c r="Z5" s="40"/>
      <c r="AA5" s="111"/>
      <c r="AB5" s="42"/>
      <c r="AC5" s="112"/>
      <c r="AD5" s="113">
        <v>44742</v>
      </c>
      <c r="AE5" s="114" t="s">
        <v>1010</v>
      </c>
      <c r="AF5" s="40">
        <v>1</v>
      </c>
      <c r="AG5" s="100">
        <f>IF(AF5="","",IF(OR($L5=0,$L5="",AD5=""),"",AF5/$L5))</f>
        <v>1</v>
      </c>
      <c r="AH5" s="117">
        <f>(IF(OR($P5="",AG5=""),"",IF(OR($P5=0,AG5=0),0,IF((AG5*100%)/$P5&gt;100%,100%,(AG5*100%)/$P5))))</f>
        <v>1</v>
      </c>
      <c r="AI5" s="101" t="str">
        <f t="shared" ref="AI5" si="0">IF(AF5="","",IF(AH5&lt;100%, IF(AH5&lt;50%, "ALERTA","EN TERMINO"), IF(AH5=100%, "OK", "EN TERMINO")))</f>
        <v>OK</v>
      </c>
      <c r="AJ5" s="32" t="s">
        <v>1011</v>
      </c>
      <c r="AK5" s="54" t="s">
        <v>1012</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85</v>
      </c>
      <c r="C6" s="616"/>
      <c r="D6" s="617"/>
      <c r="E6" s="618"/>
      <c r="F6" s="102" t="s">
        <v>209</v>
      </c>
      <c r="G6" s="621"/>
      <c r="H6" s="607"/>
      <c r="I6" s="619"/>
      <c r="J6" s="130" t="s">
        <v>1013</v>
      </c>
      <c r="K6" s="130" t="s">
        <v>1014</v>
      </c>
      <c r="L6" s="112">
        <v>1</v>
      </c>
      <c r="M6" s="112" t="s">
        <v>156</v>
      </c>
      <c r="N6" s="112" t="s">
        <v>1008</v>
      </c>
      <c r="O6" s="130" t="s">
        <v>1009</v>
      </c>
      <c r="P6" s="31">
        <v>1</v>
      </c>
      <c r="Q6" s="5"/>
      <c r="R6" s="131">
        <v>44687</v>
      </c>
      <c r="S6" s="140">
        <v>44742</v>
      </c>
      <c r="T6" s="107"/>
      <c r="U6" s="41"/>
      <c r="V6" s="116"/>
      <c r="W6" s="37"/>
      <c r="X6" s="100"/>
      <c r="Y6" s="110"/>
      <c r="Z6" s="40"/>
      <c r="AA6" s="102"/>
      <c r="AB6" s="42"/>
      <c r="AC6" s="112"/>
      <c r="AD6" s="113">
        <v>44742</v>
      </c>
      <c r="AE6" s="111" t="s">
        <v>1015</v>
      </c>
      <c r="AF6" s="40">
        <v>1</v>
      </c>
      <c r="AG6" s="100">
        <f>IF(AF6="","",IF(OR($L6=0,$L6="",AD6=""),"",AF6/$L6))</f>
        <v>1</v>
      </c>
      <c r="AH6" s="117">
        <f>(IF(OR($P6="",AG6=""),"",IF(OR($P6=0,AG6=0),0,IF((AG6*100%)/$P6&gt;100%,100%,(AG6*100%)/$P6))))</f>
        <v>1</v>
      </c>
      <c r="AI6" s="101" t="str">
        <f t="shared" ref="AI6" si="3">IF(AF6="","",IF(AH6&lt;100%, IF(AH6&lt;50%, "ALERTA","EN TERMINO"), IF(AH6=100%, "OK", "EN TERMINO")))</f>
        <v>OK</v>
      </c>
      <c r="AJ6" s="33" t="s">
        <v>1016</v>
      </c>
      <c r="AK6" s="54" t="s">
        <v>1012</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606"/>
      <c r="D9" s="59"/>
      <c r="F9" s="55"/>
      <c r="G9" s="55"/>
      <c r="H9" s="69"/>
      <c r="I9" s="69"/>
      <c r="J9" s="70"/>
      <c r="K9" s="71"/>
      <c r="M9" s="12"/>
      <c r="N9" s="12"/>
      <c r="O9" s="12"/>
      <c r="P9" s="65"/>
      <c r="R9" s="72"/>
      <c r="S9" s="73"/>
      <c r="T9" s="67"/>
    </row>
    <row r="10" spans="1:61" ht="39.950000000000003" customHeight="1" x14ac:dyDescent="0.25">
      <c r="A10" s="59"/>
      <c r="B10" s="12"/>
      <c r="C10" s="606"/>
      <c r="D10" s="59"/>
      <c r="E10" s="613"/>
      <c r="F10" s="55"/>
      <c r="G10" s="55"/>
      <c r="H10" s="615"/>
      <c r="I10" s="615"/>
      <c r="J10" s="70"/>
      <c r="K10" s="71"/>
      <c r="M10" s="12"/>
      <c r="N10" s="12"/>
      <c r="O10" s="12"/>
      <c r="P10" s="65"/>
      <c r="R10" s="72"/>
      <c r="S10" s="73"/>
      <c r="T10" s="67"/>
    </row>
    <row r="11" spans="1:61" ht="39.950000000000003" customHeight="1" x14ac:dyDescent="0.25">
      <c r="A11" s="59"/>
      <c r="B11" s="12"/>
      <c r="C11" s="606"/>
      <c r="D11" s="59"/>
      <c r="E11" s="613"/>
      <c r="F11" s="55"/>
      <c r="G11" s="55"/>
      <c r="H11" s="615"/>
      <c r="I11" s="615"/>
      <c r="J11" s="70"/>
      <c r="K11" s="71"/>
      <c r="M11" s="12"/>
      <c r="N11" s="12"/>
      <c r="O11" s="12"/>
      <c r="P11" s="65"/>
      <c r="R11" s="72"/>
      <c r="S11" s="73"/>
      <c r="T11" s="67"/>
    </row>
    <row r="12" spans="1:61" ht="39.950000000000003" customHeight="1" x14ac:dyDescent="0.25">
      <c r="A12" s="59"/>
      <c r="B12" s="12"/>
      <c r="C12" s="606"/>
      <c r="D12" s="59"/>
      <c r="E12" s="613"/>
      <c r="F12" s="55"/>
      <c r="G12" s="55"/>
      <c r="H12" s="615"/>
      <c r="I12" s="615"/>
      <c r="J12" s="70"/>
      <c r="K12" s="71"/>
      <c r="M12" s="12"/>
      <c r="N12" s="12"/>
      <c r="O12" s="12"/>
      <c r="P12" s="65"/>
      <c r="R12" s="72"/>
      <c r="S12" s="73"/>
      <c r="T12" s="67"/>
    </row>
    <row r="13" spans="1:61" ht="39.950000000000003" customHeight="1" x14ac:dyDescent="0.25">
      <c r="A13" s="59"/>
      <c r="B13" s="12"/>
      <c r="C13" s="606"/>
      <c r="D13" s="59"/>
      <c r="E13" s="613"/>
      <c r="F13" s="55"/>
      <c r="G13" s="55"/>
      <c r="H13" s="615"/>
      <c r="I13" s="615"/>
      <c r="J13" s="70"/>
      <c r="K13" s="71"/>
      <c r="M13" s="12"/>
      <c r="N13" s="12"/>
      <c r="O13" s="12"/>
      <c r="P13" s="65"/>
      <c r="R13" s="72"/>
      <c r="S13" s="73"/>
      <c r="T13" s="67"/>
    </row>
    <row r="14" spans="1:61" ht="39.950000000000003" customHeight="1" x14ac:dyDescent="0.25">
      <c r="A14" s="59"/>
      <c r="B14" s="12"/>
      <c r="C14" s="606"/>
      <c r="D14" s="59"/>
      <c r="E14" s="613"/>
      <c r="F14" s="55"/>
      <c r="G14" s="55"/>
      <c r="H14" s="615"/>
      <c r="I14" s="615"/>
      <c r="J14" s="70"/>
      <c r="K14" s="71"/>
      <c r="M14" s="12"/>
      <c r="N14" s="12"/>
      <c r="O14" s="12"/>
      <c r="P14" s="65"/>
      <c r="R14" s="72"/>
      <c r="S14" s="73"/>
      <c r="T14" s="67"/>
    </row>
    <row r="15" spans="1:61" ht="39.950000000000003" customHeight="1" x14ac:dyDescent="0.25">
      <c r="A15" s="59"/>
      <c r="B15" s="12"/>
      <c r="C15" s="606"/>
      <c r="D15" s="59"/>
      <c r="E15" s="613"/>
      <c r="F15" s="55"/>
      <c r="G15" s="55"/>
      <c r="H15" s="615"/>
      <c r="I15" s="615"/>
      <c r="J15" s="70"/>
      <c r="K15" s="71"/>
      <c r="M15" s="12"/>
      <c r="N15" s="12"/>
      <c r="O15" s="12"/>
      <c r="P15" s="65"/>
      <c r="R15" s="72"/>
      <c r="S15" s="73"/>
      <c r="T15" s="67"/>
    </row>
    <row r="16" spans="1:61" ht="39.950000000000003" customHeight="1" x14ac:dyDescent="0.25">
      <c r="A16" s="59"/>
      <c r="B16" s="12"/>
      <c r="C16" s="606"/>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606"/>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606"/>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606"/>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606"/>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606"/>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606"/>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606"/>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606"/>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606"/>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606"/>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606"/>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606"/>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606"/>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606"/>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606"/>
      <c r="D31" s="59"/>
      <c r="F31" s="80"/>
      <c r="G31" s="80"/>
      <c r="H31" s="69"/>
      <c r="I31" s="69"/>
      <c r="J31" s="69"/>
      <c r="K31" s="81"/>
      <c r="L31" s="81"/>
      <c r="M31" s="12"/>
      <c r="N31" s="12"/>
      <c r="O31" s="69"/>
      <c r="P31" s="65"/>
      <c r="Q31" s="69"/>
      <c r="R31" s="76"/>
      <c r="S31" s="76"/>
      <c r="T31" s="614"/>
      <c r="U31" s="82"/>
      <c r="W31" s="83"/>
      <c r="X31" s="15"/>
      <c r="Y31" s="20"/>
      <c r="Z31" s="14"/>
      <c r="AA31" s="38"/>
      <c r="AB31" s="11"/>
      <c r="AC31" s="22"/>
      <c r="BG31" s="14"/>
    </row>
    <row r="32" spans="1:59" ht="39.950000000000003" customHeight="1" x14ac:dyDescent="0.25">
      <c r="A32" s="59"/>
      <c r="B32" s="12"/>
      <c r="C32" s="606"/>
      <c r="D32" s="59"/>
      <c r="F32" s="80"/>
      <c r="G32" s="80"/>
      <c r="H32" s="69"/>
      <c r="I32" s="81"/>
      <c r="J32" s="69"/>
      <c r="K32" s="81"/>
      <c r="L32" s="81"/>
      <c r="M32" s="12"/>
      <c r="N32" s="12"/>
      <c r="O32" s="81"/>
      <c r="P32" s="65"/>
      <c r="Q32" s="81"/>
      <c r="R32" s="73"/>
      <c r="S32" s="73"/>
      <c r="T32" s="614"/>
      <c r="U32" s="82"/>
      <c r="W32" s="83"/>
      <c r="X32" s="15"/>
      <c r="Y32" s="20"/>
      <c r="Z32" s="14"/>
      <c r="AA32" s="38"/>
      <c r="AB32" s="11"/>
      <c r="AC32" s="22"/>
      <c r="BG32" s="14"/>
    </row>
    <row r="33" spans="1:61" ht="39.950000000000003" customHeight="1" x14ac:dyDescent="0.25">
      <c r="A33" s="59"/>
      <c r="B33" s="12"/>
      <c r="C33" s="606"/>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606"/>
      <c r="D34" s="59"/>
      <c r="F34" s="80"/>
      <c r="G34" s="80"/>
      <c r="H34" s="69"/>
      <c r="I34" s="615"/>
      <c r="J34" s="615"/>
      <c r="K34" s="615"/>
      <c r="L34" s="615"/>
      <c r="M34" s="12"/>
      <c r="N34" s="12"/>
      <c r="O34" s="81"/>
      <c r="P34" s="65"/>
      <c r="Q34" s="615"/>
      <c r="R34" s="614"/>
      <c r="S34" s="614"/>
      <c r="T34" s="73"/>
      <c r="U34" s="82"/>
      <c r="W34" s="83"/>
      <c r="X34" s="15"/>
      <c r="Y34" s="20"/>
      <c r="Z34" s="14"/>
      <c r="AA34" s="39"/>
      <c r="AB34" s="11"/>
      <c r="AC34" s="22"/>
      <c r="BG34" s="14"/>
    </row>
    <row r="35" spans="1:61" ht="39.950000000000003" customHeight="1" x14ac:dyDescent="0.25">
      <c r="A35" s="59"/>
      <c r="B35" s="12"/>
      <c r="C35" s="606"/>
      <c r="D35" s="59"/>
      <c r="F35" s="80"/>
      <c r="G35" s="80"/>
      <c r="H35" s="69"/>
      <c r="I35" s="615"/>
      <c r="J35" s="615"/>
      <c r="K35" s="615"/>
      <c r="L35" s="615"/>
      <c r="M35" s="12"/>
      <c r="N35" s="12"/>
      <c r="O35" s="81"/>
      <c r="P35" s="65"/>
      <c r="Q35" s="615"/>
      <c r="R35" s="614"/>
      <c r="S35" s="614"/>
      <c r="T35" s="73"/>
      <c r="U35" s="82"/>
      <c r="W35" s="83"/>
      <c r="X35" s="15"/>
      <c r="Y35" s="20"/>
      <c r="Z35" s="14"/>
      <c r="AA35" s="39"/>
      <c r="AB35" s="11"/>
      <c r="AC35" s="22"/>
      <c r="BG35" s="14"/>
    </row>
    <row r="36" spans="1:61" ht="39.950000000000003" customHeight="1" x14ac:dyDescent="0.25">
      <c r="A36" s="59"/>
      <c r="B36" s="12"/>
      <c r="C36" s="606"/>
      <c r="D36" s="59"/>
      <c r="F36" s="80"/>
      <c r="G36" s="80"/>
      <c r="H36" s="69"/>
      <c r="I36" s="615"/>
      <c r="J36" s="615"/>
      <c r="K36" s="615"/>
      <c r="L36" s="615"/>
      <c r="M36" s="12"/>
      <c r="N36" s="12"/>
      <c r="O36" s="81"/>
      <c r="P36" s="65"/>
      <c r="Q36" s="615"/>
      <c r="R36" s="614"/>
      <c r="S36" s="614"/>
      <c r="T36" s="614"/>
      <c r="U36" s="82"/>
      <c r="W36" s="83"/>
      <c r="X36" s="15"/>
      <c r="Y36" s="20"/>
      <c r="Z36" s="14"/>
      <c r="AA36" s="39"/>
      <c r="AB36" s="11"/>
      <c r="AC36" s="22"/>
      <c r="BG36" s="14"/>
    </row>
    <row r="37" spans="1:61" ht="39.950000000000003" customHeight="1" x14ac:dyDescent="0.25">
      <c r="A37" s="59"/>
      <c r="B37" s="12"/>
      <c r="C37" s="606"/>
      <c r="D37" s="59"/>
      <c r="F37" s="80"/>
      <c r="G37" s="80"/>
      <c r="H37" s="69"/>
      <c r="I37" s="615"/>
      <c r="J37" s="615"/>
      <c r="K37" s="615"/>
      <c r="L37" s="615"/>
      <c r="M37" s="12"/>
      <c r="N37" s="12"/>
      <c r="O37" s="81"/>
      <c r="P37" s="65"/>
      <c r="Q37" s="615"/>
      <c r="R37" s="614"/>
      <c r="S37" s="614"/>
      <c r="T37" s="614"/>
      <c r="U37" s="82"/>
      <c r="W37" s="83"/>
      <c r="X37" s="15"/>
      <c r="Y37" s="20"/>
      <c r="Z37" s="14"/>
      <c r="AA37" s="39"/>
      <c r="AB37" s="11"/>
      <c r="AC37" s="22"/>
      <c r="BG37" s="14"/>
    </row>
    <row r="38" spans="1:61" ht="39.950000000000003" customHeight="1" x14ac:dyDescent="0.25">
      <c r="A38" s="59"/>
      <c r="B38" s="12"/>
      <c r="C38" s="606"/>
      <c r="D38" s="59"/>
      <c r="F38" s="80"/>
      <c r="G38" s="80"/>
      <c r="H38" s="69"/>
      <c r="I38" s="615"/>
      <c r="J38" s="615"/>
      <c r="K38" s="615"/>
      <c r="L38" s="81"/>
      <c r="M38" s="12"/>
      <c r="N38" s="12"/>
      <c r="O38" s="81"/>
      <c r="P38" s="65"/>
      <c r="Q38" s="615"/>
      <c r="R38" s="614"/>
      <c r="S38" s="614"/>
      <c r="T38" s="614"/>
      <c r="U38" s="82"/>
      <c r="W38" s="83"/>
      <c r="X38" s="15"/>
      <c r="Y38" s="20"/>
      <c r="Z38" s="14"/>
      <c r="AA38" s="39"/>
      <c r="AB38" s="11"/>
      <c r="AC38" s="22"/>
      <c r="BG38" s="14"/>
    </row>
    <row r="39" spans="1:61" ht="39.950000000000003" customHeight="1" x14ac:dyDescent="0.25">
      <c r="A39" s="59"/>
      <c r="B39" s="12"/>
      <c r="C39" s="606"/>
      <c r="D39" s="59"/>
      <c r="F39" s="80"/>
      <c r="G39" s="80"/>
      <c r="H39" s="69"/>
      <c r="I39" s="615"/>
      <c r="J39" s="615"/>
      <c r="K39" s="615"/>
      <c r="L39" s="81"/>
      <c r="M39" s="12"/>
      <c r="N39" s="12"/>
      <c r="O39" s="81"/>
      <c r="P39" s="65"/>
      <c r="Q39" s="615"/>
      <c r="R39" s="614"/>
      <c r="S39" s="614"/>
      <c r="T39" s="614"/>
      <c r="U39" s="82"/>
      <c r="W39" s="83"/>
      <c r="X39" s="15"/>
      <c r="Y39" s="20"/>
      <c r="Z39" s="14"/>
      <c r="AA39" s="39"/>
      <c r="AB39" s="11"/>
      <c r="AC39" s="22"/>
      <c r="BG39" s="14"/>
    </row>
    <row r="40" spans="1:61" ht="39.950000000000003" customHeight="1" x14ac:dyDescent="0.25">
      <c r="A40" s="59"/>
      <c r="B40" s="12"/>
      <c r="C40" s="606"/>
      <c r="D40" s="59"/>
      <c r="F40" s="80"/>
      <c r="G40" s="80"/>
      <c r="H40" s="69"/>
      <c r="I40" s="615"/>
      <c r="J40" s="615"/>
      <c r="K40" s="615"/>
      <c r="L40" s="81"/>
      <c r="M40" s="12"/>
      <c r="N40" s="12"/>
      <c r="O40" s="81"/>
      <c r="P40" s="65"/>
      <c r="Q40" s="615"/>
      <c r="R40" s="614"/>
      <c r="S40" s="614"/>
      <c r="T40" s="614"/>
      <c r="U40" s="82"/>
      <c r="W40" s="83"/>
      <c r="X40" s="15"/>
      <c r="Y40" s="20"/>
      <c r="Z40" s="14"/>
      <c r="AA40" s="39"/>
      <c r="AB40" s="11"/>
      <c r="AC40" s="22"/>
      <c r="BG40" s="14"/>
    </row>
    <row r="41" spans="1:61" ht="39.950000000000003" customHeight="1" x14ac:dyDescent="0.25">
      <c r="A41" s="59"/>
      <c r="B41" s="12"/>
      <c r="C41" s="606"/>
      <c r="D41" s="59"/>
      <c r="F41" s="80"/>
      <c r="G41" s="80"/>
      <c r="H41" s="69"/>
      <c r="I41" s="615"/>
      <c r="J41" s="615"/>
      <c r="K41" s="615"/>
      <c r="L41" s="81"/>
      <c r="M41" s="12"/>
      <c r="N41" s="12"/>
      <c r="O41" s="81"/>
      <c r="P41" s="65"/>
      <c r="Q41" s="615"/>
      <c r="R41" s="614"/>
      <c r="S41" s="614"/>
      <c r="T41" s="614"/>
      <c r="U41" s="82"/>
      <c r="W41" s="83"/>
      <c r="X41" s="15"/>
      <c r="Y41" s="20"/>
      <c r="Z41" s="14"/>
      <c r="AA41" s="39"/>
      <c r="AB41" s="11"/>
      <c r="AC41" s="22"/>
      <c r="BG41" s="14"/>
    </row>
    <row r="42" spans="1:61" ht="39.950000000000003" customHeight="1" x14ac:dyDescent="0.25">
      <c r="A42" s="59"/>
      <c r="B42" s="12"/>
      <c r="C42" s="606"/>
      <c r="D42" s="59"/>
      <c r="F42" s="80"/>
      <c r="G42" s="80"/>
      <c r="H42" s="69"/>
      <c r="I42" s="615"/>
      <c r="J42" s="615"/>
      <c r="K42" s="615"/>
      <c r="L42" s="81"/>
      <c r="M42" s="12"/>
      <c r="N42" s="12"/>
      <c r="O42" s="81"/>
      <c r="P42" s="65"/>
      <c r="Q42" s="615"/>
      <c r="R42" s="614"/>
      <c r="S42" s="614"/>
      <c r="T42" s="614"/>
      <c r="U42" s="82"/>
      <c r="W42" s="83"/>
      <c r="X42" s="15"/>
      <c r="Y42" s="20"/>
      <c r="Z42" s="14"/>
      <c r="AA42" s="39"/>
      <c r="AB42" s="11"/>
      <c r="AC42" s="22"/>
      <c r="BG42" s="14"/>
    </row>
    <row r="43" spans="1:61" ht="39.950000000000003" customHeight="1" x14ac:dyDescent="0.25">
      <c r="A43" s="59"/>
      <c r="B43" s="12"/>
      <c r="C43" s="606"/>
      <c r="D43" s="59"/>
      <c r="F43" s="80"/>
      <c r="G43" s="80"/>
      <c r="H43" s="69"/>
      <c r="I43" s="615"/>
      <c r="J43" s="615"/>
      <c r="K43" s="615"/>
      <c r="L43" s="81"/>
      <c r="M43" s="12"/>
      <c r="N43" s="12"/>
      <c r="O43" s="81"/>
      <c r="P43" s="65"/>
      <c r="Q43" s="615"/>
      <c r="R43" s="614"/>
      <c r="S43" s="614"/>
      <c r="T43" s="614"/>
      <c r="U43" s="82"/>
      <c r="W43" s="83"/>
      <c r="X43" s="15"/>
      <c r="Y43" s="20"/>
      <c r="Z43" s="14"/>
      <c r="AA43" s="39"/>
      <c r="AB43" s="11"/>
      <c r="AC43" s="22"/>
      <c r="BG43" s="14"/>
    </row>
    <row r="44" spans="1:61" ht="39.950000000000003" customHeight="1" x14ac:dyDescent="0.25">
      <c r="A44" s="59"/>
      <c r="B44" s="12"/>
      <c r="C44" s="606"/>
      <c r="D44" s="59"/>
      <c r="F44" s="80"/>
      <c r="G44" s="80"/>
      <c r="H44" s="69"/>
      <c r="I44" s="615"/>
      <c r="J44" s="615"/>
      <c r="K44" s="615"/>
      <c r="L44" s="81"/>
      <c r="M44" s="12"/>
      <c r="N44" s="12"/>
      <c r="O44" s="81"/>
      <c r="P44" s="65"/>
      <c r="Q44" s="615"/>
      <c r="R44" s="614"/>
      <c r="S44" s="614"/>
      <c r="T44" s="614"/>
      <c r="U44" s="82"/>
      <c r="W44" s="83"/>
      <c r="X44" s="15"/>
      <c r="Y44" s="20"/>
      <c r="Z44" s="14"/>
      <c r="AA44" s="39"/>
      <c r="AB44" s="11"/>
      <c r="AC44" s="22"/>
      <c r="BG44" s="14"/>
    </row>
    <row r="45" spans="1:61" ht="39.950000000000003" customHeight="1" x14ac:dyDescent="0.25">
      <c r="A45" s="59"/>
      <c r="B45" s="12"/>
      <c r="C45" s="606"/>
      <c r="D45" s="59"/>
      <c r="F45" s="80"/>
      <c r="G45" s="80"/>
      <c r="H45" s="69"/>
      <c r="I45" s="615"/>
      <c r="J45" s="615"/>
      <c r="K45" s="615"/>
      <c r="L45" s="81"/>
      <c r="M45" s="12"/>
      <c r="N45" s="12"/>
      <c r="O45" s="81"/>
      <c r="P45" s="65"/>
      <c r="Q45" s="615"/>
      <c r="R45" s="614"/>
      <c r="S45" s="614"/>
      <c r="T45" s="614"/>
      <c r="U45" s="82"/>
      <c r="W45" s="83"/>
      <c r="X45" s="15"/>
      <c r="Y45" s="20"/>
      <c r="Z45" s="14"/>
      <c r="AA45" s="39"/>
      <c r="AB45" s="11"/>
      <c r="AC45" s="22"/>
      <c r="BG45" s="14"/>
    </row>
    <row r="46" spans="1:61" ht="39.950000000000003" customHeight="1" x14ac:dyDescent="0.25">
      <c r="A46" s="59"/>
      <c r="B46" s="12"/>
      <c r="C46" s="606"/>
      <c r="D46" s="59"/>
      <c r="F46" s="80"/>
      <c r="G46" s="80"/>
      <c r="H46" s="69"/>
      <c r="I46" s="615"/>
      <c r="J46" s="615"/>
      <c r="K46" s="615"/>
      <c r="L46" s="81"/>
      <c r="M46" s="12"/>
      <c r="N46" s="12"/>
      <c r="O46" s="81"/>
      <c r="P46" s="65"/>
      <c r="Q46" s="615"/>
      <c r="R46" s="614"/>
      <c r="S46" s="614"/>
      <c r="T46" s="614"/>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611"/>
      <c r="D49" s="57"/>
      <c r="E49" s="610"/>
      <c r="F49" s="80"/>
      <c r="G49" s="80"/>
      <c r="H49" s="611"/>
      <c r="I49" s="612"/>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611"/>
      <c r="D50" s="57"/>
      <c r="E50" s="610"/>
      <c r="F50" s="80"/>
      <c r="G50" s="80"/>
      <c r="H50" s="611"/>
      <c r="I50" s="612"/>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611"/>
      <c r="D51" s="57"/>
      <c r="E51" s="610"/>
      <c r="F51" s="80"/>
      <c r="G51" s="80"/>
      <c r="H51" s="611"/>
      <c r="I51" s="612"/>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611"/>
      <c r="D52" s="57"/>
      <c r="E52" s="610"/>
      <c r="F52" s="80"/>
      <c r="G52" s="80"/>
      <c r="H52" s="606"/>
      <c r="I52" s="612"/>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611"/>
      <c r="D53" s="57"/>
      <c r="E53" s="610"/>
      <c r="F53" s="80"/>
      <c r="G53" s="80"/>
      <c r="H53" s="606"/>
      <c r="I53" s="612"/>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611"/>
      <c r="D54" s="57"/>
      <c r="E54" s="610"/>
      <c r="F54" s="80"/>
      <c r="G54" s="80"/>
      <c r="H54" s="606"/>
      <c r="I54" s="612"/>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611"/>
      <c r="D55" s="57"/>
      <c r="E55" s="610"/>
      <c r="F55" s="80"/>
      <c r="G55" s="80"/>
      <c r="H55" s="611"/>
      <c r="I55" s="612"/>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611"/>
      <c r="D56" s="57"/>
      <c r="E56" s="610"/>
      <c r="F56" s="80"/>
      <c r="G56" s="80"/>
      <c r="H56" s="611"/>
      <c r="I56" s="612"/>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611"/>
      <c r="D57" s="57"/>
      <c r="E57" s="610"/>
      <c r="F57" s="80"/>
      <c r="G57" s="80"/>
      <c r="H57" s="611"/>
      <c r="I57" s="612"/>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611"/>
      <c r="D58" s="57"/>
      <c r="E58" s="610"/>
      <c r="F58" s="80"/>
      <c r="G58" s="80"/>
      <c r="H58" s="611"/>
      <c r="I58" s="612"/>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611"/>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611"/>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611"/>
      <c r="D61" s="59"/>
      <c r="E61" s="610"/>
      <c r="F61" s="80"/>
      <c r="G61" s="80"/>
      <c r="H61" s="610"/>
      <c r="I61" s="612"/>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611"/>
      <c r="D62" s="59"/>
      <c r="E62" s="610"/>
      <c r="F62" s="80"/>
      <c r="G62" s="80"/>
      <c r="H62" s="610"/>
      <c r="I62" s="612"/>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611"/>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611"/>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611"/>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611"/>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611"/>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611"/>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611"/>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611"/>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606"/>
      <c r="D72" s="61"/>
      <c r="E72" s="12"/>
      <c r="F72" s="12"/>
      <c r="G72" s="12"/>
      <c r="H72" s="12"/>
      <c r="I72" s="12"/>
      <c r="K72" s="12"/>
      <c r="L72" s="12"/>
      <c r="N72" s="12"/>
      <c r="O72" s="12"/>
      <c r="P72" s="12"/>
      <c r="Q72" s="12"/>
      <c r="R72" s="56"/>
      <c r="S72" s="56"/>
      <c r="T72" s="9"/>
    </row>
    <row r="73" spans="1:16361" ht="39.950000000000003" customHeight="1" x14ac:dyDescent="0.25">
      <c r="A73" s="61"/>
      <c r="B73" s="12"/>
      <c r="C73" s="606"/>
      <c r="D73" s="61"/>
      <c r="E73" s="12"/>
      <c r="F73" s="12"/>
      <c r="G73" s="12"/>
      <c r="H73" s="12"/>
      <c r="I73" s="12"/>
      <c r="K73" s="12"/>
      <c r="N73" s="12"/>
      <c r="O73" s="12"/>
      <c r="P73" s="12"/>
      <c r="Q73" s="12"/>
      <c r="R73" s="56"/>
      <c r="S73" s="56"/>
      <c r="T73" s="9"/>
    </row>
    <row r="74" spans="1:16361" ht="39.950000000000003" customHeight="1" x14ac:dyDescent="0.25">
      <c r="A74" s="61"/>
      <c r="B74" s="12"/>
      <c r="C74" s="606"/>
      <c r="D74" s="61"/>
      <c r="E74" s="12"/>
      <c r="F74" s="12"/>
      <c r="G74" s="12"/>
      <c r="H74" s="12"/>
      <c r="I74" s="12"/>
      <c r="J74" s="94"/>
      <c r="K74" s="12"/>
      <c r="N74" s="12"/>
      <c r="O74" s="12"/>
      <c r="P74" s="12"/>
      <c r="Q74" s="12"/>
      <c r="R74" s="56"/>
      <c r="S74" s="56"/>
      <c r="T74" s="9"/>
    </row>
    <row r="75" spans="1:16361" ht="39.950000000000003" customHeight="1" x14ac:dyDescent="0.25">
      <c r="A75" s="61"/>
      <c r="B75" s="12"/>
      <c r="C75" s="606"/>
      <c r="D75" s="61"/>
      <c r="E75" s="12"/>
      <c r="F75" s="12"/>
      <c r="G75" s="12"/>
      <c r="H75" s="12"/>
      <c r="I75" s="12"/>
      <c r="J75" s="94"/>
      <c r="K75" s="12"/>
      <c r="N75" s="12"/>
      <c r="O75" s="12"/>
      <c r="P75" s="12"/>
      <c r="Q75" s="12"/>
      <c r="R75" s="56"/>
      <c r="S75" s="56"/>
      <c r="T75" s="9"/>
    </row>
    <row r="76" spans="1:16361" ht="39.950000000000003" customHeight="1" x14ac:dyDescent="0.25">
      <c r="A76" s="61"/>
      <c r="B76" s="12"/>
      <c r="C76" s="606"/>
      <c r="D76" s="61"/>
      <c r="E76" s="12"/>
      <c r="F76" s="12"/>
      <c r="G76" s="12"/>
      <c r="H76" s="12"/>
      <c r="I76" s="12"/>
      <c r="J76" s="94"/>
      <c r="K76" s="12"/>
      <c r="N76" s="12"/>
      <c r="O76" s="12"/>
      <c r="P76" s="12"/>
      <c r="Q76" s="12"/>
      <c r="R76" s="56"/>
      <c r="S76" s="56"/>
      <c r="T76" s="9"/>
    </row>
    <row r="77" spans="1:16361" ht="39.950000000000003" customHeight="1" x14ac:dyDescent="0.25">
      <c r="A77" s="61"/>
      <c r="B77" s="12"/>
      <c r="C77" s="606"/>
      <c r="D77" s="61"/>
      <c r="E77" s="12"/>
      <c r="F77" s="12"/>
      <c r="G77" s="12"/>
      <c r="H77" s="12"/>
      <c r="I77" s="12"/>
      <c r="J77" s="94"/>
      <c r="K77" s="12"/>
      <c r="N77" s="12"/>
      <c r="O77" s="12"/>
      <c r="P77" s="12"/>
      <c r="Q77" s="12"/>
      <c r="R77" s="56"/>
      <c r="S77" s="56"/>
      <c r="T77" s="9"/>
    </row>
    <row r="78" spans="1:16361" ht="39.950000000000003" customHeight="1" x14ac:dyDescent="0.25">
      <c r="A78" s="61"/>
      <c r="B78" s="12"/>
      <c r="C78" s="606"/>
      <c r="D78" s="61"/>
      <c r="E78" s="12"/>
      <c r="F78" s="12"/>
      <c r="G78" s="12"/>
      <c r="H78" s="12"/>
      <c r="I78" s="12"/>
      <c r="J78" s="94"/>
      <c r="K78" s="12"/>
      <c r="N78" s="12"/>
      <c r="O78" s="12"/>
      <c r="P78" s="12"/>
      <c r="Q78" s="12"/>
      <c r="R78" s="56"/>
      <c r="S78" s="56"/>
      <c r="T78" s="9"/>
    </row>
    <row r="79" spans="1:16361" ht="39.950000000000003" customHeight="1" x14ac:dyDescent="0.25">
      <c r="A79" s="61"/>
      <c r="B79" s="12"/>
      <c r="C79" s="606"/>
      <c r="D79" s="61"/>
      <c r="E79" s="12"/>
      <c r="F79" s="12"/>
      <c r="G79" s="12"/>
      <c r="H79" s="12"/>
      <c r="I79" s="12"/>
      <c r="J79" s="94"/>
      <c r="N79" s="12"/>
      <c r="O79" s="12"/>
      <c r="P79" s="12"/>
      <c r="Q79" s="12"/>
      <c r="R79" s="56"/>
      <c r="S79" s="56"/>
      <c r="T79" s="9"/>
    </row>
    <row r="80" spans="1:16361" ht="39.950000000000003" customHeight="1" x14ac:dyDescent="0.25">
      <c r="A80" s="61"/>
      <c r="B80" s="12"/>
      <c r="C80" s="606"/>
      <c r="D80" s="61"/>
      <c r="E80" s="12"/>
      <c r="F80" s="12"/>
      <c r="G80" s="12"/>
      <c r="H80" s="12"/>
      <c r="I80" s="12"/>
      <c r="J80" s="94"/>
      <c r="N80" s="12"/>
      <c r="O80" s="12"/>
      <c r="P80" s="12"/>
      <c r="Q80" s="12"/>
      <c r="R80" s="56"/>
      <c r="S80" s="56"/>
      <c r="T80" s="9"/>
    </row>
    <row r="81" spans="1:20" ht="39.950000000000003" customHeight="1" x14ac:dyDescent="0.25">
      <c r="A81" s="61"/>
      <c r="B81" s="12"/>
      <c r="C81" s="606"/>
      <c r="D81" s="61"/>
      <c r="E81" s="12"/>
      <c r="F81" s="12"/>
      <c r="G81" s="12"/>
      <c r="H81" s="12"/>
      <c r="I81" s="12"/>
      <c r="J81" s="94"/>
      <c r="N81" s="12"/>
      <c r="O81" s="12"/>
      <c r="P81" s="12"/>
      <c r="Q81" s="12"/>
      <c r="R81" s="56"/>
      <c r="S81" s="56"/>
      <c r="T81" s="9"/>
    </row>
    <row r="82" spans="1:20" ht="39.950000000000003" customHeight="1" x14ac:dyDescent="0.25">
      <c r="A82" s="61"/>
      <c r="B82" s="12"/>
      <c r="C82" s="606"/>
      <c r="D82" s="61"/>
      <c r="E82" s="12"/>
      <c r="F82" s="12"/>
      <c r="G82" s="12"/>
      <c r="H82" s="12"/>
      <c r="I82" s="12"/>
      <c r="J82" s="94"/>
      <c r="N82" s="12"/>
      <c r="O82" s="12"/>
      <c r="P82" s="12"/>
      <c r="Q82" s="12"/>
      <c r="R82" s="56"/>
      <c r="S82" s="56"/>
      <c r="T82" s="9"/>
    </row>
    <row r="83" spans="1:20" ht="39.950000000000003" customHeight="1" x14ac:dyDescent="0.25">
      <c r="A83" s="61"/>
      <c r="B83" s="12"/>
      <c r="C83" s="606"/>
      <c r="D83" s="61"/>
      <c r="E83" s="12"/>
      <c r="F83" s="12"/>
      <c r="G83" s="12"/>
      <c r="H83" s="12"/>
      <c r="I83" s="12"/>
      <c r="J83" s="94"/>
      <c r="N83" s="12"/>
      <c r="O83" s="12"/>
      <c r="P83" s="12"/>
      <c r="Q83" s="12"/>
      <c r="R83" s="56"/>
      <c r="S83" s="56"/>
      <c r="T83" s="9"/>
    </row>
    <row r="84" spans="1:20" ht="39.950000000000003" customHeight="1" x14ac:dyDescent="0.25">
      <c r="A84" s="60"/>
      <c r="B84" s="12"/>
      <c r="C84" s="606"/>
      <c r="D84" s="59"/>
      <c r="E84" s="12"/>
      <c r="F84" s="80"/>
      <c r="G84" s="80"/>
      <c r="H84" s="12"/>
      <c r="I84" s="55"/>
      <c r="J84" s="64"/>
      <c r="M84" s="12"/>
      <c r="N84" s="12"/>
      <c r="P84" s="65"/>
      <c r="R84" s="19"/>
      <c r="S84" s="19"/>
      <c r="T84" s="95"/>
    </row>
    <row r="85" spans="1:20" ht="39.950000000000003" customHeight="1" x14ac:dyDescent="0.25">
      <c r="A85" s="60"/>
      <c r="B85" s="12"/>
      <c r="C85" s="606"/>
      <c r="D85" s="59"/>
      <c r="F85" s="80"/>
      <c r="G85" s="80"/>
      <c r="H85" s="96"/>
      <c r="I85" s="55"/>
      <c r="J85" s="97"/>
      <c r="N85" s="12"/>
      <c r="P85" s="65"/>
      <c r="R85" s="19"/>
      <c r="S85" s="19"/>
      <c r="T85" s="95"/>
    </row>
    <row r="86" spans="1:20" ht="39.950000000000003" customHeight="1" x14ac:dyDescent="0.25">
      <c r="A86" s="61"/>
      <c r="B86" s="12"/>
      <c r="C86" s="606"/>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606"/>
      <c r="D87" s="61"/>
      <c r="E87" s="610"/>
      <c r="F87" s="12"/>
      <c r="G87" s="12"/>
      <c r="H87" s="12"/>
      <c r="I87" s="610"/>
      <c r="J87" s="608"/>
      <c r="K87" s="12"/>
      <c r="L87" s="12"/>
      <c r="M87" s="12"/>
      <c r="N87" s="12"/>
      <c r="O87" s="12"/>
      <c r="P87" s="90"/>
      <c r="Q87" s="12"/>
      <c r="R87" s="56"/>
      <c r="S87" s="56"/>
      <c r="T87" s="19"/>
    </row>
    <row r="88" spans="1:20" ht="39.950000000000003" customHeight="1" x14ac:dyDescent="0.25">
      <c r="A88" s="61"/>
      <c r="B88" s="12"/>
      <c r="C88" s="606"/>
      <c r="D88" s="61"/>
      <c r="E88" s="610"/>
      <c r="F88" s="12"/>
      <c r="G88" s="12"/>
      <c r="H88" s="12"/>
      <c r="I88" s="610"/>
      <c r="J88" s="608"/>
      <c r="K88" s="12"/>
      <c r="L88" s="12"/>
      <c r="M88" s="12"/>
      <c r="N88" s="12"/>
      <c r="O88" s="12"/>
      <c r="P88" s="90"/>
      <c r="Q88" s="12"/>
      <c r="R88" s="56"/>
      <c r="S88" s="56"/>
      <c r="T88" s="19"/>
    </row>
    <row r="89" spans="1:20" ht="39.950000000000003" customHeight="1" x14ac:dyDescent="0.25">
      <c r="A89" s="61"/>
      <c r="B89" s="12"/>
      <c r="C89" s="606"/>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606"/>
      <c r="D90" s="61"/>
      <c r="E90" s="12"/>
      <c r="F90" s="12"/>
      <c r="G90" s="12"/>
      <c r="H90" s="12"/>
      <c r="I90" s="12"/>
      <c r="K90" s="12"/>
      <c r="L90" s="12"/>
      <c r="M90" s="12"/>
      <c r="N90" s="12"/>
      <c r="O90" s="12"/>
      <c r="P90" s="90"/>
      <c r="Q90" s="12"/>
      <c r="R90" s="56"/>
      <c r="S90" s="56"/>
      <c r="T90" s="9"/>
    </row>
    <row r="91" spans="1:20" ht="39.950000000000003" customHeight="1" x14ac:dyDescent="0.25">
      <c r="A91" s="61"/>
      <c r="B91" s="12"/>
      <c r="C91" s="606"/>
      <c r="D91" s="61"/>
      <c r="E91" s="12"/>
      <c r="F91" s="12"/>
      <c r="G91" s="12"/>
      <c r="H91" s="12"/>
      <c r="I91" s="12"/>
      <c r="K91" s="12"/>
      <c r="L91" s="12"/>
      <c r="M91" s="12"/>
      <c r="N91" s="12"/>
      <c r="O91" s="12"/>
      <c r="P91" s="90"/>
      <c r="Q91" s="12"/>
      <c r="R91" s="56"/>
      <c r="S91" s="56"/>
      <c r="T91" s="9"/>
    </row>
    <row r="92" spans="1:20" ht="39.950000000000003" customHeight="1" x14ac:dyDescent="0.25">
      <c r="A92" s="61"/>
      <c r="B92" s="12"/>
      <c r="C92" s="606"/>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606"/>
      <c r="D93" s="61"/>
      <c r="E93" s="12"/>
      <c r="F93" s="12"/>
      <c r="G93" s="12"/>
      <c r="H93" s="12"/>
      <c r="I93" s="12"/>
      <c r="K93" s="12"/>
      <c r="L93" s="12"/>
      <c r="M93" s="12"/>
      <c r="N93" s="12"/>
      <c r="O93" s="12"/>
      <c r="P93" s="90"/>
      <c r="Q93" s="12"/>
      <c r="R93" s="56"/>
      <c r="S93" s="56"/>
      <c r="T93" s="9"/>
    </row>
    <row r="94" spans="1:20" ht="39.950000000000003" customHeight="1" x14ac:dyDescent="0.25">
      <c r="A94" s="61"/>
      <c r="B94" s="12"/>
      <c r="C94" s="606"/>
      <c r="D94" s="61"/>
      <c r="E94" s="12"/>
      <c r="F94" s="12"/>
      <c r="G94" s="12"/>
      <c r="H94" s="12"/>
      <c r="I94" s="12"/>
      <c r="K94" s="12"/>
      <c r="L94" s="12"/>
      <c r="M94" s="12"/>
      <c r="N94" s="12"/>
      <c r="O94" s="12"/>
      <c r="P94" s="90"/>
      <c r="Q94" s="12"/>
      <c r="R94" s="56"/>
      <c r="S94" s="56"/>
      <c r="T94" s="9"/>
    </row>
    <row r="95" spans="1:20" ht="39.950000000000003" customHeight="1" x14ac:dyDescent="0.25">
      <c r="A95" s="609"/>
      <c r="B95" s="610"/>
      <c r="C95" s="606"/>
      <c r="D95" s="61"/>
      <c r="E95" s="610"/>
      <c r="F95" s="12"/>
      <c r="G95" s="12"/>
      <c r="H95" s="610"/>
      <c r="I95" s="610"/>
      <c r="K95" s="12"/>
      <c r="L95" s="12"/>
      <c r="M95" s="12"/>
      <c r="N95" s="12"/>
      <c r="O95" s="12"/>
      <c r="P95" s="90"/>
      <c r="Q95" s="12"/>
      <c r="R95" s="56"/>
      <c r="S95" s="56"/>
      <c r="T95" s="9"/>
    </row>
    <row r="96" spans="1:20" ht="39.950000000000003" customHeight="1" x14ac:dyDescent="0.25">
      <c r="A96" s="609"/>
      <c r="B96" s="610"/>
      <c r="C96" s="606"/>
      <c r="D96" s="61"/>
      <c r="E96" s="610"/>
      <c r="F96" s="12"/>
      <c r="G96" s="12"/>
      <c r="H96" s="610"/>
      <c r="I96" s="610"/>
      <c r="K96" s="12"/>
      <c r="L96" s="12"/>
      <c r="M96" s="12"/>
      <c r="N96" s="12"/>
      <c r="O96" s="12"/>
      <c r="P96" s="90"/>
      <c r="Q96" s="12"/>
      <c r="R96" s="56"/>
      <c r="S96" s="56"/>
      <c r="T96" s="9"/>
    </row>
    <row r="97" spans="1:59" ht="39.950000000000003" customHeight="1" x14ac:dyDescent="0.25">
      <c r="A97" s="60"/>
      <c r="B97" s="12"/>
      <c r="C97" s="606"/>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606"/>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filterColumn colId="13">
      <filters>
        <filter val="Unidad de Loterias"/>
      </filters>
    </filterColumn>
  </autoFilter>
  <mergeCells count="114">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 ref="O2:O3"/>
    <mergeCell ref="P2:P3"/>
    <mergeCell ref="Q2:Q3"/>
    <mergeCell ref="R2:R3"/>
    <mergeCell ref="AG2:AG3"/>
    <mergeCell ref="AH2:AH3"/>
    <mergeCell ref="AI2:AI3"/>
    <mergeCell ref="AJ2:AJ3"/>
    <mergeCell ref="AK2:AK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s>
  <conditionalFormatting sqref="Z16:Z46">
    <cfRule type="containsText" dxfId="99" priority="29" stopIfTrue="1" operator="containsText" text="EN TERMINO">
      <formula>NOT(ISERROR(SEARCH("EN TERMINO",Z16)))</formula>
    </cfRule>
    <cfRule type="containsText" priority="30" operator="containsText" text="AMARILLO">
      <formula>NOT(ISERROR(SEARCH("AMARILLO",Z16)))</formula>
    </cfRule>
    <cfRule type="containsText" dxfId="98" priority="31" stopIfTrue="1" operator="containsText" text="ALERTA">
      <formula>NOT(ISERROR(SEARCH("ALERTA",Z16)))</formula>
    </cfRule>
    <cfRule type="containsText" dxfId="97" priority="32" stopIfTrue="1" operator="containsText" text="OK">
      <formula>NOT(ISERROR(SEARCH("OK",Z16)))</formula>
    </cfRule>
  </conditionalFormatting>
  <conditionalFormatting sqref="Z97:Z98">
    <cfRule type="containsText" dxfId="96" priority="64" stopIfTrue="1" operator="containsText" text="ALERTA">
      <formula>NOT(ISERROR(SEARCH("ALERTA",Z97)))</formula>
    </cfRule>
    <cfRule type="containsText" priority="63" operator="containsText" text="AMARILLO">
      <formula>NOT(ISERROR(SEARCH("AMARILLO",Z97)))</formula>
    </cfRule>
    <cfRule type="containsText" dxfId="95" priority="62" stopIfTrue="1" operator="containsText" text="EN TERMINO">
      <formula>NOT(ISERROR(SEARCH("EN TERMINO",Z97)))</formula>
    </cfRule>
    <cfRule type="containsText" dxfId="94" priority="65" stopIfTrue="1" operator="containsText" text="OK">
      <formula>NOT(ISERROR(SEARCH("OK",Z97)))</formula>
    </cfRule>
  </conditionalFormatting>
  <conditionalFormatting sqref="Z5:BB6">
    <cfRule type="containsText" dxfId="93" priority="9" stopIfTrue="1" operator="containsText" text="EN TERMINO">
      <formula>NOT(ISERROR(SEARCH("EN TERMINO",Z5)))</formula>
    </cfRule>
    <cfRule type="containsText" priority="10" operator="containsText" text="AMARILLO">
      <formula>NOT(ISERROR(SEARCH("AMARILLO",Z5)))</formula>
    </cfRule>
    <cfRule type="containsText" dxfId="92" priority="11" stopIfTrue="1" operator="containsText" text="ALERTA">
      <formula>NOT(ISERROR(SEARCH("ALERTA",Z5)))</formula>
    </cfRule>
    <cfRule type="containsText" dxfId="91" priority="12" stopIfTrue="1" operator="containsText" text="OK">
      <formula>NOT(ISERROR(SEARCH("OK",Z5)))</formula>
    </cfRule>
  </conditionalFormatting>
  <conditionalFormatting sqref="AC5:AC6">
    <cfRule type="containsText" dxfId="90" priority="117" stopIfTrue="1" operator="containsText" text="INCUMPLIDA">
      <formula>NOT(ISERROR(SEARCH("INCUMPLIDA",AC5)))</formula>
    </cfRule>
    <cfRule type="containsText" dxfId="89" priority="116" stopIfTrue="1" operator="containsText" text="PENDIENTE">
      <formula>NOT(ISERROR(SEARCH("PENDIENTE",AC5)))</formula>
    </cfRule>
  </conditionalFormatting>
  <conditionalFormatting sqref="AC16:AC46">
    <cfRule type="containsText" dxfId="88" priority="36" stopIfTrue="1" operator="containsText" text="CUMPLIDA">
      <formula>NOT(ISERROR(SEARCH("CUMPLIDA",AC16)))</formula>
    </cfRule>
    <cfRule type="containsText" dxfId="87" priority="35" stopIfTrue="1" operator="containsText" text="INCUMPLIDA">
      <formula>NOT(ISERROR(SEARCH("INCUMPLIDA",AC16)))</formula>
    </cfRule>
    <cfRule type="containsText" dxfId="86" priority="34" stopIfTrue="1" operator="containsText" text="PENDIENTE">
      <formula>NOT(ISERROR(SEARCH("PENDIENTE",AC16)))</formula>
    </cfRule>
    <cfRule type="containsText" dxfId="85" priority="33" operator="containsText" text="PENDIENTE">
      <formula>NOT(ISERROR(SEARCH("PENDIENTE",AC16)))</formula>
    </cfRule>
  </conditionalFormatting>
  <conditionalFormatting sqref="AC97:AC98">
    <cfRule type="containsText" dxfId="84" priority="51" stopIfTrue="1" operator="containsText" text="CUMPLIDA">
      <formula>NOT(ISERROR(SEARCH("CUMPLIDA",AC97)))</formula>
    </cfRule>
    <cfRule type="containsText" dxfId="83" priority="50" stopIfTrue="1" operator="containsText" text="INCUMPLIDA">
      <formula>NOT(ISERROR(SEARCH("INCUMPLIDA",AC97)))</formula>
    </cfRule>
    <cfRule type="containsText" dxfId="82" priority="49" stopIfTrue="1" operator="containsText" text="PENDIENTE">
      <formula>NOT(ISERROR(SEARCH("PENDIENTE",AC97)))</formula>
    </cfRule>
    <cfRule type="containsText" dxfId="81" priority="48" operator="containsText" text="PENDIENTE">
      <formula>NOT(ISERROR(SEARCH("PENDIENTE",AC97)))</formula>
    </cfRule>
  </conditionalFormatting>
  <conditionalFormatting sqref="AC5:AU6">
    <cfRule type="containsText" dxfId="80" priority="26" stopIfTrue="1" operator="containsText" text="CUMPLIDA">
      <formula>NOT(ISERROR(SEARCH("CUMPLIDA",AC5)))</formula>
    </cfRule>
  </conditionalFormatting>
  <conditionalFormatting sqref="AD97">
    <cfRule type="containsText" dxfId="79" priority="61" operator="containsText" text="Abierto">
      <formula>NOT(ISERROR(SEARCH("Abierto",AD97)))</formula>
    </cfRule>
    <cfRule type="containsText" dxfId="78" priority="60" operator="containsText" text="cerrado">
      <formula>NOT(ISERROR(SEARCH("cerrado",AD97)))</formula>
    </cfRule>
    <cfRule type="containsText" dxfId="77" priority="59" operator="containsText" text="cerrada">
      <formula>NOT(ISERROR(SEARCH("cerrada",AD97)))</formula>
    </cfRule>
  </conditionalFormatting>
  <conditionalFormatting sqref="AI5:AI6">
    <cfRule type="containsText" dxfId="76" priority="8" stopIfTrue="1" operator="containsText" text="OK">
      <formula>NOT(ISERROR(SEARCH("OK",AI5)))</formula>
    </cfRule>
    <cfRule type="containsText" dxfId="75" priority="5" stopIfTrue="1" operator="containsText" text="EN TERMINO">
      <formula>NOT(ISERROR(SEARCH("EN TERMINO",AI5)))</formula>
    </cfRule>
    <cfRule type="containsText" priority="6" operator="containsText" text="AMARILLO">
      <formula>NOT(ISERROR(SEARCH("AMARILLO",AI5)))</formula>
    </cfRule>
    <cfRule type="containsText" dxfId="74" priority="7" stopIfTrue="1" operator="containsText" text="ALERTA">
      <formula>NOT(ISERROR(SEARCH("ALERTA",AI5)))</formula>
    </cfRule>
  </conditionalFormatting>
  <conditionalFormatting sqref="AL5:AL6">
    <cfRule type="containsText" dxfId="73" priority="4" stopIfTrue="1" operator="containsText" text="CUMPLIDA">
      <formula>NOT(ISERROR(SEARCH("CUMPLIDA",AL5)))</formula>
    </cfRule>
    <cfRule type="containsText" dxfId="72" priority="1" operator="containsText" text="ATENCIÓN">
      <formula>NOT(ISERROR(SEARCH("ATENCIÓN",AL5)))</formula>
    </cfRule>
    <cfRule type="containsText" dxfId="71" priority="2" stopIfTrue="1" operator="containsText" text="PENDIENTE">
      <formula>NOT(ISERROR(SEARCH("PENDIENTE",AL5)))</formula>
    </cfRule>
    <cfRule type="containsText" dxfId="70" priority="3" stopIfTrue="1" operator="containsText" text="INCUMPLIDA">
      <formula>NOT(ISERROR(SEARCH("INCUMPLIDA",AL5)))</formula>
    </cfRule>
  </conditionalFormatting>
  <conditionalFormatting sqref="AR5">
    <cfRule type="containsText" dxfId="69" priority="24" stopIfTrue="1" operator="containsText" text="ALERTA">
      <formula>NOT(ISERROR(SEARCH("ALERTA",AR5)))</formula>
    </cfRule>
    <cfRule type="containsText" priority="23" operator="containsText" text="AMARILLO">
      <formula>NOT(ISERROR(SEARCH("AMARILLO",AR5)))</formula>
    </cfRule>
    <cfRule type="containsText" dxfId="68" priority="22" stopIfTrue="1" operator="containsText" text="EN TERMINO">
      <formula>NOT(ISERROR(SEARCH("EN TERMINO",AR5)))</formula>
    </cfRule>
    <cfRule type="containsText" dxfId="67" priority="25" stopIfTrue="1" operator="containsText" text="OK">
      <formula>NOT(ISERROR(SEARCH("OK",AR5)))</formula>
    </cfRule>
  </conditionalFormatting>
  <conditionalFormatting sqref="AR6">
    <cfRule type="containsText" dxfId="66" priority="97" stopIfTrue="1" operator="containsText" text="EN TERMINO">
      <formula>NOT(ISERROR(SEARCH("EN TERMINO",AR6)))</formula>
    </cfRule>
    <cfRule type="containsText" priority="98" operator="containsText" text="AMARILLO">
      <formula>NOT(ISERROR(SEARCH("AMARILLO",AR6)))</formula>
    </cfRule>
    <cfRule type="containsText" dxfId="65" priority="100" stopIfTrue="1" operator="containsText" text="OK">
      <formula>NOT(ISERROR(SEARCH("OK",AR6)))</formula>
    </cfRule>
    <cfRule type="dataBar" priority="104">
      <dataBar>
        <cfvo type="min"/>
        <cfvo type="max"/>
        <color rgb="FF638EC6"/>
      </dataBar>
    </cfRule>
    <cfRule type="containsText" dxfId="64" priority="99" stopIfTrue="1" operator="containsText" text="ALERTA">
      <formula>NOT(ISERROR(SEARCH("ALERTA",AR6)))</formula>
    </cfRule>
  </conditionalFormatting>
  <conditionalFormatting sqref="AU5:AU6">
    <cfRule type="containsText" dxfId="63" priority="28" stopIfTrue="1" operator="containsText" text="INCUMPLIDA">
      <formula>NOT(ISERROR(SEARCH("INCUMPLIDA",AU5)))</formula>
    </cfRule>
    <cfRule type="containsText" dxfId="62" priority="27" stopIfTrue="1" operator="containsText" text="PENDIENTE">
      <formula>NOT(ISERROR(SEARCH("PENDIENTE",AU5)))</formula>
    </cfRule>
  </conditionalFormatting>
  <conditionalFormatting sqref="AV5 BG5:BG6">
    <cfRule type="containsText" dxfId="61" priority="21" operator="containsText" text="Abierto">
      <formula>NOT(ISERROR(SEARCH("Abierto",AV5)))</formula>
    </cfRule>
    <cfRule type="containsText" dxfId="60" priority="20" operator="containsText" text="cerrado">
      <formula>NOT(ISERROR(SEARCH("cerrado",AV5)))</formula>
    </cfRule>
    <cfRule type="containsText" dxfId="59"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6">
    <cfRule type="dataBar" priority="105">
      <dataBar>
        <cfvo type="min"/>
        <cfvo type="max"/>
        <color rgb="FF638EC6"/>
      </dataBar>
    </cfRule>
  </conditionalFormatting>
  <conditionalFormatting sqref="BE5">
    <cfRule type="containsText" dxfId="58" priority="17" stopIfTrue="1" operator="containsText" text="INCUMPLIDA">
      <formula>NOT(ISERROR(SEARCH("INCUMPLIDA",BE5)))</formula>
    </cfRule>
    <cfRule type="containsText" dxfId="57" priority="16" stopIfTrue="1" operator="containsText" text="CUMPLIDA">
      <formula>NOT(ISERROR(SEARCH("CUMPLIDA",BE5)))</formula>
    </cfRule>
    <cfRule type="containsText" dxfId="56" priority="15" stopIfTrue="1" operator="containsText" text="INCUMPLIDA">
      <formula>NOT(ISERROR(SEARCH("INCUMPLIDA",BE5)))</formula>
    </cfRule>
    <cfRule type="containsText" dxfId="55" priority="14" stopIfTrue="1" operator="containsText" text="PENDIENTE">
      <formula>NOT(ISERROR(SEARCH("PENDIENTE",BE5)))</formula>
    </cfRule>
  </conditionalFormatting>
  <conditionalFormatting sqref="BE5:BE6">
    <cfRule type="containsText" dxfId="54" priority="18" stopIfTrue="1" operator="containsText" text="CUMPLIDA">
      <formula>NOT(ISERROR(SEARCH("CUMPLIDA",BE5)))</formula>
    </cfRule>
  </conditionalFormatting>
  <conditionalFormatting sqref="BE6">
    <cfRule type="containsText" dxfId="53" priority="102" stopIfTrue="1" operator="containsText" text="PENDIENTE">
      <formula>NOT(ISERROR(SEARCH("PENDIENTE",BE6)))</formula>
    </cfRule>
    <cfRule type="containsText" dxfId="52" priority="103" stopIfTrue="1" operator="containsText" text="INCUMPLIDA">
      <formula>NOT(ISERROR(SEARCH("INCUMPLIDA",BE6)))</formula>
    </cfRule>
  </conditionalFormatting>
  <conditionalFormatting sqref="BG31:BG46">
    <cfRule type="containsText" dxfId="51" priority="37" operator="containsText" text="cerrada">
      <formula>NOT(ISERROR(SEARCH("cerrada",BG31)))</formula>
    </cfRule>
    <cfRule type="containsText" dxfId="50" priority="38" operator="containsText" text="cerrado">
      <formula>NOT(ISERROR(SEARCH("cerrado",BG31)))</formula>
    </cfRule>
    <cfRule type="containsText" dxfId="49" priority="39" operator="containsText" text="Abierto">
      <formula>NOT(ISERROR(SEARCH("Abierto",BG31)))</formula>
    </cfRule>
  </conditionalFormatting>
  <conditionalFormatting sqref="BG97:BG98">
    <cfRule type="containsText" dxfId="48" priority="56" operator="containsText" text="cerrada">
      <formula>NOT(ISERROR(SEARCH("cerrada",BG97)))</formula>
    </cfRule>
    <cfRule type="containsText" dxfId="47" priority="57" operator="containsText" text="cerrado">
      <formula>NOT(ISERROR(SEARCH("cerrado",BG97)))</formula>
    </cfRule>
    <cfRule type="containsText" dxfId="46" priority="58" operator="containsText" text="Abierto">
      <formula>NOT(ISERROR(SEARCH("Abierto",BG97)))</formula>
    </cfRule>
  </conditionalFormatting>
  <dataValidations count="4">
    <dataValidation type="list" allowBlank="1" showInputMessage="1" showErrorMessage="1" sqref="N7:N47 F47:G70 F84:G85 F97:G9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formula1>0</formula1>
      <formula2>390</formula2>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590"/>
      <c r="B1" s="590"/>
      <c r="C1" s="590"/>
      <c r="D1" s="590"/>
      <c r="E1" s="590"/>
      <c r="F1" s="590"/>
      <c r="G1" s="590"/>
      <c r="H1" s="590"/>
      <c r="I1" s="589" t="s">
        <v>888</v>
      </c>
      <c r="J1" s="589"/>
      <c r="K1" s="589"/>
      <c r="L1" s="589"/>
      <c r="M1" s="589"/>
      <c r="N1" s="589"/>
      <c r="O1" s="589"/>
      <c r="P1" s="589"/>
      <c r="Q1" s="589"/>
      <c r="R1" s="589"/>
      <c r="S1" s="589"/>
      <c r="T1" s="46"/>
      <c r="U1" s="591" t="s">
        <v>889</v>
      </c>
      <c r="V1" s="591"/>
      <c r="W1" s="591"/>
      <c r="X1" s="591"/>
      <c r="Y1" s="591"/>
      <c r="Z1" s="591"/>
      <c r="AA1" s="591"/>
      <c r="AB1" s="591"/>
      <c r="AC1" s="591"/>
      <c r="AD1" s="592" t="s">
        <v>890</v>
      </c>
      <c r="AE1" s="592"/>
      <c r="AF1" s="592"/>
      <c r="AG1" s="592"/>
      <c r="AH1" s="592"/>
      <c r="AI1" s="592"/>
      <c r="AJ1" s="592"/>
      <c r="AK1" s="592"/>
      <c r="AL1" s="51"/>
      <c r="AM1" s="593" t="s">
        <v>891</v>
      </c>
      <c r="AN1" s="593"/>
      <c r="AO1" s="593"/>
      <c r="AP1" s="593"/>
      <c r="AQ1" s="593"/>
      <c r="AR1" s="593"/>
      <c r="AS1" s="593"/>
      <c r="AT1" s="593"/>
      <c r="AU1" s="52"/>
      <c r="AV1" s="585" t="s">
        <v>892</v>
      </c>
      <c r="AW1" s="585"/>
      <c r="AX1" s="585"/>
      <c r="AY1" s="585"/>
      <c r="AZ1" s="585"/>
      <c r="BA1" s="585"/>
      <c r="BB1" s="585"/>
      <c r="BC1" s="585"/>
      <c r="BD1" s="53"/>
      <c r="BE1" s="587" t="s">
        <v>893</v>
      </c>
      <c r="BF1" s="587"/>
      <c r="BG1" s="587"/>
      <c r="BH1" s="587"/>
      <c r="BI1" s="587"/>
    </row>
    <row r="2" spans="1:61" ht="39.950000000000003" customHeight="1" x14ac:dyDescent="0.25">
      <c r="A2" s="588" t="s">
        <v>894</v>
      </c>
      <c r="B2" s="588" t="s">
        <v>9</v>
      </c>
      <c r="C2" s="588" t="s">
        <v>11</v>
      </c>
      <c r="D2" s="588" t="s">
        <v>895</v>
      </c>
      <c r="E2" s="588" t="s">
        <v>896</v>
      </c>
      <c r="F2" s="588" t="s">
        <v>13</v>
      </c>
      <c r="G2" s="588" t="s">
        <v>15</v>
      </c>
      <c r="H2" s="588" t="s">
        <v>17</v>
      </c>
      <c r="I2" s="586" t="s">
        <v>71</v>
      </c>
      <c r="J2" s="589" t="s">
        <v>897</v>
      </c>
      <c r="K2" s="589"/>
      <c r="L2" s="589"/>
      <c r="M2" s="586" t="s">
        <v>72</v>
      </c>
      <c r="N2" s="586" t="s">
        <v>898</v>
      </c>
      <c r="O2" s="586" t="s">
        <v>899</v>
      </c>
      <c r="P2" s="586" t="s">
        <v>32</v>
      </c>
      <c r="Q2" s="586" t="s">
        <v>900</v>
      </c>
      <c r="R2" s="586" t="s">
        <v>901</v>
      </c>
      <c r="S2" s="586" t="s">
        <v>902</v>
      </c>
      <c r="T2" s="44"/>
      <c r="U2" s="595" t="s">
        <v>903</v>
      </c>
      <c r="V2" s="595" t="s">
        <v>904</v>
      </c>
      <c r="W2" s="595" t="s">
        <v>78</v>
      </c>
      <c r="X2" s="595" t="s">
        <v>79</v>
      </c>
      <c r="Y2" s="595" t="s">
        <v>905</v>
      </c>
      <c r="Z2" s="595" t="s">
        <v>81</v>
      </c>
      <c r="AA2" s="595" t="s">
        <v>906</v>
      </c>
      <c r="AB2" s="595" t="s">
        <v>907</v>
      </c>
      <c r="AC2" s="45"/>
      <c r="AD2" s="594" t="s">
        <v>908</v>
      </c>
      <c r="AE2" s="594" t="s">
        <v>1000</v>
      </c>
      <c r="AF2" s="594" t="s">
        <v>910</v>
      </c>
      <c r="AG2" s="594" t="s">
        <v>911</v>
      </c>
      <c r="AH2" s="594" t="s">
        <v>912</v>
      </c>
      <c r="AI2" s="594" t="s">
        <v>913</v>
      </c>
      <c r="AJ2" s="594" t="s">
        <v>914</v>
      </c>
      <c r="AK2" s="594" t="s">
        <v>915</v>
      </c>
      <c r="AL2" s="43"/>
      <c r="AM2" s="596" t="s">
        <v>916</v>
      </c>
      <c r="AN2" s="596" t="s">
        <v>917</v>
      </c>
      <c r="AO2" s="596" t="s">
        <v>918</v>
      </c>
      <c r="AP2" s="596" t="s">
        <v>919</v>
      </c>
      <c r="AQ2" s="596" t="s">
        <v>920</v>
      </c>
      <c r="AR2" s="596" t="s">
        <v>921</v>
      </c>
      <c r="AS2" s="596" t="s">
        <v>922</v>
      </c>
      <c r="AT2" s="596" t="s">
        <v>923</v>
      </c>
      <c r="AU2" s="48"/>
      <c r="AV2" s="598" t="s">
        <v>916</v>
      </c>
      <c r="AW2" s="47"/>
      <c r="AX2" s="598" t="s">
        <v>917</v>
      </c>
      <c r="AY2" s="598" t="s">
        <v>918</v>
      </c>
      <c r="AZ2" s="598" t="s">
        <v>919</v>
      </c>
      <c r="BA2" s="598" t="s">
        <v>924</v>
      </c>
      <c r="BB2" s="598" t="s">
        <v>921</v>
      </c>
      <c r="BC2" s="598" t="s">
        <v>922</v>
      </c>
      <c r="BD2" s="598" t="s">
        <v>925</v>
      </c>
      <c r="BE2" s="597" t="s">
        <v>52</v>
      </c>
      <c r="BF2" s="597" t="s">
        <v>926</v>
      </c>
      <c r="BG2" s="597" t="s">
        <v>927</v>
      </c>
      <c r="BH2" s="597" t="s">
        <v>928</v>
      </c>
      <c r="BI2" s="599" t="s">
        <v>929</v>
      </c>
    </row>
    <row r="3" spans="1:61" ht="39.950000000000003" customHeight="1" x14ac:dyDescent="0.25">
      <c r="A3" s="588"/>
      <c r="B3" s="588"/>
      <c r="C3" s="588"/>
      <c r="D3" s="588"/>
      <c r="E3" s="588"/>
      <c r="F3" s="588"/>
      <c r="G3" s="588"/>
      <c r="H3" s="588"/>
      <c r="I3" s="586"/>
      <c r="J3" s="34" t="s">
        <v>930</v>
      </c>
      <c r="K3" s="44" t="s">
        <v>24</v>
      </c>
      <c r="L3" s="44" t="s">
        <v>26</v>
      </c>
      <c r="M3" s="586"/>
      <c r="N3" s="586"/>
      <c r="O3" s="586"/>
      <c r="P3" s="586"/>
      <c r="Q3" s="586"/>
      <c r="R3" s="586"/>
      <c r="S3" s="586"/>
      <c r="T3" s="44" t="s">
        <v>931</v>
      </c>
      <c r="U3" s="595"/>
      <c r="V3" s="595"/>
      <c r="W3" s="595"/>
      <c r="X3" s="595"/>
      <c r="Y3" s="595"/>
      <c r="Z3" s="595"/>
      <c r="AA3" s="595"/>
      <c r="AB3" s="595"/>
      <c r="AC3" s="45" t="s">
        <v>52</v>
      </c>
      <c r="AD3" s="594"/>
      <c r="AE3" s="594"/>
      <c r="AF3" s="594"/>
      <c r="AG3" s="594"/>
      <c r="AH3" s="594"/>
      <c r="AI3" s="594"/>
      <c r="AJ3" s="594"/>
      <c r="AK3" s="594"/>
      <c r="AL3" s="43" t="s">
        <v>52</v>
      </c>
      <c r="AM3" s="596"/>
      <c r="AN3" s="596"/>
      <c r="AO3" s="596"/>
      <c r="AP3" s="596"/>
      <c r="AQ3" s="596"/>
      <c r="AR3" s="596"/>
      <c r="AS3" s="596"/>
      <c r="AT3" s="596"/>
      <c r="AU3" s="48" t="s">
        <v>52</v>
      </c>
      <c r="AV3" s="598"/>
      <c r="AW3" s="47" t="s">
        <v>932</v>
      </c>
      <c r="AX3" s="598"/>
      <c r="AY3" s="598"/>
      <c r="AZ3" s="598"/>
      <c r="BA3" s="598"/>
      <c r="BB3" s="598"/>
      <c r="BC3" s="598"/>
      <c r="BD3" s="598"/>
      <c r="BE3" s="597"/>
      <c r="BF3" s="597"/>
      <c r="BG3" s="597"/>
      <c r="BH3" s="597"/>
      <c r="BI3" s="599"/>
    </row>
    <row r="4" spans="1:61" ht="39.950000000000003" customHeight="1" x14ac:dyDescent="0.25">
      <c r="A4" s="1" t="s">
        <v>933</v>
      </c>
      <c r="B4" s="1" t="s">
        <v>934</v>
      </c>
      <c r="C4" s="1" t="s">
        <v>935</v>
      </c>
      <c r="D4" s="1" t="s">
        <v>933</v>
      </c>
      <c r="E4" s="1" t="s">
        <v>936</v>
      </c>
      <c r="F4" s="1" t="s">
        <v>934</v>
      </c>
      <c r="G4" s="1"/>
      <c r="H4" s="1" t="s">
        <v>937</v>
      </c>
      <c r="I4" s="2" t="s">
        <v>938</v>
      </c>
      <c r="J4" s="35" t="s">
        <v>939</v>
      </c>
      <c r="K4" s="2"/>
      <c r="L4" s="2" t="s">
        <v>940</v>
      </c>
      <c r="M4" s="2" t="s">
        <v>934</v>
      </c>
      <c r="N4" s="2" t="s">
        <v>934</v>
      </c>
      <c r="O4" s="2" t="s">
        <v>941</v>
      </c>
      <c r="P4" s="2" t="s">
        <v>934</v>
      </c>
      <c r="Q4" s="2" t="s">
        <v>942</v>
      </c>
      <c r="R4" s="2" t="s">
        <v>933</v>
      </c>
      <c r="S4" s="2" t="s">
        <v>933</v>
      </c>
      <c r="T4" s="2" t="s">
        <v>933</v>
      </c>
      <c r="U4" s="26" t="s">
        <v>933</v>
      </c>
      <c r="V4" s="26" t="s">
        <v>943</v>
      </c>
      <c r="W4" s="26" t="s">
        <v>944</v>
      </c>
      <c r="X4" s="26" t="s">
        <v>945</v>
      </c>
      <c r="Y4" s="26" t="s">
        <v>945</v>
      </c>
      <c r="Z4" s="26" t="s">
        <v>941</v>
      </c>
      <c r="AA4" s="26" t="s">
        <v>946</v>
      </c>
      <c r="AB4" s="26" t="s">
        <v>934</v>
      </c>
      <c r="AC4" s="26" t="s">
        <v>947</v>
      </c>
      <c r="AD4" s="27" t="s">
        <v>933</v>
      </c>
      <c r="AE4" s="27"/>
      <c r="AF4" s="27" t="s">
        <v>1001</v>
      </c>
      <c r="AG4" s="27" t="s">
        <v>945</v>
      </c>
      <c r="AH4" s="27" t="s">
        <v>945</v>
      </c>
      <c r="AI4" s="27" t="s">
        <v>941</v>
      </c>
      <c r="AJ4" s="27" t="s">
        <v>946</v>
      </c>
      <c r="AK4" s="27" t="s">
        <v>934</v>
      </c>
      <c r="AL4" s="27"/>
      <c r="AM4" s="28" t="s">
        <v>933</v>
      </c>
      <c r="AN4" s="28" t="s">
        <v>943</v>
      </c>
      <c r="AO4" s="28" t="s">
        <v>944</v>
      </c>
      <c r="AP4" s="28" t="s">
        <v>945</v>
      </c>
      <c r="AQ4" s="28" t="s">
        <v>945</v>
      </c>
      <c r="AR4" s="28" t="s">
        <v>941</v>
      </c>
      <c r="AS4" s="28" t="s">
        <v>946</v>
      </c>
      <c r="AT4" s="28" t="s">
        <v>934</v>
      </c>
      <c r="AU4" s="28"/>
      <c r="AV4" s="29" t="s">
        <v>933</v>
      </c>
      <c r="AW4" s="29"/>
      <c r="AX4" s="29" t="s">
        <v>943</v>
      </c>
      <c r="AY4" s="29" t="s">
        <v>944</v>
      </c>
      <c r="AZ4" s="29" t="s">
        <v>945</v>
      </c>
      <c r="BA4" s="29" t="s">
        <v>945</v>
      </c>
      <c r="BB4" s="29" t="s">
        <v>941</v>
      </c>
      <c r="BC4" s="29" t="s">
        <v>946</v>
      </c>
      <c r="BD4" s="29"/>
      <c r="BE4" s="50" t="s">
        <v>947</v>
      </c>
      <c r="BF4" s="50"/>
      <c r="BG4" s="50" t="s">
        <v>947</v>
      </c>
      <c r="BH4" s="50" t="s">
        <v>934</v>
      </c>
      <c r="BI4" s="599"/>
    </row>
    <row r="5" spans="1:61" ht="104.25" customHeight="1" x14ac:dyDescent="0.25">
      <c r="A5" s="58"/>
      <c r="B5" s="49" t="s">
        <v>85</v>
      </c>
      <c r="C5" s="622" t="s">
        <v>1002</v>
      </c>
      <c r="D5" s="623">
        <v>44670</v>
      </c>
      <c r="E5" s="618" t="s">
        <v>1003</v>
      </c>
      <c r="F5" s="626" t="s">
        <v>1017</v>
      </c>
      <c r="G5" s="624">
        <v>143</v>
      </c>
      <c r="H5" s="627" t="s">
        <v>1018</v>
      </c>
      <c r="I5" s="628" t="s">
        <v>1019</v>
      </c>
      <c r="J5" s="121" t="s">
        <v>1020</v>
      </c>
      <c r="K5" s="106" t="s">
        <v>1021</v>
      </c>
      <c r="L5" s="119">
        <v>1</v>
      </c>
      <c r="M5" s="119" t="s">
        <v>156</v>
      </c>
      <c r="N5" s="106" t="s">
        <v>1022</v>
      </c>
      <c r="O5" s="106" t="s">
        <v>1023</v>
      </c>
      <c r="P5" s="31">
        <v>1</v>
      </c>
      <c r="Q5" s="120"/>
      <c r="R5" s="108">
        <v>44682</v>
      </c>
      <c r="S5" s="141">
        <v>44742</v>
      </c>
      <c r="T5" s="122"/>
      <c r="U5" s="108"/>
      <c r="V5" s="109"/>
      <c r="W5" s="40"/>
      <c r="X5" s="100"/>
      <c r="Y5" s="110"/>
      <c r="Z5" s="40"/>
      <c r="AA5" s="111"/>
      <c r="AB5" s="42"/>
      <c r="AC5" s="112"/>
      <c r="AD5" s="113">
        <v>44742</v>
      </c>
      <c r="AE5" s="114" t="s">
        <v>1024</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85</v>
      </c>
      <c r="C6" s="622"/>
      <c r="D6" s="623"/>
      <c r="E6" s="618"/>
      <c r="F6" s="626"/>
      <c r="G6" s="625"/>
      <c r="H6" s="627"/>
      <c r="I6" s="628"/>
      <c r="J6" s="121" t="s">
        <v>1025</v>
      </c>
      <c r="K6" s="106" t="s">
        <v>1026</v>
      </c>
      <c r="L6" s="119">
        <v>1</v>
      </c>
      <c r="M6" s="106" t="s">
        <v>92</v>
      </c>
      <c r="N6" s="106" t="s">
        <v>1022</v>
      </c>
      <c r="O6" s="106" t="s">
        <v>1023</v>
      </c>
      <c r="P6" s="31">
        <v>1</v>
      </c>
      <c r="Q6" s="120"/>
      <c r="R6" s="108">
        <v>44682</v>
      </c>
      <c r="S6" s="141">
        <v>44711</v>
      </c>
      <c r="T6" s="122"/>
      <c r="U6" s="41"/>
      <c r="V6" s="116"/>
      <c r="W6" s="37"/>
      <c r="X6" s="100"/>
      <c r="Y6" s="110"/>
      <c r="Z6" s="40"/>
      <c r="AA6" s="102"/>
      <c r="AB6" s="42"/>
      <c r="AC6" s="112"/>
      <c r="AD6" s="113">
        <v>44742</v>
      </c>
      <c r="AE6" s="114" t="s">
        <v>1027</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1028</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filterColumn colId="13">
      <filters>
        <filter val="Unidad de Loterias"/>
      </filters>
    </filterColumn>
  </autoFilter>
  <mergeCells count="68">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AD2:AD3"/>
    <mergeCell ref="AE2:AE3"/>
    <mergeCell ref="C5:C6"/>
    <mergeCell ref="D5:D6"/>
    <mergeCell ref="E5:E6"/>
    <mergeCell ref="G5:G6"/>
    <mergeCell ref="G2:G3"/>
    <mergeCell ref="F5:F6"/>
    <mergeCell ref="H5:H6"/>
    <mergeCell ref="I5:I6"/>
    <mergeCell ref="BB2:BB3"/>
    <mergeCell ref="BC2:BC3"/>
    <mergeCell ref="BD2:BD3"/>
    <mergeCell ref="BE2:BE3"/>
    <mergeCell ref="BF2:BF3"/>
    <mergeCell ref="AJ2:AJ3"/>
    <mergeCell ref="AK2:AK3"/>
    <mergeCell ref="AG2:AG3"/>
    <mergeCell ref="AH2:AH3"/>
    <mergeCell ref="AI2:AI3"/>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s>
  <conditionalFormatting sqref="Z5:BB6">
    <cfRule type="containsText" dxfId="45" priority="12" stopIfTrue="1" operator="containsText" text="OK">
      <formula>NOT(ISERROR(SEARCH("OK",Z5)))</formula>
    </cfRule>
    <cfRule type="containsText" dxfId="44" priority="9" stopIfTrue="1" operator="containsText" text="EN TERMINO">
      <formula>NOT(ISERROR(SEARCH("EN TERMINO",Z5)))</formula>
    </cfRule>
    <cfRule type="containsText" priority="10" operator="containsText" text="AMARILLO">
      <formula>NOT(ISERROR(SEARCH("AMARILLO",Z5)))</formula>
    </cfRule>
    <cfRule type="containsText" dxfId="43" priority="11" stopIfTrue="1" operator="containsText" text="ALERTA">
      <formula>NOT(ISERROR(SEARCH("ALERTA",Z5)))</formula>
    </cfRule>
  </conditionalFormatting>
  <conditionalFormatting sqref="AC5:AC6">
    <cfRule type="containsText" dxfId="42" priority="60" stopIfTrue="1" operator="containsText" text="INCUMPLIDA">
      <formula>NOT(ISERROR(SEARCH("INCUMPLIDA",AC5)))</formula>
    </cfRule>
    <cfRule type="containsText" dxfId="41" priority="59" stopIfTrue="1" operator="containsText" text="PENDIENTE">
      <formula>NOT(ISERROR(SEARCH("PENDIENTE",AC5)))</formula>
    </cfRule>
  </conditionalFormatting>
  <conditionalFormatting sqref="AC5:AU6">
    <cfRule type="containsText" dxfId="40" priority="26" stopIfTrue="1" operator="containsText" text="CUMPLIDA">
      <formula>NOT(ISERROR(SEARCH("CUMPLIDA",AC5)))</formula>
    </cfRule>
  </conditionalFormatting>
  <conditionalFormatting sqref="AI5:AI6">
    <cfRule type="containsText" dxfId="39" priority="5" stopIfTrue="1" operator="containsText" text="EN TERMINO">
      <formula>NOT(ISERROR(SEARCH("EN TERMINO",AI5)))</formula>
    </cfRule>
    <cfRule type="containsText" priority="6" operator="containsText" text="AMARILLO">
      <formula>NOT(ISERROR(SEARCH("AMARILLO",AI5)))</formula>
    </cfRule>
    <cfRule type="containsText" dxfId="38" priority="7" stopIfTrue="1" operator="containsText" text="ALERTA">
      <formula>NOT(ISERROR(SEARCH("ALERTA",AI5)))</formula>
    </cfRule>
    <cfRule type="containsText" dxfId="37" priority="8" stopIfTrue="1" operator="containsText" text="OK">
      <formula>NOT(ISERROR(SEARCH("OK",AI5)))</formula>
    </cfRule>
  </conditionalFormatting>
  <conditionalFormatting sqref="AL5:AL6">
    <cfRule type="containsText" dxfId="36" priority="2" stopIfTrue="1" operator="containsText" text="PENDIENTE">
      <formula>NOT(ISERROR(SEARCH("PENDIENTE",AL5)))</formula>
    </cfRule>
    <cfRule type="containsText" dxfId="35" priority="3" stopIfTrue="1" operator="containsText" text="INCUMPLIDA">
      <formula>NOT(ISERROR(SEARCH("INCUMPLIDA",AL5)))</formula>
    </cfRule>
    <cfRule type="containsText" dxfId="34" priority="4" stopIfTrue="1" operator="containsText" text="CUMPLIDA">
      <formula>NOT(ISERROR(SEARCH("CUMPLIDA",AL5)))</formula>
    </cfRule>
    <cfRule type="containsText" dxfId="33" priority="1" operator="containsText" text="ATENCIÓN">
      <formula>NOT(ISERROR(SEARCH("ATENCIÓN",AL5)))</formula>
    </cfRule>
  </conditionalFormatting>
  <conditionalFormatting sqref="AN6">
    <cfRule type="containsText" dxfId="32" priority="29" operator="containsText" text="cerrada">
      <formula>NOT(ISERROR(SEARCH("cerrada",AN6)))</formula>
    </cfRule>
    <cfRule type="containsText" dxfId="31" priority="30" operator="containsText" text="cerrado">
      <formula>NOT(ISERROR(SEARCH("cerrado",AN6)))</formula>
    </cfRule>
    <cfRule type="containsText" dxfId="30" priority="31" operator="containsText" text="Abierto">
      <formula>NOT(ISERROR(SEARCH("Abierto",AN6)))</formula>
    </cfRule>
  </conditionalFormatting>
  <conditionalFormatting sqref="AR5">
    <cfRule type="containsText" dxfId="29" priority="22" stopIfTrue="1" operator="containsText" text="EN TERMINO">
      <formula>NOT(ISERROR(SEARCH("EN TERMINO",AR5)))</formula>
    </cfRule>
    <cfRule type="containsText" priority="23" operator="containsText" text="AMARILLO">
      <formula>NOT(ISERROR(SEARCH("AMARILLO",AR5)))</formula>
    </cfRule>
    <cfRule type="containsText" dxfId="28" priority="24" stopIfTrue="1" operator="containsText" text="ALERTA">
      <formula>NOT(ISERROR(SEARCH("ALERTA",AR5)))</formula>
    </cfRule>
    <cfRule type="containsText" dxfId="27" priority="25" stopIfTrue="1" operator="containsText" text="OK">
      <formula>NOT(ISERROR(SEARCH("OK",AR5)))</formula>
    </cfRule>
  </conditionalFormatting>
  <conditionalFormatting sqref="AR6">
    <cfRule type="containsText" dxfId="26" priority="45" stopIfTrue="1" operator="containsText" text="EN TERMINO">
      <formula>NOT(ISERROR(SEARCH("EN TERMINO",AR6)))</formula>
    </cfRule>
    <cfRule type="containsText" priority="46" operator="containsText" text="AMARILLO">
      <formula>NOT(ISERROR(SEARCH("AMARILLO",AR6)))</formula>
    </cfRule>
    <cfRule type="containsText" dxfId="25" priority="47" stopIfTrue="1" operator="containsText" text="ALERTA">
      <formula>NOT(ISERROR(SEARCH("ALERTA",AR6)))</formula>
    </cfRule>
    <cfRule type="containsText" dxfId="24" priority="48" stopIfTrue="1" operator="containsText" text="OK">
      <formula>NOT(ISERROR(SEARCH("OK",AR6)))</formula>
    </cfRule>
    <cfRule type="dataBar" priority="52">
      <dataBar>
        <cfvo type="min"/>
        <cfvo type="max"/>
        <color rgb="FF638EC6"/>
      </dataBar>
    </cfRule>
  </conditionalFormatting>
  <conditionalFormatting sqref="AU5:AU6">
    <cfRule type="containsText" dxfId="23" priority="27" stopIfTrue="1" operator="containsText" text="PENDIENTE">
      <formula>NOT(ISERROR(SEARCH("PENDIENTE",AU5)))</formula>
    </cfRule>
    <cfRule type="containsText" dxfId="22" priority="28" stopIfTrue="1" operator="containsText" text="INCUMPLIDA">
      <formula>NOT(ISERROR(SEARCH("INCUMPLIDA",AU5)))</formula>
    </cfRule>
  </conditionalFormatting>
  <conditionalFormatting sqref="AV5 BG5:BG6">
    <cfRule type="containsText" dxfId="21" priority="20" operator="containsText" text="cerrado">
      <formula>NOT(ISERROR(SEARCH("cerrado",AV5)))</formula>
    </cfRule>
    <cfRule type="containsText" dxfId="20" priority="19" operator="containsText" text="cerrada">
      <formula>NOT(ISERROR(SEARCH("cerrada",AV5)))</formula>
    </cfRule>
    <cfRule type="containsText" dxfId="19" priority="21" operator="containsText" text="Abierto">
      <formula>NOT(ISERROR(SEARCH("Abierto",AV5)))</formula>
    </cfRule>
  </conditionalFormatting>
  <conditionalFormatting sqref="BB5">
    <cfRule type="dataBar" priority="13">
      <dataBar>
        <cfvo type="min"/>
        <cfvo type="max"/>
        <color rgb="FF638EC6"/>
      </dataBar>
    </cfRule>
  </conditionalFormatting>
  <conditionalFormatting sqref="BB6">
    <cfRule type="dataBar" priority="53">
      <dataBar>
        <cfvo type="min"/>
        <cfvo type="max"/>
        <color rgb="FF638EC6"/>
      </dataBar>
    </cfRule>
  </conditionalFormatting>
  <conditionalFormatting sqref="BE5">
    <cfRule type="containsText" dxfId="18" priority="14" stopIfTrue="1" operator="containsText" text="PENDIENTE">
      <formula>NOT(ISERROR(SEARCH("PENDIENTE",BE5)))</formula>
    </cfRule>
    <cfRule type="containsText" dxfId="17" priority="15" stopIfTrue="1" operator="containsText" text="INCUMPLIDA">
      <formula>NOT(ISERROR(SEARCH("INCUMPLIDA",BE5)))</formula>
    </cfRule>
    <cfRule type="containsText" dxfId="16" priority="16" stopIfTrue="1" operator="containsText" text="CUMPLIDA">
      <formula>NOT(ISERROR(SEARCH("CUMPLIDA",BE5)))</formula>
    </cfRule>
    <cfRule type="containsText" dxfId="15" priority="17" stopIfTrue="1" operator="containsText" text="INCUMPLIDA">
      <formula>NOT(ISERROR(SEARCH("INCUMPLIDA",BE5)))</formula>
    </cfRule>
  </conditionalFormatting>
  <conditionalFormatting sqref="BE5:BE6">
    <cfRule type="containsText" dxfId="14" priority="18" stopIfTrue="1" operator="containsText" text="CUMPLIDA">
      <formula>NOT(ISERROR(SEARCH("CUMPLIDA",BE5)))</formula>
    </cfRule>
  </conditionalFormatting>
  <conditionalFormatting sqref="BE6">
    <cfRule type="containsText" dxfId="13" priority="50" stopIfTrue="1" operator="containsText" text="PENDIENTE">
      <formula>NOT(ISERROR(SEARCH("PENDIENTE",BE6)))</formula>
    </cfRule>
    <cfRule type="containsText" dxfId="12" priority="51" stopIfTrue="1" operator="containsText" text="INCUMPLIDA">
      <formula>NOT(ISERROR(SEARCH("INCUMPLIDA",BE6)))</formula>
    </cfRule>
  </conditionalFormatting>
  <dataValidations count="1">
    <dataValidation type="list" allowBlank="1" showInputMessage="1" showErrorMessage="1" sqref="M6">
      <formula1>"Correctiva, Preventiva, Acción de mejora"</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B1:AE8"/>
  <sheetViews>
    <sheetView zoomScale="90" zoomScaleNormal="90" workbookViewId="0">
      <pane xSplit="3" topLeftCell="W1" activePane="topRight" state="frozen"/>
      <selection activeCell="A3" sqref="A3"/>
      <selection pane="topRight" activeCell="Y8" sqref="Y8"/>
    </sheetView>
  </sheetViews>
  <sheetFormatPr baseColWidth="10" defaultColWidth="20.140625" defaultRowHeight="50.1" customHeight="1" outlineLevelCol="1" x14ac:dyDescent="0.2"/>
  <cols>
    <col min="1" max="1" width="4.140625" style="142" customWidth="1"/>
    <col min="2" max="2" width="12.140625" style="142" customWidth="1"/>
    <col min="3" max="3" width="20.42578125" style="142" customWidth="1"/>
    <col min="4" max="4" width="16.7109375" style="142" customWidth="1"/>
    <col min="5" max="5" width="15" style="142" customWidth="1"/>
    <col min="6" max="6" width="57" style="142" customWidth="1"/>
    <col min="7" max="7" width="20.140625" style="142"/>
    <col min="8" max="8" width="20.140625" style="144"/>
    <col min="9" max="16" width="20.140625" style="142"/>
    <col min="17" max="17" width="20.140625" style="143" outlineLevel="1"/>
    <col min="18" max="18" width="39.42578125" style="143" customWidth="1" outlineLevel="1"/>
    <col min="19" max="22" width="20.140625" style="143" outlineLevel="1"/>
    <col min="23" max="23" width="52.855468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24" customHeight="1" x14ac:dyDescent="0.25">
      <c r="B1" s="568" t="s">
        <v>6</v>
      </c>
      <c r="C1" s="568"/>
      <c r="D1" s="568"/>
      <c r="E1" s="568"/>
      <c r="F1" s="568"/>
      <c r="G1" s="579" t="s">
        <v>19</v>
      </c>
      <c r="H1" s="580"/>
      <c r="I1" s="580"/>
      <c r="J1" s="580"/>
      <c r="K1" s="580"/>
      <c r="L1" s="580"/>
      <c r="M1" s="580"/>
      <c r="N1" s="580"/>
      <c r="O1" s="580"/>
      <c r="P1" s="581"/>
      <c r="Q1" s="567"/>
      <c r="R1" s="567"/>
      <c r="S1" s="567"/>
      <c r="T1" s="567"/>
      <c r="U1" s="567"/>
      <c r="V1" s="567"/>
      <c r="W1" s="567"/>
      <c r="X1" s="567"/>
      <c r="Y1" s="567"/>
      <c r="Z1" s="563" t="s">
        <v>69</v>
      </c>
      <c r="AA1" s="564"/>
      <c r="AB1" s="564"/>
      <c r="AC1" s="564"/>
      <c r="AD1" s="564"/>
      <c r="AE1" s="564"/>
    </row>
    <row r="2" spans="2:31" ht="27" customHeight="1" x14ac:dyDescent="0.25">
      <c r="B2" s="568"/>
      <c r="C2" s="568"/>
      <c r="D2" s="568"/>
      <c r="E2" s="568"/>
      <c r="F2" s="568"/>
      <c r="G2" s="582"/>
      <c r="H2" s="583"/>
      <c r="I2" s="583"/>
      <c r="J2" s="583"/>
      <c r="K2" s="583"/>
      <c r="L2" s="583"/>
      <c r="M2" s="583"/>
      <c r="N2" s="583"/>
      <c r="O2" s="583"/>
      <c r="P2" s="584"/>
      <c r="Q2" s="571" t="s">
        <v>70</v>
      </c>
      <c r="R2" s="571"/>
      <c r="S2" s="571"/>
      <c r="T2" s="571"/>
      <c r="U2" s="571"/>
      <c r="V2" s="571"/>
      <c r="W2" s="571"/>
      <c r="X2" s="571"/>
      <c r="Y2" s="571"/>
      <c r="Z2" s="565"/>
      <c r="AA2" s="566"/>
      <c r="AB2" s="566"/>
      <c r="AC2" s="566"/>
      <c r="AD2" s="566"/>
      <c r="AE2" s="566"/>
    </row>
    <row r="3" spans="2:31" ht="50.1"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4" t="s">
        <v>58</v>
      </c>
      <c r="AB3" s="184" t="s">
        <v>60</v>
      </c>
      <c r="AC3" s="184" t="s">
        <v>62</v>
      </c>
      <c r="AD3" s="184" t="s">
        <v>64</v>
      </c>
      <c r="AE3" s="184" t="s">
        <v>84</v>
      </c>
    </row>
    <row r="4" spans="2:31" ht="144.75" customHeight="1" x14ac:dyDescent="0.25">
      <c r="B4" s="197" t="s">
        <v>85</v>
      </c>
      <c r="C4" s="559" t="s">
        <v>462</v>
      </c>
      <c r="D4" s="269" t="s">
        <v>161</v>
      </c>
      <c r="E4" s="231">
        <v>559</v>
      </c>
      <c r="F4" s="469" t="s">
        <v>1029</v>
      </c>
      <c r="G4" s="224" t="s">
        <v>1030</v>
      </c>
      <c r="H4" s="300" t="s">
        <v>1031</v>
      </c>
      <c r="I4" s="300" t="s">
        <v>1032</v>
      </c>
      <c r="J4" s="300">
        <v>1</v>
      </c>
      <c r="K4" s="151" t="s">
        <v>156</v>
      </c>
      <c r="L4" s="267" t="s">
        <v>1033</v>
      </c>
      <c r="M4" s="218">
        <v>1</v>
      </c>
      <c r="N4" s="298">
        <v>45536</v>
      </c>
      <c r="O4" s="298">
        <v>45746</v>
      </c>
      <c r="P4" s="298">
        <v>45900</v>
      </c>
      <c r="Q4" s="313">
        <v>45819</v>
      </c>
      <c r="R4" s="510" t="s">
        <v>1034</v>
      </c>
      <c r="S4" s="511">
        <v>0</v>
      </c>
      <c r="T4" s="213">
        <f t="shared" ref="T4" si="0">(IF(S4="","",IF(OR($J4=0,$J4="",Q4=""),"",S4/$J4)))</f>
        <v>0</v>
      </c>
      <c r="U4" s="214">
        <f t="shared" ref="U4" si="1">(IF(OR($M4="",T4=""),"",IF(OR($M4=0,T4=0),0,IF((T4*100%)/$M4&gt;100%,100%,(T4*100%)/$M4))))</f>
        <v>0</v>
      </c>
      <c r="V4" s="215" t="str">
        <f t="shared" ref="V4" si="2">IF(S4="","",IF(U4&lt;100%, IF(U4&lt;100%, "ALERTA","EN TERMINO"), IF(U4=100%, "OK", "EN TERMINO")))</f>
        <v>ALERTA</v>
      </c>
      <c r="W4" s="405" t="s">
        <v>1035</v>
      </c>
      <c r="X4" s="209" t="s">
        <v>96</v>
      </c>
      <c r="Y4" s="460" t="str">
        <f>IF(U4=100%,IF(U4&gt;=100%,"CUMPLIDA","ATENCIÓN"),IF(U4=0%,"ATENCIÓN","EN EJECUCIÓN"))</f>
        <v>ATENCIÓN</v>
      </c>
      <c r="Z4" s="209" t="str">
        <f>IF(Y4="CUMPLIDA", "SI", "NO")</f>
        <v>NO</v>
      </c>
      <c r="AA4" s="389" t="s">
        <v>97</v>
      </c>
      <c r="AB4" s="383" t="str">
        <f>IF(Y4="CUMPLIDA",IF(AND(Z4="SI",AA4="NO"),"EFECTIVA",IF(AND(Z4="NO",AA4="NO"),"INEFECTIVA",IF(AND(Z4="NO",AA4="SI"),"INEFECTIVA",IF(AND(Z4="SI",AA4="SI"),"INEFECTIVA")))),"NO APLICA")</f>
        <v>NO APLICA</v>
      </c>
      <c r="AC4" s="187" t="str">
        <f>IF(AB4="EFECTIVA","NO",IF(AB4="INEFECTIVA","SI","NO APLICA"))</f>
        <v>NO APLICA</v>
      </c>
      <c r="AD4" s="209" t="s">
        <v>98</v>
      </c>
      <c r="AE4" s="151"/>
    </row>
    <row r="5" spans="2:31" ht="131.25" customHeight="1" x14ac:dyDescent="0.25">
      <c r="B5" s="197" t="s">
        <v>85</v>
      </c>
      <c r="C5" s="559"/>
      <c r="D5" s="269" t="s">
        <v>161</v>
      </c>
      <c r="E5" s="231">
        <v>560</v>
      </c>
      <c r="F5" s="469" t="s">
        <v>1036</v>
      </c>
      <c r="G5" s="224" t="s">
        <v>1037</v>
      </c>
      <c r="H5" s="224" t="s">
        <v>1038</v>
      </c>
      <c r="I5" s="224" t="s">
        <v>1039</v>
      </c>
      <c r="J5" s="224">
        <v>1</v>
      </c>
      <c r="K5" s="151" t="s">
        <v>156</v>
      </c>
      <c r="L5" s="267" t="s">
        <v>1040</v>
      </c>
      <c r="M5" s="218">
        <v>1</v>
      </c>
      <c r="N5" s="298">
        <v>45536</v>
      </c>
      <c r="O5" s="298" t="s">
        <v>1041</v>
      </c>
      <c r="P5" s="298">
        <v>45900</v>
      </c>
      <c r="Q5" s="313">
        <v>45819</v>
      </c>
      <c r="R5" s="510" t="s">
        <v>1042</v>
      </c>
      <c r="S5" s="511">
        <v>0</v>
      </c>
      <c r="T5" s="213">
        <f t="shared" ref="T5" si="3">(IF(S5="","",IF(OR($J5=0,$J5="",Q5=""),"",S5/$J5)))</f>
        <v>0</v>
      </c>
      <c r="U5" s="214">
        <f t="shared" ref="U5" si="4">(IF(OR($M5="",T5=""),"",IF(OR($M5=0,T5=0),0,IF((T5*100%)/$M5&gt;100%,100%,(T5*100%)/$M5))))</f>
        <v>0</v>
      </c>
      <c r="V5" s="215" t="str">
        <f t="shared" ref="V5:V7" si="5">IF(S5="","",IF(U5&lt;100%, IF(U5&lt;100%, "ALERTA","EN TERMINO"), IF(U5=100%, "OK", "EN TERMINO")))</f>
        <v>ALERTA</v>
      </c>
      <c r="W5" s="405" t="s">
        <v>1035</v>
      </c>
      <c r="X5" s="209" t="s">
        <v>96</v>
      </c>
      <c r="Y5" s="460" t="str">
        <f>IF(U5=100%,IF(U5&gt;=100%,"CUMPLIDA","ATENCIÓN"),IF(U5=0%,"ATENCIÓN","EN EJECUCIÓN"))</f>
        <v>ATENCIÓN</v>
      </c>
      <c r="Z5" s="209" t="str">
        <f>IF(Y5="CUMPLIDA", "SI", "NO")</f>
        <v>NO</v>
      </c>
      <c r="AA5" s="389" t="s">
        <v>97</v>
      </c>
      <c r="AB5" s="383" t="str">
        <f>IF(Y5="CUMPLIDA",IF(AND(Z5="SI",AA5="NO"),"EFECTIVA",IF(AND(Z5="NO",AA5="NO"),"INEFECTIVA",IF(AND(Z5="NO",AA5="SI"),"INEFECTIVA",IF(AND(Z5="SI",AA5="SI"),"INEFECTIVA")))),"NO APLICA")</f>
        <v>NO APLICA</v>
      </c>
      <c r="AC5" s="187" t="str">
        <f>IF(AB5="EFECTIVA","NO",IF(AB5="INEFECTIVA","SI","NO APLICA"))</f>
        <v>NO APLICA</v>
      </c>
      <c r="AD5" s="209" t="s">
        <v>98</v>
      </c>
      <c r="AE5" s="151"/>
    </row>
    <row r="6" spans="2:31" ht="145.5" customHeight="1" x14ac:dyDescent="0.25">
      <c r="B6" s="197" t="s">
        <v>85</v>
      </c>
      <c r="C6" s="560" t="s">
        <v>160</v>
      </c>
      <c r="D6" s="269" t="s">
        <v>161</v>
      </c>
      <c r="E6" s="231">
        <v>625</v>
      </c>
      <c r="F6" s="216" t="s">
        <v>180</v>
      </c>
      <c r="G6" s="224" t="s">
        <v>163</v>
      </c>
      <c r="H6" s="224" t="s">
        <v>1043</v>
      </c>
      <c r="I6" s="224" t="s">
        <v>1044</v>
      </c>
      <c r="J6" s="224">
        <v>4</v>
      </c>
      <c r="K6" s="151" t="s">
        <v>156</v>
      </c>
      <c r="L6" s="267" t="s">
        <v>1045</v>
      </c>
      <c r="M6" s="218">
        <v>1</v>
      </c>
      <c r="N6" s="298">
        <v>45689</v>
      </c>
      <c r="O6" s="298">
        <v>45960</v>
      </c>
      <c r="P6" s="298"/>
      <c r="Q6" s="317">
        <v>45838</v>
      </c>
      <c r="R6" s="545" t="s">
        <v>1046</v>
      </c>
      <c r="S6" s="511">
        <v>1</v>
      </c>
      <c r="T6" s="213">
        <f t="shared" ref="T6:T7" si="6">(IF(S6="","",IF(OR($J6=0,$J6="",Q6=""),"",S6/$J6)))</f>
        <v>0.25</v>
      </c>
      <c r="U6" s="214">
        <f t="shared" ref="U6:U7" si="7">(IF(OR($M6="",T6=""),"",IF(OR($M6=0,T6=0),0,IF((T6*100%)/$M6&gt;100%,100%,(T6*100%)/$M6))))</f>
        <v>0.25</v>
      </c>
      <c r="V6" s="215" t="str">
        <f t="shared" si="5"/>
        <v>ALERTA</v>
      </c>
      <c r="W6" s="470" t="s">
        <v>1047</v>
      </c>
      <c r="X6" s="209" t="s">
        <v>169</v>
      </c>
      <c r="Y6" s="316" t="str">
        <f t="shared" ref="Y6:Y8" si="8">IF(U6=100%,IF(U6&gt;=100%,"CUMPLIDA","ATENCIÓN"),IF(U6&lt;50%,"ATENCIÓN","EN EJECUCIÓN"))</f>
        <v>ATENCIÓN</v>
      </c>
      <c r="Z6" s="209" t="str">
        <f>IF(Y6="CUMPLIDA", "SI", "NO")</f>
        <v>NO</v>
      </c>
      <c r="AA6" s="389" t="s">
        <v>97</v>
      </c>
      <c r="AB6" s="383" t="str">
        <f>IF(Y6="CUMPLIDA",IF(AND(Z6="SI",AA6="NO"),"EFECTIVA",IF(AND(Z6="NO",AA6="NO"),"INEFECTIVA",IF(AND(Z6="NO",AA6="SI"),"INEFECTIVA",IF(AND(Z6="SI",AA6="SI"),"INEFECTIVA")))),"NO APLICA")</f>
        <v>NO APLICA</v>
      </c>
      <c r="AC6" s="187" t="str">
        <f>IF(AB6="EFECTIVA","NO",IF(AB6="INEFECTIVA","SI","NO APLICA"))</f>
        <v>NO APLICA</v>
      </c>
      <c r="AD6" s="209" t="s">
        <v>98</v>
      </c>
      <c r="AE6" s="151"/>
    </row>
    <row r="7" spans="2:31" ht="90" customHeight="1" x14ac:dyDescent="0.2">
      <c r="B7" s="197" t="s">
        <v>85</v>
      </c>
      <c r="C7" s="572"/>
      <c r="D7" s="269" t="s">
        <v>161</v>
      </c>
      <c r="E7" s="231">
        <v>626</v>
      </c>
      <c r="F7" s="216" t="s">
        <v>185</v>
      </c>
      <c r="G7" s="217" t="s">
        <v>163</v>
      </c>
      <c r="H7" s="217" t="s">
        <v>1048</v>
      </c>
      <c r="I7" s="342" t="s">
        <v>1049</v>
      </c>
      <c r="J7" s="342">
        <v>2</v>
      </c>
      <c r="K7" s="151" t="s">
        <v>156</v>
      </c>
      <c r="L7" s="267" t="s">
        <v>1045</v>
      </c>
      <c r="M7" s="218">
        <v>1</v>
      </c>
      <c r="N7" s="298">
        <v>45689</v>
      </c>
      <c r="O7" s="298">
        <v>45838</v>
      </c>
      <c r="P7" s="298">
        <v>45900</v>
      </c>
      <c r="Q7" s="317">
        <v>45838</v>
      </c>
      <c r="R7" s="512" t="s">
        <v>1050</v>
      </c>
      <c r="S7" s="511">
        <v>0</v>
      </c>
      <c r="T7" s="213">
        <f t="shared" si="6"/>
        <v>0</v>
      </c>
      <c r="U7" s="214">
        <f t="shared" si="7"/>
        <v>0</v>
      </c>
      <c r="V7" s="348" t="str">
        <f t="shared" si="5"/>
        <v>ALERTA</v>
      </c>
      <c r="W7" s="470" t="s">
        <v>1051</v>
      </c>
      <c r="X7" s="309" t="s">
        <v>169</v>
      </c>
      <c r="Y7" s="316" t="str">
        <f t="shared" si="8"/>
        <v>ATENCIÓN</v>
      </c>
      <c r="Z7" s="209" t="str">
        <f>IF(Y7="CUMPLIDA", "SI", "NO")</f>
        <v>NO</v>
      </c>
      <c r="AA7" s="389" t="s">
        <v>97</v>
      </c>
      <c r="AB7" s="383" t="str">
        <f>IF(Y7="CUMPLIDA",IF(AND(Z7="SI",AA7="NO"),"EFECTIVA",IF(AND(Z7="NO",AA7="NO"),"INEFECTIVA",IF(AND(Z7="NO",AA7="SI"),"INEFECTIVA",IF(AND(Z7="SI",AA7="SI"),"INEFECTIVA")))),"NO APLICA")</f>
        <v>NO APLICA</v>
      </c>
      <c r="AC7" s="187" t="str">
        <f>IF(AB7="EFECTIVA","NO",IF(AB7="INEFECTIVA","SI","NO APLICA"))</f>
        <v>NO APLICA</v>
      </c>
      <c r="AD7" s="209" t="s">
        <v>98</v>
      </c>
      <c r="AE7" s="151"/>
    </row>
    <row r="8" spans="2:31" ht="179.25" customHeight="1" x14ac:dyDescent="0.25">
      <c r="B8" s="197" t="s">
        <v>85</v>
      </c>
      <c r="C8" s="220" t="s">
        <v>306</v>
      </c>
      <c r="D8" s="269" t="s">
        <v>307</v>
      </c>
      <c r="E8" s="231">
        <v>643</v>
      </c>
      <c r="F8" s="223" t="s">
        <v>1052</v>
      </c>
      <c r="G8" s="232" t="s">
        <v>1053</v>
      </c>
      <c r="H8" s="361" t="s">
        <v>1054</v>
      </c>
      <c r="I8" s="190" t="s">
        <v>1055</v>
      </c>
      <c r="J8" s="190">
        <v>3</v>
      </c>
      <c r="K8" s="151" t="s">
        <v>92</v>
      </c>
      <c r="L8" s="267" t="s">
        <v>1045</v>
      </c>
      <c r="M8" s="218">
        <v>1</v>
      </c>
      <c r="N8" s="239">
        <v>45637</v>
      </c>
      <c r="O8" s="239">
        <v>45808</v>
      </c>
      <c r="P8" s="298">
        <v>45900</v>
      </c>
      <c r="Q8" s="317">
        <v>45838</v>
      </c>
      <c r="R8" s="513" t="s">
        <v>1056</v>
      </c>
      <c r="S8" s="511">
        <v>1</v>
      </c>
      <c r="T8" s="213">
        <f t="shared" ref="T8" si="9">(IF(S8="","",IF(OR($J8=0,$J8="",Q8=""),"",S8/$J8)))</f>
        <v>0.33333333333333331</v>
      </c>
      <c r="U8" s="506">
        <f t="shared" ref="U8" si="10">(IF(OR($M8="",T8=""),"",IF(OR($M8=0,T8=0),0,IF((T8*100%)/$M8&gt;100%,100%,(T8*100%)/$M8))))</f>
        <v>0.33333333333333331</v>
      </c>
      <c r="V8" s="458" t="str">
        <f t="shared" ref="V8" si="11">IF(S8="","",IF(U8&lt;100%, IF(U8&lt;100%, "ALERTA","EN TERMINO"), IF(U8=100%, "OK", "EN TERMINO")))</f>
        <v>ALERTA</v>
      </c>
      <c r="W8" s="546" t="s">
        <v>1057</v>
      </c>
      <c r="X8" s="456" t="s">
        <v>169</v>
      </c>
      <c r="Y8" s="507" t="str">
        <f t="shared" si="8"/>
        <v>ATENCIÓN</v>
      </c>
      <c r="Z8" s="209" t="str">
        <f>IF(Y8="CUMPLIDA", "SI", "NO")</f>
        <v>NO</v>
      </c>
      <c r="AA8" s="389" t="s">
        <v>97</v>
      </c>
      <c r="AB8" s="383" t="str">
        <f>IF(Y8="CUMPLIDA",IF(AND(Z8="SI",AA8="NO"),"EFECTIVA",IF(AND(Z8="NO",AA8="NO"),"INEFECTIVA",IF(AND(Z8="NO",AA8="SI"),"INEFECTIVA",IF(AND(Z8="SI",AA8="SI"),"INEFECTIVA")))),"NO APLICA")</f>
        <v>NO APLICA</v>
      </c>
      <c r="AC8" s="187" t="str">
        <f>IF(AB8="EFECTIVA","NO",IF(AB8="INEFECTIVA","SI","NO APLICA"))</f>
        <v>NO APLICA</v>
      </c>
      <c r="AD8" s="209" t="s">
        <v>98</v>
      </c>
      <c r="AE8" s="151"/>
    </row>
  </sheetData>
  <mergeCells count="7">
    <mergeCell ref="C6:C7"/>
    <mergeCell ref="Z1:AE2"/>
    <mergeCell ref="Q2:Y2"/>
    <mergeCell ref="C4:C5"/>
    <mergeCell ref="B1:F2"/>
    <mergeCell ref="Q1:Y1"/>
    <mergeCell ref="G1:P2"/>
  </mergeCells>
  <conditionalFormatting sqref="V4:V8">
    <cfRule type="containsText" dxfId="11" priority="222" stopIfTrue="1" operator="containsText" text="EN TERMINO">
      <formula>NOT(ISERROR(SEARCH("EN TERMINO",V4)))</formula>
    </cfRule>
    <cfRule type="containsText" priority="223" operator="containsText" text="AMARILLO">
      <formula>NOT(ISERROR(SEARCH("AMARILLO",V4)))</formula>
    </cfRule>
    <cfRule type="containsText" dxfId="10" priority="224" stopIfTrue="1" operator="containsText" text="ALERTA">
      <formula>NOT(ISERROR(SEARCH("ALERTA",V4)))</formula>
    </cfRule>
    <cfRule type="containsText" dxfId="9" priority="225" stopIfTrue="1" operator="containsText" text="OK">
      <formula>NOT(ISERROR(SEARCH("OK",V4)))</formula>
    </cfRule>
    <cfRule type="dataBar" priority="226">
      <dataBar>
        <cfvo type="min"/>
        <cfvo type="max"/>
        <color rgb="FF638EC6"/>
      </dataBar>
    </cfRule>
  </conditionalFormatting>
  <conditionalFormatting sqref="Y4:Y8">
    <cfRule type="containsText" dxfId="8" priority="1" operator="containsText" text="EN EJECUCIÓN">
      <formula>NOT(ISERROR(SEARCH("EN EJECUCIÓN",Y4)))</formula>
    </cfRule>
    <cfRule type="containsText" dxfId="7" priority="2" operator="containsText" text="EN TERMINO">
      <formula>NOT(ISERROR(SEARCH("EN TERMINO",Y4)))</formula>
    </cfRule>
    <cfRule type="containsText" dxfId="6" priority="3" operator="containsText" text="ATENCIÓN">
      <formula>NOT(ISERROR(SEARCH("ATENCIÓN",Y4)))</formula>
    </cfRule>
    <cfRule type="containsText" dxfId="5" priority="4" stopIfTrue="1" operator="containsText" text="PENDIENTE">
      <formula>NOT(ISERROR(SEARCH("PENDIENTE",Y4)))</formula>
    </cfRule>
    <cfRule type="containsText" dxfId="4" priority="5" stopIfTrue="1" operator="containsText" text="INCUMPLIDA">
      <formula>NOT(ISERROR(SEARCH("INCUMPLIDA",Y4)))</formula>
    </cfRule>
    <cfRule type="containsText" dxfId="3" priority="6" stopIfTrue="1" operator="containsText" text="CUMPLIDA">
      <formula>NOT(ISERROR(SEARCH("CUMPLIDA",Y4)))</formula>
    </cfRule>
  </conditionalFormatting>
  <conditionalFormatting sqref="AC4:AC8">
    <cfRule type="containsText" dxfId="2" priority="7" operator="containsText" text="cerrada">
      <formula>NOT(ISERROR(SEARCH("cerrada",AC4)))</formula>
    </cfRule>
    <cfRule type="containsText" dxfId="1" priority="8" operator="containsText" text="cerrado">
      <formula>NOT(ISERROR(SEARCH("cerrado",AC4)))</formula>
    </cfRule>
    <cfRule type="containsText" dxfId="0" priority="9" operator="containsText" text="Abierto">
      <formula>NOT(ISERROR(SEARCH("Abierto",AC4)))</formula>
    </cfRule>
  </conditionalFormatting>
  <dataValidations count="2">
    <dataValidation type="list" allowBlank="1" showInputMessage="1" showErrorMessage="1" sqref="K4:K8">
      <formula1>"Correctiva, Preventiva, Acción de mejora"</formula1>
    </dataValidation>
    <dataValidation type="list" allowBlank="1" showInputMessage="1" showErrorMessage="1" sqref="AA4:AA8">
      <formula1>$BF$4:$BH$4</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N65"/>
  <sheetViews>
    <sheetView tabSelected="1" workbookViewId="0">
      <selection activeCell="J70" sqref="J70"/>
    </sheetView>
  </sheetViews>
  <sheetFormatPr baseColWidth="10" defaultColWidth="11.42578125" defaultRowHeight="16.5" x14ac:dyDescent="0.3"/>
  <cols>
    <col min="1" max="1" width="11.42578125" style="163"/>
    <col min="2" max="2" width="21.85546875" style="163" customWidth="1"/>
    <col min="3" max="3" width="56.7109375" style="163" customWidth="1"/>
    <col min="4" max="4" width="11.42578125" style="163"/>
    <col min="5" max="5" width="15.140625" style="163" customWidth="1"/>
    <col min="6" max="6" width="11.42578125" style="163"/>
    <col min="7" max="8" width="12.28515625" style="163" customWidth="1"/>
    <col min="9" max="16384" width="11.42578125" style="163"/>
  </cols>
  <sheetData>
    <row r="2" spans="2:14" x14ac:dyDescent="0.3">
      <c r="B2" s="631" t="s">
        <v>1058</v>
      </c>
      <c r="C2" s="631"/>
      <c r="D2" s="631"/>
      <c r="E2" s="631"/>
      <c r="F2" s="631"/>
      <c r="G2" s="631"/>
      <c r="H2" s="631"/>
      <c r="I2" s="631"/>
      <c r="J2" s="631"/>
      <c r="K2" s="631"/>
      <c r="L2" s="631"/>
      <c r="M2" s="631"/>
      <c r="N2" s="631"/>
    </row>
    <row r="4" spans="2:14" ht="45" x14ac:dyDescent="0.3">
      <c r="B4" s="274" t="s">
        <v>1059</v>
      </c>
      <c r="C4" s="275" t="s">
        <v>1060</v>
      </c>
      <c r="D4" s="276" t="s">
        <v>1061</v>
      </c>
      <c r="E4" s="277" t="s">
        <v>1062</v>
      </c>
      <c r="F4" s="338" t="s">
        <v>1063</v>
      </c>
      <c r="G4" s="278" t="s">
        <v>1064</v>
      </c>
      <c r="H4" s="278" t="s">
        <v>1065</v>
      </c>
      <c r="I4" s="278" t="s">
        <v>1089</v>
      </c>
      <c r="J4" s="279" t="s">
        <v>1066</v>
      </c>
      <c r="K4" s="280" t="s">
        <v>1067</v>
      </c>
    </row>
    <row r="5" spans="2:14" ht="45.75" customHeight="1" x14ac:dyDescent="0.3">
      <c r="B5" s="635" t="s">
        <v>1068</v>
      </c>
      <c r="C5" s="281" t="s">
        <v>86</v>
      </c>
      <c r="D5" s="282">
        <v>2</v>
      </c>
      <c r="E5" s="283">
        <v>2</v>
      </c>
      <c r="F5" s="284">
        <v>2</v>
      </c>
      <c r="G5" s="285"/>
      <c r="H5" s="285"/>
      <c r="I5" s="285">
        <v>2</v>
      </c>
      <c r="J5" s="286"/>
      <c r="K5" s="287"/>
    </row>
    <row r="6" spans="2:14" ht="40.5" customHeight="1" x14ac:dyDescent="0.3">
      <c r="B6" s="637"/>
      <c r="C6" s="281" t="s">
        <v>282</v>
      </c>
      <c r="D6" s="282">
        <v>1</v>
      </c>
      <c r="E6" s="283">
        <v>1</v>
      </c>
      <c r="F6" s="284">
        <v>2</v>
      </c>
      <c r="G6" s="285"/>
      <c r="H6" s="285">
        <v>2</v>
      </c>
      <c r="I6" s="285"/>
      <c r="J6" s="286"/>
      <c r="K6" s="287"/>
    </row>
    <row r="7" spans="2:14" ht="40.5" customHeight="1" x14ac:dyDescent="0.3">
      <c r="B7" s="637"/>
      <c r="C7" s="281" t="s">
        <v>295</v>
      </c>
      <c r="D7" s="282">
        <v>1</v>
      </c>
      <c r="E7" s="283">
        <v>1</v>
      </c>
      <c r="F7" s="284">
        <v>2</v>
      </c>
      <c r="G7" s="285"/>
      <c r="H7" s="285">
        <v>2</v>
      </c>
      <c r="I7" s="285"/>
      <c r="J7" s="286"/>
      <c r="K7" s="287"/>
    </row>
    <row r="8" spans="2:14" ht="40.5" customHeight="1" x14ac:dyDescent="0.3">
      <c r="B8" s="637"/>
      <c r="C8" s="281" t="s">
        <v>103</v>
      </c>
      <c r="D8" s="282">
        <v>3</v>
      </c>
      <c r="E8" s="283">
        <v>3</v>
      </c>
      <c r="F8" s="284">
        <v>3</v>
      </c>
      <c r="G8" s="285"/>
      <c r="H8" s="285"/>
      <c r="I8" s="285">
        <v>3</v>
      </c>
      <c r="J8" s="286"/>
      <c r="K8" s="287"/>
    </row>
    <row r="9" spans="2:14" ht="40.5" customHeight="1" x14ac:dyDescent="0.3">
      <c r="B9" s="636"/>
      <c r="C9" s="281" t="s">
        <v>117</v>
      </c>
      <c r="D9" s="282">
        <v>2</v>
      </c>
      <c r="E9" s="283">
        <v>1</v>
      </c>
      <c r="F9" s="284">
        <v>2</v>
      </c>
      <c r="G9" s="285"/>
      <c r="H9" s="285"/>
      <c r="I9" s="285">
        <v>1</v>
      </c>
      <c r="J9" s="286"/>
      <c r="K9" s="287">
        <v>1</v>
      </c>
    </row>
    <row r="10" spans="2:14" ht="40.5" customHeight="1" x14ac:dyDescent="0.3">
      <c r="B10" s="635" t="s">
        <v>1069</v>
      </c>
      <c r="C10" s="288" t="s">
        <v>131</v>
      </c>
      <c r="D10" s="282">
        <v>1</v>
      </c>
      <c r="E10" s="283"/>
      <c r="F10" s="284">
        <v>5</v>
      </c>
      <c r="G10" s="285"/>
      <c r="H10" s="285">
        <v>1</v>
      </c>
      <c r="I10" s="285"/>
      <c r="J10" s="286"/>
      <c r="K10" s="287">
        <v>4</v>
      </c>
    </row>
    <row r="11" spans="2:14" ht="40.5" customHeight="1" x14ac:dyDescent="0.3">
      <c r="B11" s="636"/>
      <c r="C11" s="288" t="s">
        <v>152</v>
      </c>
      <c r="D11" s="282">
        <v>1</v>
      </c>
      <c r="E11" s="283">
        <v>1</v>
      </c>
      <c r="F11" s="284">
        <v>1</v>
      </c>
      <c r="G11" s="285"/>
      <c r="H11" s="285"/>
      <c r="I11" s="285">
        <v>1</v>
      </c>
      <c r="J11" s="286"/>
      <c r="K11" s="287"/>
    </row>
    <row r="12" spans="2:14" ht="40.5" customHeight="1" x14ac:dyDescent="0.3">
      <c r="B12" s="338" t="s">
        <v>1070</v>
      </c>
      <c r="C12" s="288" t="s">
        <v>160</v>
      </c>
      <c r="D12" s="282">
        <v>5</v>
      </c>
      <c r="E12" s="283">
        <v>4</v>
      </c>
      <c r="F12" s="284">
        <v>5</v>
      </c>
      <c r="G12" s="285"/>
      <c r="H12" s="285"/>
      <c r="I12" s="285">
        <v>4</v>
      </c>
      <c r="J12" s="286"/>
      <c r="K12" s="287">
        <v>1</v>
      </c>
    </row>
    <row r="13" spans="2:14" ht="31.5" customHeight="1" x14ac:dyDescent="0.3">
      <c r="B13" s="635" t="s">
        <v>1071</v>
      </c>
      <c r="C13" s="288" t="s">
        <v>190</v>
      </c>
      <c r="D13" s="282">
        <v>10</v>
      </c>
      <c r="E13" s="283">
        <v>9</v>
      </c>
      <c r="F13" s="284">
        <v>10</v>
      </c>
      <c r="G13" s="285">
        <v>9</v>
      </c>
      <c r="H13" s="285"/>
      <c r="I13" s="285"/>
      <c r="J13" s="286"/>
      <c r="K13" s="287">
        <v>1</v>
      </c>
    </row>
    <row r="14" spans="2:14" ht="31.5" customHeight="1" x14ac:dyDescent="0.3">
      <c r="B14" s="637"/>
      <c r="C14" s="288" t="s">
        <v>1072</v>
      </c>
      <c r="D14" s="282">
        <v>6</v>
      </c>
      <c r="E14" s="283">
        <v>5</v>
      </c>
      <c r="F14" s="284">
        <v>7</v>
      </c>
      <c r="G14" s="285">
        <v>6</v>
      </c>
      <c r="H14" s="285"/>
      <c r="I14" s="285"/>
      <c r="J14" s="286"/>
      <c r="K14" s="285">
        <v>1</v>
      </c>
    </row>
    <row r="15" spans="2:14" ht="31.5" customHeight="1" x14ac:dyDescent="0.3">
      <c r="B15" s="637"/>
      <c r="C15" s="288" t="s">
        <v>208</v>
      </c>
      <c r="D15" s="282">
        <v>2</v>
      </c>
      <c r="E15" s="283">
        <v>1</v>
      </c>
      <c r="F15" s="284">
        <v>2</v>
      </c>
      <c r="G15" s="285">
        <v>1</v>
      </c>
      <c r="H15" s="285"/>
      <c r="I15" s="285"/>
      <c r="J15" s="286"/>
      <c r="K15" s="285">
        <v>1</v>
      </c>
    </row>
    <row r="16" spans="2:14" ht="31.5" customHeight="1" x14ac:dyDescent="0.3">
      <c r="B16" s="637"/>
      <c r="C16" s="288" t="s">
        <v>217</v>
      </c>
      <c r="D16" s="282">
        <v>5</v>
      </c>
      <c r="E16" s="283">
        <v>4</v>
      </c>
      <c r="F16" s="284">
        <v>5</v>
      </c>
      <c r="G16" s="285">
        <v>4</v>
      </c>
      <c r="H16" s="285"/>
      <c r="I16" s="285"/>
      <c r="J16" s="286"/>
      <c r="K16" s="285">
        <v>1</v>
      </c>
    </row>
    <row r="17" spans="2:11" ht="31.5" customHeight="1" x14ac:dyDescent="0.3">
      <c r="B17" s="637"/>
      <c r="C17" s="288" t="s">
        <v>1073</v>
      </c>
      <c r="D17" s="282">
        <v>2</v>
      </c>
      <c r="E17" s="283"/>
      <c r="F17" s="284">
        <v>4</v>
      </c>
      <c r="G17" s="285">
        <v>1</v>
      </c>
      <c r="H17" s="285"/>
      <c r="I17" s="285">
        <v>2</v>
      </c>
      <c r="J17" s="286"/>
      <c r="K17" s="287">
        <v>1</v>
      </c>
    </row>
    <row r="18" spans="2:11" ht="31.5" customHeight="1" x14ac:dyDescent="0.3">
      <c r="B18" s="637"/>
      <c r="C18" s="288" t="s">
        <v>272</v>
      </c>
      <c r="D18" s="282">
        <v>2</v>
      </c>
      <c r="E18" s="283"/>
      <c r="F18" s="284">
        <v>3</v>
      </c>
      <c r="G18" s="285">
        <v>1</v>
      </c>
      <c r="H18" s="285"/>
      <c r="I18" s="285"/>
      <c r="J18" s="286"/>
      <c r="K18" s="287">
        <v>2</v>
      </c>
    </row>
    <row r="19" spans="2:11" ht="31.5" customHeight="1" x14ac:dyDescent="0.3">
      <c r="B19" s="637"/>
      <c r="C19" s="288" t="s">
        <v>239</v>
      </c>
      <c r="D19" s="282">
        <v>4</v>
      </c>
      <c r="E19" s="283">
        <v>1</v>
      </c>
      <c r="F19" s="284">
        <v>7</v>
      </c>
      <c r="G19" s="285">
        <v>1</v>
      </c>
      <c r="H19" s="285"/>
      <c r="I19" s="285">
        <v>1</v>
      </c>
      <c r="J19" s="286"/>
      <c r="K19" s="287">
        <v>5</v>
      </c>
    </row>
    <row r="20" spans="2:11" ht="31.5" customHeight="1" x14ac:dyDescent="0.3">
      <c r="B20" s="637"/>
      <c r="C20" s="288" t="s">
        <v>282</v>
      </c>
      <c r="D20" s="282">
        <v>1</v>
      </c>
      <c r="E20" s="283">
        <v>1</v>
      </c>
      <c r="F20" s="284">
        <v>2</v>
      </c>
      <c r="G20" s="285"/>
      <c r="H20" s="285"/>
      <c r="I20" s="285">
        <v>1</v>
      </c>
      <c r="J20" s="286"/>
      <c r="K20" s="287">
        <v>1</v>
      </c>
    </row>
    <row r="21" spans="2:11" ht="31.5" customHeight="1" x14ac:dyDescent="0.3">
      <c r="B21" s="637"/>
      <c r="C21" s="288" t="s">
        <v>295</v>
      </c>
      <c r="D21" s="282">
        <v>1</v>
      </c>
      <c r="E21" s="283"/>
      <c r="F21" s="284">
        <v>2</v>
      </c>
      <c r="G21" s="285"/>
      <c r="H21" s="285"/>
      <c r="I21" s="285">
        <v>1</v>
      </c>
      <c r="J21" s="286">
        <v>1</v>
      </c>
      <c r="K21" s="287"/>
    </row>
    <row r="22" spans="2:11" ht="31.5" customHeight="1" x14ac:dyDescent="0.3">
      <c r="B22" s="637"/>
      <c r="C22" s="288" t="s">
        <v>306</v>
      </c>
      <c r="D22" s="282">
        <v>1</v>
      </c>
      <c r="E22" s="283"/>
      <c r="F22" s="284">
        <v>2</v>
      </c>
      <c r="G22" s="285"/>
      <c r="H22" s="285"/>
      <c r="I22" s="285">
        <v>1</v>
      </c>
      <c r="J22" s="286">
        <v>1</v>
      </c>
      <c r="K22" s="287"/>
    </row>
    <row r="23" spans="2:11" ht="31.5" customHeight="1" x14ac:dyDescent="0.3">
      <c r="B23" s="637"/>
      <c r="C23" s="288" t="s">
        <v>103</v>
      </c>
      <c r="D23" s="282">
        <v>2</v>
      </c>
      <c r="E23" s="283"/>
      <c r="F23" s="284">
        <v>3</v>
      </c>
      <c r="G23" s="285"/>
      <c r="H23" s="285"/>
      <c r="I23" s="285">
        <v>2</v>
      </c>
      <c r="J23" s="286">
        <v>1</v>
      </c>
      <c r="K23" s="287"/>
    </row>
    <row r="24" spans="2:11" ht="31.5" customHeight="1" x14ac:dyDescent="0.3">
      <c r="B24" s="637"/>
      <c r="C24" s="288" t="s">
        <v>1090</v>
      </c>
      <c r="D24" s="282">
        <v>5</v>
      </c>
      <c r="E24" s="283"/>
      <c r="F24" s="284">
        <v>5</v>
      </c>
      <c r="G24" s="285"/>
      <c r="H24" s="285"/>
      <c r="I24" s="285"/>
      <c r="J24" s="286">
        <v>1</v>
      </c>
      <c r="K24" s="287">
        <v>4</v>
      </c>
    </row>
    <row r="25" spans="2:11" ht="31.5" customHeight="1" x14ac:dyDescent="0.3">
      <c r="B25" s="637"/>
      <c r="C25" s="288" t="s">
        <v>152</v>
      </c>
      <c r="D25" s="282">
        <v>6</v>
      </c>
      <c r="E25" s="283"/>
      <c r="F25" s="284">
        <v>6</v>
      </c>
      <c r="G25" s="285"/>
      <c r="H25" s="285"/>
      <c r="I25" s="285"/>
      <c r="J25" s="286"/>
      <c r="K25" s="287">
        <v>6</v>
      </c>
    </row>
    <row r="26" spans="2:11" ht="31.5" customHeight="1" x14ac:dyDescent="0.3">
      <c r="B26" s="636"/>
      <c r="C26" s="288" t="s">
        <v>117</v>
      </c>
      <c r="D26" s="282">
        <v>8</v>
      </c>
      <c r="E26" s="283"/>
      <c r="F26" s="284">
        <v>12</v>
      </c>
      <c r="G26" s="285"/>
      <c r="H26" s="285"/>
      <c r="I26" s="285">
        <v>1</v>
      </c>
      <c r="J26" s="286"/>
      <c r="K26" s="287">
        <v>11</v>
      </c>
    </row>
    <row r="27" spans="2:11" ht="31.5" customHeight="1" x14ac:dyDescent="0.3">
      <c r="B27" s="632" t="s">
        <v>1074</v>
      </c>
      <c r="C27" s="289" t="s">
        <v>413</v>
      </c>
      <c r="D27" s="282">
        <v>4</v>
      </c>
      <c r="E27" s="283">
        <v>2</v>
      </c>
      <c r="F27" s="284">
        <v>7</v>
      </c>
      <c r="G27" s="285">
        <v>6</v>
      </c>
      <c r="H27" s="285"/>
      <c r="I27" s="285"/>
      <c r="J27" s="290"/>
      <c r="K27" s="287">
        <v>1</v>
      </c>
    </row>
    <row r="28" spans="2:11" ht="37.5" customHeight="1" x14ac:dyDescent="0.3">
      <c r="B28" s="634"/>
      <c r="C28" s="289" t="s">
        <v>422</v>
      </c>
      <c r="D28" s="282">
        <v>3</v>
      </c>
      <c r="E28" s="283">
        <v>1</v>
      </c>
      <c r="F28" s="284">
        <v>5</v>
      </c>
      <c r="G28" s="285">
        <v>4</v>
      </c>
      <c r="H28" s="285"/>
      <c r="I28" s="285"/>
      <c r="J28" s="290"/>
      <c r="K28" s="287">
        <v>1</v>
      </c>
    </row>
    <row r="29" spans="2:11" ht="37.5" customHeight="1" x14ac:dyDescent="0.3">
      <c r="B29" s="634"/>
      <c r="C29" s="289" t="s">
        <v>1075</v>
      </c>
      <c r="D29" s="282">
        <v>1</v>
      </c>
      <c r="E29" s="283"/>
      <c r="F29" s="284">
        <v>1</v>
      </c>
      <c r="G29" s="285"/>
      <c r="H29" s="285"/>
      <c r="I29" s="285"/>
      <c r="J29" s="290"/>
      <c r="K29" s="287">
        <v>1</v>
      </c>
    </row>
    <row r="30" spans="2:11" ht="37.5" customHeight="1" x14ac:dyDescent="0.3">
      <c r="B30" s="634"/>
      <c r="C30" s="288" t="s">
        <v>1076</v>
      </c>
      <c r="D30" s="282">
        <v>2</v>
      </c>
      <c r="E30" s="283"/>
      <c r="F30" s="284">
        <v>2</v>
      </c>
      <c r="G30" s="285"/>
      <c r="H30" s="285"/>
      <c r="I30" s="285"/>
      <c r="J30" s="290"/>
      <c r="K30" s="287">
        <v>2</v>
      </c>
    </row>
    <row r="31" spans="2:11" ht="47.25" customHeight="1" x14ac:dyDescent="0.3">
      <c r="B31" s="634"/>
      <c r="C31" s="288" t="s">
        <v>1072</v>
      </c>
      <c r="D31" s="282">
        <v>2</v>
      </c>
      <c r="E31" s="283"/>
      <c r="F31" s="284">
        <v>1</v>
      </c>
      <c r="G31" s="285"/>
      <c r="H31" s="285"/>
      <c r="I31" s="285"/>
      <c r="J31" s="286"/>
      <c r="K31" s="285">
        <v>1</v>
      </c>
    </row>
    <row r="32" spans="2:11" ht="47.25" customHeight="1" x14ac:dyDescent="0.3">
      <c r="B32" s="634"/>
      <c r="C32" s="288" t="s">
        <v>438</v>
      </c>
      <c r="D32" s="282">
        <v>1</v>
      </c>
      <c r="E32" s="283"/>
      <c r="F32" s="284">
        <v>1</v>
      </c>
      <c r="G32" s="285"/>
      <c r="H32" s="285"/>
      <c r="I32" s="285"/>
      <c r="J32" s="286"/>
      <c r="K32" s="287">
        <v>1</v>
      </c>
    </row>
    <row r="33" spans="2:11" ht="47.25" customHeight="1" x14ac:dyDescent="0.3">
      <c r="B33" s="634"/>
      <c r="C33" s="288" t="s">
        <v>208</v>
      </c>
      <c r="D33" s="282">
        <v>1</v>
      </c>
      <c r="E33" s="283"/>
      <c r="F33" s="284">
        <v>1</v>
      </c>
      <c r="G33" s="285"/>
      <c r="H33" s="285"/>
      <c r="I33" s="285"/>
      <c r="J33" s="286"/>
      <c r="K33" s="287">
        <v>1</v>
      </c>
    </row>
    <row r="34" spans="2:11" ht="36.75" customHeight="1" x14ac:dyDescent="0.3">
      <c r="B34" s="634"/>
      <c r="C34" s="288" t="s">
        <v>444</v>
      </c>
      <c r="D34" s="282">
        <v>1</v>
      </c>
      <c r="E34" s="283"/>
      <c r="F34" s="284">
        <v>1</v>
      </c>
      <c r="G34" s="285"/>
      <c r="H34" s="285"/>
      <c r="I34" s="285"/>
      <c r="J34" s="286"/>
      <c r="K34" s="287">
        <v>1</v>
      </c>
    </row>
    <row r="35" spans="2:11" ht="42.75" customHeight="1" x14ac:dyDescent="0.3">
      <c r="B35" s="634"/>
      <c r="C35" s="288" t="s">
        <v>1073</v>
      </c>
      <c r="D35" s="282">
        <v>3</v>
      </c>
      <c r="E35" s="283"/>
      <c r="F35" s="284">
        <v>3</v>
      </c>
      <c r="G35" s="285"/>
      <c r="H35" s="285"/>
      <c r="I35" s="285"/>
      <c r="J35" s="286"/>
      <c r="K35" s="287">
        <v>3</v>
      </c>
    </row>
    <row r="36" spans="2:11" ht="32.25" customHeight="1" x14ac:dyDescent="0.3">
      <c r="B36" s="634"/>
      <c r="C36" s="281" t="s">
        <v>86</v>
      </c>
      <c r="D36" s="282">
        <v>8</v>
      </c>
      <c r="E36" s="283">
        <v>3</v>
      </c>
      <c r="F36" s="284">
        <v>21</v>
      </c>
      <c r="G36" s="285">
        <v>12</v>
      </c>
      <c r="H36" s="285">
        <v>8</v>
      </c>
      <c r="I36" s="285"/>
      <c r="J36" s="286"/>
      <c r="K36" s="287">
        <v>1</v>
      </c>
    </row>
    <row r="37" spans="2:11" ht="45" customHeight="1" x14ac:dyDescent="0.3">
      <c r="B37" s="634"/>
      <c r="C37" s="288" t="s">
        <v>462</v>
      </c>
      <c r="D37" s="282">
        <v>1</v>
      </c>
      <c r="E37" s="283">
        <v>1</v>
      </c>
      <c r="F37" s="284">
        <v>1</v>
      </c>
      <c r="G37" s="285"/>
      <c r="H37" s="285"/>
      <c r="I37" s="285">
        <v>1</v>
      </c>
      <c r="J37" s="286"/>
      <c r="K37" s="287"/>
    </row>
    <row r="38" spans="2:11" ht="45" customHeight="1" x14ac:dyDescent="0.3">
      <c r="B38" s="634"/>
      <c r="C38" s="288" t="s">
        <v>239</v>
      </c>
      <c r="D38" s="282">
        <v>3</v>
      </c>
      <c r="E38" s="283"/>
      <c r="F38" s="284">
        <v>3</v>
      </c>
      <c r="G38" s="285"/>
      <c r="H38" s="285"/>
      <c r="I38" s="285"/>
      <c r="J38" s="286"/>
      <c r="K38" s="287">
        <v>3</v>
      </c>
    </row>
    <row r="39" spans="2:11" ht="45" customHeight="1" x14ac:dyDescent="0.3">
      <c r="B39" s="634"/>
      <c r="C39" s="288" t="s">
        <v>282</v>
      </c>
      <c r="D39" s="282">
        <v>1</v>
      </c>
      <c r="E39" s="283"/>
      <c r="F39" s="284">
        <v>1</v>
      </c>
      <c r="G39" s="285"/>
      <c r="H39" s="285"/>
      <c r="I39" s="285"/>
      <c r="J39" s="286"/>
      <c r="K39" s="287">
        <v>1</v>
      </c>
    </row>
    <row r="40" spans="2:11" ht="29.25" customHeight="1" x14ac:dyDescent="0.3">
      <c r="B40" s="634"/>
      <c r="C40" s="288" t="s">
        <v>295</v>
      </c>
      <c r="D40" s="282">
        <v>1</v>
      </c>
      <c r="E40" s="283"/>
      <c r="F40" s="284">
        <v>1</v>
      </c>
      <c r="G40" s="285"/>
      <c r="H40" s="285"/>
      <c r="I40" s="285"/>
      <c r="J40" s="286"/>
      <c r="K40" s="287">
        <v>1</v>
      </c>
    </row>
    <row r="41" spans="2:11" ht="29.25" customHeight="1" x14ac:dyDescent="0.3">
      <c r="B41" s="634"/>
      <c r="C41" s="288" t="s">
        <v>306</v>
      </c>
      <c r="D41" s="282">
        <v>1</v>
      </c>
      <c r="E41" s="283"/>
      <c r="F41" s="284">
        <v>1</v>
      </c>
      <c r="G41" s="285"/>
      <c r="H41" s="285"/>
      <c r="I41" s="285"/>
      <c r="J41" s="286"/>
      <c r="K41" s="287">
        <v>1</v>
      </c>
    </row>
    <row r="42" spans="2:11" ht="29.25" customHeight="1" x14ac:dyDescent="0.3">
      <c r="B42" s="634"/>
      <c r="C42" s="288" t="s">
        <v>1077</v>
      </c>
      <c r="D42" s="282">
        <v>13</v>
      </c>
      <c r="E42" s="283">
        <v>6</v>
      </c>
      <c r="F42" s="284">
        <v>13</v>
      </c>
      <c r="G42" s="285">
        <v>5</v>
      </c>
      <c r="H42" s="285"/>
      <c r="I42" s="285">
        <v>1</v>
      </c>
      <c r="J42" s="286"/>
      <c r="K42" s="287">
        <v>7</v>
      </c>
    </row>
    <row r="43" spans="2:11" ht="29.25" customHeight="1" x14ac:dyDescent="0.3">
      <c r="B43" s="634"/>
      <c r="C43" s="288" t="s">
        <v>487</v>
      </c>
      <c r="D43" s="282">
        <v>1</v>
      </c>
      <c r="E43" s="283"/>
      <c r="F43" s="284">
        <v>2</v>
      </c>
      <c r="G43" s="285"/>
      <c r="H43" s="285"/>
      <c r="I43" s="285"/>
      <c r="J43" s="286"/>
      <c r="K43" s="287">
        <v>2</v>
      </c>
    </row>
    <row r="44" spans="2:11" ht="29.25" customHeight="1" x14ac:dyDescent="0.3">
      <c r="B44" s="634"/>
      <c r="C44" s="288" t="s">
        <v>103</v>
      </c>
      <c r="D44" s="282">
        <v>1</v>
      </c>
      <c r="E44" s="283"/>
      <c r="F44" s="284">
        <v>1</v>
      </c>
      <c r="G44" s="285"/>
      <c r="H44" s="285"/>
      <c r="I44" s="285"/>
      <c r="J44" s="286"/>
      <c r="K44" s="287">
        <v>1</v>
      </c>
    </row>
    <row r="45" spans="2:11" ht="29.25" customHeight="1" x14ac:dyDescent="0.3">
      <c r="B45" s="634"/>
      <c r="C45" s="288" t="s">
        <v>322</v>
      </c>
      <c r="D45" s="282">
        <v>6</v>
      </c>
      <c r="E45" s="283">
        <v>1</v>
      </c>
      <c r="F45" s="284">
        <v>6</v>
      </c>
      <c r="G45" s="285"/>
      <c r="H45" s="285"/>
      <c r="I45" s="285">
        <v>1</v>
      </c>
      <c r="J45" s="286"/>
      <c r="K45" s="287">
        <v>5</v>
      </c>
    </row>
    <row r="46" spans="2:11" ht="29.25" customHeight="1" x14ac:dyDescent="0.3">
      <c r="B46" s="633"/>
      <c r="C46" s="288" t="s">
        <v>152</v>
      </c>
      <c r="D46" s="282">
        <v>2</v>
      </c>
      <c r="E46" s="283">
        <v>2</v>
      </c>
      <c r="F46" s="284">
        <v>2</v>
      </c>
      <c r="G46" s="285"/>
      <c r="H46" s="285"/>
      <c r="I46" s="285">
        <v>2</v>
      </c>
      <c r="J46" s="286"/>
      <c r="K46" s="287"/>
    </row>
    <row r="47" spans="2:11" ht="33.75" x14ac:dyDescent="0.3">
      <c r="B47" s="632" t="s">
        <v>1078</v>
      </c>
      <c r="C47" s="288" t="s">
        <v>462</v>
      </c>
      <c r="D47" s="282">
        <v>9</v>
      </c>
      <c r="E47" s="283">
        <v>8</v>
      </c>
      <c r="F47" s="284">
        <v>9</v>
      </c>
      <c r="G47" s="285">
        <v>1</v>
      </c>
      <c r="H47" s="285">
        <v>6</v>
      </c>
      <c r="I47" s="285">
        <v>1</v>
      </c>
      <c r="J47" s="286">
        <v>1</v>
      </c>
      <c r="K47" s="287"/>
    </row>
    <row r="48" spans="2:11" x14ac:dyDescent="0.3">
      <c r="B48" s="634"/>
      <c r="C48" s="288" t="s">
        <v>282</v>
      </c>
      <c r="D48" s="282">
        <v>7</v>
      </c>
      <c r="E48" s="283">
        <v>7</v>
      </c>
      <c r="F48" s="284">
        <v>20</v>
      </c>
      <c r="G48" s="285">
        <v>3</v>
      </c>
      <c r="H48" s="285">
        <v>8</v>
      </c>
      <c r="I48" s="285">
        <v>9</v>
      </c>
      <c r="J48" s="286"/>
      <c r="K48" s="287"/>
    </row>
    <row r="49" spans="2:11" ht="22.5" x14ac:dyDescent="0.3">
      <c r="B49" s="634"/>
      <c r="C49" s="288" t="s">
        <v>160</v>
      </c>
      <c r="D49" s="282">
        <v>6</v>
      </c>
      <c r="E49" s="283">
        <v>5</v>
      </c>
      <c r="F49" s="284">
        <v>8</v>
      </c>
      <c r="G49" s="285"/>
      <c r="H49" s="285">
        <v>1</v>
      </c>
      <c r="I49" s="285">
        <v>6</v>
      </c>
      <c r="J49" s="286"/>
      <c r="K49" s="287">
        <v>1</v>
      </c>
    </row>
    <row r="50" spans="2:11" ht="22.5" x14ac:dyDescent="0.3">
      <c r="B50" s="634"/>
      <c r="C50" s="288" t="s">
        <v>306</v>
      </c>
      <c r="D50" s="282">
        <v>1</v>
      </c>
      <c r="E50" s="283"/>
      <c r="F50" s="284">
        <v>2</v>
      </c>
      <c r="G50" s="285"/>
      <c r="H50" s="285">
        <v>2</v>
      </c>
      <c r="I50" s="285"/>
      <c r="J50" s="286"/>
      <c r="K50" s="287"/>
    </row>
    <row r="51" spans="2:11" ht="31.5" customHeight="1" x14ac:dyDescent="0.3">
      <c r="B51" s="633"/>
      <c r="C51" s="288" t="s">
        <v>152</v>
      </c>
      <c r="D51" s="282">
        <v>3</v>
      </c>
      <c r="E51" s="283"/>
      <c r="F51" s="284">
        <v>3</v>
      </c>
      <c r="G51" s="285"/>
      <c r="H51" s="285"/>
      <c r="I51" s="285"/>
      <c r="J51" s="286"/>
      <c r="K51" s="287">
        <v>3</v>
      </c>
    </row>
    <row r="52" spans="2:11" ht="33" customHeight="1" x14ac:dyDescent="0.3">
      <c r="B52" s="548" t="s">
        <v>1079</v>
      </c>
      <c r="C52" s="288" t="s">
        <v>239</v>
      </c>
      <c r="D52" s="282">
        <v>6</v>
      </c>
      <c r="E52" s="283">
        <v>6</v>
      </c>
      <c r="F52" s="284">
        <v>10</v>
      </c>
      <c r="G52" s="285">
        <v>8</v>
      </c>
      <c r="H52" s="285">
        <v>2</v>
      </c>
      <c r="I52" s="285"/>
      <c r="J52" s="286"/>
      <c r="K52" s="287"/>
    </row>
    <row r="53" spans="2:11" ht="33.75" customHeight="1" x14ac:dyDescent="0.3">
      <c r="B53" s="548" t="s">
        <v>1080</v>
      </c>
      <c r="C53" s="288" t="s">
        <v>1081</v>
      </c>
      <c r="D53" s="282">
        <v>14</v>
      </c>
      <c r="E53" s="283">
        <v>14</v>
      </c>
      <c r="F53" s="284">
        <v>15</v>
      </c>
      <c r="G53" s="285">
        <v>14</v>
      </c>
      <c r="H53" s="285">
        <v>1</v>
      </c>
      <c r="I53" s="285"/>
      <c r="J53" s="286"/>
      <c r="K53" s="287"/>
    </row>
    <row r="54" spans="2:11" ht="31.5" customHeight="1" x14ac:dyDescent="0.3">
      <c r="B54" s="632" t="s">
        <v>1082</v>
      </c>
      <c r="C54" s="288" t="s">
        <v>438</v>
      </c>
      <c r="D54" s="282">
        <v>8</v>
      </c>
      <c r="E54" s="283">
        <v>6</v>
      </c>
      <c r="F54" s="284">
        <v>8</v>
      </c>
      <c r="G54" s="285">
        <v>6</v>
      </c>
      <c r="H54" s="285"/>
      <c r="I54" s="285"/>
      <c r="J54" s="286"/>
      <c r="K54" s="287">
        <v>2</v>
      </c>
    </row>
    <row r="55" spans="2:11" ht="31.5" customHeight="1" x14ac:dyDescent="0.3">
      <c r="B55" s="634"/>
      <c r="C55" s="288" t="s">
        <v>103</v>
      </c>
      <c r="D55" s="282">
        <v>9</v>
      </c>
      <c r="E55" s="283">
        <v>6</v>
      </c>
      <c r="F55" s="284">
        <v>16</v>
      </c>
      <c r="G55" s="285"/>
      <c r="H55" s="285">
        <v>8</v>
      </c>
      <c r="I55" s="285">
        <v>4</v>
      </c>
      <c r="J55" s="286"/>
      <c r="K55" s="287">
        <v>4</v>
      </c>
    </row>
    <row r="56" spans="2:11" ht="31.5" customHeight="1" x14ac:dyDescent="0.3">
      <c r="B56" s="633"/>
      <c r="C56" s="288" t="s">
        <v>748</v>
      </c>
      <c r="D56" s="282">
        <v>7</v>
      </c>
      <c r="E56" s="283">
        <v>1</v>
      </c>
      <c r="F56" s="284">
        <v>8</v>
      </c>
      <c r="G56" s="285"/>
      <c r="H56" s="285"/>
      <c r="I56" s="285">
        <v>1</v>
      </c>
      <c r="J56" s="286"/>
      <c r="K56" s="287">
        <v>7</v>
      </c>
    </row>
    <row r="57" spans="2:11" ht="40.5" customHeight="1" x14ac:dyDescent="0.3">
      <c r="B57" s="632" t="s">
        <v>1083</v>
      </c>
      <c r="C57" s="288" t="s">
        <v>306</v>
      </c>
      <c r="D57" s="282">
        <v>8</v>
      </c>
      <c r="E57" s="283">
        <v>1</v>
      </c>
      <c r="F57" s="284">
        <v>18</v>
      </c>
      <c r="G57" s="285">
        <v>3</v>
      </c>
      <c r="H57" s="285">
        <v>3</v>
      </c>
      <c r="I57" s="285">
        <v>1</v>
      </c>
      <c r="J57" s="286">
        <v>5</v>
      </c>
      <c r="K57" s="287">
        <v>6</v>
      </c>
    </row>
    <row r="58" spans="2:11" ht="40.5" customHeight="1" x14ac:dyDescent="0.3">
      <c r="B58" s="633"/>
      <c r="C58" s="288" t="s">
        <v>103</v>
      </c>
      <c r="D58" s="282">
        <v>1</v>
      </c>
      <c r="E58" s="283"/>
      <c r="F58" s="284">
        <v>1</v>
      </c>
      <c r="G58" s="285"/>
      <c r="H58" s="285"/>
      <c r="I58" s="285"/>
      <c r="J58" s="286"/>
      <c r="K58" s="287">
        <v>1</v>
      </c>
    </row>
    <row r="59" spans="2:11" ht="22.5" x14ac:dyDescent="0.3">
      <c r="B59" s="632" t="s">
        <v>1084</v>
      </c>
      <c r="C59" s="288" t="s">
        <v>1085</v>
      </c>
      <c r="D59" s="282">
        <v>2</v>
      </c>
      <c r="E59" s="283"/>
      <c r="F59" s="284">
        <v>2</v>
      </c>
      <c r="G59" s="285"/>
      <c r="H59" s="285">
        <v>2</v>
      </c>
      <c r="I59" s="285"/>
      <c r="J59" s="286"/>
      <c r="K59" s="287"/>
    </row>
    <row r="60" spans="2:11" x14ac:dyDescent="0.3">
      <c r="B60" s="633"/>
      <c r="C60" s="288" t="s">
        <v>295</v>
      </c>
      <c r="D60" s="282">
        <v>4</v>
      </c>
      <c r="E60" s="283"/>
      <c r="F60" s="284">
        <v>4</v>
      </c>
      <c r="G60" s="285"/>
      <c r="H60" s="285"/>
      <c r="I60" s="285"/>
      <c r="J60" s="286">
        <v>1</v>
      </c>
      <c r="K60" s="287">
        <v>3</v>
      </c>
    </row>
    <row r="61" spans="2:11" ht="33.75" x14ac:dyDescent="0.3">
      <c r="B61" s="632" t="s">
        <v>1086</v>
      </c>
      <c r="C61" s="288" t="s">
        <v>1087</v>
      </c>
      <c r="D61" s="283">
        <v>2</v>
      </c>
      <c r="E61" s="283"/>
      <c r="F61" s="285">
        <v>2</v>
      </c>
      <c r="G61" s="285"/>
      <c r="H61" s="285"/>
      <c r="I61" s="285"/>
      <c r="J61" s="286"/>
      <c r="K61" s="287">
        <v>2</v>
      </c>
    </row>
    <row r="62" spans="2:11" ht="22.5" x14ac:dyDescent="0.3">
      <c r="B62" s="634"/>
      <c r="C62" s="288" t="s">
        <v>160</v>
      </c>
      <c r="D62" s="283">
        <v>2</v>
      </c>
      <c r="E62" s="283"/>
      <c r="F62" s="285">
        <v>2</v>
      </c>
      <c r="G62" s="285"/>
      <c r="H62" s="285"/>
      <c r="I62" s="285"/>
      <c r="J62" s="285"/>
      <c r="K62" s="285">
        <v>2</v>
      </c>
    </row>
    <row r="63" spans="2:11" ht="22.5" x14ac:dyDescent="0.3">
      <c r="B63" s="633"/>
      <c r="C63" s="288" t="s">
        <v>306</v>
      </c>
      <c r="D63" s="283">
        <v>1</v>
      </c>
      <c r="E63" s="283"/>
      <c r="F63" s="285">
        <v>1</v>
      </c>
      <c r="G63" s="285"/>
      <c r="H63" s="285"/>
      <c r="I63" s="285"/>
      <c r="J63" s="285"/>
      <c r="K63" s="285">
        <v>1</v>
      </c>
    </row>
    <row r="64" spans="2:11" x14ac:dyDescent="0.3">
      <c r="B64" s="629" t="s">
        <v>1088</v>
      </c>
      <c r="C64" s="630"/>
      <c r="D64" s="291">
        <f t="shared" ref="D64:G64" si="0">SUM(D5:D63)</f>
        <v>217</v>
      </c>
      <c r="E64" s="292">
        <f t="shared" si="0"/>
        <v>104</v>
      </c>
      <c r="F64" s="293">
        <f t="shared" si="0"/>
        <v>295</v>
      </c>
      <c r="G64" s="294">
        <f t="shared" si="0"/>
        <v>85</v>
      </c>
      <c r="H64" s="294">
        <f>SUM(H5:H63)</f>
        <v>46</v>
      </c>
      <c r="I64" s="294">
        <f>SUM(I5:I63)</f>
        <v>47</v>
      </c>
      <c r="J64" s="294">
        <f>SUM(J5:J63)</f>
        <v>11</v>
      </c>
      <c r="K64" s="292">
        <f>SUM(K5:K63)</f>
        <v>106</v>
      </c>
    </row>
    <row r="65" spans="2:11" x14ac:dyDescent="0.3">
      <c r="B65" s="295"/>
      <c r="C65" s="296"/>
      <c r="D65" s="79"/>
      <c r="E65" s="297">
        <f>E64/D64</f>
        <v>0.47926267281105989</v>
      </c>
      <c r="F65" s="296"/>
      <c r="G65" s="297">
        <f>G64/F64</f>
        <v>0.28813559322033899</v>
      </c>
      <c r="H65" s="297">
        <f>H64/F64</f>
        <v>0.15593220338983052</v>
      </c>
      <c r="I65" s="297">
        <f>I64/F64</f>
        <v>0.15932203389830507</v>
      </c>
      <c r="J65" s="297">
        <f>J64/F64</f>
        <v>3.7288135593220341E-2</v>
      </c>
      <c r="K65" s="297">
        <f>K64/F64</f>
        <v>0.35932203389830508</v>
      </c>
    </row>
  </sheetData>
  <sheetProtection selectLockedCells="1" selectUnlockedCells="1"/>
  <mergeCells count="11">
    <mergeCell ref="B64:C64"/>
    <mergeCell ref="B2:N2"/>
    <mergeCell ref="B59:B60"/>
    <mergeCell ref="B61:B63"/>
    <mergeCell ref="B10:B11"/>
    <mergeCell ref="B27:B46"/>
    <mergeCell ref="B47:B51"/>
    <mergeCell ref="B57:B58"/>
    <mergeCell ref="B54:B56"/>
    <mergeCell ref="B13:B26"/>
    <mergeCell ref="B5:B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B1:AH10"/>
  <sheetViews>
    <sheetView zoomScaleNormal="100" workbookViewId="0">
      <pane xSplit="5" ySplit="1" topLeftCell="W9" activePane="bottomRight" state="frozen"/>
      <selection pane="topRight" activeCell="F1" sqref="F1"/>
      <selection pane="bottomLeft" activeCell="A3" sqref="A3"/>
      <selection pane="bottomRight" activeCell="C6" sqref="C6:C8"/>
    </sheetView>
  </sheetViews>
  <sheetFormatPr baseColWidth="10" defaultColWidth="20.140625" defaultRowHeight="39.75" customHeight="1" outlineLevelCol="1" x14ac:dyDescent="0.2"/>
  <cols>
    <col min="1" max="1" width="4.140625" style="142" customWidth="1"/>
    <col min="2" max="2" width="20.140625" style="142"/>
    <col min="3" max="3" width="24.5703125" style="142" customWidth="1"/>
    <col min="4" max="5" width="20.140625" style="142"/>
    <col min="6" max="6" width="39" style="142" customWidth="1"/>
    <col min="7" max="7" width="20.140625" style="142"/>
    <col min="8" max="8" width="20.140625" style="144"/>
    <col min="9" max="9" width="34.42578125" style="142" customWidth="1"/>
    <col min="10" max="16" width="20.140625" style="142"/>
    <col min="17" max="17" width="14" style="143" customWidth="1" outlineLevel="1"/>
    <col min="18" max="18" width="26.140625" style="143" customWidth="1" outlineLevel="1"/>
    <col min="19" max="22" width="20.140625" style="143" outlineLevel="1"/>
    <col min="23" max="23" width="6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11.28515625" style="142" customWidth="1"/>
    <col min="33" max="33" width="9.7109375" style="142" customWidth="1"/>
    <col min="34" max="16384" width="20.140625" style="142"/>
  </cols>
  <sheetData>
    <row r="1" spans="2:34" ht="23.25" customHeight="1" x14ac:dyDescent="0.25">
      <c r="B1" s="568" t="s">
        <v>6</v>
      </c>
      <c r="C1" s="568"/>
      <c r="D1" s="568"/>
      <c r="E1" s="568"/>
      <c r="F1" s="568"/>
      <c r="G1" s="569" t="s">
        <v>19</v>
      </c>
      <c r="H1" s="569"/>
      <c r="I1" s="569"/>
      <c r="J1" s="569"/>
      <c r="K1" s="569"/>
      <c r="L1" s="569"/>
      <c r="M1" s="569"/>
      <c r="N1" s="569"/>
      <c r="O1" s="569"/>
      <c r="P1" s="569"/>
      <c r="Q1" s="567"/>
      <c r="R1" s="567"/>
      <c r="S1" s="567"/>
      <c r="T1" s="567"/>
      <c r="U1" s="567"/>
      <c r="V1" s="567"/>
      <c r="W1" s="567"/>
      <c r="X1" s="567"/>
      <c r="Y1" s="567"/>
      <c r="Z1" s="563" t="s">
        <v>69</v>
      </c>
      <c r="AA1" s="564"/>
      <c r="AB1" s="564"/>
      <c r="AC1" s="564"/>
      <c r="AD1" s="564"/>
      <c r="AE1" s="564"/>
    </row>
    <row r="2" spans="2:34" ht="23.25" customHeight="1" x14ac:dyDescent="0.25">
      <c r="B2" s="568"/>
      <c r="C2" s="568"/>
      <c r="D2" s="568"/>
      <c r="E2" s="568"/>
      <c r="F2" s="568"/>
      <c r="G2" s="569"/>
      <c r="H2" s="569"/>
      <c r="I2" s="569"/>
      <c r="J2" s="569"/>
      <c r="K2" s="569"/>
      <c r="L2" s="569"/>
      <c r="M2" s="569"/>
      <c r="N2" s="569"/>
      <c r="O2" s="569"/>
      <c r="P2" s="569"/>
      <c r="Q2" s="570" t="s">
        <v>70</v>
      </c>
      <c r="R2" s="570"/>
      <c r="S2" s="570"/>
      <c r="T2" s="570"/>
      <c r="U2" s="570"/>
      <c r="V2" s="570"/>
      <c r="W2" s="570"/>
      <c r="X2" s="570"/>
      <c r="Y2" s="570"/>
      <c r="Z2" s="565"/>
      <c r="AA2" s="566"/>
      <c r="AB2" s="566"/>
      <c r="AC2" s="566"/>
      <c r="AD2" s="566"/>
      <c r="AE2" s="566"/>
    </row>
    <row r="3" spans="2:34" ht="24" customHeight="1" thickBot="1" x14ac:dyDescent="0.3">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147" t="s">
        <v>76</v>
      </c>
      <c r="R3" s="147" t="s">
        <v>77</v>
      </c>
      <c r="S3" s="147" t="s">
        <v>78</v>
      </c>
      <c r="T3" s="147" t="s">
        <v>79</v>
      </c>
      <c r="U3" s="147" t="s">
        <v>80</v>
      </c>
      <c r="V3" s="147" t="s">
        <v>81</v>
      </c>
      <c r="W3" s="147" t="s">
        <v>82</v>
      </c>
      <c r="X3" s="147" t="s">
        <v>83</v>
      </c>
      <c r="Y3" s="147" t="s">
        <v>52</v>
      </c>
      <c r="Z3" s="184" t="s">
        <v>56</v>
      </c>
      <c r="AA3" s="185" t="s">
        <v>58</v>
      </c>
      <c r="AB3" s="185" t="s">
        <v>60</v>
      </c>
      <c r="AC3" s="185" t="s">
        <v>62</v>
      </c>
      <c r="AD3" s="185" t="s">
        <v>64</v>
      </c>
      <c r="AE3" s="185" t="s">
        <v>84</v>
      </c>
    </row>
    <row r="4" spans="2:34" ht="339" customHeight="1" x14ac:dyDescent="0.25">
      <c r="B4" s="199" t="s">
        <v>85</v>
      </c>
      <c r="C4" s="561" t="s">
        <v>86</v>
      </c>
      <c r="D4" s="410" t="s">
        <v>87</v>
      </c>
      <c r="E4" s="411">
        <v>540</v>
      </c>
      <c r="F4" s="412" t="s">
        <v>88</v>
      </c>
      <c r="G4" s="413" t="s">
        <v>89</v>
      </c>
      <c r="H4" s="414" t="s">
        <v>90</v>
      </c>
      <c r="I4" s="201" t="s">
        <v>91</v>
      </c>
      <c r="J4" s="201">
        <v>5</v>
      </c>
      <c r="K4" s="202" t="s">
        <v>92</v>
      </c>
      <c r="L4" s="203" t="s">
        <v>93</v>
      </c>
      <c r="M4" s="415">
        <v>1</v>
      </c>
      <c r="N4" s="204">
        <v>45444</v>
      </c>
      <c r="O4" s="416">
        <v>45657</v>
      </c>
      <c r="P4" s="471">
        <v>45868</v>
      </c>
      <c r="Q4" s="417">
        <v>45838</v>
      </c>
      <c r="R4" s="410" t="s">
        <v>94</v>
      </c>
      <c r="S4" s="418">
        <v>5</v>
      </c>
      <c r="T4" s="419">
        <f>(IF(S4="","",IF(OR($J4=0,$J4="",Q4=""),"",S4/$J4)))</f>
        <v>1</v>
      </c>
      <c r="U4" s="420">
        <f t="shared" ref="U4:U5" si="0">(IF(OR($M4="",T4=""),"",IF(OR($M4=0,T4=0),0,IF((T4*100%)/$M4&gt;100%,100%,(T4*100%)/$M4))))</f>
        <v>1</v>
      </c>
      <c r="V4" s="421" t="str">
        <f>IF(S4="","",IF(U4&lt;100%, IF(U4&lt;100%, "ALERTA","EN ejecución"), IF(U4=100%, "OK", "EN ejecución")))</f>
        <v>OK</v>
      </c>
      <c r="W4" s="422" t="s">
        <v>95</v>
      </c>
      <c r="X4" s="329" t="s">
        <v>96</v>
      </c>
      <c r="Y4" s="408" t="str">
        <f>IF(U4=100%,IF(U4&gt;=100%,"CUMPLIDA","ATENCIÓN"),IF(U4&lt;75%,"ATENCIÓN","EN EJECUCIÓN"))</f>
        <v>CUMPLIDA</v>
      </c>
      <c r="Z4" s="209" t="str">
        <f>IF(Y4="CUMPLIDA", "SI", "NO")</f>
        <v>SI</v>
      </c>
      <c r="AA4" s="423" t="s">
        <v>97</v>
      </c>
      <c r="AB4" s="424" t="str">
        <f>IF(Y4="CUMPLIDA",IF(AND(Z4="SI",AA4="NO"),"EFECTIVA",IF(AND(Z4="NO",AA4="NO"),"INEFECTIVA",IF(AND(Z4="NO",AA4="SI"),"INEFECTIVA",IF(AND(Z4="SI",AA4="SI"),"INEFECTIVA")))),"NO APLICA")</f>
        <v>EFECTIVA</v>
      </c>
      <c r="AC4" s="187" t="str">
        <f>IF(AB4="EFECTIVA","NO",IF(AB4="INEFECTIVA","SI","NO APLICA"))</f>
        <v>NO</v>
      </c>
      <c r="AD4" s="209" t="s">
        <v>98</v>
      </c>
      <c r="AE4" s="151"/>
      <c r="AF4" s="188" t="s">
        <v>99</v>
      </c>
      <c r="AG4" s="188" t="s">
        <v>97</v>
      </c>
      <c r="AH4" s="188"/>
    </row>
    <row r="5" spans="2:34" ht="357" customHeight="1" x14ac:dyDescent="0.25">
      <c r="B5" s="425" t="s">
        <v>85</v>
      </c>
      <c r="C5" s="562"/>
      <c r="D5" s="426" t="s">
        <v>87</v>
      </c>
      <c r="E5" s="427">
        <v>541</v>
      </c>
      <c r="F5" s="428" t="s">
        <v>100</v>
      </c>
      <c r="G5" s="429" t="s">
        <v>89</v>
      </c>
      <c r="H5" s="414" t="s">
        <v>101</v>
      </c>
      <c r="I5" s="201" t="s">
        <v>91</v>
      </c>
      <c r="J5" s="201">
        <v>5</v>
      </c>
      <c r="K5" s="301" t="s">
        <v>92</v>
      </c>
      <c r="L5" s="430" t="s">
        <v>93</v>
      </c>
      <c r="M5" s="431">
        <v>1</v>
      </c>
      <c r="N5" s="432">
        <v>45444</v>
      </c>
      <c r="O5" s="433">
        <v>45657</v>
      </c>
      <c r="P5" s="471">
        <v>45868</v>
      </c>
      <c r="Q5" s="417">
        <v>45838</v>
      </c>
      <c r="R5" s="410" t="s">
        <v>94</v>
      </c>
      <c r="S5" s="418">
        <v>5</v>
      </c>
      <c r="T5" s="210">
        <f t="shared" ref="T5" si="1">(IF(S5="","",IF(OR($J5=0,$J5="",Q5=""),"",S5/$J5)))</f>
        <v>1</v>
      </c>
      <c r="U5" s="211">
        <f t="shared" si="0"/>
        <v>1</v>
      </c>
      <c r="V5" s="212" t="str">
        <f t="shared" ref="V5" si="2">IF(S5="","",IF(U5&lt;100%, IF(U5&lt;100%, "ALERTA","EN ejecución"), IF(U5=100%, "OK", "EN ejecución")))</f>
        <v>OK</v>
      </c>
      <c r="W5" s="422" t="s">
        <v>95</v>
      </c>
      <c r="X5" s="329" t="s">
        <v>96</v>
      </c>
      <c r="Y5" s="316" t="str">
        <f>IF(U5=100%,IF(U5&gt;=100%,"CUMPLIDA","ATENCIÓN"),IF(U5&lt;75%,"ATENCIÓN","EN EJECUCIÓN"))</f>
        <v>CUMPLIDA</v>
      </c>
      <c r="Z5" s="209" t="str">
        <f t="shared" ref="Z5:Z8" si="3">IF(Y5="CUMPLIDA", "SI", "NO")</f>
        <v>SI</v>
      </c>
      <c r="AA5" s="423" t="s">
        <v>97</v>
      </c>
      <c r="AB5" s="424" t="str">
        <f t="shared" ref="AB5:AB8" si="4">IF(Y5="CUMPLIDA",IF(AND(Z5="SI",AA5="NO"),"EFECTIVA",IF(AND(Z5="NO",AA5="NO"),"INEFECTIVA",IF(AND(Z5="NO",AA5="SI"),"INEFECTIVA",IF(AND(Z5="SI",AA5="SI"),"INEFECTIVA")))),"NO APLICA")</f>
        <v>EFECTIVA</v>
      </c>
      <c r="AC5" s="187" t="str">
        <f t="shared" ref="AC5:AC8" si="5">IF(AB5="EFECTIVA","NO",IF(AB5="INEFECTIVA","SI","NO APLICA"))</f>
        <v>NO</v>
      </c>
      <c r="AD5" s="209" t="s">
        <v>98</v>
      </c>
      <c r="AE5" s="434" t="s">
        <v>102</v>
      </c>
      <c r="AF5" s="188" t="s">
        <v>99</v>
      </c>
      <c r="AG5" s="188" t="s">
        <v>97</v>
      </c>
    </row>
    <row r="6" spans="2:34" ht="162.75" customHeight="1" x14ac:dyDescent="0.25">
      <c r="B6" s="197" t="s">
        <v>85</v>
      </c>
      <c r="C6" s="559" t="s">
        <v>103</v>
      </c>
      <c r="D6" s="151" t="s">
        <v>104</v>
      </c>
      <c r="E6" s="231">
        <v>658</v>
      </c>
      <c r="F6" s="428" t="s">
        <v>105</v>
      </c>
      <c r="G6" s="224" t="s">
        <v>106</v>
      </c>
      <c r="H6" s="200" t="s">
        <v>107</v>
      </c>
      <c r="I6" s="224" t="s">
        <v>108</v>
      </c>
      <c r="J6" s="224">
        <v>2</v>
      </c>
      <c r="K6" s="190" t="s">
        <v>92</v>
      </c>
      <c r="L6" s="190" t="s">
        <v>109</v>
      </c>
      <c r="M6" s="193">
        <v>1</v>
      </c>
      <c r="N6" s="194">
        <v>45658</v>
      </c>
      <c r="O6" s="355">
        <v>45778</v>
      </c>
      <c r="P6" s="151"/>
      <c r="Q6" s="417">
        <v>45838</v>
      </c>
      <c r="R6" s="200" t="s">
        <v>110</v>
      </c>
      <c r="S6" s="209">
        <v>2</v>
      </c>
      <c r="T6" s="344">
        <f t="shared" ref="T6:T8" si="6">(IF(S6="","",IF(OR($J6=0,$J6="",Q6=""),"",S6/$J6)))</f>
        <v>1</v>
      </c>
      <c r="U6" s="345">
        <f t="shared" ref="U6:U8" si="7">(IF(OR($M6="",T6=""),"",IF(OR($M6=0,T6=0),0,IF((T6*100%)/$M6&gt;100%,100%,(T6*100%)/$M6))))</f>
        <v>1</v>
      </c>
      <c r="V6" s="346" t="str">
        <f t="shared" ref="V6:V8" si="8">IF(S6="","",IF(U6&lt;100%, IF(U6&lt;100%, "ALERTA","EN ejecución"), IF(U6=100%, "OK", "EN ejecución")))</f>
        <v>OK</v>
      </c>
      <c r="W6" s="323" t="s">
        <v>111</v>
      </c>
      <c r="X6" s="225" t="s">
        <v>96</v>
      </c>
      <c r="Y6" s="380" t="str">
        <f t="shared" ref="Y6" si="9">IF(U7=100%,IF(U7&gt;=100%,"CUMPLIDA","ATENCIÓN"),IF(U7&lt;50%,"ATENCIÓN","EN EJECUCIÓN"))</f>
        <v>CUMPLIDA</v>
      </c>
      <c r="Z6" s="209" t="str">
        <f t="shared" si="3"/>
        <v>SI</v>
      </c>
      <c r="AA6" s="423" t="s">
        <v>97</v>
      </c>
      <c r="AB6" s="424" t="str">
        <f t="shared" si="4"/>
        <v>EFECTIVA</v>
      </c>
      <c r="AC6" s="187" t="str">
        <f t="shared" si="5"/>
        <v>NO</v>
      </c>
      <c r="AD6" s="209" t="s">
        <v>98</v>
      </c>
      <c r="AE6" s="151"/>
    </row>
    <row r="7" spans="2:34" ht="178.5" customHeight="1" x14ac:dyDescent="0.25">
      <c r="B7" s="197" t="s">
        <v>85</v>
      </c>
      <c r="C7" s="559"/>
      <c r="D7" s="151" t="s">
        <v>104</v>
      </c>
      <c r="E7" s="231">
        <v>659</v>
      </c>
      <c r="F7" s="379" t="s">
        <v>112</v>
      </c>
      <c r="G7" s="224" t="s">
        <v>106</v>
      </c>
      <c r="H7" s="200" t="s">
        <v>113</v>
      </c>
      <c r="I7" s="224" t="s">
        <v>108</v>
      </c>
      <c r="J7" s="224">
        <v>2</v>
      </c>
      <c r="K7" s="190" t="s">
        <v>92</v>
      </c>
      <c r="L7" s="190" t="s">
        <v>109</v>
      </c>
      <c r="M7" s="218">
        <v>1</v>
      </c>
      <c r="N7" s="194">
        <v>45658</v>
      </c>
      <c r="O7" s="355">
        <v>45778</v>
      </c>
      <c r="P7" s="151"/>
      <c r="Q7" s="417">
        <v>45838</v>
      </c>
      <c r="R7" s="200" t="s">
        <v>114</v>
      </c>
      <c r="S7" s="209">
        <v>2</v>
      </c>
      <c r="T7" s="344">
        <f t="shared" ref="T7" si="10">(IF(S7="","",IF(OR($J7=0,$J7="",Q7=""),"",S7/$J7)))</f>
        <v>1</v>
      </c>
      <c r="U7" s="345">
        <f t="shared" ref="U7" si="11">(IF(OR($M7="",T7=""),"",IF(OR($M7=0,T7=0),0,IF((T7*100%)/$M7&gt;100%,100%,(T7*100%)/$M7))))</f>
        <v>1</v>
      </c>
      <c r="V7" s="346" t="str">
        <f t="shared" ref="V7" si="12">IF(S7="","",IF(U7&lt;100%, IF(U7&lt;100%, "ALERTA","EN ejecución"), IF(U7=100%, "OK", "EN ejecución")))</f>
        <v>OK</v>
      </c>
      <c r="W7" s="323" t="s">
        <v>111</v>
      </c>
      <c r="X7" s="225" t="s">
        <v>96</v>
      </c>
      <c r="Y7" s="380" t="str">
        <f>IF(U8=100%,IF(U8&gt;=100%,"CUMPLIDA","ATENCIÓN"),IF(U8&lt;50%,"ATENCIÓN","EN EJECUCIÓN"))</f>
        <v>CUMPLIDA</v>
      </c>
      <c r="Z7" s="309" t="str">
        <f t="shared" si="3"/>
        <v>SI</v>
      </c>
      <c r="AA7" s="435" t="s">
        <v>97</v>
      </c>
      <c r="AB7" s="424" t="str">
        <f t="shared" si="4"/>
        <v>EFECTIVA</v>
      </c>
      <c r="AC7" s="187" t="str">
        <f t="shared" si="5"/>
        <v>NO</v>
      </c>
      <c r="AD7" s="209" t="s">
        <v>98</v>
      </c>
      <c r="AE7" s="151"/>
    </row>
    <row r="8" spans="2:34" ht="176.25" customHeight="1" x14ac:dyDescent="0.25">
      <c r="B8" s="189" t="s">
        <v>85</v>
      </c>
      <c r="C8" s="560"/>
      <c r="D8" s="177" t="s">
        <v>104</v>
      </c>
      <c r="E8" s="235">
        <v>660</v>
      </c>
      <c r="F8" s="438" t="s">
        <v>115</v>
      </c>
      <c r="G8" s="237" t="s">
        <v>106</v>
      </c>
      <c r="H8" s="439" t="s">
        <v>116</v>
      </c>
      <c r="I8" s="237" t="s">
        <v>108</v>
      </c>
      <c r="J8" s="237">
        <v>2</v>
      </c>
      <c r="K8" s="192" t="s">
        <v>92</v>
      </c>
      <c r="L8" s="192" t="s">
        <v>109</v>
      </c>
      <c r="M8" s="193">
        <v>1</v>
      </c>
      <c r="N8" s="343">
        <v>45658</v>
      </c>
      <c r="O8" s="447">
        <v>45778</v>
      </c>
      <c r="P8" s="177"/>
      <c r="Q8" s="417">
        <v>45838</v>
      </c>
      <c r="R8" s="200" t="s">
        <v>114</v>
      </c>
      <c r="S8" s="209">
        <v>2</v>
      </c>
      <c r="T8" s="210">
        <f t="shared" si="6"/>
        <v>1</v>
      </c>
      <c r="U8" s="211">
        <f t="shared" si="7"/>
        <v>1</v>
      </c>
      <c r="V8" s="348" t="str">
        <f t="shared" si="8"/>
        <v>OK</v>
      </c>
      <c r="W8" s="440" t="s">
        <v>111</v>
      </c>
      <c r="X8" s="326" t="s">
        <v>96</v>
      </c>
      <c r="Y8" s="380" t="str">
        <f>IF(U8=100%,IF(U8&gt;=100%,"CUMPLIDA","ATENCIÓN"),IF(U8&lt;50%,"ATENCIÓN","EN EJECUCIÓN"))</f>
        <v>CUMPLIDA</v>
      </c>
      <c r="Z8" s="309" t="str">
        <f t="shared" si="3"/>
        <v>SI</v>
      </c>
      <c r="AA8" s="435" t="s">
        <v>97</v>
      </c>
      <c r="AB8" s="441" t="str">
        <f t="shared" si="4"/>
        <v>EFECTIVA</v>
      </c>
      <c r="AC8" s="442" t="str">
        <f t="shared" si="5"/>
        <v>NO</v>
      </c>
      <c r="AD8" s="309" t="s">
        <v>98</v>
      </c>
      <c r="AE8" s="177"/>
    </row>
    <row r="9" spans="2:34" ht="183" customHeight="1" x14ac:dyDescent="0.25">
      <c r="B9" s="334" t="s">
        <v>85</v>
      </c>
      <c r="C9" s="558" t="s">
        <v>117</v>
      </c>
      <c r="D9" s="336" t="s">
        <v>118</v>
      </c>
      <c r="E9" s="231">
        <v>687</v>
      </c>
      <c r="F9" s="524" t="s">
        <v>119</v>
      </c>
      <c r="G9" s="228" t="s">
        <v>120</v>
      </c>
      <c r="H9" s="436" t="s">
        <v>121</v>
      </c>
      <c r="I9" s="224" t="s">
        <v>122</v>
      </c>
      <c r="J9" s="224">
        <v>1</v>
      </c>
      <c r="K9" s="336" t="s">
        <v>92</v>
      </c>
      <c r="L9" s="336" t="s">
        <v>93</v>
      </c>
      <c r="M9" s="437">
        <v>1</v>
      </c>
      <c r="N9" s="239">
        <v>45809</v>
      </c>
      <c r="O9" s="239">
        <v>45900</v>
      </c>
      <c r="P9" s="151"/>
      <c r="Q9" s="417">
        <v>45838</v>
      </c>
      <c r="R9" s="200" t="s">
        <v>123</v>
      </c>
      <c r="S9" s="209">
        <v>1</v>
      </c>
      <c r="T9" s="213">
        <f t="shared" ref="T9:T10" si="13">(IF(S9="","",IF(OR($J9=0,$J9="",Q9=""),"",S9/$J9)))</f>
        <v>1</v>
      </c>
      <c r="U9" s="214">
        <f t="shared" ref="U9:U10" si="14">(IF(OR($M9="",T9=""),"",IF(OR($M9=0,T9=0),0,IF((T9*100%)/$M9&gt;100%,100%,(T9*100%)/$M9))))</f>
        <v>1</v>
      </c>
      <c r="V9" s="483" t="str">
        <f t="shared" ref="V9:V10" si="15">IF(S9="","",IF(U9&lt;100%, IF(U9&lt;100%, "ALERTA","EN ejecución"), IF(U9=100%, "OK", "EN ejecución")))</f>
        <v>OK</v>
      </c>
      <c r="W9" s="516" t="s">
        <v>124</v>
      </c>
      <c r="X9" s="329" t="s">
        <v>96</v>
      </c>
      <c r="Y9" s="482" t="str">
        <f t="shared" ref="Y9:Y10" si="16">IF(U9=100%,IF(U9&gt;=100%,"CUMPLIDA","ATENCIÓN"),IF(U9&lt;50%,"ATENCIÓN","EN EJECUCIÓN"))</f>
        <v>CUMPLIDA</v>
      </c>
      <c r="Z9" s="484" t="str">
        <f t="shared" ref="Z9:Z10" si="17">IF(Y9="CUMPLIDA", "SI", "NO")</f>
        <v>SI</v>
      </c>
      <c r="AA9" s="435" t="s">
        <v>97</v>
      </c>
      <c r="AB9" s="441" t="str">
        <f t="shared" ref="AB9:AB10" si="18">IF(Y9="CUMPLIDA",IF(AND(Z9="SI",AA9="NO"),"EFECTIVA",IF(AND(Z9="NO",AA9="NO"),"INEFECTIVA",IF(AND(Z9="NO",AA9="SI"),"INEFECTIVA",IF(AND(Z9="SI",AA9="SI"),"INEFECTIVA")))),"NO APLICA")</f>
        <v>EFECTIVA</v>
      </c>
      <c r="AC9" s="442" t="str">
        <f t="shared" ref="AC9:AC10" si="19">IF(AB9="EFECTIVA","NO",IF(AB9="INEFECTIVA","SI","NO APLICA"))</f>
        <v>NO</v>
      </c>
      <c r="AD9" s="309" t="s">
        <v>98</v>
      </c>
      <c r="AE9" s="177"/>
    </row>
    <row r="10" spans="2:34" ht="223.5" customHeight="1" x14ac:dyDescent="0.25">
      <c r="B10" s="334" t="s">
        <v>85</v>
      </c>
      <c r="C10" s="558"/>
      <c r="D10" s="336" t="s">
        <v>118</v>
      </c>
      <c r="E10" s="231">
        <v>688</v>
      </c>
      <c r="F10" s="397" t="s">
        <v>125</v>
      </c>
      <c r="G10" s="228" t="s">
        <v>126</v>
      </c>
      <c r="H10" s="436" t="s">
        <v>121</v>
      </c>
      <c r="I10" s="224" t="s">
        <v>122</v>
      </c>
      <c r="J10" s="224">
        <v>1</v>
      </c>
      <c r="K10" s="336" t="s">
        <v>92</v>
      </c>
      <c r="L10" s="336" t="s">
        <v>93</v>
      </c>
      <c r="M10" s="437">
        <v>1</v>
      </c>
      <c r="N10" s="239">
        <v>45809</v>
      </c>
      <c r="O10" s="239">
        <v>45900</v>
      </c>
      <c r="P10" s="151"/>
      <c r="Q10" s="417">
        <v>45838</v>
      </c>
      <c r="R10" s="200" t="s">
        <v>123</v>
      </c>
      <c r="S10" s="209">
        <v>0.95</v>
      </c>
      <c r="T10" s="213">
        <f t="shared" si="13"/>
        <v>0.95</v>
      </c>
      <c r="U10" s="214">
        <f t="shared" si="14"/>
        <v>0.95</v>
      </c>
      <c r="V10" s="483" t="str">
        <f t="shared" si="15"/>
        <v>ALERTA</v>
      </c>
      <c r="W10" s="516" t="s">
        <v>127</v>
      </c>
      <c r="X10" s="329" t="s">
        <v>96</v>
      </c>
      <c r="Y10" s="482" t="str">
        <f t="shared" si="16"/>
        <v>EN EJECUCIÓN</v>
      </c>
      <c r="Z10" s="456" t="str">
        <f t="shared" si="17"/>
        <v>NO</v>
      </c>
      <c r="AA10" s="508" t="s">
        <v>97</v>
      </c>
      <c r="AB10" s="509" t="str">
        <f t="shared" si="18"/>
        <v>NO APLICA</v>
      </c>
      <c r="AC10" s="489" t="str">
        <f t="shared" si="19"/>
        <v>NO APLICA</v>
      </c>
      <c r="AD10" s="456" t="s">
        <v>98</v>
      </c>
      <c r="AE10" s="202"/>
    </row>
  </sheetData>
  <autoFilter ref="A3:AH8"/>
  <mergeCells count="8">
    <mergeCell ref="C9:C10"/>
    <mergeCell ref="C6:C8"/>
    <mergeCell ref="C4:C5"/>
    <mergeCell ref="Z1:AE2"/>
    <mergeCell ref="Q1:Y1"/>
    <mergeCell ref="B1:F2"/>
    <mergeCell ref="G1:P2"/>
    <mergeCell ref="Q2:Y2"/>
  </mergeCells>
  <conditionalFormatting sqref="V4:V10">
    <cfRule type="containsText" dxfId="256" priority="746" stopIfTrue="1" operator="containsText" text="EN TERMINO">
      <formula>NOT(ISERROR(SEARCH("EN TERMINO",V4)))</formula>
    </cfRule>
    <cfRule type="containsText" priority="747" operator="containsText" text="AMARILLO">
      <formula>NOT(ISERROR(SEARCH("AMARILLO",V4)))</formula>
    </cfRule>
    <cfRule type="containsText" dxfId="255" priority="748" stopIfTrue="1" operator="containsText" text="ALERTA">
      <formula>NOT(ISERROR(SEARCH("ALERTA",V4)))</formula>
    </cfRule>
    <cfRule type="containsText" dxfId="254" priority="749" stopIfTrue="1" operator="containsText" text="OK">
      <formula>NOT(ISERROR(SEARCH("OK",V4)))</formula>
    </cfRule>
    <cfRule type="dataBar" priority="750">
      <dataBar>
        <cfvo type="min"/>
        <cfvo type="max"/>
        <color rgb="FF638EC6"/>
      </dataBar>
    </cfRule>
  </conditionalFormatting>
  <conditionalFormatting sqref="Y4:Y10">
    <cfRule type="containsText" dxfId="253" priority="21" operator="containsText" text="EN EJECUCIÓN">
      <formula>NOT(ISERROR(SEARCH("EN EJECUCIÓN",Y4)))</formula>
    </cfRule>
    <cfRule type="containsText" dxfId="252" priority="23" operator="containsText" text="EN TERMINO">
      <formula>NOT(ISERROR(SEARCH("EN TERMINO",Y4)))</formula>
    </cfRule>
    <cfRule type="containsText" dxfId="251" priority="24" operator="containsText" text="ATENCIÓN">
      <formula>NOT(ISERROR(SEARCH("ATENCIÓN",Y4)))</formula>
    </cfRule>
    <cfRule type="containsText" dxfId="250" priority="25" stopIfTrue="1" operator="containsText" text="PENDIENTE">
      <formula>NOT(ISERROR(SEARCH("PENDIENTE",Y4)))</formula>
    </cfRule>
    <cfRule type="containsText" dxfId="249" priority="26" stopIfTrue="1" operator="containsText" text="INCUMPLIDA">
      <formula>NOT(ISERROR(SEARCH("INCUMPLIDA",Y4)))</formula>
    </cfRule>
    <cfRule type="containsText" dxfId="248" priority="27" stopIfTrue="1" operator="containsText" text="CUMPLIDA">
      <formula>NOT(ISERROR(SEARCH("CUMPLIDA",Y4)))</formula>
    </cfRule>
  </conditionalFormatting>
  <conditionalFormatting sqref="AC4:AC10">
    <cfRule type="containsText" dxfId="247" priority="1" operator="containsText" text="cerrada">
      <formula>NOT(ISERROR(SEARCH("cerrada",AC4)))</formula>
    </cfRule>
    <cfRule type="containsText" dxfId="246" priority="2" operator="containsText" text="cerrado">
      <formula>NOT(ISERROR(SEARCH("cerrado",AC4)))</formula>
    </cfRule>
    <cfRule type="containsText" dxfId="245" priority="3" operator="containsText" text="Abierto">
      <formula>NOT(ISERROR(SEARCH("Abierto",AC4)))</formula>
    </cfRule>
  </conditionalFormatting>
  <dataValidations count="2">
    <dataValidation type="list" allowBlank="1" showInputMessage="1" showErrorMessage="1" sqref="K4:K8">
      <formula1>"Correctiva, Preventiva, Acción de mejora"</formula1>
    </dataValidation>
    <dataValidation type="list" allowBlank="1" showInputMessage="1" showErrorMessage="1" sqref="AA4:AA10">
      <formula1>$BE$4:$BG$4</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E7"/>
  <sheetViews>
    <sheetView workbookViewId="0">
      <selection activeCell="D5" sqref="D5"/>
    </sheetView>
  </sheetViews>
  <sheetFormatPr baseColWidth="10" defaultColWidth="11.42578125" defaultRowHeight="16.5" x14ac:dyDescent="0.3"/>
  <cols>
    <col min="1" max="1" width="11.42578125" style="163"/>
    <col min="2" max="2" width="19.7109375" style="163" customWidth="1"/>
    <col min="3" max="3" width="24.7109375" style="163" customWidth="1"/>
    <col min="4" max="16384" width="11.42578125" style="163"/>
  </cols>
  <sheetData>
    <row r="2" spans="2:5" x14ac:dyDescent="0.3">
      <c r="B2" s="169" t="s">
        <v>128</v>
      </c>
    </row>
    <row r="4" spans="2:5" ht="51" x14ac:dyDescent="0.3">
      <c r="B4" s="150" t="s">
        <v>56</v>
      </c>
      <c r="C4" s="150" t="s">
        <v>129</v>
      </c>
    </row>
    <row r="5" spans="2:5" x14ac:dyDescent="0.3">
      <c r="B5" s="175" t="s">
        <v>99</v>
      </c>
      <c r="C5" s="175" t="s">
        <v>97</v>
      </c>
      <c r="D5" s="176">
        <f>IF(B5="SI",50%,0%)</f>
        <v>0.5</v>
      </c>
      <c r="E5" s="176">
        <f>IF(C5="NO",50%,0%)</f>
        <v>0.5</v>
      </c>
    </row>
    <row r="6" spans="2:5" x14ac:dyDescent="0.3">
      <c r="B6" s="174" t="s">
        <v>97</v>
      </c>
      <c r="C6" s="174" t="s">
        <v>97</v>
      </c>
      <c r="D6" s="176">
        <f>IF(B6="SI",50%,0%)</f>
        <v>0</v>
      </c>
      <c r="E6" s="176">
        <f t="shared" ref="E6:E7" si="0">IF(C6="NO",50%,0%)</f>
        <v>0.5</v>
      </c>
    </row>
    <row r="7" spans="2:5" x14ac:dyDescent="0.3">
      <c r="B7" s="175" t="s">
        <v>97</v>
      </c>
      <c r="C7" s="175" t="s">
        <v>99</v>
      </c>
      <c r="D7" s="176">
        <f t="shared" ref="D7" si="1">IF(B7="SI",50%,0%)</f>
        <v>0</v>
      </c>
      <c r="E7" s="176">
        <f t="shared" si="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8"/>
  <sheetViews>
    <sheetView topLeftCell="A7" zoomScale="90" zoomScaleNormal="90" workbookViewId="0">
      <pane xSplit="5" topLeftCell="W1" activePane="topRight" state="frozen"/>
      <selection pane="topRight" activeCell="H7" sqref="H7"/>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10.7109375" style="142" customWidth="1"/>
    <col min="8" max="8" width="38.42578125" style="144" customWidth="1"/>
    <col min="9" max="16" width="20.140625" style="142"/>
    <col min="17" max="17" width="20.140625" style="143" outlineLevel="1"/>
    <col min="18" max="18" width="54.7109375" style="143" customWidth="1" outlineLevel="1"/>
    <col min="19" max="22" width="20.140625" style="143" outlineLevel="1"/>
    <col min="23" max="23" width="58.570312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568" t="s">
        <v>6</v>
      </c>
      <c r="C1" s="568"/>
      <c r="D1" s="568"/>
      <c r="E1" s="568"/>
      <c r="F1" s="568"/>
      <c r="G1" s="569" t="s">
        <v>19</v>
      </c>
      <c r="H1" s="569"/>
      <c r="I1" s="569"/>
      <c r="J1" s="569"/>
      <c r="K1" s="569"/>
      <c r="L1" s="569"/>
      <c r="M1" s="569"/>
      <c r="N1" s="569"/>
      <c r="O1" s="569"/>
      <c r="P1" s="569"/>
      <c r="Q1" s="567"/>
      <c r="R1" s="567"/>
      <c r="S1" s="567"/>
      <c r="T1" s="567"/>
      <c r="U1" s="567"/>
      <c r="V1" s="567"/>
      <c r="W1" s="567"/>
      <c r="X1" s="567"/>
      <c r="Y1" s="567"/>
      <c r="Z1" s="563" t="s">
        <v>69</v>
      </c>
      <c r="AA1" s="564"/>
      <c r="AB1" s="564"/>
      <c r="AC1" s="564"/>
      <c r="AD1" s="564"/>
      <c r="AE1" s="564"/>
    </row>
    <row r="2" spans="2:31" ht="18.75" customHeight="1" x14ac:dyDescent="0.25">
      <c r="B2" s="568"/>
      <c r="C2" s="568"/>
      <c r="D2" s="568"/>
      <c r="E2" s="568"/>
      <c r="F2" s="568"/>
      <c r="G2" s="569"/>
      <c r="H2" s="569"/>
      <c r="I2" s="569"/>
      <c r="J2" s="569"/>
      <c r="K2" s="569"/>
      <c r="L2" s="569"/>
      <c r="M2" s="569"/>
      <c r="N2" s="569"/>
      <c r="O2" s="569"/>
      <c r="P2" s="569"/>
      <c r="Q2" s="571" t="s">
        <v>70</v>
      </c>
      <c r="R2" s="571"/>
      <c r="S2" s="571"/>
      <c r="T2" s="571"/>
      <c r="U2" s="571"/>
      <c r="V2" s="571"/>
      <c r="W2" s="571"/>
      <c r="X2" s="571"/>
      <c r="Y2" s="571"/>
      <c r="Z2" s="565"/>
      <c r="AA2" s="566"/>
      <c r="AB2" s="566"/>
      <c r="AC2" s="566"/>
      <c r="AD2" s="566"/>
      <c r="AE2" s="566"/>
    </row>
    <row r="3" spans="2:31"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5" t="s">
        <v>58</v>
      </c>
      <c r="AB3" s="185" t="s">
        <v>60</v>
      </c>
      <c r="AC3" s="185" t="s">
        <v>62</v>
      </c>
      <c r="AD3" s="185" t="s">
        <v>64</v>
      </c>
      <c r="AE3" s="185" t="s">
        <v>84</v>
      </c>
    </row>
    <row r="4" spans="2:31" ht="122.25" customHeight="1" x14ac:dyDescent="0.25">
      <c r="B4" s="151" t="s">
        <v>130</v>
      </c>
      <c r="C4" s="559" t="s">
        <v>131</v>
      </c>
      <c r="D4" s="190" t="s">
        <v>132</v>
      </c>
      <c r="E4" s="231">
        <v>634</v>
      </c>
      <c r="F4" s="256" t="s">
        <v>133</v>
      </c>
      <c r="G4" s="151"/>
      <c r="H4" s="233" t="s">
        <v>134</v>
      </c>
      <c r="I4" s="190" t="s">
        <v>135</v>
      </c>
      <c r="J4" s="187">
        <v>4</v>
      </c>
      <c r="K4" s="177" t="s">
        <v>136</v>
      </c>
      <c r="L4" s="190" t="s">
        <v>137</v>
      </c>
      <c r="M4" s="193">
        <v>1</v>
      </c>
      <c r="N4" s="273">
        <v>45658</v>
      </c>
      <c r="O4" s="273">
        <v>46022</v>
      </c>
      <c r="P4" s="151"/>
      <c r="Q4" s="417">
        <v>45838</v>
      </c>
      <c r="R4" s="360" t="s">
        <v>138</v>
      </c>
      <c r="S4" s="209">
        <v>2</v>
      </c>
      <c r="T4" s="210">
        <f>(IF(S4="","",IF(OR($J4=0,$J4="",Q4=""),"",S4/$J4)))</f>
        <v>0.5</v>
      </c>
      <c r="U4" s="211">
        <f>(IF(OR($M4="",T4=""),"",IF(OR($M4=0,T4=0),0,IF((T4*100%)/$M4&gt;100%,100%,(T4*100%)/$M4))))</f>
        <v>0.5</v>
      </c>
      <c r="V4" s="348" t="str">
        <f>IF(S4="","",IF(U4&lt;100%, IF(U4&lt;100%, "ALERTA","EN ejecución"), IF(U4=100%, "OK", "EN ejecución")))</f>
        <v>ALERTA</v>
      </c>
      <c r="W4" s="323" t="s">
        <v>139</v>
      </c>
      <c r="X4" s="347" t="s">
        <v>96</v>
      </c>
      <c r="Y4" s="321" t="str">
        <f t="shared" ref="Y4:Y7" si="0">IF(U4=100%,IF(U4&gt;=100%,"CUMPLIDA","ATENCIÓN"),IF(U4&lt;25%,"ATENCIÓN","EN EJECUCIÓN"))</f>
        <v>EN EJECUCIÓN</v>
      </c>
      <c r="Z4" s="209" t="str">
        <f t="shared" ref="Z4:Z8" si="1">IF(Y4="CUMPLIDA", "SI", "NO")</f>
        <v>NO</v>
      </c>
      <c r="AA4" s="389" t="s">
        <v>97</v>
      </c>
      <c r="AB4" s="383" t="str">
        <f t="shared" ref="AB4:AB8" si="2">IF(Y4="CUMPLIDA",IF(AND(Z4="SI",AA4="NO"),"EFECTIVA",IF(AND(Z4="NO",AA4="NO"),"INEFECTIVA",IF(AND(Z4="NO",AA4="SI"),"INEFECTIVA",IF(AND(Z4="SI",AA4="SI"),"INEFECTIVA")))),"NO APLICA")</f>
        <v>NO APLICA</v>
      </c>
      <c r="AC4" s="187" t="str">
        <f t="shared" ref="AC4:AC8" si="3">IF(AB4="EFECTIVA","NO",IF(AB4="INEFECTIVA","SI","NO APLICA"))</f>
        <v>NO APLICA</v>
      </c>
      <c r="AD4" s="209" t="s">
        <v>98</v>
      </c>
      <c r="AE4" s="151"/>
    </row>
    <row r="5" spans="2:31" ht="139.5" customHeight="1" x14ac:dyDescent="0.25">
      <c r="B5" s="151" t="s">
        <v>130</v>
      </c>
      <c r="C5" s="559"/>
      <c r="D5" s="190" t="s">
        <v>132</v>
      </c>
      <c r="E5" s="231">
        <v>634</v>
      </c>
      <c r="F5" s="256" t="s">
        <v>133</v>
      </c>
      <c r="G5" s="151"/>
      <c r="H5" s="233" t="s">
        <v>140</v>
      </c>
      <c r="I5" s="190" t="s">
        <v>141</v>
      </c>
      <c r="J5" s="187">
        <v>2</v>
      </c>
      <c r="K5" s="177" t="s">
        <v>136</v>
      </c>
      <c r="L5" s="190" t="s">
        <v>137</v>
      </c>
      <c r="M5" s="193">
        <v>1</v>
      </c>
      <c r="N5" s="273">
        <v>45658</v>
      </c>
      <c r="O5" s="273">
        <v>46022</v>
      </c>
      <c r="P5" s="151"/>
      <c r="Q5" s="417">
        <v>45838</v>
      </c>
      <c r="R5" s="360" t="s">
        <v>142</v>
      </c>
      <c r="S5" s="209">
        <v>1</v>
      </c>
      <c r="T5" s="210">
        <f t="shared" ref="T5" si="4">(IF(S5="","",IF(OR($J5=0,$J5="",Q5=""),"",S5/$J5)))</f>
        <v>0.5</v>
      </c>
      <c r="U5" s="211">
        <f t="shared" ref="U5" si="5">(IF(OR($M5="",T5=""),"",IF(OR($M5=0,T5=0),0,IF((T5*100%)/$M5&gt;100%,100%,(T5*100%)/$M5))))</f>
        <v>0.5</v>
      </c>
      <c r="V5" s="348" t="str">
        <f t="shared" ref="V5:V7" si="6">IF(S5="","",IF(U5&lt;100%, IF(U5&lt;100%, "ALERTA","EN ejecución"), IF(U5=100%, "OK", "EN ejecución")))</f>
        <v>ALERTA</v>
      </c>
      <c r="W5" s="323" t="s">
        <v>143</v>
      </c>
      <c r="X5" s="347" t="s">
        <v>96</v>
      </c>
      <c r="Y5" s="321" t="str">
        <f t="shared" si="0"/>
        <v>EN EJECUCIÓN</v>
      </c>
      <c r="Z5" s="209" t="str">
        <f t="shared" si="1"/>
        <v>NO</v>
      </c>
      <c r="AA5" s="389" t="s">
        <v>97</v>
      </c>
      <c r="AB5" s="383" t="str">
        <f t="shared" si="2"/>
        <v>NO APLICA</v>
      </c>
      <c r="AC5" s="187" t="str">
        <f t="shared" si="3"/>
        <v>NO APLICA</v>
      </c>
      <c r="AD5" s="209" t="s">
        <v>98</v>
      </c>
      <c r="AE5" s="151"/>
    </row>
    <row r="6" spans="2:31" ht="159.75" customHeight="1" x14ac:dyDescent="0.25">
      <c r="B6" s="151" t="s">
        <v>130</v>
      </c>
      <c r="C6" s="559"/>
      <c r="D6" s="190" t="s">
        <v>132</v>
      </c>
      <c r="E6" s="231">
        <v>634</v>
      </c>
      <c r="F6" s="256" t="s">
        <v>133</v>
      </c>
      <c r="G6" s="151"/>
      <c r="H6" s="233" t="s">
        <v>144</v>
      </c>
      <c r="I6" s="190" t="s">
        <v>145</v>
      </c>
      <c r="J6" s="187">
        <v>4</v>
      </c>
      <c r="K6" s="177" t="s">
        <v>136</v>
      </c>
      <c r="L6" s="190" t="s">
        <v>137</v>
      </c>
      <c r="M6" s="193">
        <v>1</v>
      </c>
      <c r="N6" s="273">
        <v>45658</v>
      </c>
      <c r="O6" s="273">
        <v>46022</v>
      </c>
      <c r="P6" s="151"/>
      <c r="Q6" s="417">
        <v>45838</v>
      </c>
      <c r="R6" s="360" t="s">
        <v>146</v>
      </c>
      <c r="S6" s="309">
        <v>2</v>
      </c>
      <c r="T6" s="210">
        <f t="shared" ref="T6" si="7">(IF(S6="","",IF(OR($J6=0,$J6="",Q6=""),"",S6/$J6)))</f>
        <v>0.5</v>
      </c>
      <c r="U6" s="211">
        <f t="shared" ref="U6" si="8">(IF(OR($M6="",T6=""),"",IF(OR($M6=0,T6=0),0,IF((T6*100%)/$M6&gt;100%,100%,(T6*100%)/$M6))))</f>
        <v>0.5</v>
      </c>
      <c r="V6" s="348" t="str">
        <f t="shared" si="6"/>
        <v>ALERTA</v>
      </c>
      <c r="W6" s="323" t="s">
        <v>147</v>
      </c>
      <c r="X6" s="347" t="s">
        <v>96</v>
      </c>
      <c r="Y6" s="321" t="str">
        <f t="shared" si="0"/>
        <v>EN EJECUCIÓN</v>
      </c>
      <c r="Z6" s="209" t="str">
        <f t="shared" si="1"/>
        <v>NO</v>
      </c>
      <c r="AA6" s="389" t="s">
        <v>97</v>
      </c>
      <c r="AB6" s="383" t="str">
        <f t="shared" si="2"/>
        <v>NO APLICA</v>
      </c>
      <c r="AC6" s="187" t="str">
        <f t="shared" si="3"/>
        <v>NO APLICA</v>
      </c>
      <c r="AD6" s="209" t="s">
        <v>98</v>
      </c>
      <c r="AE6" s="151"/>
    </row>
    <row r="7" spans="2:31" ht="151.5" customHeight="1" x14ac:dyDescent="0.25">
      <c r="B7" s="151" t="s">
        <v>130</v>
      </c>
      <c r="C7" s="559"/>
      <c r="D7" s="190" t="s">
        <v>132</v>
      </c>
      <c r="E7" s="231">
        <v>634</v>
      </c>
      <c r="F7" s="256" t="s">
        <v>133</v>
      </c>
      <c r="G7" s="151"/>
      <c r="H7" s="233" t="s">
        <v>148</v>
      </c>
      <c r="I7" s="190" t="s">
        <v>149</v>
      </c>
      <c r="J7" s="187">
        <v>4</v>
      </c>
      <c r="K7" s="151" t="s">
        <v>136</v>
      </c>
      <c r="L7" s="190" t="s">
        <v>137</v>
      </c>
      <c r="M7" s="218">
        <v>1</v>
      </c>
      <c r="N7" s="273">
        <v>45658</v>
      </c>
      <c r="O7" s="273">
        <v>46022</v>
      </c>
      <c r="P7" s="386"/>
      <c r="Q7" s="417">
        <v>45838</v>
      </c>
      <c r="R7" s="387" t="s">
        <v>150</v>
      </c>
      <c r="S7" s="381">
        <v>2</v>
      </c>
      <c r="T7" s="388">
        <f t="shared" ref="T7" si="9">(IF(S7="","",IF(OR($J7=0,$J7="",Q7=""),"",S7/$J7)))</f>
        <v>0.5</v>
      </c>
      <c r="U7" s="345">
        <f t="shared" ref="U7" si="10">(IF(OR($M7="",T7=""),"",IF(OR($M7=0,T7=0),0,IF((T7*100%)/$M7&gt;100%,100%,(T7*100%)/$M7))))</f>
        <v>0.5</v>
      </c>
      <c r="V7" s="346" t="str">
        <f t="shared" si="6"/>
        <v>ALERTA</v>
      </c>
      <c r="W7" s="440" t="s">
        <v>151</v>
      </c>
      <c r="X7" s="347" t="s">
        <v>96</v>
      </c>
      <c r="Y7" s="380" t="str">
        <f t="shared" si="0"/>
        <v>EN EJECUCIÓN</v>
      </c>
      <c r="Z7" s="209" t="str">
        <f t="shared" si="1"/>
        <v>NO</v>
      </c>
      <c r="AA7" s="389" t="s">
        <v>97</v>
      </c>
      <c r="AB7" s="383" t="str">
        <f t="shared" si="2"/>
        <v>NO APLICA</v>
      </c>
      <c r="AC7" s="187" t="str">
        <f t="shared" si="3"/>
        <v>NO APLICA</v>
      </c>
      <c r="AD7" s="209" t="s">
        <v>98</v>
      </c>
      <c r="AE7" s="177"/>
    </row>
    <row r="8" spans="2:31" ht="183.75" customHeight="1" x14ac:dyDescent="0.25">
      <c r="B8" s="151" t="s">
        <v>130</v>
      </c>
      <c r="C8" s="220" t="s">
        <v>152</v>
      </c>
      <c r="D8" s="230" t="s">
        <v>132</v>
      </c>
      <c r="E8" s="231">
        <v>675</v>
      </c>
      <c r="F8" s="382" t="s">
        <v>153</v>
      </c>
      <c r="G8" s="382"/>
      <c r="H8" s="233" t="s">
        <v>154</v>
      </c>
      <c r="I8" s="190" t="s">
        <v>155</v>
      </c>
      <c r="J8" s="224">
        <v>1</v>
      </c>
      <c r="K8" s="151" t="s">
        <v>156</v>
      </c>
      <c r="L8" s="230" t="s">
        <v>157</v>
      </c>
      <c r="M8" s="218">
        <v>1</v>
      </c>
      <c r="N8" s="273">
        <v>45717</v>
      </c>
      <c r="O8" s="448">
        <v>45777</v>
      </c>
      <c r="P8" s="151"/>
      <c r="Q8" s="472">
        <v>45838</v>
      </c>
      <c r="R8" s="463" t="s">
        <v>158</v>
      </c>
      <c r="S8" s="456">
        <v>1</v>
      </c>
      <c r="T8" s="328">
        <f>(IF(S8="","",IF(OR($J8=0,$J8="",Q8=""),"",S8/$J8)))</f>
        <v>1</v>
      </c>
      <c r="U8" s="464">
        <f>(IF(OR($M8="",T8=""),"",IF(OR($M8=0,T8=0),0,IF((T8*100%)/$M8&gt;100%,100%,(T8*100%)/$M8))))</f>
        <v>1</v>
      </c>
      <c r="V8" s="465" t="str">
        <f>IF(S8="","",IF(U8&lt;100%, IF(U8&lt;100%, "ALERTA","EN ejecución"), IF(U8=100%, "OK", "EN ejecución")))</f>
        <v>OK</v>
      </c>
      <c r="W8" s="525" t="s">
        <v>159</v>
      </c>
      <c r="X8" s="329" t="s">
        <v>96</v>
      </c>
      <c r="Y8" s="380" t="str">
        <f>IF(U8=100%,IF(U8&gt;=100%,"CUMPLIDA","ATENCIÓN"),IF(U8&lt;100%,"ATENCIÓN","EN EJECUCIÓN"))</f>
        <v>CUMPLIDA</v>
      </c>
      <c r="Z8" s="369" t="str">
        <f t="shared" si="1"/>
        <v>SI</v>
      </c>
      <c r="AA8" s="389" t="s">
        <v>97</v>
      </c>
      <c r="AB8" s="383" t="str">
        <f t="shared" si="2"/>
        <v>EFECTIVA</v>
      </c>
      <c r="AC8" s="187" t="str">
        <f t="shared" si="3"/>
        <v>NO</v>
      </c>
      <c r="AD8" s="209" t="s">
        <v>98</v>
      </c>
      <c r="AE8" s="151"/>
    </row>
  </sheetData>
  <mergeCells count="6">
    <mergeCell ref="Q1:Y1"/>
    <mergeCell ref="Z1:AE2"/>
    <mergeCell ref="Q2:Y2"/>
    <mergeCell ref="C4:C7"/>
    <mergeCell ref="B1:F2"/>
    <mergeCell ref="G1:P2"/>
  </mergeCells>
  <conditionalFormatting sqref="V4:V8">
    <cfRule type="containsText" dxfId="244" priority="935" stopIfTrue="1" operator="containsText" text="EN TERMINO">
      <formula>NOT(ISERROR(SEARCH("EN TERMINO",V4)))</formula>
    </cfRule>
    <cfRule type="containsText" priority="936" operator="containsText" text="AMARILLO">
      <formula>NOT(ISERROR(SEARCH("AMARILLO",V4)))</formula>
    </cfRule>
    <cfRule type="containsText" dxfId="243" priority="937" stopIfTrue="1" operator="containsText" text="ALERTA">
      <formula>NOT(ISERROR(SEARCH("ALERTA",V4)))</formula>
    </cfRule>
    <cfRule type="containsText" dxfId="242" priority="938" stopIfTrue="1" operator="containsText" text="OK">
      <formula>NOT(ISERROR(SEARCH("OK",V4)))</formula>
    </cfRule>
    <cfRule type="dataBar" priority="939">
      <dataBar>
        <cfvo type="min"/>
        <cfvo type="max"/>
        <color rgb="FF638EC6"/>
      </dataBar>
    </cfRule>
  </conditionalFormatting>
  <conditionalFormatting sqref="Y4:Y8">
    <cfRule type="containsText" dxfId="241" priority="13" operator="containsText" text="EN EJECUCIÓN">
      <formula>NOT(ISERROR(SEARCH("EN EJECUCIÓN",Y4)))</formula>
    </cfRule>
    <cfRule type="containsText" dxfId="240" priority="15" operator="containsText" text="EN TERMINO">
      <formula>NOT(ISERROR(SEARCH("EN TERMINO",Y4)))</formula>
    </cfRule>
    <cfRule type="containsText" dxfId="239" priority="16" operator="containsText" text="ATENCIÓN">
      <formula>NOT(ISERROR(SEARCH("ATENCIÓN",Y4)))</formula>
    </cfRule>
    <cfRule type="containsText" dxfId="238" priority="17" stopIfTrue="1" operator="containsText" text="PENDIENTE">
      <formula>NOT(ISERROR(SEARCH("PENDIENTE",Y4)))</formula>
    </cfRule>
    <cfRule type="containsText" dxfId="237" priority="18" stopIfTrue="1" operator="containsText" text="INCUMPLIDA">
      <formula>NOT(ISERROR(SEARCH("INCUMPLIDA",Y4)))</formula>
    </cfRule>
    <cfRule type="containsText" dxfId="236" priority="19" stopIfTrue="1" operator="containsText" text="CUMPLIDA">
      <formula>NOT(ISERROR(SEARCH("CUMPLIDA",Y4)))</formula>
    </cfRule>
  </conditionalFormatting>
  <conditionalFormatting sqref="AC4:AC8">
    <cfRule type="containsText" dxfId="235" priority="1" operator="containsText" text="cerrada">
      <formula>NOT(ISERROR(SEARCH("cerrada",AC4)))</formula>
    </cfRule>
    <cfRule type="containsText" dxfId="234" priority="2" operator="containsText" text="cerrado">
      <formula>NOT(ISERROR(SEARCH("cerrado",AC4)))</formula>
    </cfRule>
    <cfRule type="containsText" dxfId="233" priority="3" operator="containsText" text="Abierto">
      <formula>NOT(ISERROR(SEARCH("Abierto",AC4)))</formula>
    </cfRule>
  </conditionalFormatting>
  <dataValidations count="2">
    <dataValidation type="list" allowBlank="1" showInputMessage="1" showErrorMessage="1" sqref="K4:K8">
      <formula1>"Correctiva, Preventiva, Acción de mejora"</formula1>
    </dataValidation>
    <dataValidation type="list" allowBlank="1" showInputMessage="1" showErrorMessage="1" sqref="AA4:AA8">
      <formula1>$BE$4:$BG$4</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G10"/>
  <sheetViews>
    <sheetView zoomScale="90" zoomScaleNormal="90" workbookViewId="0">
      <pane xSplit="5" topLeftCell="Y1" activePane="topRight" state="frozen"/>
      <selection pane="topRight" activeCell="AA4" sqref="AA4"/>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20.140625" style="142" customWidth="1"/>
    <col min="8" max="8" width="38.42578125" style="144" customWidth="1"/>
    <col min="9" max="16" width="20.140625" style="142"/>
    <col min="17" max="17" width="20.140625" style="143" outlineLevel="1"/>
    <col min="18" max="18" width="37.140625" style="143" customWidth="1" outlineLevel="1"/>
    <col min="19" max="22" width="20.140625" style="143" outlineLevel="1"/>
    <col min="23" max="23" width="74.4257812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568" t="s">
        <v>6</v>
      </c>
      <c r="C1" s="568"/>
      <c r="D1" s="568"/>
      <c r="E1" s="568"/>
      <c r="F1" s="568"/>
      <c r="G1" s="569" t="s">
        <v>19</v>
      </c>
      <c r="H1" s="569"/>
      <c r="I1" s="569"/>
      <c r="J1" s="569"/>
      <c r="K1" s="569"/>
      <c r="L1" s="569"/>
      <c r="M1" s="569"/>
      <c r="N1" s="569"/>
      <c r="O1" s="569"/>
      <c r="P1" s="569"/>
      <c r="Q1" s="567"/>
      <c r="R1" s="567"/>
      <c r="S1" s="567"/>
      <c r="T1" s="567"/>
      <c r="U1" s="567"/>
      <c r="V1" s="567"/>
      <c r="W1" s="567"/>
      <c r="X1" s="567"/>
      <c r="Y1" s="567"/>
      <c r="Z1" s="563" t="s">
        <v>69</v>
      </c>
      <c r="AA1" s="564"/>
      <c r="AB1" s="564"/>
      <c r="AC1" s="564"/>
      <c r="AD1" s="564"/>
      <c r="AE1" s="564"/>
    </row>
    <row r="2" spans="2:33" ht="18.75" customHeight="1" x14ac:dyDescent="0.25">
      <c r="B2" s="568"/>
      <c r="C2" s="568"/>
      <c r="D2" s="568"/>
      <c r="E2" s="568"/>
      <c r="F2" s="568"/>
      <c r="G2" s="569"/>
      <c r="H2" s="569"/>
      <c r="I2" s="569"/>
      <c r="J2" s="569"/>
      <c r="K2" s="569"/>
      <c r="L2" s="569"/>
      <c r="M2" s="569"/>
      <c r="N2" s="569"/>
      <c r="O2" s="569"/>
      <c r="P2" s="569"/>
      <c r="Q2" s="571" t="s">
        <v>70</v>
      </c>
      <c r="R2" s="571"/>
      <c r="S2" s="571"/>
      <c r="T2" s="571"/>
      <c r="U2" s="571"/>
      <c r="V2" s="571"/>
      <c r="W2" s="571"/>
      <c r="X2" s="571"/>
      <c r="Y2" s="571"/>
      <c r="Z2" s="565"/>
      <c r="AA2" s="566"/>
      <c r="AB2" s="566"/>
      <c r="AC2" s="566"/>
      <c r="AD2" s="566"/>
      <c r="AE2" s="566"/>
    </row>
    <row r="3" spans="2:33"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5" t="s">
        <v>58</v>
      </c>
      <c r="AB3" s="185" t="s">
        <v>60</v>
      </c>
      <c r="AC3" s="185" t="s">
        <v>62</v>
      </c>
      <c r="AD3" s="185" t="s">
        <v>64</v>
      </c>
      <c r="AE3" s="185" t="s">
        <v>84</v>
      </c>
    </row>
    <row r="4" spans="2:33" ht="128.25" customHeight="1" x14ac:dyDescent="0.25">
      <c r="B4" s="197" t="s">
        <v>85</v>
      </c>
      <c r="C4" s="559" t="s">
        <v>160</v>
      </c>
      <c r="D4" s="269" t="s">
        <v>161</v>
      </c>
      <c r="E4" s="191">
        <v>620</v>
      </c>
      <c r="F4" s="228" t="s">
        <v>162</v>
      </c>
      <c r="G4" s="228" t="s">
        <v>163</v>
      </c>
      <c r="H4" s="228" t="s">
        <v>164</v>
      </c>
      <c r="I4" s="224" t="s">
        <v>165</v>
      </c>
      <c r="J4" s="224">
        <v>1</v>
      </c>
      <c r="K4" s="151" t="s">
        <v>156</v>
      </c>
      <c r="L4" s="454" t="s">
        <v>166</v>
      </c>
      <c r="M4" s="218">
        <v>1</v>
      </c>
      <c r="N4" s="268">
        <v>45717</v>
      </c>
      <c r="O4" s="268">
        <v>45808</v>
      </c>
      <c r="P4" s="195">
        <v>45991</v>
      </c>
      <c r="Q4" s="317">
        <v>45838</v>
      </c>
      <c r="R4" s="225" t="s">
        <v>167</v>
      </c>
      <c r="S4" s="225">
        <v>1</v>
      </c>
      <c r="T4" s="210">
        <v>1</v>
      </c>
      <c r="U4" s="401">
        <v>1</v>
      </c>
      <c r="V4" s="212" t="str">
        <f t="shared" ref="V4" si="0">IF(S4="","",IF(U4&lt;100%, IF(U4&lt;100%, "ALERTA","EN TERMINO"), IF(U4=100%, "OK", "EN TERMINO")))</f>
        <v>OK</v>
      </c>
      <c r="W4" s="340" t="s">
        <v>168</v>
      </c>
      <c r="X4" s="329" t="s">
        <v>169</v>
      </c>
      <c r="Y4" s="316" t="str">
        <f>IF(U4=100%,IF(U4&gt;=100%,"CUMPLIDA","ATENCIÓN"),IF(U4&lt;25%,"ATENCIÓN","EN EJECUCIÓN"))</f>
        <v>CUMPLIDA</v>
      </c>
      <c r="Z4" s="209" t="str">
        <f>IF(Y4="CUMPLIDA", "SI", "NO")</f>
        <v>SI</v>
      </c>
      <c r="AA4" s="389" t="s">
        <v>97</v>
      </c>
      <c r="AB4" s="383" t="str">
        <f>IF(Y4="CUMPLIDA",IF(AND(Z4="SI",AA4="NO"),"EFECTIVA",IF(AND(Z4="NO",AA4="NO"),"INEFECTIVA",IF(AND(Z4="NO",AA4="SI"),"INEFECTIVA",IF(AND(Z4="SI",AA4="SI"),"INEFECTIVA")))),"NO APLICA")</f>
        <v>EFECTIVA</v>
      </c>
      <c r="AC4" s="187" t="str">
        <f>IF(AB4="EFECTIVA","NO",IF(AB4="INEFECTIVA","SI","NO APLICA"))</f>
        <v>NO</v>
      </c>
      <c r="AD4" s="209" t="s">
        <v>98</v>
      </c>
      <c r="AE4" s="187"/>
      <c r="AF4" s="188" t="s">
        <v>99</v>
      </c>
      <c r="AG4" s="188" t="s">
        <v>97</v>
      </c>
    </row>
    <row r="5" spans="2:33" ht="76.5" customHeight="1" x14ac:dyDescent="0.25">
      <c r="B5" s="197" t="s">
        <v>85</v>
      </c>
      <c r="C5" s="559"/>
      <c r="D5" s="269" t="s">
        <v>161</v>
      </c>
      <c r="E5" s="191">
        <v>621</v>
      </c>
      <c r="F5" s="228" t="s">
        <v>170</v>
      </c>
      <c r="G5" s="228" t="s">
        <v>163</v>
      </c>
      <c r="H5" s="228" t="s">
        <v>171</v>
      </c>
      <c r="I5" s="224" t="s">
        <v>172</v>
      </c>
      <c r="J5" s="224">
        <v>1</v>
      </c>
      <c r="K5" s="151" t="s">
        <v>156</v>
      </c>
      <c r="L5" s="454" t="s">
        <v>166</v>
      </c>
      <c r="M5" s="218">
        <v>1</v>
      </c>
      <c r="N5" s="268">
        <v>45809</v>
      </c>
      <c r="O5" s="268">
        <v>45899</v>
      </c>
      <c r="P5" s="151"/>
      <c r="Q5" s="317">
        <v>45838</v>
      </c>
      <c r="R5" s="225" t="s">
        <v>173</v>
      </c>
      <c r="S5" s="225">
        <v>1</v>
      </c>
      <c r="T5" s="210">
        <v>1</v>
      </c>
      <c r="U5" s="401">
        <f>(IF(OR($M5="",T5=""),"",IF(OR($M5=0,T5=0),0,IF((T5*100%)/$M5&gt;100%,100%,(T5*100%)/$M5))))</f>
        <v>1</v>
      </c>
      <c r="V5" s="212" t="str">
        <f t="shared" ref="V5:V8" si="1">IF(S5="","",IF(U5&lt;100%, IF(U5&lt;100%, "ALERTA","EN TERMINO"), IF(U5=100%, "OK", "EN TERMINO")))</f>
        <v>OK</v>
      </c>
      <c r="W5" s="510" t="s">
        <v>174</v>
      </c>
      <c r="X5" s="329" t="s">
        <v>169</v>
      </c>
      <c r="Y5" s="316" t="str">
        <f t="shared" ref="Y5:Y8" si="2">IF(U5=100%,IF(U5&gt;=100%,"CUMPLIDA","ATENCIÓN"),IF(U5&lt;25%,"ATENCIÓN","EN EJECUCIÓN"))</f>
        <v>CUMPLIDA</v>
      </c>
      <c r="Z5" s="209" t="str">
        <f>IF(Y5="CUMPLIDA", "SI", "NO")</f>
        <v>SI</v>
      </c>
      <c r="AA5" s="389" t="s">
        <v>97</v>
      </c>
      <c r="AB5" s="383" t="str">
        <f>IF(Y5="CUMPLIDA",IF(AND(Z5="SI",AA5="NO"),"EFECTIVA",IF(AND(Z5="NO",AA5="NO"),"INEFECTIVA",IF(AND(Z5="NO",AA5="SI"),"INEFECTIVA",IF(AND(Z5="SI",AA5="SI"),"INEFECTIVA")))),"NO APLICA")</f>
        <v>EFECTIVA</v>
      </c>
      <c r="AC5" s="187" t="str">
        <f>IF(AB5="EFECTIVA","NO",IF(AB5="INEFECTIVA","SI","NO APLICA"))</f>
        <v>NO</v>
      </c>
      <c r="AD5" s="209" t="s">
        <v>98</v>
      </c>
      <c r="AE5" s="151"/>
    </row>
    <row r="6" spans="2:33" ht="66" customHeight="1" x14ac:dyDescent="0.25">
      <c r="B6" s="197" t="s">
        <v>85</v>
      </c>
      <c r="C6" s="559"/>
      <c r="D6" s="269" t="s">
        <v>161</v>
      </c>
      <c r="E6" s="231">
        <v>622</v>
      </c>
      <c r="F6" s="228" t="s">
        <v>175</v>
      </c>
      <c r="G6" s="228" t="s">
        <v>163</v>
      </c>
      <c r="H6" s="228" t="s">
        <v>176</v>
      </c>
      <c r="I6" s="224" t="s">
        <v>177</v>
      </c>
      <c r="J6" s="224">
        <v>1</v>
      </c>
      <c r="K6" s="151"/>
      <c r="L6" s="454" t="s">
        <v>166</v>
      </c>
      <c r="M6" s="218">
        <v>1</v>
      </c>
      <c r="N6" s="268">
        <v>45689</v>
      </c>
      <c r="O6" s="268">
        <v>45777</v>
      </c>
      <c r="P6" s="195">
        <v>45960</v>
      </c>
      <c r="Q6" s="317">
        <v>45838</v>
      </c>
      <c r="R6" s="225" t="s">
        <v>178</v>
      </c>
      <c r="S6" s="209">
        <v>0</v>
      </c>
      <c r="T6" s="210">
        <v>1</v>
      </c>
      <c r="U6" s="401">
        <f t="shared" ref="U6:U8" si="3">(IF(OR($M6="",T6=""),"",IF(OR($M6=0,T6=0),0,IF((T6*100%)/$M6&gt;100%,100%,(T6*100%)/$M6))))</f>
        <v>1</v>
      </c>
      <c r="V6" s="212" t="str">
        <f t="shared" si="1"/>
        <v>OK</v>
      </c>
      <c r="W6" s="340" t="s">
        <v>179</v>
      </c>
      <c r="X6" s="329" t="s">
        <v>169</v>
      </c>
      <c r="Y6" s="316" t="str">
        <f t="shared" si="2"/>
        <v>CUMPLIDA</v>
      </c>
      <c r="Z6" s="209" t="str">
        <f>IF(Y6="CUMPLIDA", "SI", "NO")</f>
        <v>SI</v>
      </c>
      <c r="AA6" s="389" t="s">
        <v>97</v>
      </c>
      <c r="AB6" s="383" t="str">
        <f>IF(Y6="CUMPLIDA",IF(AND(Z6="SI",AA6="NO"),"EFECTIVA",IF(AND(Z6="NO",AA6="NO"),"INEFECTIVA",IF(AND(Z6="NO",AA6="SI"),"INEFECTIVA",IF(AND(Z6="SI",AA6="SI"),"INEFECTIVA")))),"NO APLICA")</f>
        <v>EFECTIVA</v>
      </c>
      <c r="AC6" s="187" t="str">
        <f>IF(AB6="EFECTIVA","NO",IF(AB6="INEFECTIVA","SI","NO APLICA"))</f>
        <v>NO</v>
      </c>
      <c r="AD6" s="209" t="s">
        <v>98</v>
      </c>
      <c r="AE6" s="151"/>
    </row>
    <row r="7" spans="2:33" ht="93.75" customHeight="1" x14ac:dyDescent="0.25">
      <c r="B7" s="197" t="s">
        <v>85</v>
      </c>
      <c r="C7" s="559"/>
      <c r="D7" s="269" t="s">
        <v>161</v>
      </c>
      <c r="E7" s="231">
        <v>623</v>
      </c>
      <c r="F7" s="228" t="s">
        <v>180</v>
      </c>
      <c r="G7" s="228" t="s">
        <v>163</v>
      </c>
      <c r="H7" s="228" t="s">
        <v>181</v>
      </c>
      <c r="I7" s="224" t="s">
        <v>182</v>
      </c>
      <c r="J7" s="224">
        <v>1</v>
      </c>
      <c r="K7" s="151" t="s">
        <v>156</v>
      </c>
      <c r="L7" s="454" t="s">
        <v>166</v>
      </c>
      <c r="M7" s="218">
        <v>1</v>
      </c>
      <c r="N7" s="268">
        <v>45689</v>
      </c>
      <c r="O7" s="268">
        <v>45960</v>
      </c>
      <c r="P7" s="195">
        <v>45960</v>
      </c>
      <c r="Q7" s="317">
        <v>45838</v>
      </c>
      <c r="R7" s="326" t="s">
        <v>183</v>
      </c>
      <c r="S7" s="309">
        <v>0.5</v>
      </c>
      <c r="T7" s="210">
        <v>1</v>
      </c>
      <c r="U7" s="401">
        <f t="shared" si="3"/>
        <v>1</v>
      </c>
      <c r="V7" s="212" t="str">
        <f t="shared" si="1"/>
        <v>OK</v>
      </c>
      <c r="W7" s="340" t="s">
        <v>184</v>
      </c>
      <c r="X7" s="329" t="s">
        <v>169</v>
      </c>
      <c r="Y7" s="316" t="str">
        <f t="shared" si="2"/>
        <v>CUMPLIDA</v>
      </c>
      <c r="Z7" s="209" t="str">
        <f>IF(Y7="CUMPLIDA", "SI", "NO")</f>
        <v>SI</v>
      </c>
      <c r="AA7" s="389" t="s">
        <v>97</v>
      </c>
      <c r="AB7" s="383" t="str">
        <f>IF(Y7="CUMPLIDA",IF(AND(Z7="SI",AA7="NO"),"EFECTIVA",IF(AND(Z7="NO",AA7="NO"),"INEFECTIVA",IF(AND(Z7="NO",AA7="SI"),"INEFECTIVA",IF(AND(Z7="SI",AA7="SI"),"INEFECTIVA")))),"NO APLICA")</f>
        <v>EFECTIVA</v>
      </c>
      <c r="AC7" s="187" t="str">
        <f>IF(AB7="EFECTIVA","NO",IF(AB7="INEFECTIVA","SI","NO APLICA"))</f>
        <v>NO</v>
      </c>
      <c r="AD7" s="209" t="s">
        <v>98</v>
      </c>
      <c r="AE7" s="151"/>
    </row>
    <row r="8" spans="2:33" ht="185.25" customHeight="1" x14ac:dyDescent="0.25">
      <c r="B8" s="197" t="s">
        <v>85</v>
      </c>
      <c r="C8" s="559"/>
      <c r="D8" s="269" t="s">
        <v>161</v>
      </c>
      <c r="E8" s="231">
        <v>624</v>
      </c>
      <c r="F8" s="228" t="s">
        <v>185</v>
      </c>
      <c r="G8" s="228" t="s">
        <v>163</v>
      </c>
      <c r="H8" s="228" t="s">
        <v>186</v>
      </c>
      <c r="I8" s="224" t="s">
        <v>187</v>
      </c>
      <c r="J8" s="224">
        <v>1</v>
      </c>
      <c r="K8" s="151" t="s">
        <v>156</v>
      </c>
      <c r="L8" s="454" t="s">
        <v>166</v>
      </c>
      <c r="M8" s="218">
        <v>1</v>
      </c>
      <c r="N8" s="268">
        <v>45689</v>
      </c>
      <c r="O8" s="268">
        <v>45838</v>
      </c>
      <c r="P8" s="195">
        <v>45868</v>
      </c>
      <c r="Q8" s="317">
        <v>45838</v>
      </c>
      <c r="R8" s="455" t="s">
        <v>188</v>
      </c>
      <c r="S8" s="456">
        <v>0</v>
      </c>
      <c r="T8" s="328">
        <v>0.4</v>
      </c>
      <c r="U8" s="457">
        <f t="shared" si="3"/>
        <v>0.4</v>
      </c>
      <c r="V8" s="458" t="str">
        <f t="shared" si="1"/>
        <v>ALERTA</v>
      </c>
      <c r="W8" s="510" t="s">
        <v>189</v>
      </c>
      <c r="X8" s="329" t="s">
        <v>169</v>
      </c>
      <c r="Y8" s="316" t="str">
        <f t="shared" si="2"/>
        <v>EN EJECUCIÓN</v>
      </c>
      <c r="Z8" s="209" t="str">
        <f>IF(Y8="CUMPLIDA", "SI", "NO")</f>
        <v>NO</v>
      </c>
      <c r="AA8" s="389" t="s">
        <v>97</v>
      </c>
      <c r="AB8" s="383" t="str">
        <f>IF(Y8="CUMPLIDA",IF(AND(Z8="SI",AA8="NO"),"EFECTIVA",IF(AND(Z8="NO",AA8="NO"),"INEFECTIVA",IF(AND(Z8="NO",AA8="SI"),"INEFECTIVA",IF(AND(Z8="SI",AA8="SI"),"INEFECTIVA")))),"NO APLICA")</f>
        <v>NO APLICA</v>
      </c>
      <c r="AC8" s="187" t="str">
        <f>IF(AB8="EFECTIVA","NO",IF(AB8="INEFECTIVA","SI","NO APLICA"))</f>
        <v>NO APLICA</v>
      </c>
      <c r="AD8" s="209" t="s">
        <v>98</v>
      </c>
      <c r="AE8" s="151"/>
    </row>
    <row r="10" spans="2:33" ht="106.5" customHeight="1" x14ac:dyDescent="0.2">
      <c r="R10" s="459"/>
    </row>
  </sheetData>
  <mergeCells count="6">
    <mergeCell ref="C4:C8"/>
    <mergeCell ref="B1:F2"/>
    <mergeCell ref="G1:P2"/>
    <mergeCell ref="Q1:Y1"/>
    <mergeCell ref="Z1:AE2"/>
    <mergeCell ref="Q2:Y2"/>
  </mergeCells>
  <conditionalFormatting sqref="V4:V8">
    <cfRule type="containsText" dxfId="232" priority="10" stopIfTrue="1" operator="containsText" text="EN TERMINO">
      <formula>NOT(ISERROR(SEARCH("EN TERMINO",V4)))</formula>
    </cfRule>
    <cfRule type="containsText" priority="11" operator="containsText" text="AMARILLO">
      <formula>NOT(ISERROR(SEARCH("AMARILLO",V4)))</formula>
    </cfRule>
    <cfRule type="containsText" dxfId="231" priority="12" stopIfTrue="1" operator="containsText" text="ALERTA">
      <formula>NOT(ISERROR(SEARCH("ALERTA",V4)))</formula>
    </cfRule>
    <cfRule type="containsText" dxfId="230" priority="13" stopIfTrue="1" operator="containsText" text="OK">
      <formula>NOT(ISERROR(SEARCH("OK",V4)))</formula>
    </cfRule>
    <cfRule type="dataBar" priority="14">
      <dataBar>
        <cfvo type="min"/>
        <cfvo type="max"/>
        <color rgb="FF638EC6"/>
      </dataBar>
    </cfRule>
  </conditionalFormatting>
  <conditionalFormatting sqref="Y4:Y8">
    <cfRule type="containsText" dxfId="229" priority="4" operator="containsText" text="EN EJECUCIÓN">
      <formula>NOT(ISERROR(SEARCH("EN EJECUCIÓN",Y4)))</formula>
    </cfRule>
    <cfRule type="containsText" dxfId="228" priority="5" operator="containsText" text="EN TERMINO">
      <formula>NOT(ISERROR(SEARCH("EN TERMINO",Y4)))</formula>
    </cfRule>
    <cfRule type="containsText" dxfId="227" priority="6" operator="containsText" text="ATENCIÓN">
      <formula>NOT(ISERROR(SEARCH("ATENCIÓN",Y4)))</formula>
    </cfRule>
    <cfRule type="containsText" dxfId="226" priority="7" stopIfTrue="1" operator="containsText" text="PENDIENTE">
      <formula>NOT(ISERROR(SEARCH("PENDIENTE",Y4)))</formula>
    </cfRule>
    <cfRule type="containsText" dxfId="225" priority="8" stopIfTrue="1" operator="containsText" text="INCUMPLIDA">
      <formula>NOT(ISERROR(SEARCH("INCUMPLIDA",Y4)))</formula>
    </cfRule>
    <cfRule type="containsText" dxfId="224" priority="9" stopIfTrue="1" operator="containsText" text="CUMPLIDA">
      <formula>NOT(ISERROR(SEARCH("CUMPLIDA",Y4)))</formula>
    </cfRule>
  </conditionalFormatting>
  <conditionalFormatting sqref="AC4:AC8">
    <cfRule type="containsText" dxfId="223" priority="1" operator="containsText" text="cerrada">
      <formula>NOT(ISERROR(SEARCH("cerrada",AC4)))</formula>
    </cfRule>
    <cfRule type="containsText" dxfId="222" priority="2" operator="containsText" text="cerrado">
      <formula>NOT(ISERROR(SEARCH("cerrado",AC4)))</formula>
    </cfRule>
    <cfRule type="containsText" dxfId="221" priority="3" operator="containsText" text="Abierto">
      <formula>NOT(ISERROR(SEARCH("Abierto",AC4)))</formula>
    </cfRule>
  </conditionalFormatting>
  <dataValidations count="2">
    <dataValidation type="list" allowBlank="1" showInputMessage="1" showErrorMessage="1" sqref="K4:K5 K7:K8">
      <formula1>"Correctiva, Preventiva, Acción de mejora"</formula1>
    </dataValidation>
    <dataValidation type="list" allowBlank="1" showInputMessage="1" showErrorMessage="1" sqref="AA4:AA8">
      <formula1>$BE$4:$BG$4</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filterMode="1"/>
  <dimension ref="B1:AE50"/>
  <sheetViews>
    <sheetView zoomScaleNormal="100" workbookViewId="0">
      <pane xSplit="5" topLeftCell="F1" activePane="topRight" state="frozen"/>
      <selection pane="topRight" activeCell="H26" sqref="H26"/>
    </sheetView>
  </sheetViews>
  <sheetFormatPr baseColWidth="10" defaultColWidth="20.140625" defaultRowHeight="39.950000000000003" customHeight="1" outlineLevelCol="1" x14ac:dyDescent="0.2"/>
  <cols>
    <col min="1" max="1" width="4.140625" style="142" customWidth="1"/>
    <col min="2" max="2" width="20.140625" style="142"/>
    <col min="3" max="3" width="19.140625" style="142" customWidth="1"/>
    <col min="4" max="5" width="14.140625" style="142" customWidth="1"/>
    <col min="6" max="6" width="39" style="142" customWidth="1"/>
    <col min="7" max="7" width="20.140625" style="142"/>
    <col min="8" max="8" width="28.85546875" style="144" customWidth="1"/>
    <col min="9" max="9" width="28.28515625" style="142" customWidth="1"/>
    <col min="10" max="10" width="20.140625" style="142"/>
    <col min="11" max="11" width="17.42578125" style="142" customWidth="1"/>
    <col min="12" max="12" width="17.28515625" style="142" customWidth="1"/>
    <col min="13" max="13" width="17.5703125" style="142" customWidth="1"/>
    <col min="14" max="14" width="13.85546875" style="142" customWidth="1"/>
    <col min="15" max="15" width="12.5703125" style="142" customWidth="1"/>
    <col min="16" max="16" width="13.140625" style="142" customWidth="1"/>
    <col min="17" max="17" width="20.140625" style="143" outlineLevel="1"/>
    <col min="18" max="18" width="34.7109375" style="143" customWidth="1" outlineLevel="1"/>
    <col min="19" max="22" width="20.140625" style="143" outlineLevel="1"/>
    <col min="23" max="23" width="72.5703125" style="143" customWidth="1" outlineLevel="1"/>
    <col min="24" max="24" width="19.42578125" style="143" customWidth="1" outlineLevel="1"/>
    <col min="25"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568" t="s">
        <v>6</v>
      </c>
      <c r="C1" s="568"/>
      <c r="D1" s="568"/>
      <c r="E1" s="568"/>
      <c r="F1" s="568"/>
      <c r="G1" s="569" t="s">
        <v>19</v>
      </c>
      <c r="H1" s="569"/>
      <c r="I1" s="569"/>
      <c r="J1" s="569"/>
      <c r="K1" s="569"/>
      <c r="L1" s="569"/>
      <c r="M1" s="569"/>
      <c r="N1" s="569"/>
      <c r="O1" s="569"/>
      <c r="P1" s="569"/>
      <c r="Q1" s="567"/>
      <c r="R1" s="567"/>
      <c r="S1" s="567"/>
      <c r="T1" s="567"/>
      <c r="U1" s="567"/>
      <c r="V1" s="567"/>
      <c r="W1" s="567"/>
      <c r="X1" s="567"/>
      <c r="Y1" s="567"/>
      <c r="Z1" s="563" t="s">
        <v>69</v>
      </c>
      <c r="AA1" s="564"/>
      <c r="AB1" s="564"/>
      <c r="AC1" s="564"/>
      <c r="AD1" s="564"/>
      <c r="AE1" s="564"/>
    </row>
    <row r="2" spans="2:31" ht="18.75" customHeight="1" x14ac:dyDescent="0.25">
      <c r="B2" s="568"/>
      <c r="C2" s="568"/>
      <c r="D2" s="568"/>
      <c r="E2" s="568"/>
      <c r="F2" s="568"/>
      <c r="G2" s="569"/>
      <c r="H2" s="569"/>
      <c r="I2" s="569"/>
      <c r="J2" s="569"/>
      <c r="K2" s="569"/>
      <c r="L2" s="569"/>
      <c r="M2" s="569"/>
      <c r="N2" s="569"/>
      <c r="O2" s="569"/>
      <c r="P2" s="569"/>
      <c r="Q2" s="571" t="s">
        <v>70</v>
      </c>
      <c r="R2" s="571"/>
      <c r="S2" s="571"/>
      <c r="T2" s="571"/>
      <c r="U2" s="571"/>
      <c r="V2" s="571"/>
      <c r="W2" s="571"/>
      <c r="X2" s="571"/>
      <c r="Y2" s="571"/>
      <c r="Z2" s="565"/>
      <c r="AA2" s="566"/>
      <c r="AB2" s="566"/>
      <c r="AC2" s="566"/>
      <c r="AD2" s="566"/>
      <c r="AE2" s="566"/>
    </row>
    <row r="3" spans="2:31" ht="86.2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5" t="s">
        <v>58</v>
      </c>
      <c r="AB3" s="185" t="s">
        <v>60</v>
      </c>
      <c r="AC3" s="185" t="s">
        <v>62</v>
      </c>
      <c r="AD3" s="185" t="s">
        <v>64</v>
      </c>
      <c r="AE3" s="185" t="s">
        <v>84</v>
      </c>
    </row>
    <row r="4" spans="2:31" ht="91.5" hidden="1" customHeight="1" x14ac:dyDescent="0.2">
      <c r="B4" s="197" t="s">
        <v>85</v>
      </c>
      <c r="C4" s="339" t="s">
        <v>190</v>
      </c>
      <c r="D4" s="221"/>
      <c r="E4" s="222">
        <v>234</v>
      </c>
      <c r="F4" s="223" t="s">
        <v>191</v>
      </c>
      <c r="G4" s="224" t="s">
        <v>192</v>
      </c>
      <c r="H4" s="205" t="s">
        <v>193</v>
      </c>
      <c r="I4" s="205" t="s">
        <v>194</v>
      </c>
      <c r="J4" s="224">
        <v>1</v>
      </c>
      <c r="K4" s="225" t="s">
        <v>195</v>
      </c>
      <c r="L4" s="190" t="s">
        <v>196</v>
      </c>
      <c r="M4" s="218">
        <v>1</v>
      </c>
      <c r="N4" s="226">
        <v>44927</v>
      </c>
      <c r="O4" s="227">
        <v>45016</v>
      </c>
      <c r="P4" s="391">
        <v>45930</v>
      </c>
      <c r="Q4" s="317">
        <v>45838</v>
      </c>
      <c r="R4" s="473" t="s">
        <v>197</v>
      </c>
      <c r="S4" s="209">
        <v>0.05</v>
      </c>
      <c r="T4" s="210">
        <f t="shared" ref="T4" si="0">(IF(S4="","",IF(OR($J4=0,$J4="",Q4=""),"",S4/$J4)))</f>
        <v>0.05</v>
      </c>
      <c r="U4" s="211">
        <f t="shared" ref="U4" si="1">(IF(OR($M4="",T4=""),"",IF(OR($M4=0,T4=0),0,IF((T4*100%)/$M4&gt;100%,100%,(T4*100%)/$M4))))</f>
        <v>0.05</v>
      </c>
      <c r="V4" s="212" t="str">
        <f t="shared" ref="V4" si="2">IF(S4="","",IF(U4&lt;100%, IF(U4&lt;100%, "ALERTA","EN TERMINO"), IF(U4=100%, "OK", "EN TERMINO")))</f>
        <v>ALERTA</v>
      </c>
      <c r="W4" s="323" t="s">
        <v>198</v>
      </c>
      <c r="X4" s="209" t="s">
        <v>96</v>
      </c>
      <c r="Y4" s="316" t="str">
        <f>IF(U4=100%,IF(U4&gt;=100%,"CUMPLIDA","ATENCIÓN"),IF(U4&lt;25%,"ATENCIÓN","EN EJECUCIÓN"))</f>
        <v>ATENCIÓN</v>
      </c>
      <c r="Z4" s="209" t="str">
        <f>IF(Y4="CUMPLIDA", "SI", "NO")</f>
        <v>NO</v>
      </c>
      <c r="AA4" s="389" t="s">
        <v>97</v>
      </c>
      <c r="AB4" s="383" t="str">
        <f>IF(Y4="CUMPLIDA",IF(AND(Z4="SI",AA4="NO"),"EFECTIVA",IF(AND(Z4="NO",AA4="NO"),"INEFECTIVA",IF(AND(Z4="NO",AA4="SI"),"INEFECTIVA",IF(AND(Z4="SI",AA4="SI"),"INEFECTIVA")))),"NO APLICA")</f>
        <v>NO APLICA</v>
      </c>
      <c r="AC4" s="187" t="str">
        <f>IF(AB4="EFECTIVA","NO",IF(AB4="INEFECTIVA","SI","NO APLICA"))</f>
        <v>NO APLICA</v>
      </c>
      <c r="AD4" s="209" t="s">
        <v>98</v>
      </c>
      <c r="AE4" s="151"/>
    </row>
    <row r="5" spans="2:31" ht="88.5" hidden="1" customHeight="1" x14ac:dyDescent="0.25">
      <c r="B5" s="197" t="s">
        <v>85</v>
      </c>
      <c r="C5" s="220" t="s">
        <v>199</v>
      </c>
      <c r="D5" s="230" t="s">
        <v>200</v>
      </c>
      <c r="E5" s="231">
        <v>443</v>
      </c>
      <c r="F5" s="228" t="s">
        <v>201</v>
      </c>
      <c r="G5" s="232" t="s">
        <v>202</v>
      </c>
      <c r="H5" s="233" t="s">
        <v>203</v>
      </c>
      <c r="I5" s="232" t="s">
        <v>204</v>
      </c>
      <c r="J5" s="190">
        <v>2</v>
      </c>
      <c r="K5" s="190" t="s">
        <v>195</v>
      </c>
      <c r="L5" s="224" t="s">
        <v>205</v>
      </c>
      <c r="M5" s="218">
        <v>1</v>
      </c>
      <c r="N5" s="219">
        <v>45156</v>
      </c>
      <c r="O5" s="219">
        <v>45291</v>
      </c>
      <c r="P5" s="391">
        <v>45930</v>
      </c>
      <c r="Q5" s="317">
        <v>45838</v>
      </c>
      <c r="R5" s="340" t="s">
        <v>206</v>
      </c>
      <c r="S5" s="309">
        <v>1</v>
      </c>
      <c r="T5" s="210">
        <f>(IF(S5="","",IF(OR($J5=0,$J5="",Q5=""),"",S5/$J5)))</f>
        <v>0.5</v>
      </c>
      <c r="U5" s="211">
        <f t="shared" ref="U5" si="3">(IF(OR($M5="",T5=""),"",IF(OR($M5=0,T5=0),0,IF((T5*100%)/$M5&gt;100%,100%,(T5*100%)/$M5))))</f>
        <v>0.5</v>
      </c>
      <c r="V5" s="212" t="str">
        <f>IF(S5="","",IF(U5&lt;100%, IF(U5&lt;100%, "ALERTA","EN TERMINO"), IF(U5=100%, "OK", "EN TERMINO")))</f>
        <v>ALERTA</v>
      </c>
      <c r="W5" s="323" t="s">
        <v>207</v>
      </c>
      <c r="X5" s="209" t="s">
        <v>96</v>
      </c>
      <c r="Y5" s="316" t="str">
        <f>IF(U5=100%,IF(U5&gt;=100%,"CUMPLIDA","ATENCIÓN"),IF(U5&lt;25%,"ATENCIÓN","EN EJECUCIÓN"))</f>
        <v>EN EJECUCIÓN</v>
      </c>
      <c r="Z5" s="209" t="str">
        <f t="shared" ref="Z5:Z38" si="4">IF(Y5="CUMPLIDA", "SI", "NO")</f>
        <v>NO</v>
      </c>
      <c r="AA5" s="389" t="s">
        <v>97</v>
      </c>
      <c r="AB5" s="383" t="str">
        <f t="shared" ref="AB5:AB38" si="5">IF(Y5="CUMPLIDA",IF(AND(Z5="SI",AA5="NO"),"EFECTIVA",IF(AND(Z5="NO",AA5="NO"),"INEFECTIVA",IF(AND(Z5="NO",AA5="SI"),"INEFECTIVA",IF(AND(Z5="SI",AA5="SI"),"INEFECTIVA")))),"NO APLICA")</f>
        <v>NO APLICA</v>
      </c>
      <c r="AC5" s="187" t="str">
        <f t="shared" ref="AC5:AC38" si="6">IF(AB5="EFECTIVA","NO",IF(AB5="INEFECTIVA","SI","NO APLICA"))</f>
        <v>NO APLICA</v>
      </c>
      <c r="AD5" s="209" t="s">
        <v>98</v>
      </c>
      <c r="AE5" s="151"/>
    </row>
    <row r="6" spans="2:31" ht="91.5" hidden="1" customHeight="1" x14ac:dyDescent="0.25">
      <c r="B6" s="197" t="s">
        <v>85</v>
      </c>
      <c r="C6" s="206" t="s">
        <v>208</v>
      </c>
      <c r="D6" s="190" t="s">
        <v>209</v>
      </c>
      <c r="E6" s="231">
        <v>468</v>
      </c>
      <c r="F6" s="228" t="s">
        <v>210</v>
      </c>
      <c r="G6" s="232" t="s">
        <v>211</v>
      </c>
      <c r="H6" s="232" t="s">
        <v>212</v>
      </c>
      <c r="I6" s="314" t="s">
        <v>213</v>
      </c>
      <c r="J6" s="190">
        <v>1</v>
      </c>
      <c r="K6" s="190" t="s">
        <v>195</v>
      </c>
      <c r="L6" s="224" t="s">
        <v>214</v>
      </c>
      <c r="M6" s="218">
        <v>1</v>
      </c>
      <c r="N6" s="219">
        <v>45292</v>
      </c>
      <c r="O6" s="219">
        <v>46387</v>
      </c>
      <c r="P6" s="229"/>
      <c r="Q6" s="317">
        <v>45838</v>
      </c>
      <c r="R6" s="340" t="s">
        <v>215</v>
      </c>
      <c r="S6" s="209">
        <v>0</v>
      </c>
      <c r="T6" s="210">
        <f t="shared" ref="T6:T7" si="7">(IF(S6="","",IF(OR($J6=0,$J6="",Q6=""),"",S6/$J6)))</f>
        <v>0</v>
      </c>
      <c r="U6" s="211">
        <f t="shared" ref="U6:U7" si="8">(IF(OR($M6="",T6=""),"",IF(OR($M6=0,T6=0),0,IF((T6*100%)/$M6&gt;100%,100%,(T6*100%)/$M6))))</f>
        <v>0</v>
      </c>
      <c r="V6" s="212" t="str">
        <f t="shared" ref="V6:V7" si="9">IF(S6="","",IF(U6&lt;100%, IF(U6&lt;100%, "ALERTA","EN TERMINO"), IF(U6=100%, "OK", "EN TERMINO")))</f>
        <v>ALERTA</v>
      </c>
      <c r="W6" s="323" t="s">
        <v>216</v>
      </c>
      <c r="X6" s="209" t="s">
        <v>96</v>
      </c>
      <c r="Y6" s="316" t="str">
        <f t="shared" ref="Y6" si="10">IF(U6=100%,IF(U6&gt;=100%,"CUMPLIDA","ATENCIÓN"),IF(U6&lt;75%,"ATENCIÓN","EN EJECUCIÓN"))</f>
        <v>ATENCIÓN</v>
      </c>
      <c r="Z6" s="209" t="str">
        <f t="shared" si="4"/>
        <v>NO</v>
      </c>
      <c r="AA6" s="389" t="s">
        <v>97</v>
      </c>
      <c r="AB6" s="383" t="str">
        <f t="shared" si="5"/>
        <v>NO APLICA</v>
      </c>
      <c r="AC6" s="187" t="str">
        <f t="shared" si="6"/>
        <v>NO APLICA</v>
      </c>
      <c r="AD6" s="209" t="s">
        <v>98</v>
      </c>
      <c r="AE6" s="151"/>
    </row>
    <row r="7" spans="2:31" ht="120" hidden="1" customHeight="1" x14ac:dyDescent="0.25">
      <c r="B7" s="197" t="s">
        <v>85</v>
      </c>
      <c r="C7" s="220" t="s">
        <v>217</v>
      </c>
      <c r="D7" s="151"/>
      <c r="E7" s="231">
        <v>487</v>
      </c>
      <c r="F7" s="526" t="s">
        <v>218</v>
      </c>
      <c r="G7" s="151"/>
      <c r="H7" s="234" t="s">
        <v>219</v>
      </c>
      <c r="I7" s="151"/>
      <c r="J7" s="151">
        <v>2</v>
      </c>
      <c r="K7" s="190"/>
      <c r="L7" s="224" t="s">
        <v>214</v>
      </c>
      <c r="M7" s="218">
        <v>1</v>
      </c>
      <c r="N7" s="219">
        <v>45292</v>
      </c>
      <c r="O7" s="219">
        <v>45504</v>
      </c>
      <c r="P7" s="391">
        <v>45930</v>
      </c>
      <c r="Q7" s="317">
        <v>45838</v>
      </c>
      <c r="R7" s="340" t="s">
        <v>220</v>
      </c>
      <c r="S7" s="209">
        <v>0</v>
      </c>
      <c r="T7" s="210">
        <f t="shared" si="7"/>
        <v>0</v>
      </c>
      <c r="U7" s="211">
        <f t="shared" si="8"/>
        <v>0</v>
      </c>
      <c r="V7" s="212" t="str">
        <f t="shared" si="9"/>
        <v>ALERTA</v>
      </c>
      <c r="W7" s="323" t="s">
        <v>221</v>
      </c>
      <c r="X7" s="209" t="s">
        <v>96</v>
      </c>
      <c r="Y7" s="316" t="str">
        <f>IF(U7=100%,IF(U7&gt;=100%,"CUMPLIDA","ATENCIÓN"),IF(U7&lt;25%,"ATENCIÓN","EN EJECUCIÓN"))</f>
        <v>ATENCIÓN</v>
      </c>
      <c r="Z7" s="209" t="str">
        <f t="shared" si="4"/>
        <v>NO</v>
      </c>
      <c r="AA7" s="389" t="s">
        <v>97</v>
      </c>
      <c r="AB7" s="383" t="str">
        <f t="shared" si="5"/>
        <v>NO APLICA</v>
      </c>
      <c r="AC7" s="187" t="str">
        <f t="shared" si="6"/>
        <v>NO APLICA</v>
      </c>
      <c r="AD7" s="209" t="s">
        <v>98</v>
      </c>
      <c r="AE7" s="151"/>
    </row>
    <row r="8" spans="2:31" ht="105.75" hidden="1" customHeight="1" x14ac:dyDescent="0.25">
      <c r="B8" s="197" t="s">
        <v>85</v>
      </c>
      <c r="C8" s="559" t="s">
        <v>222</v>
      </c>
      <c r="D8" s="190" t="s">
        <v>132</v>
      </c>
      <c r="E8" s="191">
        <v>510</v>
      </c>
      <c r="F8" s="228" t="s">
        <v>223</v>
      </c>
      <c r="G8" s="228" t="s">
        <v>224</v>
      </c>
      <c r="H8" s="228" t="s">
        <v>225</v>
      </c>
      <c r="I8" s="224" t="s">
        <v>226</v>
      </c>
      <c r="J8" s="224">
        <v>1</v>
      </c>
      <c r="K8" s="190" t="s">
        <v>92</v>
      </c>
      <c r="L8" s="190" t="s">
        <v>214</v>
      </c>
      <c r="M8" s="218">
        <v>1</v>
      </c>
      <c r="N8" s="239">
        <v>45422</v>
      </c>
      <c r="O8" s="239">
        <v>45503</v>
      </c>
      <c r="P8" s="391">
        <v>45930</v>
      </c>
      <c r="Q8" s="317">
        <v>45838</v>
      </c>
      <c r="R8" s="340" t="s">
        <v>227</v>
      </c>
      <c r="S8" s="309">
        <v>0.2</v>
      </c>
      <c r="T8" s="210">
        <f t="shared" ref="T8:T9" si="11">(IF(S8="","",IF(OR($J8=0,$J8="",Q8=""),"",S8/$J8)))</f>
        <v>0.2</v>
      </c>
      <c r="U8" s="211">
        <f t="shared" ref="U8:U9" si="12">(IF(OR($M8="",T8=""),"",IF(OR($M8=0,T8=0),0,IF((T8*100%)/$M8&gt;100%,100%,(T8*100%)/$M8))))</f>
        <v>0.2</v>
      </c>
      <c r="V8" s="212" t="str">
        <f t="shared" ref="V8:V9" si="13">IF(S8="","",IF(U8&lt;100%, IF(U8&lt;100%, "ALERTA","EN TERMINO"), IF(U8=100%, "OK", "EN TERMINO")))</f>
        <v>ALERTA</v>
      </c>
      <c r="W8" s="323" t="s">
        <v>228</v>
      </c>
      <c r="X8" s="209" t="s">
        <v>96</v>
      </c>
      <c r="Y8" s="316" t="str">
        <f>IF(U8=100%,IF(U8&gt;=100%,"CUMPLIDA","ATENCIÓN"),IF(U8&lt;25%,"ATENCIÓN","EN EJECUCIÓN"))</f>
        <v>ATENCIÓN</v>
      </c>
      <c r="Z8" s="209" t="str">
        <f t="shared" si="4"/>
        <v>NO</v>
      </c>
      <c r="AA8" s="389" t="s">
        <v>97</v>
      </c>
      <c r="AB8" s="383" t="str">
        <f t="shared" si="5"/>
        <v>NO APLICA</v>
      </c>
      <c r="AC8" s="187" t="str">
        <f t="shared" si="6"/>
        <v>NO APLICA</v>
      </c>
      <c r="AD8" s="209" t="s">
        <v>98</v>
      </c>
      <c r="AE8" s="151"/>
    </row>
    <row r="9" spans="2:31" ht="133.5" hidden="1" customHeight="1" x14ac:dyDescent="0.25">
      <c r="B9" s="197" t="s">
        <v>85</v>
      </c>
      <c r="C9" s="559"/>
      <c r="D9" s="190" t="s">
        <v>132</v>
      </c>
      <c r="E9" s="191">
        <v>510</v>
      </c>
      <c r="F9" s="228" t="s">
        <v>223</v>
      </c>
      <c r="G9" s="228" t="s">
        <v>224</v>
      </c>
      <c r="H9" s="228" t="s">
        <v>229</v>
      </c>
      <c r="I9" s="224" t="s">
        <v>230</v>
      </c>
      <c r="J9" s="224">
        <v>1</v>
      </c>
      <c r="K9" s="190" t="s">
        <v>92</v>
      </c>
      <c r="L9" s="190" t="s">
        <v>214</v>
      </c>
      <c r="M9" s="218">
        <v>1</v>
      </c>
      <c r="N9" s="239">
        <v>45505</v>
      </c>
      <c r="O9" s="315">
        <v>45808</v>
      </c>
      <c r="P9" s="195"/>
      <c r="Q9" s="317">
        <v>45838</v>
      </c>
      <c r="R9" s="340" t="s">
        <v>231</v>
      </c>
      <c r="S9" s="209">
        <v>1</v>
      </c>
      <c r="T9" s="210">
        <f t="shared" si="11"/>
        <v>1</v>
      </c>
      <c r="U9" s="211">
        <f t="shared" si="12"/>
        <v>1</v>
      </c>
      <c r="V9" s="212" t="str">
        <f t="shared" si="13"/>
        <v>OK</v>
      </c>
      <c r="W9" s="340" t="s">
        <v>232</v>
      </c>
      <c r="X9" s="329" t="s">
        <v>96</v>
      </c>
      <c r="Y9" s="316" t="str">
        <f>IF(U9=100%,IF(U9&gt;=100%,"CUMPLIDA","ATENCIÓN"),IF(U9&lt;75%,"ATENCIÓN","EN EJECUCIÓN"))</f>
        <v>CUMPLIDA</v>
      </c>
      <c r="Z9" s="209" t="str">
        <f t="shared" si="4"/>
        <v>SI</v>
      </c>
      <c r="AA9" s="389" t="s">
        <v>97</v>
      </c>
      <c r="AB9" s="383" t="str">
        <f t="shared" si="5"/>
        <v>EFECTIVA</v>
      </c>
      <c r="AC9" s="187" t="str">
        <f t="shared" si="6"/>
        <v>NO</v>
      </c>
      <c r="AD9" s="209" t="s">
        <v>98</v>
      </c>
      <c r="AE9" s="151"/>
    </row>
    <row r="10" spans="2:31" ht="102.75" hidden="1" customHeight="1" x14ac:dyDescent="0.25">
      <c r="B10" s="189" t="s">
        <v>85</v>
      </c>
      <c r="C10" s="560"/>
      <c r="D10" s="192" t="s">
        <v>132</v>
      </c>
      <c r="E10" s="198">
        <v>511</v>
      </c>
      <c r="F10" s="258" t="s">
        <v>233</v>
      </c>
      <c r="G10" s="258" t="s">
        <v>234</v>
      </c>
      <c r="H10" s="258" t="s">
        <v>235</v>
      </c>
      <c r="I10" s="237" t="s">
        <v>236</v>
      </c>
      <c r="J10" s="237">
        <v>38</v>
      </c>
      <c r="K10" s="192" t="s">
        <v>156</v>
      </c>
      <c r="L10" s="192" t="s">
        <v>214</v>
      </c>
      <c r="M10" s="193">
        <v>1</v>
      </c>
      <c r="N10" s="239">
        <v>45423</v>
      </c>
      <c r="O10" s="239">
        <v>45504</v>
      </c>
      <c r="P10" s="391">
        <v>45930</v>
      </c>
      <c r="Q10" s="317">
        <v>45838</v>
      </c>
      <c r="R10" s="340" t="s">
        <v>237</v>
      </c>
      <c r="S10" s="309">
        <v>38</v>
      </c>
      <c r="T10" s="210">
        <f t="shared" ref="T10:T16" si="14">(IF(S10="","",IF(OR($J10=0,$J10="",Q10=""),"",S10/$J10)))</f>
        <v>1</v>
      </c>
      <c r="U10" s="211">
        <f t="shared" ref="U10:U16" si="15">(IF(OR($M10="",T10=""),"",IF(OR($M10=0,T10=0),0,IF((T10*100%)/$M10&gt;100%,100%,(T10*100%)/$M10))))</f>
        <v>1</v>
      </c>
      <c r="V10" s="212" t="str">
        <f t="shared" ref="V10:V16" si="16">IF(S10="","",IF(U10&lt;100%, IF(U10&lt;100%, "ALERTA","EN TERMINO"), IF(U10=100%, "OK", "EN TERMINO")))</f>
        <v>OK</v>
      </c>
      <c r="W10" s="547" t="s">
        <v>238</v>
      </c>
      <c r="X10" s="329" t="s">
        <v>96</v>
      </c>
      <c r="Y10" s="316" t="str">
        <f>IF(U10=100%,IF(U10&gt;=100%,"CUMPLIDA","ATENCIÓN"),IF(U10&lt;25%,"ATENCIÓN","EN EJECUCIÓN"))</f>
        <v>CUMPLIDA</v>
      </c>
      <c r="Z10" s="209" t="str">
        <f t="shared" si="4"/>
        <v>SI</v>
      </c>
      <c r="AA10" s="389" t="s">
        <v>97</v>
      </c>
      <c r="AB10" s="383" t="str">
        <f t="shared" si="5"/>
        <v>EFECTIVA</v>
      </c>
      <c r="AC10" s="187" t="str">
        <f t="shared" si="6"/>
        <v>NO</v>
      </c>
      <c r="AD10" s="209" t="s">
        <v>98</v>
      </c>
      <c r="AE10" s="151"/>
    </row>
    <row r="11" spans="2:31" ht="225.75" hidden="1" customHeight="1" x14ac:dyDescent="0.25">
      <c r="B11" s="197" t="s">
        <v>85</v>
      </c>
      <c r="C11" s="560" t="s">
        <v>239</v>
      </c>
      <c r="D11" s="190" t="s">
        <v>240</v>
      </c>
      <c r="E11" s="231">
        <v>571</v>
      </c>
      <c r="F11" s="243" t="s">
        <v>241</v>
      </c>
      <c r="G11" s="307" t="s">
        <v>242</v>
      </c>
      <c r="H11" s="245" t="s">
        <v>243</v>
      </c>
      <c r="I11" s="245" t="s">
        <v>244</v>
      </c>
      <c r="J11" s="245">
        <v>1</v>
      </c>
      <c r="K11" s="192" t="s">
        <v>92</v>
      </c>
      <c r="L11" s="245" t="s">
        <v>214</v>
      </c>
      <c r="M11" s="218">
        <v>1</v>
      </c>
      <c r="N11" s="247">
        <v>45536</v>
      </c>
      <c r="O11" s="247">
        <v>45626</v>
      </c>
      <c r="P11" s="391">
        <v>45930</v>
      </c>
      <c r="Q11" s="317">
        <v>45838</v>
      </c>
      <c r="R11" s="340" t="s">
        <v>245</v>
      </c>
      <c r="S11" s="309">
        <v>0</v>
      </c>
      <c r="T11" s="210">
        <f t="shared" si="14"/>
        <v>0</v>
      </c>
      <c r="U11" s="211">
        <f t="shared" si="15"/>
        <v>0</v>
      </c>
      <c r="V11" s="212" t="str">
        <f t="shared" si="16"/>
        <v>ALERTA</v>
      </c>
      <c r="W11" s="340" t="s">
        <v>246</v>
      </c>
      <c r="X11" s="225" t="s">
        <v>96</v>
      </c>
      <c r="Y11" s="316" t="str">
        <f t="shared" ref="Y11:Y16" si="17">IF(U11=100%,IF(U11&gt;=100%,"CUMPLIDA","ATENCIÓN"),IF(U11&lt;25%,"ATENCIÓN","EN EJECUCIÓN"))</f>
        <v>ATENCIÓN</v>
      </c>
      <c r="Z11" s="209" t="str">
        <f t="shared" si="4"/>
        <v>NO</v>
      </c>
      <c r="AA11" s="389" t="s">
        <v>97</v>
      </c>
      <c r="AB11" s="383" t="str">
        <f t="shared" si="5"/>
        <v>NO APLICA</v>
      </c>
      <c r="AC11" s="187" t="str">
        <f t="shared" si="6"/>
        <v>NO APLICA</v>
      </c>
      <c r="AD11" s="209" t="s">
        <v>98</v>
      </c>
      <c r="AE11" s="151"/>
    </row>
    <row r="12" spans="2:31" ht="219" hidden="1" customHeight="1" x14ac:dyDescent="0.25">
      <c r="B12" s="197" t="s">
        <v>85</v>
      </c>
      <c r="C12" s="574"/>
      <c r="D12" s="190" t="s">
        <v>240</v>
      </c>
      <c r="E12" s="231">
        <v>571</v>
      </c>
      <c r="F12" s="243" t="s">
        <v>241</v>
      </c>
      <c r="G12" s="307" t="s">
        <v>242</v>
      </c>
      <c r="H12" s="245" t="s">
        <v>247</v>
      </c>
      <c r="I12" s="245" t="s">
        <v>248</v>
      </c>
      <c r="J12" s="245">
        <v>1</v>
      </c>
      <c r="K12" s="192" t="s">
        <v>92</v>
      </c>
      <c r="L12" s="245" t="s">
        <v>249</v>
      </c>
      <c r="M12" s="218">
        <v>1</v>
      </c>
      <c r="N12" s="247">
        <v>45627</v>
      </c>
      <c r="O12" s="247">
        <v>45657</v>
      </c>
      <c r="P12" s="391">
        <v>45930</v>
      </c>
      <c r="Q12" s="317">
        <v>45838</v>
      </c>
      <c r="R12" s="340" t="s">
        <v>250</v>
      </c>
      <c r="S12" s="309">
        <v>0</v>
      </c>
      <c r="T12" s="210">
        <f t="shared" si="14"/>
        <v>0</v>
      </c>
      <c r="U12" s="211">
        <f t="shared" si="15"/>
        <v>0</v>
      </c>
      <c r="V12" s="212" t="str">
        <f t="shared" si="16"/>
        <v>ALERTA</v>
      </c>
      <c r="W12" s="340" t="s">
        <v>251</v>
      </c>
      <c r="X12" s="329" t="s">
        <v>96</v>
      </c>
      <c r="Y12" s="316" t="str">
        <f t="shared" si="17"/>
        <v>ATENCIÓN</v>
      </c>
      <c r="Z12" s="209" t="str">
        <f t="shared" si="4"/>
        <v>NO</v>
      </c>
      <c r="AA12" s="389" t="s">
        <v>97</v>
      </c>
      <c r="AB12" s="383" t="str">
        <f t="shared" si="5"/>
        <v>NO APLICA</v>
      </c>
      <c r="AC12" s="187" t="str">
        <f t="shared" si="6"/>
        <v>NO APLICA</v>
      </c>
      <c r="AD12" s="209" t="s">
        <v>98</v>
      </c>
      <c r="AE12" s="151"/>
    </row>
    <row r="13" spans="2:31" ht="84" hidden="1" customHeight="1" x14ac:dyDescent="0.25">
      <c r="B13" s="197" t="s">
        <v>85</v>
      </c>
      <c r="C13" s="574"/>
      <c r="D13" s="190" t="s">
        <v>240</v>
      </c>
      <c r="E13" s="231">
        <v>572</v>
      </c>
      <c r="F13" s="308" t="s">
        <v>252</v>
      </c>
      <c r="G13" s="245" t="s">
        <v>253</v>
      </c>
      <c r="H13" s="245" t="s">
        <v>254</v>
      </c>
      <c r="I13" s="245" t="s">
        <v>255</v>
      </c>
      <c r="J13" s="245">
        <v>1</v>
      </c>
      <c r="K13" s="192" t="s">
        <v>92</v>
      </c>
      <c r="L13" s="245" t="s">
        <v>214</v>
      </c>
      <c r="M13" s="218">
        <v>1</v>
      </c>
      <c r="N13" s="247">
        <v>45505</v>
      </c>
      <c r="O13" s="247">
        <v>45595</v>
      </c>
      <c r="P13" s="391">
        <v>45930</v>
      </c>
      <c r="Q13" s="317">
        <v>45838</v>
      </c>
      <c r="R13" s="340" t="s">
        <v>256</v>
      </c>
      <c r="S13" s="309">
        <v>1</v>
      </c>
      <c r="T13" s="210">
        <f t="shared" si="14"/>
        <v>1</v>
      </c>
      <c r="U13" s="211">
        <f t="shared" si="15"/>
        <v>1</v>
      </c>
      <c r="V13" s="212" t="str">
        <f t="shared" si="16"/>
        <v>OK</v>
      </c>
      <c r="W13" s="323" t="s">
        <v>257</v>
      </c>
      <c r="X13" s="329" t="s">
        <v>96</v>
      </c>
      <c r="Y13" s="316" t="str">
        <f t="shared" si="17"/>
        <v>CUMPLIDA</v>
      </c>
      <c r="Z13" s="209" t="str">
        <f t="shared" si="4"/>
        <v>SI</v>
      </c>
      <c r="AA13" s="389" t="s">
        <v>97</v>
      </c>
      <c r="AB13" s="383" t="str">
        <f t="shared" si="5"/>
        <v>EFECTIVA</v>
      </c>
      <c r="AC13" s="187" t="str">
        <f t="shared" si="6"/>
        <v>NO</v>
      </c>
      <c r="AD13" s="209" t="s">
        <v>98</v>
      </c>
      <c r="AE13" s="151"/>
    </row>
    <row r="14" spans="2:31" ht="199.5" hidden="1" customHeight="1" x14ac:dyDescent="0.25">
      <c r="B14" s="197" t="s">
        <v>85</v>
      </c>
      <c r="C14" s="574"/>
      <c r="D14" s="190" t="s">
        <v>240</v>
      </c>
      <c r="E14" s="231">
        <v>573</v>
      </c>
      <c r="F14" s="243" t="s">
        <v>258</v>
      </c>
      <c r="G14" s="307" t="s">
        <v>259</v>
      </c>
      <c r="H14" s="245" t="s">
        <v>260</v>
      </c>
      <c r="I14" s="245" t="s">
        <v>261</v>
      </c>
      <c r="J14" s="245">
        <v>1</v>
      </c>
      <c r="K14" s="192" t="s">
        <v>92</v>
      </c>
      <c r="L14" s="245" t="s">
        <v>214</v>
      </c>
      <c r="M14" s="218">
        <v>1</v>
      </c>
      <c r="N14" s="247">
        <v>45536</v>
      </c>
      <c r="O14" s="247">
        <v>45657</v>
      </c>
      <c r="P14" s="391">
        <v>45930</v>
      </c>
      <c r="Q14" s="317">
        <v>45838</v>
      </c>
      <c r="R14" s="340" t="s">
        <v>262</v>
      </c>
      <c r="S14" s="309">
        <v>0</v>
      </c>
      <c r="T14" s="210">
        <f t="shared" si="14"/>
        <v>0</v>
      </c>
      <c r="U14" s="211">
        <f t="shared" si="15"/>
        <v>0</v>
      </c>
      <c r="V14" s="212" t="str">
        <f t="shared" si="16"/>
        <v>ALERTA</v>
      </c>
      <c r="W14" s="340" t="s">
        <v>263</v>
      </c>
      <c r="X14" s="329" t="s">
        <v>96</v>
      </c>
      <c r="Y14" s="316" t="str">
        <f t="shared" si="17"/>
        <v>ATENCIÓN</v>
      </c>
      <c r="Z14" s="209" t="str">
        <f t="shared" si="4"/>
        <v>NO</v>
      </c>
      <c r="AA14" s="389" t="s">
        <v>97</v>
      </c>
      <c r="AB14" s="383" t="str">
        <f t="shared" si="5"/>
        <v>NO APLICA</v>
      </c>
      <c r="AC14" s="187" t="str">
        <f t="shared" si="6"/>
        <v>NO APLICA</v>
      </c>
      <c r="AD14" s="209" t="s">
        <v>98</v>
      </c>
      <c r="AE14" s="151"/>
    </row>
    <row r="15" spans="2:31" ht="189" hidden="1" customHeight="1" x14ac:dyDescent="0.25">
      <c r="B15" s="197" t="s">
        <v>85</v>
      </c>
      <c r="C15" s="574"/>
      <c r="D15" s="190" t="s">
        <v>240</v>
      </c>
      <c r="E15" s="231">
        <v>573</v>
      </c>
      <c r="F15" s="243" t="s">
        <v>258</v>
      </c>
      <c r="G15" s="307" t="s">
        <v>259</v>
      </c>
      <c r="H15" s="245" t="s">
        <v>247</v>
      </c>
      <c r="I15" s="245" t="s">
        <v>248</v>
      </c>
      <c r="J15" s="245">
        <v>1</v>
      </c>
      <c r="K15" s="192" t="s">
        <v>92</v>
      </c>
      <c r="L15" s="245" t="s">
        <v>249</v>
      </c>
      <c r="M15" s="218">
        <v>1</v>
      </c>
      <c r="N15" s="247">
        <v>45627</v>
      </c>
      <c r="O15" s="247">
        <v>45657</v>
      </c>
      <c r="P15" s="391">
        <v>45930</v>
      </c>
      <c r="Q15" s="317">
        <v>45838</v>
      </c>
      <c r="R15" s="340" t="s">
        <v>264</v>
      </c>
      <c r="S15" s="309">
        <v>0</v>
      </c>
      <c r="T15" s="210">
        <f t="shared" si="14"/>
        <v>0</v>
      </c>
      <c r="U15" s="211">
        <f t="shared" si="15"/>
        <v>0</v>
      </c>
      <c r="V15" s="212" t="str">
        <f t="shared" si="16"/>
        <v>ALERTA</v>
      </c>
      <c r="W15" s="340" t="s">
        <v>265</v>
      </c>
      <c r="X15" s="329" t="s">
        <v>96</v>
      </c>
      <c r="Y15" s="316" t="str">
        <f t="shared" si="17"/>
        <v>ATENCIÓN</v>
      </c>
      <c r="Z15" s="209" t="str">
        <f t="shared" si="4"/>
        <v>NO</v>
      </c>
      <c r="AA15" s="389" t="s">
        <v>97</v>
      </c>
      <c r="AB15" s="383" t="str">
        <f t="shared" si="5"/>
        <v>NO APLICA</v>
      </c>
      <c r="AC15" s="187" t="str">
        <f t="shared" si="6"/>
        <v>NO APLICA</v>
      </c>
      <c r="AD15" s="209" t="s">
        <v>98</v>
      </c>
      <c r="AE15" s="151"/>
    </row>
    <row r="16" spans="2:31" ht="111.75" hidden="1" customHeight="1" x14ac:dyDescent="0.25">
      <c r="B16" s="189" t="s">
        <v>85</v>
      </c>
      <c r="C16" s="572"/>
      <c r="D16" s="192" t="s">
        <v>240</v>
      </c>
      <c r="E16" s="231">
        <v>574</v>
      </c>
      <c r="F16" s="318" t="s">
        <v>266</v>
      </c>
      <c r="G16" s="319" t="s">
        <v>267</v>
      </c>
      <c r="H16" s="245" t="s">
        <v>268</v>
      </c>
      <c r="I16" s="245" t="s">
        <v>269</v>
      </c>
      <c r="J16" s="245">
        <v>1</v>
      </c>
      <c r="K16" s="192" t="s">
        <v>156</v>
      </c>
      <c r="L16" s="319" t="s">
        <v>214</v>
      </c>
      <c r="M16" s="193">
        <v>1</v>
      </c>
      <c r="N16" s="320">
        <v>45505</v>
      </c>
      <c r="O16" s="320">
        <v>45657</v>
      </c>
      <c r="P16" s="391">
        <v>45930</v>
      </c>
      <c r="Q16" s="317">
        <v>45838</v>
      </c>
      <c r="R16" s="340" t="s">
        <v>270</v>
      </c>
      <c r="S16" s="309">
        <v>0</v>
      </c>
      <c r="T16" s="210">
        <f t="shared" si="14"/>
        <v>0</v>
      </c>
      <c r="U16" s="211">
        <f t="shared" si="15"/>
        <v>0</v>
      </c>
      <c r="V16" s="212" t="str">
        <f t="shared" si="16"/>
        <v>ALERTA</v>
      </c>
      <c r="W16" s="340" t="s">
        <v>271</v>
      </c>
      <c r="X16" s="329" t="s">
        <v>96</v>
      </c>
      <c r="Y16" s="316" t="str">
        <f t="shared" si="17"/>
        <v>ATENCIÓN</v>
      </c>
      <c r="Z16" s="209" t="str">
        <f t="shared" si="4"/>
        <v>NO</v>
      </c>
      <c r="AA16" s="389" t="s">
        <v>97</v>
      </c>
      <c r="AB16" s="383" t="str">
        <f t="shared" si="5"/>
        <v>NO APLICA</v>
      </c>
      <c r="AC16" s="187" t="str">
        <f t="shared" si="6"/>
        <v>NO APLICA</v>
      </c>
      <c r="AD16" s="209" t="s">
        <v>98</v>
      </c>
      <c r="AE16" s="177"/>
    </row>
    <row r="17" spans="2:31" ht="164.25" hidden="1" customHeight="1" x14ac:dyDescent="0.25">
      <c r="B17" s="197" t="s">
        <v>85</v>
      </c>
      <c r="C17" s="573" t="s">
        <v>272</v>
      </c>
      <c r="D17" s="190" t="s">
        <v>200</v>
      </c>
      <c r="E17" s="311">
        <v>589</v>
      </c>
      <c r="F17" s="527" t="s">
        <v>273</v>
      </c>
      <c r="G17" s="242" t="s">
        <v>274</v>
      </c>
      <c r="H17" s="322" t="s">
        <v>275</v>
      </c>
      <c r="I17" s="245" t="s">
        <v>276</v>
      </c>
      <c r="J17" s="245">
        <v>2</v>
      </c>
      <c r="K17" s="190" t="s">
        <v>92</v>
      </c>
      <c r="L17" s="245" t="s">
        <v>214</v>
      </c>
      <c r="M17" s="218">
        <v>1</v>
      </c>
      <c r="N17" s="247">
        <v>45505</v>
      </c>
      <c r="O17" s="247">
        <v>45595</v>
      </c>
      <c r="P17" s="391">
        <v>45930</v>
      </c>
      <c r="Q17" s="317">
        <v>45838</v>
      </c>
      <c r="R17" s="340" t="s">
        <v>277</v>
      </c>
      <c r="S17" s="309">
        <v>0</v>
      </c>
      <c r="T17" s="210">
        <f t="shared" ref="T17:T18" si="18">(IF(S17="","",IF(OR($J17=0,$J17="",Q17=""),"",S17/$J17)))</f>
        <v>0</v>
      </c>
      <c r="U17" s="211">
        <f t="shared" ref="U17:U18" si="19">(IF(OR($M17="",T17=""),"",IF(OR($M17=0,T17=0),0,IF((T17*100%)/$M17&gt;100%,100%,(T17*100%)/$M17))))</f>
        <v>0</v>
      </c>
      <c r="V17" s="212" t="str">
        <f t="shared" ref="V17:V18" si="20">IF(S17="","",IF(U17&lt;100%, IF(U17&lt;100%, "ALERTA","EN TERMINO"), IF(U17=100%, "OK", "EN TERMINO")))</f>
        <v>ALERTA</v>
      </c>
      <c r="W17" s="340" t="s">
        <v>278</v>
      </c>
      <c r="X17" s="329" t="s">
        <v>96</v>
      </c>
      <c r="Y17" s="316" t="str">
        <f t="shared" ref="Y17" si="21">IF(U17=100%,IF(U17&gt;=100%,"CUMPLIDA","ATENCIÓN"),IF(U17&lt;25%,"ATENCIÓN","EN EJECUCIÓN"))</f>
        <v>ATENCIÓN</v>
      </c>
      <c r="Z17" s="209" t="str">
        <f t="shared" si="4"/>
        <v>NO</v>
      </c>
      <c r="AA17" s="389" t="s">
        <v>97</v>
      </c>
      <c r="AB17" s="383" t="str">
        <f t="shared" si="5"/>
        <v>NO APLICA</v>
      </c>
      <c r="AC17" s="187" t="str">
        <f t="shared" si="6"/>
        <v>NO APLICA</v>
      </c>
      <c r="AD17" s="209" t="s">
        <v>98</v>
      </c>
      <c r="AE17" s="151"/>
    </row>
    <row r="18" spans="2:31" ht="111.75" hidden="1" customHeight="1" x14ac:dyDescent="0.25">
      <c r="B18" s="197" t="s">
        <v>85</v>
      </c>
      <c r="C18" s="573"/>
      <c r="D18" s="190" t="s">
        <v>200</v>
      </c>
      <c r="E18" s="311">
        <v>589</v>
      </c>
      <c r="F18" s="242" t="s">
        <v>279</v>
      </c>
      <c r="G18" s="242" t="s">
        <v>274</v>
      </c>
      <c r="H18" s="228" t="s">
        <v>225</v>
      </c>
      <c r="I18" s="224" t="s">
        <v>226</v>
      </c>
      <c r="J18" s="224">
        <v>1</v>
      </c>
      <c r="K18" s="190" t="s">
        <v>92</v>
      </c>
      <c r="L18" s="245" t="s">
        <v>214</v>
      </c>
      <c r="M18" s="218">
        <v>1</v>
      </c>
      <c r="N18" s="247">
        <v>45597</v>
      </c>
      <c r="O18" s="247">
        <v>46022</v>
      </c>
      <c r="P18" s="312"/>
      <c r="Q18" s="317"/>
      <c r="R18" s="340" t="s">
        <v>280</v>
      </c>
      <c r="S18" s="309">
        <v>0</v>
      </c>
      <c r="T18" s="210" t="str">
        <f t="shared" si="18"/>
        <v/>
      </c>
      <c r="U18" s="211" t="str">
        <f t="shared" si="19"/>
        <v/>
      </c>
      <c r="V18" s="212" t="str">
        <f t="shared" si="20"/>
        <v>EN TERMINO</v>
      </c>
      <c r="W18" s="340" t="s">
        <v>281</v>
      </c>
      <c r="X18" s="329" t="s">
        <v>96</v>
      </c>
      <c r="Y18" s="321" t="str">
        <f t="shared" ref="Y18:Y20" si="22">IF(U18=100%,IF(U18&gt;=100%,"CUMPLIDA","ATENCIÓN"),IF(U18&lt;75%,"ATENCIÓN","EN EJECUCIÓN"))</f>
        <v>EN EJECUCIÓN</v>
      </c>
      <c r="Z18" s="209" t="str">
        <f t="shared" si="4"/>
        <v>NO</v>
      </c>
      <c r="AA18" s="389" t="s">
        <v>97</v>
      </c>
      <c r="AB18" s="383" t="str">
        <f t="shared" si="5"/>
        <v>NO APLICA</v>
      </c>
      <c r="AC18" s="187" t="str">
        <f t="shared" si="6"/>
        <v>NO APLICA</v>
      </c>
      <c r="AD18" s="209" t="s">
        <v>98</v>
      </c>
      <c r="AE18" s="151"/>
    </row>
    <row r="19" spans="2:31" ht="113.25" hidden="1" customHeight="1" x14ac:dyDescent="0.2">
      <c r="B19" s="197" t="s">
        <v>85</v>
      </c>
      <c r="C19" s="559" t="s">
        <v>282</v>
      </c>
      <c r="D19" s="269" t="s">
        <v>161</v>
      </c>
      <c r="E19" s="231">
        <v>598</v>
      </c>
      <c r="F19" s="308" t="s">
        <v>283</v>
      </c>
      <c r="G19" s="242" t="s">
        <v>284</v>
      </c>
      <c r="H19" s="322" t="s">
        <v>285</v>
      </c>
      <c r="I19" s="245" t="s">
        <v>286</v>
      </c>
      <c r="J19" s="245">
        <v>1</v>
      </c>
      <c r="K19" s="190" t="s">
        <v>156</v>
      </c>
      <c r="L19" s="245" t="s">
        <v>214</v>
      </c>
      <c r="M19" s="218">
        <v>1</v>
      </c>
      <c r="N19" s="247" t="s">
        <v>287</v>
      </c>
      <c r="O19" s="247">
        <v>45656</v>
      </c>
      <c r="P19" s="391">
        <v>45930</v>
      </c>
      <c r="Q19" s="317">
        <v>45838</v>
      </c>
      <c r="R19" s="340" t="s">
        <v>288</v>
      </c>
      <c r="S19" s="209">
        <v>0</v>
      </c>
      <c r="T19" s="210">
        <f t="shared" ref="T19" si="23">(IF(S19="","",IF(OR($J19=0,$J19="",Q19=""),"",S19/$J19)))</f>
        <v>0</v>
      </c>
      <c r="U19" s="211">
        <f t="shared" ref="U19" si="24">(IF(OR($M19="",T19=""),"",IF(OR($M19=0,T19=0),0,IF((T19*100%)/$M19&gt;100%,100%,(T19*100%)/$M19))))</f>
        <v>0</v>
      </c>
      <c r="V19" s="348" t="str">
        <f t="shared" ref="V19" si="25">IF(S19="","",IF(U19&lt;100%, IF(U19&lt;100%, "ALERTA","EN TERMINO"), IF(U19=100%, "OK", "EN TERMINO")))</f>
        <v>ALERTA</v>
      </c>
      <c r="W19" s="340" t="s">
        <v>289</v>
      </c>
      <c r="X19" s="329" t="s">
        <v>96</v>
      </c>
      <c r="Y19" s="316" t="str">
        <f t="shared" ref="Y19" si="26">IF(U19=100%,IF(U19&gt;=100%,"CUMPLIDA","ATENCIÓN"),IF(U19&lt;25%,"ATENCIÓN","EN EJECUCIÓN"))</f>
        <v>ATENCIÓN</v>
      </c>
      <c r="Z19" s="209" t="str">
        <f t="shared" si="4"/>
        <v>NO</v>
      </c>
      <c r="AA19" s="389" t="s">
        <v>97</v>
      </c>
      <c r="AB19" s="383" t="str">
        <f t="shared" si="5"/>
        <v>NO APLICA</v>
      </c>
      <c r="AC19" s="187" t="str">
        <f t="shared" si="6"/>
        <v>NO APLICA</v>
      </c>
      <c r="AD19" s="152"/>
      <c r="AE19" s="151"/>
    </row>
    <row r="20" spans="2:31" ht="102" hidden="1" customHeight="1" x14ac:dyDescent="0.2">
      <c r="B20" s="197" t="s">
        <v>85</v>
      </c>
      <c r="C20" s="559"/>
      <c r="D20" s="269" t="s">
        <v>161</v>
      </c>
      <c r="E20" s="231">
        <v>598</v>
      </c>
      <c r="F20" s="308" t="s">
        <v>290</v>
      </c>
      <c r="G20" s="242" t="s">
        <v>284</v>
      </c>
      <c r="H20" s="322" t="s">
        <v>291</v>
      </c>
      <c r="I20" s="245" t="s">
        <v>292</v>
      </c>
      <c r="J20" s="245">
        <v>2</v>
      </c>
      <c r="K20" s="190" t="s">
        <v>92</v>
      </c>
      <c r="L20" s="245" t="s">
        <v>214</v>
      </c>
      <c r="M20" s="218">
        <v>1</v>
      </c>
      <c r="N20" s="247" t="s">
        <v>287</v>
      </c>
      <c r="O20" s="449">
        <v>45838</v>
      </c>
      <c r="P20" s="151"/>
      <c r="Q20" s="317">
        <v>45838</v>
      </c>
      <c r="R20" s="340" t="s">
        <v>293</v>
      </c>
      <c r="S20" s="209">
        <v>2</v>
      </c>
      <c r="T20" s="210">
        <f t="shared" ref="T20" si="27">(IF(S20="","",IF(OR($J20=0,$J20="",Q20=""),"",S20/$J20)))</f>
        <v>1</v>
      </c>
      <c r="U20" s="211">
        <f t="shared" ref="U20" si="28">(IF(OR($M20="",T20=""),"",IF(OR($M20=0,T20=0),0,IF((T20*100%)/$M20&gt;100%,100%,(T20*100%)/$M20))))</f>
        <v>1</v>
      </c>
      <c r="V20" s="348" t="str">
        <f t="shared" ref="V20" si="29">IF(S20="","",IF(U20&lt;100%, IF(U20&lt;100%, "ALERTA","EN TERMINO"), IF(U20=100%, "OK", "EN TERMINO")))</f>
        <v>OK</v>
      </c>
      <c r="W20" s="323" t="s">
        <v>294</v>
      </c>
      <c r="X20" s="329" t="s">
        <v>96</v>
      </c>
      <c r="Y20" s="321" t="str">
        <f t="shared" si="22"/>
        <v>CUMPLIDA</v>
      </c>
      <c r="Z20" s="209" t="str">
        <f t="shared" si="4"/>
        <v>SI</v>
      </c>
      <c r="AA20" s="389" t="s">
        <v>97</v>
      </c>
      <c r="AB20" s="383" t="str">
        <f t="shared" si="5"/>
        <v>EFECTIVA</v>
      </c>
      <c r="AC20" s="187" t="str">
        <f t="shared" si="6"/>
        <v>NO</v>
      </c>
      <c r="AD20" s="152"/>
      <c r="AE20" s="151"/>
    </row>
    <row r="21" spans="2:31" ht="105" customHeight="1" x14ac:dyDescent="0.2">
      <c r="B21" s="197" t="s">
        <v>85</v>
      </c>
      <c r="C21" s="560" t="s">
        <v>295</v>
      </c>
      <c r="D21" s="190" t="s">
        <v>296</v>
      </c>
      <c r="E21" s="231">
        <v>632</v>
      </c>
      <c r="F21" s="232" t="s">
        <v>297</v>
      </c>
      <c r="G21" s="232" t="s">
        <v>298</v>
      </c>
      <c r="H21" s="363" t="s">
        <v>299</v>
      </c>
      <c r="I21" s="363" t="s">
        <v>300</v>
      </c>
      <c r="J21" s="364">
        <v>1</v>
      </c>
      <c r="K21" s="192" t="s">
        <v>92</v>
      </c>
      <c r="L21" s="245" t="s">
        <v>214</v>
      </c>
      <c r="M21" s="193">
        <v>1</v>
      </c>
      <c r="N21" s="194">
        <v>45303</v>
      </c>
      <c r="O21" s="355">
        <v>45777</v>
      </c>
      <c r="P21" s="151"/>
      <c r="Q21" s="317">
        <v>45838</v>
      </c>
      <c r="R21" s="340" t="s">
        <v>301</v>
      </c>
      <c r="S21" s="209">
        <v>0</v>
      </c>
      <c r="T21" s="210">
        <f t="shared" ref="T21" si="30">(IF(S21="","",IF(OR($J21=0,$J21="",Q21=""),"",S21/$J21)))</f>
        <v>0</v>
      </c>
      <c r="U21" s="211">
        <f t="shared" ref="U21" si="31">(IF(OR($M21="",T21=""),"",IF(OR($M21=0,T21=0),0,IF((T21*100%)/$M21&gt;100%,100%,(T21*100%)/$M21))))</f>
        <v>0</v>
      </c>
      <c r="V21" s="348" t="str">
        <f t="shared" ref="V21" si="32">IF(S21="","",IF(U21&lt;100%, IF(U21&lt;100%, "ALERTA","EN TERMINO"), IF(U21=100%, "OK", "EN TERMINO")))</f>
        <v>ALERTA</v>
      </c>
      <c r="W21" s="323" t="s">
        <v>302</v>
      </c>
      <c r="X21" s="329" t="s">
        <v>96</v>
      </c>
      <c r="Y21" s="321" t="str">
        <f>IF(U21=100%,IF(U21&gt;=100%,"CUMPLIDA","ATENCIÓN"),IF(U21&lt;100%,"INCUMPLIDA","EN EJECUCIÓN"))</f>
        <v>INCUMPLIDA</v>
      </c>
      <c r="Z21" s="209" t="str">
        <f t="shared" si="4"/>
        <v>NO</v>
      </c>
      <c r="AA21" s="389" t="s">
        <v>97</v>
      </c>
      <c r="AB21" s="383" t="str">
        <f t="shared" si="5"/>
        <v>NO APLICA</v>
      </c>
      <c r="AC21" s="187" t="str">
        <f t="shared" si="6"/>
        <v>NO APLICA</v>
      </c>
      <c r="AD21" s="152"/>
      <c r="AE21" s="151"/>
    </row>
    <row r="22" spans="2:31" ht="105" hidden="1" customHeight="1" x14ac:dyDescent="0.2">
      <c r="B22" s="197" t="s">
        <v>85</v>
      </c>
      <c r="C22" s="572"/>
      <c r="D22" s="190" t="s">
        <v>296</v>
      </c>
      <c r="E22" s="231">
        <v>632</v>
      </c>
      <c r="F22" s="232" t="s">
        <v>297</v>
      </c>
      <c r="G22" s="232" t="s">
        <v>298</v>
      </c>
      <c r="H22" s="336" t="s">
        <v>303</v>
      </c>
      <c r="I22" s="336" t="s">
        <v>304</v>
      </c>
      <c r="J22" s="336">
        <v>38</v>
      </c>
      <c r="K22" s="190" t="s">
        <v>92</v>
      </c>
      <c r="L22" s="245" t="s">
        <v>214</v>
      </c>
      <c r="M22" s="218">
        <v>1</v>
      </c>
      <c r="N22" s="194">
        <v>45303</v>
      </c>
      <c r="O22" s="392" t="s">
        <v>305</v>
      </c>
      <c r="P22" s="391">
        <v>45930</v>
      </c>
      <c r="Q22" s="317">
        <v>45838</v>
      </c>
      <c r="R22" s="340" t="s">
        <v>237</v>
      </c>
      <c r="S22" s="209">
        <v>38</v>
      </c>
      <c r="T22" s="210">
        <f t="shared" ref="T22" si="33">(IF(S22="","",IF(OR($J22=0,$J22="",Q22=""),"",S22/$J22)))</f>
        <v>1</v>
      </c>
      <c r="U22" s="211">
        <f t="shared" ref="U22" si="34">(IF(OR($M22="",T22=""),"",IF(OR($M22=0,T22=0),0,IF((T22*100%)/$M22&gt;100%,100%,(T22*100%)/$M22))))</f>
        <v>1</v>
      </c>
      <c r="V22" s="348" t="str">
        <f t="shared" ref="V22" si="35">IF(S22="","",IF(U22&lt;100%, IF(U22&lt;100%, "ALERTA","EN TERMINO"), IF(U22=100%, "OK", "EN TERMINO")))</f>
        <v>OK</v>
      </c>
      <c r="W22" s="547" t="s">
        <v>238</v>
      </c>
      <c r="X22" s="329" t="s">
        <v>96</v>
      </c>
      <c r="Y22" s="316" t="str">
        <f t="shared" ref="Y22" si="36">IF(U22=100%,IF(U22&gt;=100%,"CUMPLIDA","ATENCIÓN"),IF(U22&lt;25%,"ATENCIÓN","EN EJECUCIÓN"))</f>
        <v>CUMPLIDA</v>
      </c>
      <c r="Z22" s="209" t="str">
        <f t="shared" si="4"/>
        <v>SI</v>
      </c>
      <c r="AA22" s="389" t="s">
        <v>97</v>
      </c>
      <c r="AB22" s="383" t="str">
        <f t="shared" si="5"/>
        <v>EFECTIVA</v>
      </c>
      <c r="AC22" s="187" t="str">
        <f t="shared" si="6"/>
        <v>NO</v>
      </c>
      <c r="AD22" s="152"/>
      <c r="AE22" s="151"/>
    </row>
    <row r="23" spans="2:31" ht="110.25" customHeight="1" x14ac:dyDescent="0.2">
      <c r="B23" s="197" t="s">
        <v>85</v>
      </c>
      <c r="C23" s="559" t="s">
        <v>306</v>
      </c>
      <c r="D23" s="269" t="s">
        <v>307</v>
      </c>
      <c r="E23" s="231">
        <v>644</v>
      </c>
      <c r="F23" s="223" t="s">
        <v>308</v>
      </c>
      <c r="G23" s="232" t="s">
        <v>298</v>
      </c>
      <c r="H23" s="361" t="s">
        <v>299</v>
      </c>
      <c r="I23" s="190" t="s">
        <v>300</v>
      </c>
      <c r="J23" s="190">
        <v>1</v>
      </c>
      <c r="K23" s="151" t="s">
        <v>92</v>
      </c>
      <c r="L23" s="245" t="s">
        <v>214</v>
      </c>
      <c r="M23" s="218">
        <v>1</v>
      </c>
      <c r="N23" s="194">
        <v>45303</v>
      </c>
      <c r="O23" s="355">
        <v>45777</v>
      </c>
      <c r="P23" s="208"/>
      <c r="Q23" s="317">
        <v>45838</v>
      </c>
      <c r="R23" s="340" t="s">
        <v>301</v>
      </c>
      <c r="S23" s="309">
        <v>0.5</v>
      </c>
      <c r="T23" s="210">
        <f t="shared" ref="T23:T24" si="37">(IF(S23="","",IF(OR($J23=0,$J23="",Q23=""),"",S23/$J23)))</f>
        <v>0.5</v>
      </c>
      <c r="U23" s="211">
        <f t="shared" ref="U23:U24" si="38">(IF(OR($M23="",T23=""),"",IF(OR($M23=0,T23=0),0,IF((T23*100%)/$M23&gt;100%,100%,(T23*100%)/$M23))))</f>
        <v>0.5</v>
      </c>
      <c r="V23" s="348" t="str">
        <f t="shared" ref="V23:V24" si="39">IF(S23="","",IF(U23&lt;100%, IF(U23&lt;100%, "ALERTA","EN TERMINO"), IF(U23=100%, "OK", "EN TERMINO")))</f>
        <v>ALERTA</v>
      </c>
      <c r="W23" s="323" t="s">
        <v>302</v>
      </c>
      <c r="X23" s="329" t="s">
        <v>96</v>
      </c>
      <c r="Y23" s="321" t="str">
        <f>IF(U23=100%,IF(U23&gt;=100%,"CUMPLIDA","ATENCIÓN"),IF(U23&lt;100%,"INCUMPLIDA","EN EJECUCIÓN"))</f>
        <v>INCUMPLIDA</v>
      </c>
      <c r="Z23" s="209" t="str">
        <f t="shared" si="4"/>
        <v>NO</v>
      </c>
      <c r="AA23" s="389" t="s">
        <v>97</v>
      </c>
      <c r="AB23" s="383" t="str">
        <f t="shared" si="5"/>
        <v>NO APLICA</v>
      </c>
      <c r="AC23" s="187" t="str">
        <f t="shared" si="6"/>
        <v>NO APLICA</v>
      </c>
      <c r="AD23" s="151"/>
      <c r="AE23" s="151"/>
    </row>
    <row r="24" spans="2:31" ht="85.5" hidden="1" customHeight="1" x14ac:dyDescent="0.2">
      <c r="B24" s="197" t="s">
        <v>85</v>
      </c>
      <c r="C24" s="559"/>
      <c r="D24" s="269" t="s">
        <v>307</v>
      </c>
      <c r="E24" s="231">
        <v>644</v>
      </c>
      <c r="F24" s="223" t="s">
        <v>308</v>
      </c>
      <c r="G24" s="190" t="s">
        <v>298</v>
      </c>
      <c r="H24" s="361" t="s">
        <v>303</v>
      </c>
      <c r="I24" s="151" t="s">
        <v>304</v>
      </c>
      <c r="J24" s="151">
        <v>38</v>
      </c>
      <c r="K24" s="151" t="s">
        <v>92</v>
      </c>
      <c r="L24" s="245" t="s">
        <v>214</v>
      </c>
      <c r="M24" s="218">
        <v>1</v>
      </c>
      <c r="N24" s="194">
        <v>45303</v>
      </c>
      <c r="O24" s="393" t="s">
        <v>305</v>
      </c>
      <c r="P24" s="391">
        <v>45930</v>
      </c>
      <c r="Q24" s="317">
        <v>45838</v>
      </c>
      <c r="R24" s="340" t="s">
        <v>237</v>
      </c>
      <c r="S24" s="381">
        <v>38</v>
      </c>
      <c r="T24" s="344">
        <f t="shared" si="37"/>
        <v>1</v>
      </c>
      <c r="U24" s="345">
        <f t="shared" si="38"/>
        <v>1</v>
      </c>
      <c r="V24" s="346" t="str">
        <f t="shared" si="39"/>
        <v>OK</v>
      </c>
      <c r="W24" s="547" t="s">
        <v>238</v>
      </c>
      <c r="X24" s="329" t="s">
        <v>96</v>
      </c>
      <c r="Y24" s="316" t="str">
        <f t="shared" ref="Y24:Y38" si="40">IF(U24=100%,IF(U24&gt;=100%,"CUMPLIDA","ATENCIÓN"),IF(U24&lt;25%,"ATENCIÓN","EN EJECUCIÓN"))</f>
        <v>CUMPLIDA</v>
      </c>
      <c r="Z24" s="209" t="str">
        <f t="shared" si="4"/>
        <v>SI</v>
      </c>
      <c r="AA24" s="389" t="s">
        <v>97</v>
      </c>
      <c r="AB24" s="383" t="str">
        <f t="shared" si="5"/>
        <v>EFECTIVA</v>
      </c>
      <c r="AC24" s="187" t="str">
        <f t="shared" si="6"/>
        <v>NO</v>
      </c>
      <c r="AD24" s="208"/>
      <c r="AE24" s="177"/>
    </row>
    <row r="25" spans="2:31" ht="86.25" hidden="1" customHeight="1" x14ac:dyDescent="0.2">
      <c r="B25" s="197" t="s">
        <v>85</v>
      </c>
      <c r="C25" s="559" t="s">
        <v>103</v>
      </c>
      <c r="D25" s="151" t="s">
        <v>104</v>
      </c>
      <c r="E25" s="231">
        <v>661</v>
      </c>
      <c r="F25" s="223" t="s">
        <v>309</v>
      </c>
      <c r="G25" s="217" t="s">
        <v>310</v>
      </c>
      <c r="H25" s="217" t="s">
        <v>311</v>
      </c>
      <c r="I25" s="217" t="s">
        <v>312</v>
      </c>
      <c r="J25" s="384">
        <v>1</v>
      </c>
      <c r="K25" s="151" t="s">
        <v>92</v>
      </c>
      <c r="L25" s="245" t="s">
        <v>214</v>
      </c>
      <c r="M25" s="218">
        <v>1</v>
      </c>
      <c r="N25" s="194">
        <v>45658</v>
      </c>
      <c r="O25" s="355">
        <v>45777</v>
      </c>
      <c r="P25" s="151"/>
      <c r="Q25" s="317">
        <v>45838</v>
      </c>
      <c r="R25" s="340" t="s">
        <v>313</v>
      </c>
      <c r="S25" s="209">
        <v>1</v>
      </c>
      <c r="T25" s="344">
        <f t="shared" ref="T25:T38" si="41">(IF(S25="","",IF(OR($J25=0,$J25="",Q25=""),"",S25/$J25)))</f>
        <v>1</v>
      </c>
      <c r="U25" s="345">
        <f t="shared" ref="U25:U38" si="42">(IF(OR($M25="",T25=""),"",IF(OR($M25=0,T25=0),0,IF((T25*100%)/$M25&gt;100%,100%,(T25*100%)/$M25))))</f>
        <v>1</v>
      </c>
      <c r="V25" s="346" t="str">
        <f t="shared" ref="V25:V38" si="43">IF(S25="","",IF(U25&lt;100%, IF(U25&lt;100%, "ALERTA","EN TERMINO"), IF(U25=100%, "OK", "EN TERMINO")))</f>
        <v>OK</v>
      </c>
      <c r="W25" s="323" t="s">
        <v>314</v>
      </c>
      <c r="X25" s="225" t="s">
        <v>96</v>
      </c>
      <c r="Y25" s="321" t="str">
        <f t="shared" ref="Y25:Y27" si="44">IF(U25=100%,IF(U25&gt;=100%,"CUMPLIDA","ATENCIÓN"),IF(U25&lt;100%,"INCUMPLIDA","EN EJECUCIÓN"))</f>
        <v>CUMPLIDA</v>
      </c>
      <c r="Z25" s="209" t="str">
        <f t="shared" si="4"/>
        <v>SI</v>
      </c>
      <c r="AA25" s="389" t="s">
        <v>97</v>
      </c>
      <c r="AB25" s="383" t="str">
        <f t="shared" si="5"/>
        <v>EFECTIVA</v>
      </c>
      <c r="AC25" s="187" t="str">
        <f t="shared" si="6"/>
        <v>NO</v>
      </c>
      <c r="AD25" s="152"/>
      <c r="AE25" s="151"/>
    </row>
    <row r="26" spans="2:31" ht="79.5" customHeight="1" x14ac:dyDescent="0.2">
      <c r="B26" s="197" t="s">
        <v>85</v>
      </c>
      <c r="C26" s="559"/>
      <c r="D26" s="151" t="s">
        <v>104</v>
      </c>
      <c r="E26" s="231">
        <v>662</v>
      </c>
      <c r="F26" s="223" t="s">
        <v>315</v>
      </c>
      <c r="G26" s="217" t="s">
        <v>316</v>
      </c>
      <c r="H26" s="217" t="s">
        <v>317</v>
      </c>
      <c r="I26" s="217" t="s">
        <v>318</v>
      </c>
      <c r="J26" s="384">
        <v>1</v>
      </c>
      <c r="K26" s="151" t="s">
        <v>92</v>
      </c>
      <c r="L26" s="245" t="s">
        <v>214</v>
      </c>
      <c r="M26" s="218">
        <v>1</v>
      </c>
      <c r="N26" s="194">
        <v>45658</v>
      </c>
      <c r="O26" s="355">
        <v>45777</v>
      </c>
      <c r="P26" s="151"/>
      <c r="Q26" s="317">
        <v>45838</v>
      </c>
      <c r="R26" s="340" t="s">
        <v>319</v>
      </c>
      <c r="S26" s="209">
        <v>0</v>
      </c>
      <c r="T26" s="344">
        <f t="shared" si="41"/>
        <v>0</v>
      </c>
      <c r="U26" s="345">
        <f t="shared" si="42"/>
        <v>0</v>
      </c>
      <c r="V26" s="346" t="str">
        <f t="shared" si="43"/>
        <v>ALERTA</v>
      </c>
      <c r="W26" s="323" t="s">
        <v>320</v>
      </c>
      <c r="X26" s="225" t="s">
        <v>96</v>
      </c>
      <c r="Y26" s="321" t="str">
        <f t="shared" si="44"/>
        <v>INCUMPLIDA</v>
      </c>
      <c r="Z26" s="209" t="str">
        <f t="shared" si="4"/>
        <v>NO</v>
      </c>
      <c r="AA26" s="389" t="s">
        <v>97</v>
      </c>
      <c r="AB26" s="383" t="str">
        <f t="shared" si="5"/>
        <v>NO APLICA</v>
      </c>
      <c r="AC26" s="187" t="str">
        <f t="shared" si="6"/>
        <v>NO APLICA</v>
      </c>
      <c r="AD26" s="152"/>
      <c r="AE26" s="151"/>
    </row>
    <row r="27" spans="2:31" ht="96.75" hidden="1" customHeight="1" x14ac:dyDescent="0.2">
      <c r="B27" s="197" t="s">
        <v>85</v>
      </c>
      <c r="C27" s="559"/>
      <c r="D27" s="151" t="s">
        <v>104</v>
      </c>
      <c r="E27" s="231">
        <v>662</v>
      </c>
      <c r="F27" s="223" t="s">
        <v>315</v>
      </c>
      <c r="G27" s="217" t="s">
        <v>316</v>
      </c>
      <c r="H27" s="217" t="s">
        <v>311</v>
      </c>
      <c r="I27" s="217" t="s">
        <v>312</v>
      </c>
      <c r="J27" s="384">
        <v>1</v>
      </c>
      <c r="K27" s="151" t="s">
        <v>92</v>
      </c>
      <c r="L27" s="245" t="s">
        <v>214</v>
      </c>
      <c r="M27" s="218">
        <v>1</v>
      </c>
      <c r="N27" s="194">
        <v>45658</v>
      </c>
      <c r="O27" s="355">
        <v>45777</v>
      </c>
      <c r="P27" s="151"/>
      <c r="Q27" s="317">
        <v>45838</v>
      </c>
      <c r="R27" s="340" t="s">
        <v>313</v>
      </c>
      <c r="S27" s="209">
        <v>1</v>
      </c>
      <c r="T27" s="344">
        <f t="shared" si="41"/>
        <v>1</v>
      </c>
      <c r="U27" s="345">
        <f t="shared" si="42"/>
        <v>1</v>
      </c>
      <c r="V27" s="346" t="str">
        <f t="shared" si="43"/>
        <v>OK</v>
      </c>
      <c r="W27" s="323" t="s">
        <v>321</v>
      </c>
      <c r="X27" s="225" t="s">
        <v>96</v>
      </c>
      <c r="Y27" s="321" t="str">
        <f t="shared" si="44"/>
        <v>CUMPLIDA</v>
      </c>
      <c r="Z27" s="209" t="str">
        <f t="shared" si="4"/>
        <v>SI</v>
      </c>
      <c r="AA27" s="389" t="s">
        <v>97</v>
      </c>
      <c r="AB27" s="383" t="str">
        <f t="shared" si="5"/>
        <v>EFECTIVA</v>
      </c>
      <c r="AC27" s="187" t="str">
        <f t="shared" si="6"/>
        <v>NO</v>
      </c>
      <c r="AD27" s="152"/>
      <c r="AE27" s="151"/>
    </row>
    <row r="28" spans="2:31" ht="75.75" customHeight="1" x14ac:dyDescent="0.2">
      <c r="B28" s="197" t="s">
        <v>85</v>
      </c>
      <c r="C28" s="559" t="s">
        <v>322</v>
      </c>
      <c r="D28" s="190" t="s">
        <v>323</v>
      </c>
      <c r="E28" s="231">
        <v>670</v>
      </c>
      <c r="F28" s="232" t="s">
        <v>324</v>
      </c>
      <c r="G28" s="217" t="s">
        <v>325</v>
      </c>
      <c r="H28" s="217" t="s">
        <v>326</v>
      </c>
      <c r="I28" s="217" t="s">
        <v>327</v>
      </c>
      <c r="J28" s="245">
        <v>1</v>
      </c>
      <c r="K28" s="151" t="s">
        <v>156</v>
      </c>
      <c r="L28" s="245" t="s">
        <v>214</v>
      </c>
      <c r="M28" s="218">
        <v>1</v>
      </c>
      <c r="N28" s="194">
        <v>45689</v>
      </c>
      <c r="O28" s="355">
        <v>45807</v>
      </c>
      <c r="P28" s="151"/>
      <c r="Q28" s="317">
        <v>45838</v>
      </c>
      <c r="R28" s="340" t="s">
        <v>328</v>
      </c>
      <c r="S28" s="209">
        <v>0</v>
      </c>
      <c r="T28" s="344">
        <f t="shared" si="41"/>
        <v>0</v>
      </c>
      <c r="U28" s="345">
        <f t="shared" si="42"/>
        <v>0</v>
      </c>
      <c r="V28" s="346" t="str">
        <f t="shared" si="43"/>
        <v>ALERTA</v>
      </c>
      <c r="W28" s="323" t="s">
        <v>320</v>
      </c>
      <c r="X28" s="225" t="s">
        <v>96</v>
      </c>
      <c r="Y28" s="321" t="str">
        <f>IF(U28=100%,IF(U28&gt;=100%,"CUMPLIDA","ATENCIÓN"),IF(U28&lt;100%,"INCUMPLIDA","EN EJECUCIÓN"))</f>
        <v>INCUMPLIDA</v>
      </c>
      <c r="Z28" s="209" t="str">
        <f t="shared" si="4"/>
        <v>NO</v>
      </c>
      <c r="AA28" s="389" t="s">
        <v>97</v>
      </c>
      <c r="AB28" s="383" t="str">
        <f t="shared" si="5"/>
        <v>NO APLICA</v>
      </c>
      <c r="AC28" s="187" t="str">
        <f t="shared" si="6"/>
        <v>NO APLICA</v>
      </c>
      <c r="AD28" s="152"/>
      <c r="AE28" s="151"/>
    </row>
    <row r="29" spans="2:31" ht="93" hidden="1" customHeight="1" x14ac:dyDescent="0.2">
      <c r="B29" s="197" t="s">
        <v>85</v>
      </c>
      <c r="C29" s="559"/>
      <c r="D29" s="190" t="s">
        <v>323</v>
      </c>
      <c r="E29" s="231">
        <v>671</v>
      </c>
      <c r="F29" s="528" t="s">
        <v>329</v>
      </c>
      <c r="G29" s="217" t="s">
        <v>330</v>
      </c>
      <c r="H29" s="217" t="s">
        <v>331</v>
      </c>
      <c r="I29" s="217" t="s">
        <v>332</v>
      </c>
      <c r="J29" s="245">
        <v>4</v>
      </c>
      <c r="K29" s="151" t="s">
        <v>156</v>
      </c>
      <c r="L29" s="245" t="s">
        <v>214</v>
      </c>
      <c r="M29" s="218">
        <v>1</v>
      </c>
      <c r="N29" s="194">
        <v>45689</v>
      </c>
      <c r="O29" s="194">
        <v>46021</v>
      </c>
      <c r="P29" s="151"/>
      <c r="Q29" s="317">
        <v>45838</v>
      </c>
      <c r="R29" s="340" t="s">
        <v>333</v>
      </c>
      <c r="S29" s="209">
        <v>0</v>
      </c>
      <c r="T29" s="344">
        <f t="shared" si="41"/>
        <v>0</v>
      </c>
      <c r="U29" s="345">
        <f t="shared" si="42"/>
        <v>0</v>
      </c>
      <c r="V29" s="346" t="str">
        <f t="shared" si="43"/>
        <v>ALERTA</v>
      </c>
      <c r="W29" s="323" t="s">
        <v>334</v>
      </c>
      <c r="X29" s="225" t="s">
        <v>96</v>
      </c>
      <c r="Y29" s="316" t="str">
        <f t="shared" si="40"/>
        <v>ATENCIÓN</v>
      </c>
      <c r="Z29" s="209" t="str">
        <f t="shared" si="4"/>
        <v>NO</v>
      </c>
      <c r="AA29" s="389" t="s">
        <v>97</v>
      </c>
      <c r="AB29" s="383" t="str">
        <f t="shared" si="5"/>
        <v>NO APLICA</v>
      </c>
      <c r="AC29" s="187" t="str">
        <f t="shared" si="6"/>
        <v>NO APLICA</v>
      </c>
      <c r="AD29" s="152"/>
      <c r="AE29" s="151"/>
    </row>
    <row r="30" spans="2:31" ht="99.75" hidden="1" customHeight="1" x14ac:dyDescent="0.2">
      <c r="B30" s="197" t="s">
        <v>85</v>
      </c>
      <c r="C30" s="559"/>
      <c r="D30" s="190" t="s">
        <v>323</v>
      </c>
      <c r="E30" s="231">
        <v>672</v>
      </c>
      <c r="F30" s="310" t="s">
        <v>335</v>
      </c>
      <c r="G30" s="217" t="s">
        <v>330</v>
      </c>
      <c r="H30" s="217" t="s">
        <v>336</v>
      </c>
      <c r="I30" s="217" t="s">
        <v>337</v>
      </c>
      <c r="J30" s="245">
        <v>4</v>
      </c>
      <c r="K30" s="151" t="s">
        <v>156</v>
      </c>
      <c r="L30" s="245" t="s">
        <v>214</v>
      </c>
      <c r="M30" s="218">
        <v>1</v>
      </c>
      <c r="N30" s="194">
        <v>45689</v>
      </c>
      <c r="O30" s="194">
        <v>46021</v>
      </c>
      <c r="P30" s="151"/>
      <c r="Q30" s="317">
        <v>45838</v>
      </c>
      <c r="R30" s="340" t="s">
        <v>333</v>
      </c>
      <c r="S30" s="209">
        <v>0</v>
      </c>
      <c r="T30" s="344">
        <f t="shared" si="41"/>
        <v>0</v>
      </c>
      <c r="U30" s="345">
        <f t="shared" si="42"/>
        <v>0</v>
      </c>
      <c r="V30" s="346" t="str">
        <f t="shared" si="43"/>
        <v>ALERTA</v>
      </c>
      <c r="W30" s="323" t="s">
        <v>334</v>
      </c>
      <c r="X30" s="225" t="s">
        <v>96</v>
      </c>
      <c r="Y30" s="316" t="str">
        <f t="shared" si="40"/>
        <v>ATENCIÓN</v>
      </c>
      <c r="Z30" s="209" t="str">
        <f t="shared" si="4"/>
        <v>NO</v>
      </c>
      <c r="AA30" s="389" t="s">
        <v>97</v>
      </c>
      <c r="AB30" s="383" t="str">
        <f t="shared" si="5"/>
        <v>NO APLICA</v>
      </c>
      <c r="AC30" s="187" t="str">
        <f t="shared" si="6"/>
        <v>NO APLICA</v>
      </c>
      <c r="AD30" s="152"/>
      <c r="AE30" s="151"/>
    </row>
    <row r="31" spans="2:31" ht="164.25" hidden="1" customHeight="1" x14ac:dyDescent="0.2">
      <c r="B31" s="197" t="s">
        <v>85</v>
      </c>
      <c r="C31" s="559"/>
      <c r="D31" s="190" t="s">
        <v>323</v>
      </c>
      <c r="E31" s="231">
        <v>673</v>
      </c>
      <c r="F31" s="310" t="s">
        <v>338</v>
      </c>
      <c r="G31" s="217" t="s">
        <v>339</v>
      </c>
      <c r="H31" s="217" t="s">
        <v>340</v>
      </c>
      <c r="I31" s="217" t="s">
        <v>341</v>
      </c>
      <c r="J31" s="245">
        <v>5</v>
      </c>
      <c r="K31" s="151" t="s">
        <v>156</v>
      </c>
      <c r="L31" s="245" t="s">
        <v>214</v>
      </c>
      <c r="M31" s="218">
        <v>1</v>
      </c>
      <c r="N31" s="194">
        <v>45689</v>
      </c>
      <c r="O31" s="194">
        <v>46021</v>
      </c>
      <c r="P31" s="151"/>
      <c r="Q31" s="317">
        <v>45838</v>
      </c>
      <c r="R31" s="340" t="s">
        <v>342</v>
      </c>
      <c r="S31" s="209">
        <v>0</v>
      </c>
      <c r="T31" s="344">
        <f t="shared" si="41"/>
        <v>0</v>
      </c>
      <c r="U31" s="345">
        <f t="shared" si="42"/>
        <v>0</v>
      </c>
      <c r="V31" s="346" t="str">
        <f t="shared" si="43"/>
        <v>ALERTA</v>
      </c>
      <c r="W31" s="323" t="s">
        <v>221</v>
      </c>
      <c r="X31" s="225" t="s">
        <v>96</v>
      </c>
      <c r="Y31" s="316" t="str">
        <f t="shared" si="40"/>
        <v>ATENCIÓN</v>
      </c>
      <c r="Z31" s="209" t="str">
        <f t="shared" si="4"/>
        <v>NO</v>
      </c>
      <c r="AA31" s="389" t="s">
        <v>97</v>
      </c>
      <c r="AB31" s="383" t="str">
        <f t="shared" si="5"/>
        <v>NO APLICA</v>
      </c>
      <c r="AC31" s="187" t="str">
        <f t="shared" si="6"/>
        <v>NO APLICA</v>
      </c>
      <c r="AD31" s="152"/>
      <c r="AE31" s="151"/>
    </row>
    <row r="32" spans="2:31" ht="135.75" hidden="1" customHeight="1" x14ac:dyDescent="0.2">
      <c r="B32" s="197" t="s">
        <v>85</v>
      </c>
      <c r="C32" s="559"/>
      <c r="D32" s="190" t="s">
        <v>323</v>
      </c>
      <c r="E32" s="231">
        <v>674</v>
      </c>
      <c r="F32" s="310" t="s">
        <v>343</v>
      </c>
      <c r="G32" s="217" t="s">
        <v>339</v>
      </c>
      <c r="H32" s="217" t="s">
        <v>344</v>
      </c>
      <c r="I32" s="217" t="s">
        <v>345</v>
      </c>
      <c r="J32" s="245">
        <v>3</v>
      </c>
      <c r="K32" s="151" t="s">
        <v>156</v>
      </c>
      <c r="L32" s="245" t="s">
        <v>214</v>
      </c>
      <c r="M32" s="218">
        <v>1</v>
      </c>
      <c r="N32" s="194">
        <v>45748</v>
      </c>
      <c r="O32" s="194">
        <v>46021</v>
      </c>
      <c r="P32" s="151"/>
      <c r="Q32" s="317">
        <v>45838</v>
      </c>
      <c r="R32" s="340" t="s">
        <v>346</v>
      </c>
      <c r="S32" s="209">
        <v>1</v>
      </c>
      <c r="T32" s="344">
        <f t="shared" si="41"/>
        <v>0.33333333333333331</v>
      </c>
      <c r="U32" s="345">
        <f t="shared" si="42"/>
        <v>0.33333333333333331</v>
      </c>
      <c r="V32" s="346" t="str">
        <f t="shared" si="43"/>
        <v>ALERTA</v>
      </c>
      <c r="W32" s="323" t="s">
        <v>347</v>
      </c>
      <c r="X32" s="225" t="s">
        <v>96</v>
      </c>
      <c r="Y32" s="316" t="str">
        <f t="shared" si="40"/>
        <v>EN EJECUCIÓN</v>
      </c>
      <c r="Z32" s="209" t="str">
        <f t="shared" si="4"/>
        <v>NO</v>
      </c>
      <c r="AA32" s="389" t="s">
        <v>97</v>
      </c>
      <c r="AB32" s="383" t="str">
        <f t="shared" si="5"/>
        <v>NO APLICA</v>
      </c>
      <c r="AC32" s="187" t="str">
        <f t="shared" si="6"/>
        <v>NO APLICA</v>
      </c>
      <c r="AD32" s="152"/>
      <c r="AE32" s="151"/>
    </row>
    <row r="33" spans="2:31" ht="84.75" hidden="1" customHeight="1" x14ac:dyDescent="0.2">
      <c r="B33" s="151" t="s">
        <v>130</v>
      </c>
      <c r="C33" s="559" t="s">
        <v>152</v>
      </c>
      <c r="D33" s="190" t="s">
        <v>132</v>
      </c>
      <c r="E33" s="231">
        <v>676</v>
      </c>
      <c r="F33" s="323" t="s">
        <v>348</v>
      </c>
      <c r="G33" s="323"/>
      <c r="H33" s="233" t="s">
        <v>349</v>
      </c>
      <c r="I33" s="190" t="s">
        <v>350</v>
      </c>
      <c r="J33" s="245">
        <v>1</v>
      </c>
      <c r="K33" s="151" t="s">
        <v>156</v>
      </c>
      <c r="L33" s="190" t="s">
        <v>351</v>
      </c>
      <c r="M33" s="218">
        <v>1</v>
      </c>
      <c r="N33" s="273">
        <v>45717</v>
      </c>
      <c r="O33" s="273">
        <v>45930</v>
      </c>
      <c r="P33" s="151"/>
      <c r="Q33" s="317">
        <v>45838</v>
      </c>
      <c r="R33" s="340" t="s">
        <v>352</v>
      </c>
      <c r="S33" s="209">
        <v>0</v>
      </c>
      <c r="T33" s="344">
        <f t="shared" si="41"/>
        <v>0</v>
      </c>
      <c r="U33" s="345">
        <f t="shared" si="42"/>
        <v>0</v>
      </c>
      <c r="V33" s="346" t="str">
        <f t="shared" si="43"/>
        <v>ALERTA</v>
      </c>
      <c r="W33" s="340" t="s">
        <v>353</v>
      </c>
      <c r="X33" s="225" t="s">
        <v>96</v>
      </c>
      <c r="Y33" s="316" t="str">
        <f t="shared" si="40"/>
        <v>ATENCIÓN</v>
      </c>
      <c r="Z33" s="209" t="str">
        <f t="shared" si="4"/>
        <v>NO</v>
      </c>
      <c r="AA33" s="389" t="s">
        <v>97</v>
      </c>
      <c r="AB33" s="383" t="str">
        <f t="shared" si="5"/>
        <v>NO APLICA</v>
      </c>
      <c r="AC33" s="187" t="str">
        <f t="shared" si="6"/>
        <v>NO APLICA</v>
      </c>
      <c r="AD33" s="152"/>
      <c r="AE33" s="151"/>
    </row>
    <row r="34" spans="2:31" ht="83.25" hidden="1" customHeight="1" x14ac:dyDescent="0.2">
      <c r="B34" s="151" t="s">
        <v>130</v>
      </c>
      <c r="C34" s="559"/>
      <c r="D34" s="190" t="s">
        <v>132</v>
      </c>
      <c r="E34" s="231">
        <v>677</v>
      </c>
      <c r="F34" s="323" t="s">
        <v>354</v>
      </c>
      <c r="G34" s="323"/>
      <c r="H34" s="233" t="s">
        <v>355</v>
      </c>
      <c r="I34" s="190" t="s">
        <v>356</v>
      </c>
      <c r="J34" s="245">
        <v>1</v>
      </c>
      <c r="K34" s="151" t="s">
        <v>156</v>
      </c>
      <c r="L34" s="190" t="s">
        <v>351</v>
      </c>
      <c r="M34" s="218">
        <v>1</v>
      </c>
      <c r="N34" s="273">
        <v>45717</v>
      </c>
      <c r="O34" s="273">
        <v>45930</v>
      </c>
      <c r="P34" s="151"/>
      <c r="Q34" s="317">
        <v>45838</v>
      </c>
      <c r="R34" s="340" t="s">
        <v>357</v>
      </c>
      <c r="S34" s="209">
        <v>0</v>
      </c>
      <c r="T34" s="344">
        <f t="shared" si="41"/>
        <v>0</v>
      </c>
      <c r="U34" s="345">
        <f t="shared" si="42"/>
        <v>0</v>
      </c>
      <c r="V34" s="346" t="str">
        <f t="shared" si="43"/>
        <v>ALERTA</v>
      </c>
      <c r="W34" s="340" t="s">
        <v>353</v>
      </c>
      <c r="X34" s="225" t="s">
        <v>96</v>
      </c>
      <c r="Y34" s="316" t="str">
        <f t="shared" si="40"/>
        <v>ATENCIÓN</v>
      </c>
      <c r="Z34" s="209" t="str">
        <f t="shared" si="4"/>
        <v>NO</v>
      </c>
      <c r="AA34" s="389" t="s">
        <v>97</v>
      </c>
      <c r="AB34" s="383" t="str">
        <f t="shared" si="5"/>
        <v>NO APLICA</v>
      </c>
      <c r="AC34" s="187" t="str">
        <f t="shared" si="6"/>
        <v>NO APLICA</v>
      </c>
      <c r="AD34" s="152"/>
      <c r="AE34" s="151"/>
    </row>
    <row r="35" spans="2:31" ht="83.25" hidden="1" customHeight="1" x14ac:dyDescent="0.2">
      <c r="B35" s="151" t="s">
        <v>130</v>
      </c>
      <c r="C35" s="559"/>
      <c r="D35" s="190" t="s">
        <v>132</v>
      </c>
      <c r="E35" s="231">
        <v>678</v>
      </c>
      <c r="F35" s="323" t="s">
        <v>358</v>
      </c>
      <c r="G35" s="323"/>
      <c r="H35" s="233" t="s">
        <v>359</v>
      </c>
      <c r="I35" s="190" t="s">
        <v>360</v>
      </c>
      <c r="J35" s="245">
        <v>1</v>
      </c>
      <c r="K35" s="151" t="s">
        <v>156</v>
      </c>
      <c r="L35" s="190" t="s">
        <v>351</v>
      </c>
      <c r="M35" s="218">
        <v>1</v>
      </c>
      <c r="N35" s="273">
        <v>45717</v>
      </c>
      <c r="O35" s="273">
        <v>45930</v>
      </c>
      <c r="P35" s="151"/>
      <c r="Q35" s="317">
        <v>45838</v>
      </c>
      <c r="R35" s="340" t="s">
        <v>361</v>
      </c>
      <c r="S35" s="209">
        <v>0</v>
      </c>
      <c r="T35" s="344">
        <f t="shared" si="41"/>
        <v>0</v>
      </c>
      <c r="U35" s="345">
        <f t="shared" si="42"/>
        <v>0</v>
      </c>
      <c r="V35" s="346" t="str">
        <f t="shared" si="43"/>
        <v>ALERTA</v>
      </c>
      <c r="W35" s="340" t="s">
        <v>353</v>
      </c>
      <c r="X35" s="225" t="s">
        <v>96</v>
      </c>
      <c r="Y35" s="316" t="str">
        <f t="shared" si="40"/>
        <v>ATENCIÓN</v>
      </c>
      <c r="Z35" s="209" t="str">
        <f t="shared" si="4"/>
        <v>NO</v>
      </c>
      <c r="AA35" s="389" t="s">
        <v>97</v>
      </c>
      <c r="AB35" s="383" t="str">
        <f t="shared" si="5"/>
        <v>NO APLICA</v>
      </c>
      <c r="AC35" s="187" t="str">
        <f t="shared" si="6"/>
        <v>NO APLICA</v>
      </c>
      <c r="AD35" s="152"/>
      <c r="AE35" s="151"/>
    </row>
    <row r="36" spans="2:31" ht="83.25" hidden="1" customHeight="1" x14ac:dyDescent="0.2">
      <c r="B36" s="151" t="s">
        <v>130</v>
      </c>
      <c r="C36" s="559"/>
      <c r="D36" s="190" t="s">
        <v>132</v>
      </c>
      <c r="E36" s="231">
        <v>679</v>
      </c>
      <c r="F36" s="323" t="s">
        <v>362</v>
      </c>
      <c r="G36" s="323"/>
      <c r="H36" s="233" t="s">
        <v>363</v>
      </c>
      <c r="I36" s="190" t="s">
        <v>364</v>
      </c>
      <c r="J36" s="245">
        <v>1</v>
      </c>
      <c r="K36" s="151" t="s">
        <v>156</v>
      </c>
      <c r="L36" s="190" t="s">
        <v>351</v>
      </c>
      <c r="M36" s="218">
        <v>1</v>
      </c>
      <c r="N36" s="273">
        <v>45717</v>
      </c>
      <c r="O36" s="273">
        <v>45930</v>
      </c>
      <c r="P36" s="151"/>
      <c r="Q36" s="317">
        <v>45838</v>
      </c>
      <c r="R36" s="340" t="s">
        <v>365</v>
      </c>
      <c r="S36" s="209">
        <v>0</v>
      </c>
      <c r="T36" s="344">
        <f t="shared" si="41"/>
        <v>0</v>
      </c>
      <c r="U36" s="345">
        <f t="shared" si="42"/>
        <v>0</v>
      </c>
      <c r="V36" s="346" t="str">
        <f t="shared" si="43"/>
        <v>ALERTA</v>
      </c>
      <c r="W36" s="340" t="s">
        <v>353</v>
      </c>
      <c r="X36" s="225" t="s">
        <v>96</v>
      </c>
      <c r="Y36" s="316" t="str">
        <f t="shared" si="40"/>
        <v>ATENCIÓN</v>
      </c>
      <c r="Z36" s="209" t="str">
        <f t="shared" si="4"/>
        <v>NO</v>
      </c>
      <c r="AA36" s="389" t="s">
        <v>97</v>
      </c>
      <c r="AB36" s="383" t="str">
        <f t="shared" si="5"/>
        <v>NO APLICA</v>
      </c>
      <c r="AC36" s="187" t="str">
        <f t="shared" si="6"/>
        <v>NO APLICA</v>
      </c>
      <c r="AD36" s="152"/>
      <c r="AE36" s="151"/>
    </row>
    <row r="37" spans="2:31" ht="83.25" hidden="1" customHeight="1" x14ac:dyDescent="0.2">
      <c r="B37" s="151" t="s">
        <v>130</v>
      </c>
      <c r="C37" s="559"/>
      <c r="D37" s="190" t="s">
        <v>132</v>
      </c>
      <c r="E37" s="231">
        <v>680</v>
      </c>
      <c r="F37" s="323" t="s">
        <v>366</v>
      </c>
      <c r="G37" s="323"/>
      <c r="H37" s="233" t="s">
        <v>367</v>
      </c>
      <c r="I37" s="190" t="s">
        <v>368</v>
      </c>
      <c r="J37" s="245">
        <v>1</v>
      </c>
      <c r="K37" s="151" t="s">
        <v>156</v>
      </c>
      <c r="L37" s="190" t="s">
        <v>351</v>
      </c>
      <c r="M37" s="218">
        <v>1</v>
      </c>
      <c r="N37" s="273">
        <v>45717</v>
      </c>
      <c r="O37" s="273">
        <v>45930</v>
      </c>
      <c r="P37" s="151"/>
      <c r="Q37" s="317">
        <v>45838</v>
      </c>
      <c r="R37" s="340" t="s">
        <v>227</v>
      </c>
      <c r="S37" s="309">
        <v>0</v>
      </c>
      <c r="T37" s="344">
        <f t="shared" si="41"/>
        <v>0</v>
      </c>
      <c r="U37" s="345">
        <f t="shared" si="42"/>
        <v>0</v>
      </c>
      <c r="V37" s="346" t="str">
        <f t="shared" si="43"/>
        <v>ALERTA</v>
      </c>
      <c r="W37" s="340" t="s">
        <v>353</v>
      </c>
      <c r="X37" s="225" t="s">
        <v>96</v>
      </c>
      <c r="Y37" s="316" t="str">
        <f t="shared" si="40"/>
        <v>ATENCIÓN</v>
      </c>
      <c r="Z37" s="209" t="str">
        <f t="shared" si="4"/>
        <v>NO</v>
      </c>
      <c r="AA37" s="389" t="s">
        <v>97</v>
      </c>
      <c r="AB37" s="383" t="str">
        <f t="shared" si="5"/>
        <v>NO APLICA</v>
      </c>
      <c r="AC37" s="187" t="str">
        <f t="shared" si="6"/>
        <v>NO APLICA</v>
      </c>
      <c r="AD37" s="152"/>
      <c r="AE37" s="151"/>
    </row>
    <row r="38" spans="2:31" ht="83.25" hidden="1" customHeight="1" x14ac:dyDescent="0.2">
      <c r="B38" s="177" t="s">
        <v>130</v>
      </c>
      <c r="C38" s="560"/>
      <c r="D38" s="192" t="s">
        <v>132</v>
      </c>
      <c r="E38" s="235">
        <v>681</v>
      </c>
      <c r="F38" s="440" t="s">
        <v>369</v>
      </c>
      <c r="G38" s="440"/>
      <c r="H38" s="443" t="s">
        <v>370</v>
      </c>
      <c r="I38" s="192" t="s">
        <v>371</v>
      </c>
      <c r="J38" s="319">
        <v>1</v>
      </c>
      <c r="K38" s="177" t="s">
        <v>156</v>
      </c>
      <c r="L38" s="192" t="s">
        <v>351</v>
      </c>
      <c r="M38" s="193">
        <v>1</v>
      </c>
      <c r="N38" s="365">
        <v>45717</v>
      </c>
      <c r="O38" s="365">
        <v>45930</v>
      </c>
      <c r="P38" s="177"/>
      <c r="Q38" s="317">
        <v>45838</v>
      </c>
      <c r="R38" s="340" t="s">
        <v>365</v>
      </c>
      <c r="S38" s="381">
        <v>0</v>
      </c>
      <c r="T38" s="344">
        <f t="shared" si="41"/>
        <v>0</v>
      </c>
      <c r="U38" s="345">
        <f t="shared" si="42"/>
        <v>0</v>
      </c>
      <c r="V38" s="346" t="str">
        <f t="shared" si="43"/>
        <v>ALERTA</v>
      </c>
      <c r="W38" s="340" t="s">
        <v>353</v>
      </c>
      <c r="X38" s="326" t="s">
        <v>96</v>
      </c>
      <c r="Y38" s="321" t="str">
        <f t="shared" si="40"/>
        <v>ATENCIÓN</v>
      </c>
      <c r="Z38" s="309" t="str">
        <f t="shared" si="4"/>
        <v>NO</v>
      </c>
      <c r="AA38" s="444" t="s">
        <v>97</v>
      </c>
      <c r="AB38" s="445" t="str">
        <f t="shared" si="5"/>
        <v>NO APLICA</v>
      </c>
      <c r="AC38" s="442" t="str">
        <f t="shared" si="6"/>
        <v>NO APLICA</v>
      </c>
      <c r="AD38" s="208"/>
      <c r="AE38" s="177"/>
    </row>
    <row r="39" spans="2:31" ht="137.25" hidden="1" customHeight="1" x14ac:dyDescent="0.2">
      <c r="B39" s="334" t="s">
        <v>85</v>
      </c>
      <c r="C39" s="558" t="s">
        <v>117</v>
      </c>
      <c r="D39" s="336" t="s">
        <v>118</v>
      </c>
      <c r="E39" s="231">
        <v>689</v>
      </c>
      <c r="F39" s="223" t="s">
        <v>372</v>
      </c>
      <c r="G39" s="228" t="s">
        <v>373</v>
      </c>
      <c r="H39" s="224" t="s">
        <v>374</v>
      </c>
      <c r="I39" s="224" t="s">
        <v>375</v>
      </c>
      <c r="J39" s="267">
        <v>3</v>
      </c>
      <c r="K39" s="151" t="s">
        <v>92</v>
      </c>
      <c r="L39" s="224" t="s">
        <v>376</v>
      </c>
      <c r="M39" s="218">
        <v>1</v>
      </c>
      <c r="N39" s="303">
        <v>45809</v>
      </c>
      <c r="O39" s="303">
        <v>46081</v>
      </c>
      <c r="P39" s="151"/>
      <c r="Q39" s="317">
        <v>45838</v>
      </c>
      <c r="R39" s="340" t="s">
        <v>377</v>
      </c>
      <c r="S39" s="209">
        <v>0</v>
      </c>
      <c r="T39" s="344">
        <f t="shared" ref="T39:T50" si="45">(IF(S39="","",IF(OR($J39=0,$J39="",Q39=""),"",S39/$J39)))</f>
        <v>0</v>
      </c>
      <c r="U39" s="345">
        <f t="shared" ref="U39:U50" si="46">(IF(OR($M39="",T39=""),"",IF(OR($M39=0,T39=0),0,IF((T39*100%)/$M39&gt;100%,100%,(T39*100%)/$M39))))</f>
        <v>0</v>
      </c>
      <c r="V39" s="346" t="str">
        <f t="shared" ref="V39:V50" si="47">IF(S39="","",IF(U39&lt;100%, IF(U39&lt;100%, "ALERTA","EN TERMINO"), IF(U39=100%, "OK", "EN TERMINO")))</f>
        <v>ALERTA</v>
      </c>
      <c r="W39" s="323" t="s">
        <v>221</v>
      </c>
      <c r="X39" s="225" t="s">
        <v>96</v>
      </c>
      <c r="Y39" s="321" t="str">
        <f t="shared" ref="Y39:Y50" si="48">IF(U39=100%,IF(U39&gt;=100%,"CUMPLIDA","ATENCIÓN"),IF(U39&lt;25%,"ATENCIÓN","EN EJECUCIÓN"))</f>
        <v>ATENCIÓN</v>
      </c>
      <c r="Z39" s="309" t="str">
        <f t="shared" ref="Z39:Z50" si="49">IF(Y39="CUMPLIDA", "SI", "NO")</f>
        <v>NO</v>
      </c>
      <c r="AA39" s="444" t="s">
        <v>97</v>
      </c>
      <c r="AB39" s="445" t="str">
        <f t="shared" ref="AB39:AB50" si="50">IF(Y39="CUMPLIDA",IF(AND(Z39="SI",AA39="NO"),"EFECTIVA",IF(AND(Z39="NO",AA39="NO"),"INEFECTIVA",IF(AND(Z39="NO",AA39="SI"),"INEFECTIVA",IF(AND(Z39="SI",AA39="SI"),"INEFECTIVA")))),"NO APLICA")</f>
        <v>NO APLICA</v>
      </c>
      <c r="AC39" s="442" t="str">
        <f t="shared" ref="AC39:AC50" si="51">IF(AB39="EFECTIVA","NO",IF(AB39="INEFECTIVA","SI","NO APLICA"))</f>
        <v>NO APLICA</v>
      </c>
      <c r="AD39" s="208"/>
      <c r="AE39" s="177"/>
    </row>
    <row r="40" spans="2:31" ht="137.25" hidden="1" customHeight="1" x14ac:dyDescent="0.2">
      <c r="B40" s="334" t="s">
        <v>85</v>
      </c>
      <c r="C40" s="558"/>
      <c r="D40" s="336" t="s">
        <v>118</v>
      </c>
      <c r="E40" s="231">
        <v>690</v>
      </c>
      <c r="F40" s="223" t="s">
        <v>378</v>
      </c>
      <c r="G40" s="228" t="s">
        <v>379</v>
      </c>
      <c r="H40" s="224" t="s">
        <v>380</v>
      </c>
      <c r="I40" s="224" t="s">
        <v>381</v>
      </c>
      <c r="J40" s="267">
        <v>4</v>
      </c>
      <c r="K40" s="151" t="s">
        <v>92</v>
      </c>
      <c r="L40" s="224" t="s">
        <v>376</v>
      </c>
      <c r="M40" s="218">
        <v>1</v>
      </c>
      <c r="N40" s="303">
        <v>45809</v>
      </c>
      <c r="O40" s="303">
        <v>46112</v>
      </c>
      <c r="P40" s="151"/>
      <c r="Q40" s="317">
        <v>45838</v>
      </c>
      <c r="R40" s="340" t="s">
        <v>377</v>
      </c>
      <c r="S40" s="209">
        <v>0</v>
      </c>
      <c r="T40" s="344">
        <f t="shared" si="45"/>
        <v>0</v>
      </c>
      <c r="U40" s="345">
        <f t="shared" si="46"/>
        <v>0</v>
      </c>
      <c r="V40" s="346" t="str">
        <f t="shared" si="47"/>
        <v>ALERTA</v>
      </c>
      <c r="W40" s="323" t="s">
        <v>221</v>
      </c>
      <c r="X40" s="225" t="s">
        <v>96</v>
      </c>
      <c r="Y40" s="321" t="str">
        <f t="shared" si="48"/>
        <v>ATENCIÓN</v>
      </c>
      <c r="Z40" s="309" t="str">
        <f t="shared" si="49"/>
        <v>NO</v>
      </c>
      <c r="AA40" s="444" t="s">
        <v>97</v>
      </c>
      <c r="AB40" s="445" t="str">
        <f t="shared" si="50"/>
        <v>NO APLICA</v>
      </c>
      <c r="AC40" s="442" t="str">
        <f t="shared" si="51"/>
        <v>NO APLICA</v>
      </c>
      <c r="AD40" s="208"/>
      <c r="AE40" s="177"/>
    </row>
    <row r="41" spans="2:31" ht="137.25" hidden="1" customHeight="1" x14ac:dyDescent="0.2">
      <c r="B41" s="334" t="s">
        <v>85</v>
      </c>
      <c r="C41" s="558"/>
      <c r="D41" s="336" t="s">
        <v>118</v>
      </c>
      <c r="E41" s="231">
        <v>691</v>
      </c>
      <c r="F41" s="223" t="s">
        <v>382</v>
      </c>
      <c r="G41" s="228" t="s">
        <v>383</v>
      </c>
      <c r="H41" s="224" t="s">
        <v>384</v>
      </c>
      <c r="I41" s="224" t="s">
        <v>385</v>
      </c>
      <c r="J41" s="267">
        <v>1</v>
      </c>
      <c r="K41" s="151" t="s">
        <v>92</v>
      </c>
      <c r="L41" s="224" t="s">
        <v>376</v>
      </c>
      <c r="M41" s="218">
        <v>1</v>
      </c>
      <c r="N41" s="303">
        <v>45809</v>
      </c>
      <c r="O41" s="303" t="s">
        <v>386</v>
      </c>
      <c r="P41" s="273">
        <v>45884</v>
      </c>
      <c r="Q41" s="317">
        <v>45838</v>
      </c>
      <c r="R41" s="340" t="s">
        <v>377</v>
      </c>
      <c r="S41" s="209">
        <v>0</v>
      </c>
      <c r="T41" s="344">
        <f t="shared" si="45"/>
        <v>0</v>
      </c>
      <c r="U41" s="345">
        <f t="shared" si="46"/>
        <v>0</v>
      </c>
      <c r="V41" s="346" t="str">
        <f t="shared" si="47"/>
        <v>ALERTA</v>
      </c>
      <c r="W41" s="323" t="s">
        <v>221</v>
      </c>
      <c r="X41" s="225" t="s">
        <v>96</v>
      </c>
      <c r="Y41" s="321" t="str">
        <f t="shared" si="48"/>
        <v>ATENCIÓN</v>
      </c>
      <c r="Z41" s="309" t="str">
        <f t="shared" si="49"/>
        <v>NO</v>
      </c>
      <c r="AA41" s="444" t="s">
        <v>97</v>
      </c>
      <c r="AB41" s="445" t="str">
        <f t="shared" si="50"/>
        <v>NO APLICA</v>
      </c>
      <c r="AC41" s="442" t="str">
        <f t="shared" si="51"/>
        <v>NO APLICA</v>
      </c>
      <c r="AD41" s="208"/>
      <c r="AE41" s="177"/>
    </row>
    <row r="42" spans="2:31" ht="137.25" hidden="1" customHeight="1" x14ac:dyDescent="0.2">
      <c r="B42" s="334" t="s">
        <v>85</v>
      </c>
      <c r="C42" s="558"/>
      <c r="D42" s="336" t="s">
        <v>118</v>
      </c>
      <c r="E42" s="231">
        <v>692</v>
      </c>
      <c r="F42" s="223" t="s">
        <v>387</v>
      </c>
      <c r="G42" s="228" t="s">
        <v>388</v>
      </c>
      <c r="H42" s="224" t="s">
        <v>389</v>
      </c>
      <c r="I42" s="224" t="s">
        <v>390</v>
      </c>
      <c r="J42" s="224">
        <v>3</v>
      </c>
      <c r="K42" s="151" t="s">
        <v>92</v>
      </c>
      <c r="L42" s="224" t="s">
        <v>376</v>
      </c>
      <c r="M42" s="218">
        <v>1</v>
      </c>
      <c r="N42" s="303">
        <v>45809</v>
      </c>
      <c r="O42" s="303" t="s">
        <v>391</v>
      </c>
      <c r="P42" s="151"/>
      <c r="Q42" s="317">
        <v>45838</v>
      </c>
      <c r="R42" s="340" t="s">
        <v>377</v>
      </c>
      <c r="S42" s="209">
        <v>0</v>
      </c>
      <c r="T42" s="344">
        <f t="shared" si="45"/>
        <v>0</v>
      </c>
      <c r="U42" s="345">
        <f t="shared" si="46"/>
        <v>0</v>
      </c>
      <c r="V42" s="346" t="str">
        <f t="shared" si="47"/>
        <v>ALERTA</v>
      </c>
      <c r="W42" s="323" t="s">
        <v>221</v>
      </c>
      <c r="X42" s="225" t="s">
        <v>96</v>
      </c>
      <c r="Y42" s="321" t="str">
        <f t="shared" si="48"/>
        <v>ATENCIÓN</v>
      </c>
      <c r="Z42" s="309" t="str">
        <f t="shared" si="49"/>
        <v>NO</v>
      </c>
      <c r="AA42" s="444" t="s">
        <v>97</v>
      </c>
      <c r="AB42" s="445" t="str">
        <f t="shared" si="50"/>
        <v>NO APLICA</v>
      </c>
      <c r="AC42" s="442" t="str">
        <f t="shared" si="51"/>
        <v>NO APLICA</v>
      </c>
      <c r="AD42" s="208"/>
      <c r="AE42" s="177"/>
    </row>
    <row r="43" spans="2:31" ht="137.25" hidden="1" customHeight="1" x14ac:dyDescent="0.2">
      <c r="B43" s="334" t="s">
        <v>85</v>
      </c>
      <c r="C43" s="558"/>
      <c r="D43" s="336" t="s">
        <v>118</v>
      </c>
      <c r="E43" s="231">
        <v>693</v>
      </c>
      <c r="F43" s="223" t="s">
        <v>392</v>
      </c>
      <c r="G43" s="228" t="s">
        <v>393</v>
      </c>
      <c r="H43" s="224" t="s">
        <v>394</v>
      </c>
      <c r="I43" s="224" t="s">
        <v>395</v>
      </c>
      <c r="J43" s="267">
        <v>1</v>
      </c>
      <c r="K43" s="151" t="s">
        <v>156</v>
      </c>
      <c r="L43" s="224" t="s">
        <v>376</v>
      </c>
      <c r="M43" s="218">
        <v>1</v>
      </c>
      <c r="N43" s="303">
        <v>45884</v>
      </c>
      <c r="O43" s="303">
        <v>45915</v>
      </c>
      <c r="P43" s="151"/>
      <c r="Q43" s="317">
        <v>45838</v>
      </c>
      <c r="R43" s="340" t="s">
        <v>377</v>
      </c>
      <c r="S43" s="209">
        <v>0</v>
      </c>
      <c r="T43" s="344">
        <f t="shared" si="45"/>
        <v>0</v>
      </c>
      <c r="U43" s="345">
        <f t="shared" si="46"/>
        <v>0</v>
      </c>
      <c r="V43" s="346" t="str">
        <f t="shared" si="47"/>
        <v>ALERTA</v>
      </c>
      <c r="W43" s="323" t="s">
        <v>221</v>
      </c>
      <c r="X43" s="225" t="s">
        <v>96</v>
      </c>
      <c r="Y43" s="321" t="str">
        <f t="shared" si="48"/>
        <v>ATENCIÓN</v>
      </c>
      <c r="Z43" s="309" t="str">
        <f t="shared" si="49"/>
        <v>NO</v>
      </c>
      <c r="AA43" s="444" t="s">
        <v>97</v>
      </c>
      <c r="AB43" s="445" t="str">
        <f t="shared" si="50"/>
        <v>NO APLICA</v>
      </c>
      <c r="AC43" s="442" t="str">
        <f t="shared" si="51"/>
        <v>NO APLICA</v>
      </c>
      <c r="AD43" s="208"/>
      <c r="AE43" s="177"/>
    </row>
    <row r="44" spans="2:31" ht="137.25" hidden="1" customHeight="1" x14ac:dyDescent="0.2">
      <c r="B44" s="334"/>
      <c r="C44" s="558"/>
      <c r="D44" s="336"/>
      <c r="E44" s="231">
        <v>693</v>
      </c>
      <c r="F44" s="223" t="s">
        <v>392</v>
      </c>
      <c r="G44" s="228" t="s">
        <v>393</v>
      </c>
      <c r="H44" s="224" t="s">
        <v>396</v>
      </c>
      <c r="I44" s="224" t="s">
        <v>397</v>
      </c>
      <c r="J44" s="151">
        <v>1</v>
      </c>
      <c r="K44" s="151" t="s">
        <v>156</v>
      </c>
      <c r="L44" s="224" t="s">
        <v>376</v>
      </c>
      <c r="M44" s="218">
        <v>1</v>
      </c>
      <c r="N44" s="303">
        <v>45884</v>
      </c>
      <c r="O44" s="303">
        <v>45915</v>
      </c>
      <c r="P44" s="151"/>
      <c r="Q44" s="317">
        <v>45838</v>
      </c>
      <c r="R44" s="340" t="s">
        <v>398</v>
      </c>
      <c r="S44" s="209">
        <v>0</v>
      </c>
      <c r="T44" s="344">
        <f t="shared" si="45"/>
        <v>0</v>
      </c>
      <c r="U44" s="345">
        <f t="shared" si="46"/>
        <v>0</v>
      </c>
      <c r="V44" s="346" t="str">
        <f t="shared" si="47"/>
        <v>ALERTA</v>
      </c>
      <c r="W44" s="323" t="s">
        <v>221</v>
      </c>
      <c r="X44" s="225" t="s">
        <v>96</v>
      </c>
      <c r="Y44" s="321" t="str">
        <f t="shared" si="48"/>
        <v>ATENCIÓN</v>
      </c>
      <c r="Z44" s="309" t="str">
        <f t="shared" si="49"/>
        <v>NO</v>
      </c>
      <c r="AA44" s="444" t="s">
        <v>97</v>
      </c>
      <c r="AB44" s="445" t="str">
        <f t="shared" si="50"/>
        <v>NO APLICA</v>
      </c>
      <c r="AC44" s="442" t="str">
        <f t="shared" si="51"/>
        <v>NO APLICA</v>
      </c>
      <c r="AD44" s="208"/>
      <c r="AE44" s="177"/>
    </row>
    <row r="45" spans="2:31" ht="137.25" hidden="1" customHeight="1" x14ac:dyDescent="0.2">
      <c r="B45" s="334" t="s">
        <v>85</v>
      </c>
      <c r="C45" s="558"/>
      <c r="D45" s="336" t="s">
        <v>118</v>
      </c>
      <c r="E45" s="231">
        <v>694</v>
      </c>
      <c r="F45" s="379" t="s">
        <v>399</v>
      </c>
      <c r="G45" s="228" t="s">
        <v>393</v>
      </c>
      <c r="H45" s="224" t="s">
        <v>394</v>
      </c>
      <c r="I45" s="224" t="s">
        <v>395</v>
      </c>
      <c r="J45" s="267">
        <v>1</v>
      </c>
      <c r="K45" s="151" t="s">
        <v>156</v>
      </c>
      <c r="L45" s="224" t="s">
        <v>376</v>
      </c>
      <c r="M45" s="218">
        <v>1</v>
      </c>
      <c r="N45" s="303">
        <v>45884</v>
      </c>
      <c r="O45" s="303">
        <v>45915</v>
      </c>
      <c r="P45" s="151"/>
      <c r="Q45" s="317">
        <v>45838</v>
      </c>
      <c r="R45" s="340" t="s">
        <v>400</v>
      </c>
      <c r="S45" s="209">
        <v>0</v>
      </c>
      <c r="T45" s="344">
        <f t="shared" si="45"/>
        <v>0</v>
      </c>
      <c r="U45" s="345">
        <f t="shared" si="46"/>
        <v>0</v>
      </c>
      <c r="V45" s="346" t="str">
        <f t="shared" si="47"/>
        <v>ALERTA</v>
      </c>
      <c r="W45" s="323" t="s">
        <v>221</v>
      </c>
      <c r="X45" s="225" t="s">
        <v>96</v>
      </c>
      <c r="Y45" s="321" t="str">
        <f t="shared" si="48"/>
        <v>ATENCIÓN</v>
      </c>
      <c r="Z45" s="309" t="str">
        <f t="shared" si="49"/>
        <v>NO</v>
      </c>
      <c r="AA45" s="444" t="s">
        <v>97</v>
      </c>
      <c r="AB45" s="445" t="str">
        <f t="shared" si="50"/>
        <v>NO APLICA</v>
      </c>
      <c r="AC45" s="442" t="str">
        <f t="shared" si="51"/>
        <v>NO APLICA</v>
      </c>
      <c r="AD45" s="208"/>
      <c r="AE45" s="177"/>
    </row>
    <row r="46" spans="2:31" ht="137.25" hidden="1" customHeight="1" x14ac:dyDescent="0.2">
      <c r="B46" s="334"/>
      <c r="C46" s="558"/>
      <c r="D46" s="336"/>
      <c r="E46" s="231">
        <v>694</v>
      </c>
      <c r="F46" s="379" t="s">
        <v>399</v>
      </c>
      <c r="G46" s="228" t="s">
        <v>393</v>
      </c>
      <c r="H46" s="224" t="s">
        <v>396</v>
      </c>
      <c r="I46" s="224" t="s">
        <v>397</v>
      </c>
      <c r="J46" s="151">
        <v>1</v>
      </c>
      <c r="K46" s="151" t="s">
        <v>156</v>
      </c>
      <c r="L46" s="224" t="s">
        <v>376</v>
      </c>
      <c r="M46" s="218">
        <v>1</v>
      </c>
      <c r="N46" s="303">
        <v>45884</v>
      </c>
      <c r="O46" s="303">
        <v>45915</v>
      </c>
      <c r="P46" s="151"/>
      <c r="Q46" s="317">
        <v>45838</v>
      </c>
      <c r="R46" s="340" t="s">
        <v>398</v>
      </c>
      <c r="S46" s="209">
        <v>0</v>
      </c>
      <c r="T46" s="344">
        <f t="shared" si="45"/>
        <v>0</v>
      </c>
      <c r="U46" s="345">
        <f t="shared" si="46"/>
        <v>0</v>
      </c>
      <c r="V46" s="346" t="str">
        <f t="shared" si="47"/>
        <v>ALERTA</v>
      </c>
      <c r="W46" s="323" t="s">
        <v>221</v>
      </c>
      <c r="X46" s="225" t="s">
        <v>96</v>
      </c>
      <c r="Y46" s="321" t="str">
        <f t="shared" si="48"/>
        <v>ATENCIÓN</v>
      </c>
      <c r="Z46" s="309" t="str">
        <f t="shared" si="49"/>
        <v>NO</v>
      </c>
      <c r="AA46" s="444" t="s">
        <v>97</v>
      </c>
      <c r="AB46" s="445" t="str">
        <f t="shared" si="50"/>
        <v>NO APLICA</v>
      </c>
      <c r="AC46" s="442" t="str">
        <f t="shared" si="51"/>
        <v>NO APLICA</v>
      </c>
      <c r="AD46" s="208"/>
      <c r="AE46" s="177"/>
    </row>
    <row r="47" spans="2:31" ht="137.25" hidden="1" customHeight="1" x14ac:dyDescent="0.2">
      <c r="B47" s="334" t="s">
        <v>85</v>
      </c>
      <c r="C47" s="558"/>
      <c r="D47" s="336" t="s">
        <v>118</v>
      </c>
      <c r="E47" s="231">
        <v>695</v>
      </c>
      <c r="F47" s="379" t="s">
        <v>401</v>
      </c>
      <c r="G47" s="228" t="s">
        <v>393</v>
      </c>
      <c r="H47" s="336" t="s">
        <v>402</v>
      </c>
      <c r="I47" s="224" t="s">
        <v>395</v>
      </c>
      <c r="J47" s="267">
        <v>1</v>
      </c>
      <c r="K47" s="151" t="s">
        <v>156</v>
      </c>
      <c r="L47" s="224" t="s">
        <v>376</v>
      </c>
      <c r="M47" s="218">
        <v>1</v>
      </c>
      <c r="N47" s="303">
        <v>45884</v>
      </c>
      <c r="O47" s="303">
        <v>45915</v>
      </c>
      <c r="P47" s="151"/>
      <c r="Q47" s="317">
        <v>45838</v>
      </c>
      <c r="R47" s="340" t="s">
        <v>400</v>
      </c>
      <c r="S47" s="209">
        <v>0</v>
      </c>
      <c r="T47" s="344">
        <f t="shared" si="45"/>
        <v>0</v>
      </c>
      <c r="U47" s="345">
        <f t="shared" si="46"/>
        <v>0</v>
      </c>
      <c r="V47" s="346" t="str">
        <f t="shared" si="47"/>
        <v>ALERTA</v>
      </c>
      <c r="W47" s="323" t="s">
        <v>221</v>
      </c>
      <c r="X47" s="225" t="s">
        <v>96</v>
      </c>
      <c r="Y47" s="321" t="str">
        <f t="shared" si="48"/>
        <v>ATENCIÓN</v>
      </c>
      <c r="Z47" s="309" t="str">
        <f t="shared" si="49"/>
        <v>NO</v>
      </c>
      <c r="AA47" s="444" t="s">
        <v>97</v>
      </c>
      <c r="AB47" s="445" t="str">
        <f t="shared" si="50"/>
        <v>NO APLICA</v>
      </c>
      <c r="AC47" s="442" t="str">
        <f t="shared" si="51"/>
        <v>NO APLICA</v>
      </c>
      <c r="AD47" s="208"/>
      <c r="AE47" s="177"/>
    </row>
    <row r="48" spans="2:31" ht="137.25" hidden="1" customHeight="1" x14ac:dyDescent="0.2">
      <c r="B48" s="334"/>
      <c r="C48" s="558"/>
      <c r="D48" s="336"/>
      <c r="E48" s="231">
        <v>695</v>
      </c>
      <c r="F48" s="379" t="s">
        <v>401</v>
      </c>
      <c r="G48" s="228" t="s">
        <v>393</v>
      </c>
      <c r="H48" s="224" t="s">
        <v>396</v>
      </c>
      <c r="I48" s="224" t="s">
        <v>397</v>
      </c>
      <c r="J48" s="151">
        <v>1</v>
      </c>
      <c r="K48" s="151" t="s">
        <v>156</v>
      </c>
      <c r="L48" s="224" t="s">
        <v>376</v>
      </c>
      <c r="M48" s="218">
        <v>1</v>
      </c>
      <c r="N48" s="303">
        <v>45884</v>
      </c>
      <c r="O48" s="303">
        <v>45915</v>
      </c>
      <c r="P48" s="151"/>
      <c r="Q48" s="317">
        <v>45838</v>
      </c>
      <c r="R48" s="340" t="s">
        <v>398</v>
      </c>
      <c r="S48" s="209">
        <v>0</v>
      </c>
      <c r="T48" s="344">
        <f t="shared" si="45"/>
        <v>0</v>
      </c>
      <c r="U48" s="345">
        <f t="shared" si="46"/>
        <v>0</v>
      </c>
      <c r="V48" s="346" t="str">
        <f t="shared" si="47"/>
        <v>ALERTA</v>
      </c>
      <c r="W48" s="323" t="s">
        <v>221</v>
      </c>
      <c r="X48" s="225" t="s">
        <v>96</v>
      </c>
      <c r="Y48" s="321" t="str">
        <f t="shared" si="48"/>
        <v>ATENCIÓN</v>
      </c>
      <c r="Z48" s="309" t="str">
        <f t="shared" si="49"/>
        <v>NO</v>
      </c>
      <c r="AA48" s="444" t="s">
        <v>97</v>
      </c>
      <c r="AB48" s="445" t="str">
        <f t="shared" si="50"/>
        <v>NO APLICA</v>
      </c>
      <c r="AC48" s="442" t="str">
        <f t="shared" si="51"/>
        <v>NO APLICA</v>
      </c>
      <c r="AD48" s="208"/>
      <c r="AE48" s="177"/>
    </row>
    <row r="49" spans="2:31" ht="137.25" hidden="1" customHeight="1" x14ac:dyDescent="0.2">
      <c r="B49" s="334"/>
      <c r="C49" s="558"/>
      <c r="D49" s="336"/>
      <c r="E49" s="231">
        <v>695</v>
      </c>
      <c r="F49" s="397" t="s">
        <v>403</v>
      </c>
      <c r="G49" s="228" t="s">
        <v>393</v>
      </c>
      <c r="H49" s="190" t="s">
        <v>404</v>
      </c>
      <c r="I49" s="151" t="s">
        <v>405</v>
      </c>
      <c r="J49" s="151">
        <v>1</v>
      </c>
      <c r="K49" s="151" t="s">
        <v>156</v>
      </c>
      <c r="L49" s="224" t="s">
        <v>376</v>
      </c>
      <c r="M49" s="218">
        <v>1</v>
      </c>
      <c r="N49" s="303">
        <v>45884</v>
      </c>
      <c r="O49" s="303">
        <v>45915</v>
      </c>
      <c r="P49" s="151"/>
      <c r="Q49" s="313">
        <v>45838</v>
      </c>
      <c r="R49" s="519" t="s">
        <v>406</v>
      </c>
      <c r="S49" s="209">
        <v>1</v>
      </c>
      <c r="T49" s="344">
        <f t="shared" si="45"/>
        <v>1</v>
      </c>
      <c r="U49" s="345">
        <f t="shared" si="46"/>
        <v>1</v>
      </c>
      <c r="V49" s="346" t="str">
        <f t="shared" si="47"/>
        <v>OK</v>
      </c>
      <c r="W49" s="440" t="s">
        <v>407</v>
      </c>
      <c r="X49" s="225" t="s">
        <v>96</v>
      </c>
      <c r="Y49" s="321" t="str">
        <f t="shared" si="48"/>
        <v>CUMPLIDA</v>
      </c>
      <c r="Z49" s="309" t="str">
        <f t="shared" si="49"/>
        <v>SI</v>
      </c>
      <c r="AA49" s="444" t="s">
        <v>97</v>
      </c>
      <c r="AB49" s="445" t="str">
        <f t="shared" si="50"/>
        <v>EFECTIVA</v>
      </c>
      <c r="AC49" s="442" t="str">
        <f t="shared" si="51"/>
        <v>NO</v>
      </c>
      <c r="AD49" s="208"/>
      <c r="AE49" s="177"/>
    </row>
    <row r="50" spans="2:31" ht="137.25" hidden="1" customHeight="1" x14ac:dyDescent="0.2">
      <c r="B50" s="334" t="s">
        <v>85</v>
      </c>
      <c r="C50" s="558"/>
      <c r="D50" s="336" t="s">
        <v>118</v>
      </c>
      <c r="E50" s="231">
        <v>696</v>
      </c>
      <c r="F50" s="223" t="s">
        <v>408</v>
      </c>
      <c r="G50" s="228" t="s">
        <v>409</v>
      </c>
      <c r="H50" s="520" t="s">
        <v>410</v>
      </c>
      <c r="I50" s="224" t="s">
        <v>411</v>
      </c>
      <c r="J50" s="224">
        <v>1</v>
      </c>
      <c r="K50" s="151" t="s">
        <v>156</v>
      </c>
      <c r="L50" s="224" t="s">
        <v>376</v>
      </c>
      <c r="M50" s="218">
        <v>1</v>
      </c>
      <c r="N50" s="303">
        <v>45778</v>
      </c>
      <c r="O50" s="303">
        <v>45838</v>
      </c>
      <c r="P50" s="518">
        <v>45884</v>
      </c>
      <c r="Q50" s="515">
        <v>45838</v>
      </c>
      <c r="R50" s="516" t="s">
        <v>412</v>
      </c>
      <c r="S50" s="209">
        <v>0</v>
      </c>
      <c r="T50" s="328">
        <f t="shared" si="45"/>
        <v>0</v>
      </c>
      <c r="U50" s="464">
        <f t="shared" si="46"/>
        <v>0</v>
      </c>
      <c r="V50" s="458" t="str">
        <f t="shared" si="47"/>
        <v>ALERTA</v>
      </c>
      <c r="W50" s="323" t="s">
        <v>221</v>
      </c>
      <c r="X50" s="225" t="s">
        <v>96</v>
      </c>
      <c r="Y50" s="482" t="str">
        <f t="shared" si="48"/>
        <v>ATENCIÓN</v>
      </c>
      <c r="Z50" s="456" t="str">
        <f t="shared" si="49"/>
        <v>NO</v>
      </c>
      <c r="AA50" s="487" t="s">
        <v>97</v>
      </c>
      <c r="AB50" s="488" t="str">
        <f t="shared" si="50"/>
        <v>NO APLICA</v>
      </c>
      <c r="AC50" s="489" t="str">
        <f t="shared" si="51"/>
        <v>NO APLICA</v>
      </c>
      <c r="AD50" s="517"/>
      <c r="AE50" s="202"/>
    </row>
  </sheetData>
  <autoFilter ref="B3:AG50">
    <filterColumn colId="23">
      <filters>
        <filter val="INCUMPLIDA"/>
      </filters>
    </filterColumn>
  </autoFilter>
  <mergeCells count="15">
    <mergeCell ref="C39:C50"/>
    <mergeCell ref="C33:C38"/>
    <mergeCell ref="C25:C27"/>
    <mergeCell ref="C28:C32"/>
    <mergeCell ref="C23:C24"/>
    <mergeCell ref="Z1:AE2"/>
    <mergeCell ref="Q2:Y2"/>
    <mergeCell ref="C8:C10"/>
    <mergeCell ref="B1:F2"/>
    <mergeCell ref="G1:P2"/>
    <mergeCell ref="C21:C22"/>
    <mergeCell ref="C19:C20"/>
    <mergeCell ref="C17:C18"/>
    <mergeCell ref="Q1:Y1"/>
    <mergeCell ref="C11:C16"/>
  </mergeCells>
  <conditionalFormatting sqref="V4">
    <cfRule type="dataBar" priority="234">
      <dataBar>
        <cfvo type="min"/>
        <cfvo type="max"/>
        <color rgb="FF638EC6"/>
      </dataBar>
    </cfRule>
  </conditionalFormatting>
  <conditionalFormatting sqref="V4:V50">
    <cfRule type="containsText" dxfId="220" priority="79" stopIfTrue="1" operator="containsText" text="EN TERMINO">
      <formula>NOT(ISERROR(SEARCH("EN TERMINO",V4)))</formula>
    </cfRule>
    <cfRule type="containsText" priority="80" operator="containsText" text="AMARILLO">
      <formula>NOT(ISERROR(SEARCH("AMARILLO",V4)))</formula>
    </cfRule>
    <cfRule type="containsText" dxfId="219" priority="81" stopIfTrue="1" operator="containsText" text="ALERTA">
      <formula>NOT(ISERROR(SEARCH("ALERTA",V4)))</formula>
    </cfRule>
    <cfRule type="containsText" dxfId="218" priority="82" stopIfTrue="1" operator="containsText" text="OK">
      <formula>NOT(ISERROR(SEARCH("OK",V4)))</formula>
    </cfRule>
  </conditionalFormatting>
  <conditionalFormatting sqref="V5">
    <cfRule type="dataBar" priority="96">
      <dataBar>
        <cfvo type="min"/>
        <cfvo type="max"/>
        <color rgb="FF638EC6"/>
      </dataBar>
    </cfRule>
  </conditionalFormatting>
  <conditionalFormatting sqref="V6">
    <cfRule type="dataBar" priority="192">
      <dataBar>
        <cfvo type="min"/>
        <cfvo type="max"/>
        <color rgb="FF638EC6"/>
      </dataBar>
    </cfRule>
  </conditionalFormatting>
  <conditionalFormatting sqref="V7">
    <cfRule type="dataBar" priority="156">
      <dataBar>
        <cfvo type="min"/>
        <cfvo type="max"/>
        <color rgb="FF638EC6"/>
      </dataBar>
    </cfRule>
  </conditionalFormatting>
  <conditionalFormatting sqref="V8">
    <cfRule type="dataBar" priority="228">
      <dataBar>
        <cfvo type="min"/>
        <cfvo type="max"/>
        <color rgb="FF638EC6"/>
      </dataBar>
    </cfRule>
  </conditionalFormatting>
  <conditionalFormatting sqref="V9">
    <cfRule type="dataBar" priority="389">
      <dataBar>
        <cfvo type="min"/>
        <cfvo type="max"/>
        <color rgb="FF638EC6"/>
      </dataBar>
    </cfRule>
  </conditionalFormatting>
  <conditionalFormatting sqref="V10">
    <cfRule type="dataBar" priority="390">
      <dataBar>
        <cfvo type="min"/>
        <cfvo type="max"/>
        <color rgb="FF638EC6"/>
      </dataBar>
    </cfRule>
  </conditionalFormatting>
  <conditionalFormatting sqref="V11:V50">
    <cfRule type="dataBar" priority="426">
      <dataBar>
        <cfvo type="min"/>
        <cfvo type="max"/>
        <color rgb="FF638EC6"/>
      </dataBar>
    </cfRule>
  </conditionalFormatting>
  <conditionalFormatting sqref="Y4:Y50">
    <cfRule type="containsText" dxfId="217" priority="1" operator="containsText" text="EN EJECUCIÓN">
      <formula>NOT(ISERROR(SEARCH("EN EJECUCIÓN",Y4)))</formula>
    </cfRule>
    <cfRule type="containsText" dxfId="216" priority="2" operator="containsText" text="EN TERMINO">
      <formula>NOT(ISERROR(SEARCH("EN TERMINO",Y4)))</formula>
    </cfRule>
    <cfRule type="containsText" dxfId="215" priority="3" operator="containsText" text="ATENCIÓN">
      <formula>NOT(ISERROR(SEARCH("ATENCIÓN",Y4)))</formula>
    </cfRule>
    <cfRule type="containsText" dxfId="214" priority="4" stopIfTrue="1" operator="containsText" text="PENDIENTE">
      <formula>NOT(ISERROR(SEARCH("PENDIENTE",Y4)))</formula>
    </cfRule>
    <cfRule type="containsText" dxfId="213" priority="5" stopIfTrue="1" operator="containsText" text="INCUMPLIDA">
      <formula>NOT(ISERROR(SEARCH("INCUMPLIDA",Y4)))</formula>
    </cfRule>
    <cfRule type="containsText" dxfId="212" priority="6" stopIfTrue="1" operator="containsText" text="CUMPLIDA">
      <formula>NOT(ISERROR(SEARCH("CUMPLIDA",Y4)))</formula>
    </cfRule>
  </conditionalFormatting>
  <conditionalFormatting sqref="AC4:AC50">
    <cfRule type="containsText" dxfId="211" priority="37" operator="containsText" text="cerrada">
      <formula>NOT(ISERROR(SEARCH("cerrada",AC4)))</formula>
    </cfRule>
    <cfRule type="containsText" dxfId="210" priority="38" operator="containsText" text="cerrado">
      <formula>NOT(ISERROR(SEARCH("cerrado",AC4)))</formula>
    </cfRule>
    <cfRule type="containsText" dxfId="209" priority="39" operator="containsText" text="Abierto">
      <formula>NOT(ISERROR(SEARCH("Abierto",AC4)))</formula>
    </cfRule>
  </conditionalFormatting>
  <dataValidations count="4">
    <dataValidation type="list" allowBlank="1" showInputMessage="1" showErrorMessage="1" sqref="K4">
      <formula1>$E$2:$E$3</formula1>
    </dataValidation>
    <dataValidation type="list" allowBlank="1" showInputMessage="1" showErrorMessage="1" sqref="D4">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8:K50">
      <formula1>"Correctiva, Preventiva, Acción de mejora"</formula1>
    </dataValidation>
    <dataValidation type="list" allowBlank="1" showInputMessage="1" showErrorMessage="1" sqref="AA4:AA50">
      <formula1>$BE$4:$BG$4</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B1:AH34"/>
  <sheetViews>
    <sheetView zoomScale="90" zoomScaleNormal="90" workbookViewId="0">
      <pane xSplit="5" topLeftCell="V1" activePane="topRight" state="frozen"/>
      <selection activeCell="A3" sqref="A3"/>
      <selection pane="topRight" activeCell="W16" sqref="W16"/>
    </sheetView>
  </sheetViews>
  <sheetFormatPr baseColWidth="10" defaultColWidth="20.140625" defaultRowHeight="50.1" customHeight="1" outlineLevelCol="1" x14ac:dyDescent="0.2"/>
  <cols>
    <col min="1" max="1" width="4.140625" style="142" customWidth="1"/>
    <col min="2" max="2" width="15" style="142" customWidth="1"/>
    <col min="3" max="3" width="28" style="142" customWidth="1"/>
    <col min="4" max="4" width="21.140625" style="142" customWidth="1"/>
    <col min="5" max="5" width="13" style="142" customWidth="1"/>
    <col min="6" max="6" width="61.5703125" style="142" customWidth="1"/>
    <col min="7" max="7" width="31.42578125" style="142" customWidth="1"/>
    <col min="8" max="8" width="34.85546875" style="144" customWidth="1"/>
    <col min="9" max="16" width="20.140625" style="142"/>
    <col min="17" max="17" width="20.140625" style="143" outlineLevel="1"/>
    <col min="18" max="18" width="40.140625" style="143" customWidth="1" outlineLevel="1"/>
    <col min="19" max="19" width="20.140625" style="370" outlineLevel="1"/>
    <col min="20" max="22" width="20.140625" style="143" outlineLevel="1"/>
    <col min="23" max="23" width="95.71093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4" ht="28.5" customHeight="1" x14ac:dyDescent="0.25">
      <c r="B1" s="568" t="s">
        <v>6</v>
      </c>
      <c r="C1" s="568"/>
      <c r="D1" s="568"/>
      <c r="E1" s="568"/>
      <c r="F1" s="568"/>
      <c r="G1" s="569" t="s">
        <v>19</v>
      </c>
      <c r="H1" s="569"/>
      <c r="I1" s="569"/>
      <c r="J1" s="569"/>
      <c r="K1" s="569"/>
      <c r="L1" s="569"/>
      <c r="M1" s="569"/>
      <c r="N1" s="569"/>
      <c r="O1" s="569"/>
      <c r="P1" s="569"/>
      <c r="Q1" s="567"/>
      <c r="R1" s="567"/>
      <c r="S1" s="567"/>
      <c r="T1" s="567"/>
      <c r="U1" s="567"/>
      <c r="V1" s="567"/>
      <c r="W1" s="567"/>
      <c r="X1" s="567"/>
      <c r="Y1" s="567"/>
      <c r="Z1" s="563" t="s">
        <v>69</v>
      </c>
      <c r="AA1" s="564"/>
      <c r="AB1" s="564"/>
      <c r="AC1" s="564"/>
      <c r="AD1" s="564"/>
      <c r="AE1" s="564"/>
    </row>
    <row r="2" spans="2:34" ht="29.25" customHeight="1" x14ac:dyDescent="0.25">
      <c r="B2" s="568"/>
      <c r="C2" s="568"/>
      <c r="D2" s="568"/>
      <c r="E2" s="568"/>
      <c r="F2" s="568"/>
      <c r="G2" s="569"/>
      <c r="H2" s="569"/>
      <c r="I2" s="569"/>
      <c r="J2" s="569"/>
      <c r="K2" s="569"/>
      <c r="L2" s="569"/>
      <c r="M2" s="569"/>
      <c r="N2" s="569"/>
      <c r="O2" s="569"/>
      <c r="P2" s="569"/>
      <c r="Q2" s="571" t="s">
        <v>70</v>
      </c>
      <c r="R2" s="571"/>
      <c r="S2" s="571"/>
      <c r="T2" s="571"/>
      <c r="U2" s="571"/>
      <c r="V2" s="571"/>
      <c r="W2" s="571"/>
      <c r="X2" s="571"/>
      <c r="Y2" s="571"/>
      <c r="Z2" s="565"/>
      <c r="AA2" s="566"/>
      <c r="AB2" s="566"/>
      <c r="AC2" s="566"/>
      <c r="AD2" s="566"/>
      <c r="AE2" s="566"/>
    </row>
    <row r="3" spans="2:34"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5" t="s">
        <v>58</v>
      </c>
      <c r="AB3" s="185" t="s">
        <v>60</v>
      </c>
      <c r="AC3" s="185" t="s">
        <v>62</v>
      </c>
      <c r="AD3" s="185" t="s">
        <v>64</v>
      </c>
      <c r="AE3" s="185" t="s">
        <v>84</v>
      </c>
    </row>
    <row r="4" spans="2:34" ht="132.75" customHeight="1" x14ac:dyDescent="0.2">
      <c r="B4" s="197" t="s">
        <v>85</v>
      </c>
      <c r="C4" s="359" t="s">
        <v>413</v>
      </c>
      <c r="D4" s="240" t="s">
        <v>414</v>
      </c>
      <c r="E4" s="241">
        <v>163</v>
      </c>
      <c r="F4" s="242" t="s">
        <v>415</v>
      </c>
      <c r="G4" s="243" t="s">
        <v>416</v>
      </c>
      <c r="H4" s="245" t="s">
        <v>417</v>
      </c>
      <c r="I4" s="224" t="s">
        <v>418</v>
      </c>
      <c r="J4" s="367">
        <v>2</v>
      </c>
      <c r="K4" s="245" t="s">
        <v>195</v>
      </c>
      <c r="L4" s="244" t="s">
        <v>419</v>
      </c>
      <c r="M4" s="246">
        <v>1</v>
      </c>
      <c r="N4" s="247">
        <v>44769</v>
      </c>
      <c r="O4" s="247">
        <v>45016</v>
      </c>
      <c r="P4" s="366">
        <v>46022</v>
      </c>
      <c r="Q4" s="317">
        <v>45838</v>
      </c>
      <c r="R4" s="473" t="s">
        <v>420</v>
      </c>
      <c r="S4" s="529">
        <v>0.6</v>
      </c>
      <c r="T4" s="210">
        <f t="shared" ref="T4:T15" si="0">(IF(S4="","",IF(OR($J4=0,$J4="",Q4=""),"",S4/$J4)))</f>
        <v>0.3</v>
      </c>
      <c r="U4" s="211">
        <f t="shared" ref="U4:U15" si="1">(IF(OR($M4="",T4=""),"",IF(OR($M4=0,T4=0),0,IF((T4*100%)/$M4&gt;100%,100%,(T4*100%)/$M4))))</f>
        <v>0.3</v>
      </c>
      <c r="V4" s="212" t="str">
        <f>IF(S4="","",IF(U4&lt;100%, IF(U4&lt;100%, "ALERTA","EN TERMINO"), IF(U4=100%, "OK", "EN TERMINO")))</f>
        <v>ALERTA</v>
      </c>
      <c r="W4" s="323" t="s">
        <v>421</v>
      </c>
      <c r="X4" s="329" t="s">
        <v>96</v>
      </c>
      <c r="Y4" s="316" t="str">
        <f t="shared" ref="Y4:Y15" si="2">IF(U4=100%,IF(U4&gt;=100%,"CUMPLIDA","ATENCIÓN"),IF(U4&lt;25%,"ATENCIÓN","EN EJECUCIÓN"))</f>
        <v>EN EJECUCIÓN</v>
      </c>
      <c r="Z4" s="209" t="str">
        <f>IF(Y4="CUMPLIDA", "SI", "NO")</f>
        <v>NO</v>
      </c>
      <c r="AA4" s="389" t="s">
        <v>97</v>
      </c>
      <c r="AB4" s="383" t="str">
        <f>IF(Y4="CUMPLIDA",IF(AND(Z4="SI",AA4="NO"),"EFECTIVA",IF(AND(Z4="NO",AA4="NO"),"INEFECTIVA",IF(AND(Z4="NO",AA4="SI"),"INEFECTIVA",IF(AND(Z4="SI",AA4="SI"),"INEFECTIVA")))),"NO APLICA")</f>
        <v>NO APLICA</v>
      </c>
      <c r="AC4" s="187" t="str">
        <f>IF(AB4="EFECTIVA","NO",IF(AB4="INEFECTIVA","SI","NO APLICA"))</f>
        <v>NO APLICA</v>
      </c>
      <c r="AD4" s="209" t="s">
        <v>98</v>
      </c>
      <c r="AE4" s="187"/>
      <c r="AF4" s="188" t="s">
        <v>99</v>
      </c>
      <c r="AG4" s="188" t="s">
        <v>97</v>
      </c>
    </row>
    <row r="5" spans="2:34" ht="132.75" customHeight="1" x14ac:dyDescent="0.2">
      <c r="B5" s="197" t="s">
        <v>85</v>
      </c>
      <c r="C5" s="339" t="s">
        <v>422</v>
      </c>
      <c r="D5" s="151"/>
      <c r="E5" s="235">
        <v>239</v>
      </c>
      <c r="F5" s="243" t="s">
        <v>423</v>
      </c>
      <c r="G5" s="243" t="s">
        <v>416</v>
      </c>
      <c r="H5" s="245" t="s">
        <v>417</v>
      </c>
      <c r="I5" s="224" t="s">
        <v>418</v>
      </c>
      <c r="J5" s="367">
        <v>2</v>
      </c>
      <c r="K5" s="224" t="s">
        <v>195</v>
      </c>
      <c r="L5" s="224" t="s">
        <v>419</v>
      </c>
      <c r="M5" s="246">
        <v>1</v>
      </c>
      <c r="N5" s="226">
        <v>44852</v>
      </c>
      <c r="O5" s="247">
        <v>45016</v>
      </c>
      <c r="P5" s="366">
        <v>46022</v>
      </c>
      <c r="Q5" s="317">
        <v>45838</v>
      </c>
      <c r="R5" s="530" t="s">
        <v>420</v>
      </c>
      <c r="S5" s="529">
        <v>0.6</v>
      </c>
      <c r="T5" s="210">
        <f t="shared" ref="T5:T7" si="3">(IF(S5="","",IF(OR($J5=0,$J5="",Q5=""),"",S5/$J5)))</f>
        <v>0.3</v>
      </c>
      <c r="U5" s="211">
        <f t="shared" ref="U5:U7" si="4">(IF(OR($M5="",T5=""),"",IF(OR($M5=0,T5=0),0,IF((T5*100%)/$M5&gt;100%,100%,(T5*100%)/$M5))))</f>
        <v>0.3</v>
      </c>
      <c r="V5" s="212" t="str">
        <f t="shared" ref="V5:V15" si="5">IF(S5="","",IF(U5&lt;100%, IF(U5&lt;100%, "ALERTA","EN TERMINO"), IF(U5=100%, "OK", "EN TERMINO")))</f>
        <v>ALERTA</v>
      </c>
      <c r="W5" s="323" t="s">
        <v>421</v>
      </c>
      <c r="X5" s="329" t="s">
        <v>96</v>
      </c>
      <c r="Y5" s="316" t="str">
        <f t="shared" si="2"/>
        <v>EN EJECUCIÓN</v>
      </c>
      <c r="Z5" s="209" t="str">
        <f t="shared" ref="Z5:Z34" si="6">IF(Y5="CUMPLIDA", "SI", "NO")</f>
        <v>NO</v>
      </c>
      <c r="AA5" s="389" t="s">
        <v>97</v>
      </c>
      <c r="AB5" s="383" t="str">
        <f t="shared" ref="AB5:AB34" si="7">IF(Y5="CUMPLIDA",IF(AND(Z5="SI",AA5="NO"),"EFECTIVA",IF(AND(Z5="NO",AA5="NO"),"INEFECTIVA",IF(AND(Z5="NO",AA5="SI"),"INEFECTIVA",IF(AND(Z5="SI",AA5="SI"),"INEFECTIVA")))),"NO APLICA")</f>
        <v>NO APLICA</v>
      </c>
      <c r="AC5" s="187" t="str">
        <f t="shared" ref="AC5:AC34" si="8">IF(AB5="EFECTIVA","NO",IF(AB5="INEFECTIVA","SI","NO APLICA"))</f>
        <v>NO APLICA</v>
      </c>
      <c r="AD5" s="209" t="s">
        <v>98</v>
      </c>
      <c r="AE5" s="151"/>
    </row>
    <row r="6" spans="2:34" ht="132.75" customHeight="1" x14ac:dyDescent="0.2">
      <c r="B6" s="197" t="s">
        <v>85</v>
      </c>
      <c r="C6" s="206" t="s">
        <v>424</v>
      </c>
      <c r="D6" s="151"/>
      <c r="E6" s="231">
        <v>278</v>
      </c>
      <c r="F6" s="242" t="s">
        <v>425</v>
      </c>
      <c r="G6" s="224" t="s">
        <v>426</v>
      </c>
      <c r="H6" s="245" t="s">
        <v>417</v>
      </c>
      <c r="I6" s="224" t="s">
        <v>418</v>
      </c>
      <c r="J6" s="367">
        <v>2</v>
      </c>
      <c r="K6" s="224" t="s">
        <v>195</v>
      </c>
      <c r="L6" s="224" t="s">
        <v>419</v>
      </c>
      <c r="M6" s="246">
        <v>1</v>
      </c>
      <c r="N6" s="226">
        <v>44931</v>
      </c>
      <c r="O6" s="226">
        <v>45107</v>
      </c>
      <c r="P6" s="366">
        <v>46022</v>
      </c>
      <c r="Q6" s="317">
        <v>45838</v>
      </c>
      <c r="R6" s="530" t="s">
        <v>420</v>
      </c>
      <c r="S6" s="529">
        <v>0.6</v>
      </c>
      <c r="T6" s="210">
        <f t="shared" si="3"/>
        <v>0.3</v>
      </c>
      <c r="U6" s="211">
        <f t="shared" si="4"/>
        <v>0.3</v>
      </c>
      <c r="V6" s="212" t="str">
        <f t="shared" si="5"/>
        <v>ALERTA</v>
      </c>
      <c r="W6" s="323" t="s">
        <v>421</v>
      </c>
      <c r="X6" s="329" t="s">
        <v>96</v>
      </c>
      <c r="Y6" s="316" t="str">
        <f t="shared" si="2"/>
        <v>EN EJECUCIÓN</v>
      </c>
      <c r="Z6" s="209" t="str">
        <f t="shared" si="6"/>
        <v>NO</v>
      </c>
      <c r="AA6" s="389" t="s">
        <v>97</v>
      </c>
      <c r="AB6" s="383" t="str">
        <f t="shared" si="7"/>
        <v>NO APLICA</v>
      </c>
      <c r="AC6" s="187" t="str">
        <f t="shared" si="8"/>
        <v>NO APLICA</v>
      </c>
      <c r="AD6" s="209" t="s">
        <v>98</v>
      </c>
      <c r="AE6" s="151"/>
    </row>
    <row r="7" spans="2:34" ht="132.75" customHeight="1" x14ac:dyDescent="0.2">
      <c r="B7" s="248" t="s">
        <v>85</v>
      </c>
      <c r="C7" s="575" t="s">
        <v>427</v>
      </c>
      <c r="D7" s="249" t="s">
        <v>428</v>
      </c>
      <c r="E7" s="231">
        <v>282</v>
      </c>
      <c r="F7" s="242" t="s">
        <v>429</v>
      </c>
      <c r="G7" s="242" t="s">
        <v>430</v>
      </c>
      <c r="H7" s="245" t="s">
        <v>417</v>
      </c>
      <c r="I7" s="224" t="s">
        <v>418</v>
      </c>
      <c r="J7" s="367">
        <v>2</v>
      </c>
      <c r="K7" s="142" t="s">
        <v>92</v>
      </c>
      <c r="L7" s="224" t="s">
        <v>431</v>
      </c>
      <c r="M7" s="246">
        <v>1</v>
      </c>
      <c r="N7" s="226">
        <v>44981</v>
      </c>
      <c r="O7" s="226">
        <v>45260</v>
      </c>
      <c r="P7" s="366">
        <v>46022</v>
      </c>
      <c r="Q7" s="317">
        <v>45838</v>
      </c>
      <c r="R7" s="530" t="s">
        <v>420</v>
      </c>
      <c r="S7" s="529">
        <v>0.6</v>
      </c>
      <c r="T7" s="210">
        <f t="shared" si="3"/>
        <v>0.3</v>
      </c>
      <c r="U7" s="211">
        <f t="shared" si="4"/>
        <v>0.3</v>
      </c>
      <c r="V7" s="212" t="str">
        <f t="shared" si="5"/>
        <v>ALERTA</v>
      </c>
      <c r="W7" s="323" t="s">
        <v>421</v>
      </c>
      <c r="X7" s="329" t="s">
        <v>96</v>
      </c>
      <c r="Y7" s="316" t="str">
        <f t="shared" si="2"/>
        <v>EN EJECUCIÓN</v>
      </c>
      <c r="Z7" s="209" t="str">
        <f t="shared" si="6"/>
        <v>NO</v>
      </c>
      <c r="AA7" s="389" t="s">
        <v>97</v>
      </c>
      <c r="AB7" s="383" t="str">
        <f t="shared" si="7"/>
        <v>NO APLICA</v>
      </c>
      <c r="AC7" s="187" t="str">
        <f t="shared" si="8"/>
        <v>NO APLICA</v>
      </c>
      <c r="AD7" s="209" t="s">
        <v>98</v>
      </c>
      <c r="AE7" s="151"/>
    </row>
    <row r="8" spans="2:34" ht="132.75" customHeight="1" x14ac:dyDescent="0.2">
      <c r="B8" s="250" t="s">
        <v>85</v>
      </c>
      <c r="C8" s="575"/>
      <c r="D8" s="251" t="s">
        <v>428</v>
      </c>
      <c r="E8" s="235">
        <v>283</v>
      </c>
      <c r="F8" s="252" t="s">
        <v>432</v>
      </c>
      <c r="G8" s="252" t="s">
        <v>433</v>
      </c>
      <c r="H8" s="245" t="s">
        <v>417</v>
      </c>
      <c r="I8" s="224" t="s">
        <v>418</v>
      </c>
      <c r="J8" s="367">
        <v>2</v>
      </c>
      <c r="K8" s="142" t="s">
        <v>92</v>
      </c>
      <c r="L8" s="237" t="s">
        <v>431</v>
      </c>
      <c r="M8" s="253">
        <v>1</v>
      </c>
      <c r="N8" s="254" t="s">
        <v>434</v>
      </c>
      <c r="O8" s="254">
        <v>45260</v>
      </c>
      <c r="P8" s="366">
        <v>46022</v>
      </c>
      <c r="Q8" s="317">
        <v>45838</v>
      </c>
      <c r="R8" s="530" t="s">
        <v>420</v>
      </c>
      <c r="S8" s="529">
        <v>0.6</v>
      </c>
      <c r="T8" s="210">
        <f t="shared" ref="T8" si="9">(IF(S8="","",IF(OR($J8=0,$J8="",Q8=""),"",S8/$J8)))</f>
        <v>0.3</v>
      </c>
      <c r="U8" s="211">
        <f t="shared" ref="U8" si="10">(IF(OR($M8="",T8=""),"",IF(OR($M8=0,T8=0),0,IF((T8*100%)/$M8&gt;100%,100%,(T8*100%)/$M8))))</f>
        <v>0.3</v>
      </c>
      <c r="V8" s="212" t="str">
        <f t="shared" si="5"/>
        <v>ALERTA</v>
      </c>
      <c r="W8" s="323" t="s">
        <v>421</v>
      </c>
      <c r="X8" s="329" t="s">
        <v>96</v>
      </c>
      <c r="Y8" s="316" t="str">
        <f t="shared" si="2"/>
        <v>EN EJECUCIÓN</v>
      </c>
      <c r="Z8" s="209" t="str">
        <f t="shared" si="6"/>
        <v>NO</v>
      </c>
      <c r="AA8" s="389" t="s">
        <v>97</v>
      </c>
      <c r="AB8" s="383" t="str">
        <f t="shared" si="7"/>
        <v>NO APLICA</v>
      </c>
      <c r="AC8" s="187" t="str">
        <f t="shared" si="8"/>
        <v>NO APLICA</v>
      </c>
      <c r="AD8" s="209" t="s">
        <v>98</v>
      </c>
      <c r="AE8" s="151"/>
    </row>
    <row r="9" spans="2:34" ht="132.75" customHeight="1" x14ac:dyDescent="0.2">
      <c r="B9" s="248" t="s">
        <v>85</v>
      </c>
      <c r="C9" s="358" t="s">
        <v>199</v>
      </c>
      <c r="D9" s="255" t="s">
        <v>200</v>
      </c>
      <c r="E9" s="231">
        <v>449</v>
      </c>
      <c r="F9" s="232" t="s">
        <v>435</v>
      </c>
      <c r="G9" s="232" t="s">
        <v>436</v>
      </c>
      <c r="H9" s="245" t="s">
        <v>417</v>
      </c>
      <c r="I9" s="224" t="s">
        <v>418</v>
      </c>
      <c r="J9" s="367">
        <v>2</v>
      </c>
      <c r="K9" s="151" t="s">
        <v>195</v>
      </c>
      <c r="L9" s="217" t="s">
        <v>437</v>
      </c>
      <c r="M9" s="218">
        <v>1</v>
      </c>
      <c r="N9" s="226">
        <v>45156</v>
      </c>
      <c r="O9" s="226">
        <v>45291</v>
      </c>
      <c r="P9" s="366">
        <v>46022</v>
      </c>
      <c r="Q9" s="317">
        <v>45838</v>
      </c>
      <c r="R9" s="530" t="s">
        <v>420</v>
      </c>
      <c r="S9" s="529">
        <v>0.6</v>
      </c>
      <c r="T9" s="210">
        <f t="shared" ref="T9" si="11">(IF(S9="","",IF(OR($J9=0,$J9="",Q9=""),"",S9/$J9)))</f>
        <v>0.3</v>
      </c>
      <c r="U9" s="211">
        <f t="shared" ref="U9" si="12">(IF(OR($M9="",T9=""),"",IF(OR($M9=0,T9=0),0,IF((T9*100%)/$M9&gt;100%,100%,(T9*100%)/$M9))))</f>
        <v>0.3</v>
      </c>
      <c r="V9" s="212" t="str">
        <f t="shared" si="5"/>
        <v>ALERTA</v>
      </c>
      <c r="W9" s="323" t="s">
        <v>421</v>
      </c>
      <c r="X9" s="329" t="s">
        <v>96</v>
      </c>
      <c r="Y9" s="316" t="str">
        <f t="shared" si="2"/>
        <v>EN EJECUCIÓN</v>
      </c>
      <c r="Z9" s="209" t="str">
        <f t="shared" si="6"/>
        <v>NO</v>
      </c>
      <c r="AA9" s="389" t="s">
        <v>97</v>
      </c>
      <c r="AB9" s="383" t="str">
        <f t="shared" si="7"/>
        <v>NO APLICA</v>
      </c>
      <c r="AC9" s="187" t="str">
        <f t="shared" si="8"/>
        <v>NO APLICA</v>
      </c>
      <c r="AD9" s="209" t="s">
        <v>98</v>
      </c>
      <c r="AE9" s="151"/>
    </row>
    <row r="10" spans="2:34" ht="132.75" customHeight="1" x14ac:dyDescent="0.2">
      <c r="B10" s="197" t="s">
        <v>85</v>
      </c>
      <c r="C10" s="207" t="s">
        <v>438</v>
      </c>
      <c r="D10" s="190" t="s">
        <v>439</v>
      </c>
      <c r="E10" s="231">
        <v>462</v>
      </c>
      <c r="F10" s="232" t="s">
        <v>440</v>
      </c>
      <c r="G10" s="233" t="s">
        <v>441</v>
      </c>
      <c r="H10" s="245" t="s">
        <v>417</v>
      </c>
      <c r="I10" s="224" t="s">
        <v>418</v>
      </c>
      <c r="J10" s="367">
        <v>2</v>
      </c>
      <c r="K10" s="151" t="s">
        <v>195</v>
      </c>
      <c r="L10" s="224" t="s">
        <v>437</v>
      </c>
      <c r="M10" s="218">
        <v>1</v>
      </c>
      <c r="N10" s="226">
        <v>45231</v>
      </c>
      <c r="O10" s="226">
        <v>45381</v>
      </c>
      <c r="P10" s="366">
        <v>46022</v>
      </c>
      <c r="Q10" s="317">
        <v>45838</v>
      </c>
      <c r="R10" s="530" t="s">
        <v>420</v>
      </c>
      <c r="S10" s="529">
        <v>0.6</v>
      </c>
      <c r="T10" s="210">
        <f t="shared" ref="T10" si="13">(IF(S10="","",IF(OR($J10=0,$J10="",Q10=""),"",S10/$J10)))</f>
        <v>0.3</v>
      </c>
      <c r="U10" s="211">
        <f t="shared" ref="U10" si="14">(IF(OR($M10="",T10=""),"",IF(OR($M10=0,T10=0),0,IF((T10*100%)/$M10&gt;100%,100%,(T10*100%)/$M10))))</f>
        <v>0.3</v>
      </c>
      <c r="V10" s="212" t="str">
        <f t="shared" si="5"/>
        <v>ALERTA</v>
      </c>
      <c r="W10" s="323" t="s">
        <v>421</v>
      </c>
      <c r="X10" s="329" t="s">
        <v>96</v>
      </c>
      <c r="Y10" s="316" t="str">
        <f t="shared" si="2"/>
        <v>EN EJECUCIÓN</v>
      </c>
      <c r="Z10" s="209" t="str">
        <f t="shared" si="6"/>
        <v>NO</v>
      </c>
      <c r="AA10" s="389" t="s">
        <v>97</v>
      </c>
      <c r="AB10" s="383" t="str">
        <f t="shared" si="7"/>
        <v>NO APLICA</v>
      </c>
      <c r="AC10" s="187" t="str">
        <f t="shared" si="8"/>
        <v>NO APLICA</v>
      </c>
      <c r="AD10" s="209" t="s">
        <v>98</v>
      </c>
      <c r="AE10" s="151"/>
    </row>
    <row r="11" spans="2:34" ht="132.75" customHeight="1" x14ac:dyDescent="0.2">
      <c r="B11" s="197" t="s">
        <v>85</v>
      </c>
      <c r="C11" s="220" t="s">
        <v>208</v>
      </c>
      <c r="D11" s="190" t="s">
        <v>209</v>
      </c>
      <c r="E11" s="231">
        <v>469</v>
      </c>
      <c r="F11" s="232" t="s">
        <v>442</v>
      </c>
      <c r="G11" s="232" t="s">
        <v>416</v>
      </c>
      <c r="H11" s="245" t="s">
        <v>417</v>
      </c>
      <c r="I11" s="224" t="s">
        <v>418</v>
      </c>
      <c r="J11" s="367">
        <v>2</v>
      </c>
      <c r="K11" s="151" t="s">
        <v>195</v>
      </c>
      <c r="L11" s="224" t="s">
        <v>443</v>
      </c>
      <c r="M11" s="218">
        <v>1</v>
      </c>
      <c r="N11" s="226">
        <v>45241</v>
      </c>
      <c r="O11" s="226">
        <v>45382</v>
      </c>
      <c r="P11" s="366">
        <v>46022</v>
      </c>
      <c r="Q11" s="317">
        <v>45838</v>
      </c>
      <c r="R11" s="530" t="s">
        <v>420</v>
      </c>
      <c r="S11" s="529">
        <v>0.6</v>
      </c>
      <c r="T11" s="210">
        <f t="shared" ref="T11" si="15">(IF(S11="","",IF(OR($J11=0,$J11="",Q11=""),"",S11/$J11)))</f>
        <v>0.3</v>
      </c>
      <c r="U11" s="211">
        <f t="shared" ref="U11" si="16">(IF(OR($M11="",T11=""),"",IF(OR($M11=0,T11=0),0,IF((T11*100%)/$M11&gt;100%,100%,(T11*100%)/$M11))))</f>
        <v>0.3</v>
      </c>
      <c r="V11" s="212" t="str">
        <f t="shared" si="5"/>
        <v>ALERTA</v>
      </c>
      <c r="W11" s="323" t="s">
        <v>421</v>
      </c>
      <c r="X11" s="329" t="s">
        <v>96</v>
      </c>
      <c r="Y11" s="316" t="str">
        <f t="shared" si="2"/>
        <v>EN EJECUCIÓN</v>
      </c>
      <c r="Z11" s="209" t="str">
        <f t="shared" si="6"/>
        <v>NO</v>
      </c>
      <c r="AA11" s="389" t="s">
        <v>97</v>
      </c>
      <c r="AB11" s="383" t="str">
        <f t="shared" si="7"/>
        <v>NO APLICA</v>
      </c>
      <c r="AC11" s="187" t="str">
        <f t="shared" si="8"/>
        <v>NO APLICA</v>
      </c>
      <c r="AD11" s="209" t="s">
        <v>98</v>
      </c>
      <c r="AE11" s="151"/>
    </row>
    <row r="12" spans="2:34" ht="132.75" customHeight="1" x14ac:dyDescent="0.2">
      <c r="B12" s="189" t="s">
        <v>85</v>
      </c>
      <c r="C12" s="206" t="s">
        <v>444</v>
      </c>
      <c r="D12" s="192" t="s">
        <v>445</v>
      </c>
      <c r="E12" s="235">
        <v>480</v>
      </c>
      <c r="F12" s="236" t="s">
        <v>446</v>
      </c>
      <c r="G12" s="236" t="s">
        <v>447</v>
      </c>
      <c r="H12" s="245" t="s">
        <v>417</v>
      </c>
      <c r="I12" s="224" t="s">
        <v>418</v>
      </c>
      <c r="J12" s="367">
        <v>2</v>
      </c>
      <c r="K12" s="177" t="s">
        <v>195</v>
      </c>
      <c r="L12" s="224" t="s">
        <v>443</v>
      </c>
      <c r="M12" s="218">
        <v>1</v>
      </c>
      <c r="N12" s="254">
        <v>45261</v>
      </c>
      <c r="O12" s="254" t="s">
        <v>448</v>
      </c>
      <c r="P12" s="366">
        <v>46022</v>
      </c>
      <c r="Q12" s="317">
        <v>45838</v>
      </c>
      <c r="R12" s="530" t="s">
        <v>420</v>
      </c>
      <c r="S12" s="529">
        <v>0.6</v>
      </c>
      <c r="T12" s="210">
        <f t="shared" ref="T12" si="17">(IF(S12="","",IF(OR($J12=0,$J12="",Q12=""),"",S12/$J12)))</f>
        <v>0.3</v>
      </c>
      <c r="U12" s="211">
        <f t="shared" ref="U12" si="18">(IF(OR($M12="",T12=""),"",IF(OR($M12=0,T12=0),0,IF((T12*100%)/$M12&gt;100%,100%,(T12*100%)/$M12))))</f>
        <v>0.3</v>
      </c>
      <c r="V12" s="212" t="str">
        <f t="shared" si="5"/>
        <v>ALERTA</v>
      </c>
      <c r="W12" s="323" t="s">
        <v>421</v>
      </c>
      <c r="X12" s="329" t="s">
        <v>96</v>
      </c>
      <c r="Y12" s="316" t="str">
        <f t="shared" si="2"/>
        <v>EN EJECUCIÓN</v>
      </c>
      <c r="Z12" s="209" t="str">
        <f t="shared" si="6"/>
        <v>NO</v>
      </c>
      <c r="AA12" s="389" t="s">
        <v>97</v>
      </c>
      <c r="AB12" s="383" t="str">
        <f t="shared" si="7"/>
        <v>NO APLICA</v>
      </c>
      <c r="AC12" s="187" t="str">
        <f t="shared" si="8"/>
        <v>NO APLICA</v>
      </c>
      <c r="AD12" s="209" t="s">
        <v>98</v>
      </c>
      <c r="AE12" s="151"/>
    </row>
    <row r="13" spans="2:34" ht="132.75" customHeight="1" x14ac:dyDescent="0.2">
      <c r="B13" s="197" t="s">
        <v>85</v>
      </c>
      <c r="C13" s="559" t="s">
        <v>222</v>
      </c>
      <c r="D13" s="190" t="s">
        <v>132</v>
      </c>
      <c r="E13" s="191">
        <v>512</v>
      </c>
      <c r="F13" s="228" t="s">
        <v>449</v>
      </c>
      <c r="G13" s="228" t="s">
        <v>450</v>
      </c>
      <c r="H13" s="245" t="s">
        <v>417</v>
      </c>
      <c r="I13" s="224" t="s">
        <v>418</v>
      </c>
      <c r="J13" s="367">
        <v>2</v>
      </c>
      <c r="K13" s="151" t="s">
        <v>156</v>
      </c>
      <c r="L13" s="224" t="s">
        <v>451</v>
      </c>
      <c r="M13" s="218">
        <v>1</v>
      </c>
      <c r="N13" s="239">
        <v>45444</v>
      </c>
      <c r="O13" s="239">
        <v>45657</v>
      </c>
      <c r="P13" s="366">
        <v>46022</v>
      </c>
      <c r="Q13" s="317">
        <v>45838</v>
      </c>
      <c r="R13" s="530" t="s">
        <v>420</v>
      </c>
      <c r="S13" s="529">
        <v>0.6</v>
      </c>
      <c r="T13" s="210">
        <f t="shared" ref="T13" si="19">(IF(S13="","",IF(OR($J13=0,$J13="",Q13=""),"",S13/$J13)))</f>
        <v>0.3</v>
      </c>
      <c r="U13" s="211">
        <f t="shared" ref="U13" si="20">(IF(OR($M13="",T13=""),"",IF(OR($M13=0,T13=0),0,IF((T13*100%)/$M13&gt;100%,100%,(T13*100%)/$M13))))</f>
        <v>0.3</v>
      </c>
      <c r="V13" s="212" t="str">
        <f t="shared" si="5"/>
        <v>ALERTA</v>
      </c>
      <c r="W13" s="323" t="s">
        <v>421</v>
      </c>
      <c r="X13" s="329" t="s">
        <v>96</v>
      </c>
      <c r="Y13" s="316" t="str">
        <f t="shared" si="2"/>
        <v>EN EJECUCIÓN</v>
      </c>
      <c r="Z13" s="209" t="str">
        <f t="shared" si="6"/>
        <v>NO</v>
      </c>
      <c r="AA13" s="389" t="s">
        <v>97</v>
      </c>
      <c r="AB13" s="383" t="str">
        <f t="shared" si="7"/>
        <v>NO APLICA</v>
      </c>
      <c r="AC13" s="187" t="str">
        <f t="shared" si="8"/>
        <v>NO APLICA</v>
      </c>
      <c r="AD13" s="209" t="s">
        <v>98</v>
      </c>
      <c r="AE13" s="186"/>
      <c r="AF13" s="383"/>
      <c r="AG13" s="187"/>
      <c r="AH13" s="209"/>
    </row>
    <row r="14" spans="2:34" ht="132.75" customHeight="1" x14ac:dyDescent="0.2">
      <c r="B14" s="197" t="s">
        <v>85</v>
      </c>
      <c r="C14" s="559"/>
      <c r="D14" s="190" t="s">
        <v>132</v>
      </c>
      <c r="E14" s="191">
        <v>513</v>
      </c>
      <c r="F14" s="228" t="s">
        <v>452</v>
      </c>
      <c r="G14" s="228" t="s">
        <v>453</v>
      </c>
      <c r="H14" s="245" t="s">
        <v>417</v>
      </c>
      <c r="I14" s="224" t="s">
        <v>418</v>
      </c>
      <c r="J14" s="367">
        <v>2</v>
      </c>
      <c r="K14" s="151" t="s">
        <v>156</v>
      </c>
      <c r="L14" s="224" t="s">
        <v>451</v>
      </c>
      <c r="M14" s="218">
        <v>1</v>
      </c>
      <c r="N14" s="239">
        <v>45444</v>
      </c>
      <c r="O14" s="239">
        <v>45657</v>
      </c>
      <c r="P14" s="366">
        <v>46022</v>
      </c>
      <c r="Q14" s="317">
        <v>45838</v>
      </c>
      <c r="R14" s="530" t="s">
        <v>420</v>
      </c>
      <c r="S14" s="529">
        <v>0.6</v>
      </c>
      <c r="T14" s="210">
        <f t="shared" si="0"/>
        <v>0.3</v>
      </c>
      <c r="U14" s="211">
        <f t="shared" si="1"/>
        <v>0.3</v>
      </c>
      <c r="V14" s="212" t="str">
        <f t="shared" si="5"/>
        <v>ALERTA</v>
      </c>
      <c r="W14" s="323" t="s">
        <v>421</v>
      </c>
      <c r="X14" s="329" t="s">
        <v>96</v>
      </c>
      <c r="Y14" s="316" t="str">
        <f t="shared" si="2"/>
        <v>EN EJECUCIÓN</v>
      </c>
      <c r="Z14" s="209" t="str">
        <f t="shared" si="6"/>
        <v>NO</v>
      </c>
      <c r="AA14" s="389" t="s">
        <v>97</v>
      </c>
      <c r="AB14" s="383" t="str">
        <f t="shared" si="7"/>
        <v>NO APLICA</v>
      </c>
      <c r="AC14" s="187" t="str">
        <f t="shared" si="8"/>
        <v>NO APLICA</v>
      </c>
      <c r="AD14" s="209" t="s">
        <v>98</v>
      </c>
      <c r="AE14" s="151"/>
    </row>
    <row r="15" spans="2:34" ht="132.75" customHeight="1" x14ac:dyDescent="0.2">
      <c r="B15" s="189" t="s">
        <v>85</v>
      </c>
      <c r="C15" s="560"/>
      <c r="D15" s="192" t="s">
        <v>132</v>
      </c>
      <c r="E15" s="198">
        <v>514</v>
      </c>
      <c r="F15" s="258" t="s">
        <v>454</v>
      </c>
      <c r="G15" s="258" t="s">
        <v>453</v>
      </c>
      <c r="H15" s="245" t="s">
        <v>417</v>
      </c>
      <c r="I15" s="224" t="s">
        <v>418</v>
      </c>
      <c r="J15" s="367">
        <v>2</v>
      </c>
      <c r="K15" s="177" t="s">
        <v>156</v>
      </c>
      <c r="L15" s="237" t="s">
        <v>451</v>
      </c>
      <c r="M15" s="193">
        <v>1</v>
      </c>
      <c r="N15" s="259">
        <v>45444</v>
      </c>
      <c r="O15" s="259">
        <v>45657</v>
      </c>
      <c r="P15" s="366">
        <v>46022</v>
      </c>
      <c r="Q15" s="317">
        <v>45838</v>
      </c>
      <c r="R15" s="531" t="s">
        <v>420</v>
      </c>
      <c r="S15" s="529">
        <v>0.6</v>
      </c>
      <c r="T15" s="210">
        <f t="shared" si="0"/>
        <v>0.3</v>
      </c>
      <c r="U15" s="211">
        <f t="shared" si="1"/>
        <v>0.3</v>
      </c>
      <c r="V15" s="212" t="str">
        <f t="shared" si="5"/>
        <v>ALERTA</v>
      </c>
      <c r="W15" s="323" t="s">
        <v>421</v>
      </c>
      <c r="X15" s="329" t="s">
        <v>96</v>
      </c>
      <c r="Y15" s="316" t="str">
        <f t="shared" si="2"/>
        <v>EN EJECUCIÓN</v>
      </c>
      <c r="Z15" s="209" t="str">
        <f t="shared" si="6"/>
        <v>NO</v>
      </c>
      <c r="AA15" s="389" t="s">
        <v>97</v>
      </c>
      <c r="AB15" s="383" t="str">
        <f t="shared" si="7"/>
        <v>NO APLICA</v>
      </c>
      <c r="AC15" s="187" t="str">
        <f t="shared" si="8"/>
        <v>NO APLICA</v>
      </c>
      <c r="AD15" s="209" t="s">
        <v>98</v>
      </c>
      <c r="AE15" s="151"/>
    </row>
    <row r="16" spans="2:34" ht="167.25" customHeight="1" x14ac:dyDescent="0.2">
      <c r="B16" s="199" t="s">
        <v>85</v>
      </c>
      <c r="C16" s="409" t="s">
        <v>86</v>
      </c>
      <c r="D16" s="203" t="s">
        <v>455</v>
      </c>
      <c r="E16" s="260">
        <v>545</v>
      </c>
      <c r="F16" s="263" t="s">
        <v>456</v>
      </c>
      <c r="G16" s="264" t="s">
        <v>89</v>
      </c>
      <c r="H16" s="356" t="s">
        <v>457</v>
      </c>
      <c r="I16" s="357" t="s">
        <v>458</v>
      </c>
      <c r="J16" s="261">
        <v>1</v>
      </c>
      <c r="K16" s="202" t="s">
        <v>92</v>
      </c>
      <c r="L16" s="261" t="s">
        <v>459</v>
      </c>
      <c r="M16" s="262">
        <v>1</v>
      </c>
      <c r="N16" s="204">
        <v>45519</v>
      </c>
      <c r="O16" s="204">
        <v>45657</v>
      </c>
      <c r="P16" s="368">
        <v>45869</v>
      </c>
      <c r="Q16" s="504">
        <v>45838</v>
      </c>
      <c r="R16" s="532" t="s">
        <v>460</v>
      </c>
      <c r="S16" s="533">
        <v>0.8</v>
      </c>
      <c r="T16" s="328">
        <f t="shared" ref="T16" si="21">(IF(S16="","",IF(OR($J16=0,$J16="",Q16=""),"",S16/$J16)))</f>
        <v>0.8</v>
      </c>
      <c r="U16" s="464">
        <f t="shared" ref="U16" si="22">(IF(OR($M16="",T16=""),"",IF(OR($M16=0,T16=0),0,IF((T16*100%)/$M16&gt;100%,100%,(T16*100%)/$M16))))</f>
        <v>0.8</v>
      </c>
      <c r="V16" s="505" t="str">
        <f t="shared" ref="V16" si="23">IF(S16="","",IF(U16&lt;100%, IF(U16&lt;100%, "ALERTA","EN TERMINO"), IF(U16=100%, "OK", "EN TERMINO")))</f>
        <v>ALERTA</v>
      </c>
      <c r="W16" s="547" t="s">
        <v>461</v>
      </c>
      <c r="X16" s="329" t="s">
        <v>96</v>
      </c>
      <c r="Y16" s="316" t="str">
        <f t="shared" ref="Y16" si="24">IF(U16=100%,IF(U16&gt;=100%,"CUMPLIDA","ATENCIÓN"),IF(U16&lt;75%,"ATENCIÓN","EN EJECUCIÓN"))</f>
        <v>EN EJECUCIÓN</v>
      </c>
      <c r="Z16" s="209" t="str">
        <f t="shared" si="6"/>
        <v>NO</v>
      </c>
      <c r="AA16" s="389" t="s">
        <v>97</v>
      </c>
      <c r="AB16" s="383" t="str">
        <f t="shared" si="7"/>
        <v>NO APLICA</v>
      </c>
      <c r="AC16" s="187" t="str">
        <f t="shared" si="8"/>
        <v>NO APLICA</v>
      </c>
      <c r="AD16" s="209" t="s">
        <v>98</v>
      </c>
      <c r="AE16" s="151"/>
    </row>
    <row r="17" spans="2:31" ht="123" customHeight="1" x14ac:dyDescent="0.2">
      <c r="B17" s="197" t="s">
        <v>85</v>
      </c>
      <c r="C17" s="206" t="s">
        <v>462</v>
      </c>
      <c r="D17" s="269" t="s">
        <v>161</v>
      </c>
      <c r="E17" s="231">
        <v>561</v>
      </c>
      <c r="F17" s="302" t="s">
        <v>463</v>
      </c>
      <c r="G17" s="223" t="s">
        <v>464</v>
      </c>
      <c r="H17" s="299" t="s">
        <v>465</v>
      </c>
      <c r="I17" s="300" t="s">
        <v>466</v>
      </c>
      <c r="J17" s="300">
        <v>1</v>
      </c>
      <c r="K17" s="151" t="s">
        <v>156</v>
      </c>
      <c r="L17" s="299" t="s">
        <v>467</v>
      </c>
      <c r="M17" s="218">
        <v>1</v>
      </c>
      <c r="N17" s="239">
        <v>45536</v>
      </c>
      <c r="O17" s="239">
        <v>45746</v>
      </c>
      <c r="P17" s="151"/>
      <c r="Q17" s="313">
        <v>45819</v>
      </c>
      <c r="R17" s="530" t="s">
        <v>468</v>
      </c>
      <c r="S17" s="534">
        <v>1</v>
      </c>
      <c r="T17" s="419">
        <f t="shared" ref="T17" si="25">(IF(S17="","",IF(OR($J17=0,$J17="",Q17=""),"",S17/$J17)))</f>
        <v>1</v>
      </c>
      <c r="U17" s="420">
        <f t="shared" ref="U17" si="26">(IF(OR($M17="",T17=""),"",IF(OR($M17=0,T17=0),0,IF((T17*100%)/$M17&gt;100%,100%,(T17*100%)/$M17))))</f>
        <v>1</v>
      </c>
      <c r="V17" s="212" t="str">
        <f t="shared" ref="V17" si="27">IF(S17="","",IF(U17&lt;100%, IF(U17&lt;100%, "ALERTA","EN TERMINO"), IF(U17=100%, "OK", "EN TERMINO")))</f>
        <v>OK</v>
      </c>
      <c r="W17" s="440" t="s">
        <v>469</v>
      </c>
      <c r="X17" s="329" t="s">
        <v>96</v>
      </c>
      <c r="Y17" s="316" t="str">
        <f>IF(U17=100%,IF(U17&gt;=100%,"CUMPLIDA","ATENCIÓN"),IF(U17&lt;100%,"INCUMPLIDA","EN EJECUCIÓN"))</f>
        <v>CUMPLIDA</v>
      </c>
      <c r="Z17" s="209" t="str">
        <f t="shared" si="6"/>
        <v>SI</v>
      </c>
      <c r="AA17" s="389" t="s">
        <v>97</v>
      </c>
      <c r="AB17" s="383" t="str">
        <f t="shared" si="7"/>
        <v>EFECTIVA</v>
      </c>
      <c r="AC17" s="187" t="str">
        <f t="shared" si="8"/>
        <v>NO</v>
      </c>
      <c r="AD17" s="209" t="s">
        <v>98</v>
      </c>
      <c r="AE17" s="151"/>
    </row>
    <row r="18" spans="2:31" ht="120" customHeight="1" x14ac:dyDescent="0.2">
      <c r="B18" s="248" t="s">
        <v>85</v>
      </c>
      <c r="C18" s="575" t="s">
        <v>239</v>
      </c>
      <c r="D18" s="255" t="s">
        <v>240</v>
      </c>
      <c r="E18" s="231">
        <v>568</v>
      </c>
      <c r="F18" s="305" t="s">
        <v>470</v>
      </c>
      <c r="G18" s="305" t="s">
        <v>471</v>
      </c>
      <c r="H18" s="245" t="s">
        <v>417</v>
      </c>
      <c r="I18" s="224" t="s">
        <v>418</v>
      </c>
      <c r="J18" s="367">
        <v>2</v>
      </c>
      <c r="K18" s="151" t="s">
        <v>156</v>
      </c>
      <c r="L18" s="306" t="s">
        <v>472</v>
      </c>
      <c r="M18" s="218">
        <v>1</v>
      </c>
      <c r="N18" s="304">
        <v>45499</v>
      </c>
      <c r="O18" s="304">
        <v>45657</v>
      </c>
      <c r="P18" s="366">
        <v>46022</v>
      </c>
      <c r="Q18" s="317">
        <v>45838</v>
      </c>
      <c r="R18" s="530" t="s">
        <v>420</v>
      </c>
      <c r="S18" s="529">
        <v>0.6</v>
      </c>
      <c r="T18" s="210">
        <f t="shared" ref="T18:T23" si="28">(IF(S18="","",IF(OR($J18=0,$J18="",Q18=""),"",S18/$J18)))</f>
        <v>0.3</v>
      </c>
      <c r="U18" s="211">
        <f t="shared" ref="U18:U23" si="29">(IF(OR($M18="",T18=""),"",IF(OR($M18=0,T18=0),0,IF((T18*100%)/$M18&gt;100%,100%,(T18*100%)/$M18))))</f>
        <v>0.3</v>
      </c>
      <c r="V18" s="212" t="str">
        <f t="shared" ref="V18:V23" si="30">IF(S18="","",IF(U18&lt;100%, IF(U18&lt;100%, "ALERTA","EN TERMINO"), IF(U18=100%, "OK", "EN TERMINO")))</f>
        <v>ALERTA</v>
      </c>
      <c r="W18" s="323" t="s">
        <v>421</v>
      </c>
      <c r="X18" s="329" t="s">
        <v>96</v>
      </c>
      <c r="Y18" s="316" t="str">
        <f t="shared" ref="Y18:Y34" si="31">IF(U18=100%,IF(U18&gt;=100%,"CUMPLIDA","ATENCIÓN"),IF(U18&lt;25%,"ATENCIÓN","EN EJECUCIÓN"))</f>
        <v>EN EJECUCIÓN</v>
      </c>
      <c r="Z18" s="209" t="str">
        <f t="shared" si="6"/>
        <v>NO</v>
      </c>
      <c r="AA18" s="389" t="s">
        <v>97</v>
      </c>
      <c r="AB18" s="383" t="str">
        <f t="shared" si="7"/>
        <v>NO APLICA</v>
      </c>
      <c r="AC18" s="187" t="str">
        <f t="shared" si="8"/>
        <v>NO APLICA</v>
      </c>
      <c r="AD18" s="209" t="s">
        <v>98</v>
      </c>
      <c r="AE18" s="151"/>
    </row>
    <row r="19" spans="2:31" ht="120" customHeight="1" x14ac:dyDescent="0.2">
      <c r="B19" s="248" t="s">
        <v>85</v>
      </c>
      <c r="C19" s="575"/>
      <c r="D19" s="255" t="s">
        <v>240</v>
      </c>
      <c r="E19" s="231">
        <v>569</v>
      </c>
      <c r="F19" s="308" t="s">
        <v>473</v>
      </c>
      <c r="G19" s="305" t="s">
        <v>474</v>
      </c>
      <c r="H19" s="245" t="s">
        <v>417</v>
      </c>
      <c r="I19" s="224" t="s">
        <v>418</v>
      </c>
      <c r="J19" s="367">
        <v>2</v>
      </c>
      <c r="K19" s="151" t="s">
        <v>156</v>
      </c>
      <c r="L19" s="306" t="s">
        <v>472</v>
      </c>
      <c r="M19" s="218">
        <v>1</v>
      </c>
      <c r="N19" s="335">
        <v>45499</v>
      </c>
      <c r="O19" s="335">
        <v>45657</v>
      </c>
      <c r="P19" s="366">
        <v>46022</v>
      </c>
      <c r="Q19" s="317">
        <v>45838</v>
      </c>
      <c r="R19" s="530" t="s">
        <v>420</v>
      </c>
      <c r="S19" s="529">
        <v>0.6</v>
      </c>
      <c r="T19" s="210">
        <f t="shared" si="28"/>
        <v>0.3</v>
      </c>
      <c r="U19" s="211">
        <f t="shared" si="29"/>
        <v>0.3</v>
      </c>
      <c r="V19" s="212" t="str">
        <f t="shared" si="30"/>
        <v>ALERTA</v>
      </c>
      <c r="W19" s="323" t="s">
        <v>421</v>
      </c>
      <c r="X19" s="329" t="s">
        <v>96</v>
      </c>
      <c r="Y19" s="316" t="str">
        <f t="shared" si="31"/>
        <v>EN EJECUCIÓN</v>
      </c>
      <c r="Z19" s="209" t="str">
        <f t="shared" si="6"/>
        <v>NO</v>
      </c>
      <c r="AA19" s="389" t="s">
        <v>97</v>
      </c>
      <c r="AB19" s="383" t="str">
        <f t="shared" si="7"/>
        <v>NO APLICA</v>
      </c>
      <c r="AC19" s="187" t="str">
        <f t="shared" si="8"/>
        <v>NO APLICA</v>
      </c>
      <c r="AD19" s="209" t="s">
        <v>98</v>
      </c>
      <c r="AE19" s="151"/>
    </row>
    <row r="20" spans="2:31" ht="120" customHeight="1" x14ac:dyDescent="0.2">
      <c r="B20" s="250" t="s">
        <v>85</v>
      </c>
      <c r="C20" s="575"/>
      <c r="D20" s="396" t="s">
        <v>240</v>
      </c>
      <c r="E20" s="235">
        <v>570</v>
      </c>
      <c r="F20" s="318" t="s">
        <v>475</v>
      </c>
      <c r="G20" s="349" t="s">
        <v>474</v>
      </c>
      <c r="H20" s="245" t="s">
        <v>417</v>
      </c>
      <c r="I20" s="224" t="s">
        <v>418</v>
      </c>
      <c r="J20" s="367">
        <v>2</v>
      </c>
      <c r="K20" s="177" t="s">
        <v>156</v>
      </c>
      <c r="L20" s="350" t="s">
        <v>472</v>
      </c>
      <c r="M20" s="333">
        <v>1</v>
      </c>
      <c r="N20" s="351">
        <v>45499</v>
      </c>
      <c r="O20" s="351">
        <v>45657</v>
      </c>
      <c r="P20" s="366">
        <v>46022</v>
      </c>
      <c r="Q20" s="317">
        <v>45838</v>
      </c>
      <c r="R20" s="530" t="s">
        <v>420</v>
      </c>
      <c r="S20" s="529">
        <v>0.6</v>
      </c>
      <c r="T20" s="210">
        <f t="shared" si="28"/>
        <v>0.3</v>
      </c>
      <c r="U20" s="211">
        <f t="shared" si="29"/>
        <v>0.3</v>
      </c>
      <c r="V20" s="212" t="str">
        <f t="shared" si="30"/>
        <v>ALERTA</v>
      </c>
      <c r="W20" s="323" t="s">
        <v>421</v>
      </c>
      <c r="X20" s="329" t="s">
        <v>96</v>
      </c>
      <c r="Y20" s="316" t="str">
        <f t="shared" si="31"/>
        <v>EN EJECUCIÓN</v>
      </c>
      <c r="Z20" s="209" t="str">
        <f t="shared" si="6"/>
        <v>NO</v>
      </c>
      <c r="AA20" s="389" t="s">
        <v>97</v>
      </c>
      <c r="AB20" s="383" t="str">
        <f t="shared" si="7"/>
        <v>NO APLICA</v>
      </c>
      <c r="AC20" s="187" t="str">
        <f t="shared" si="8"/>
        <v>NO APLICA</v>
      </c>
      <c r="AD20" s="309" t="s">
        <v>98</v>
      </c>
      <c r="AE20" s="177"/>
    </row>
    <row r="21" spans="2:31" ht="98.25" customHeight="1" x14ac:dyDescent="0.2">
      <c r="B21" s="248" t="s">
        <v>85</v>
      </c>
      <c r="C21" s="395" t="s">
        <v>282</v>
      </c>
      <c r="D21" s="249" t="s">
        <v>161</v>
      </c>
      <c r="E21" s="231">
        <v>599</v>
      </c>
      <c r="F21" s="308" t="s">
        <v>476</v>
      </c>
      <c r="G21" s="308" t="s">
        <v>477</v>
      </c>
      <c r="H21" s="308" t="s">
        <v>478</v>
      </c>
      <c r="I21" s="308" t="s">
        <v>479</v>
      </c>
      <c r="J21" s="245">
        <v>1</v>
      </c>
      <c r="K21" s="151" t="s">
        <v>156</v>
      </c>
      <c r="L21" s="245" t="s">
        <v>480</v>
      </c>
      <c r="M21" s="218">
        <v>1</v>
      </c>
      <c r="N21" s="304">
        <v>45566</v>
      </c>
      <c r="O21" s="304">
        <v>45689</v>
      </c>
      <c r="P21" s="273">
        <v>46022</v>
      </c>
      <c r="Q21" s="313">
        <v>45819</v>
      </c>
      <c r="R21" s="530" t="s">
        <v>420</v>
      </c>
      <c r="S21" s="529">
        <v>0.6</v>
      </c>
      <c r="T21" s="210">
        <f t="shared" si="28"/>
        <v>0.6</v>
      </c>
      <c r="U21" s="211">
        <f>(IF(OR($M21="",T21=""),"",IF(OR($M21=0,T21=0),0,IF((T21*100%)/$M21&gt;100%,100%,(T21*100%)/$M21))))</f>
        <v>0.6</v>
      </c>
      <c r="V21" s="212" t="str">
        <f t="shared" si="30"/>
        <v>ALERTA</v>
      </c>
      <c r="W21" s="405" t="s">
        <v>481</v>
      </c>
      <c r="X21" s="225" t="s">
        <v>96</v>
      </c>
      <c r="Y21" s="460" t="str">
        <f>IF(U21=100%,IF(U21&gt;=100%,"CUMPLIDA","ATENCIÓN"),IF(U21=0%,"ATENCIÓN","EN EJECUCIÓN"))</f>
        <v>EN EJECUCIÓN</v>
      </c>
      <c r="Z21" s="209" t="str">
        <f t="shared" si="6"/>
        <v>NO</v>
      </c>
      <c r="AA21" s="389" t="s">
        <v>97</v>
      </c>
      <c r="AB21" s="383" t="str">
        <f t="shared" si="7"/>
        <v>NO APLICA</v>
      </c>
      <c r="AC21" s="187" t="str">
        <f t="shared" si="8"/>
        <v>NO APLICA</v>
      </c>
      <c r="AD21" s="152"/>
      <c r="AE21" s="151"/>
    </row>
    <row r="22" spans="2:31" ht="123.75" customHeight="1" x14ac:dyDescent="0.2">
      <c r="B22" s="197" t="s">
        <v>85</v>
      </c>
      <c r="C22" s="207" t="s">
        <v>295</v>
      </c>
      <c r="D22" s="190" t="s">
        <v>296</v>
      </c>
      <c r="E22" s="231">
        <v>633</v>
      </c>
      <c r="F22" s="308" t="s">
        <v>482</v>
      </c>
      <c r="G22" s="308" t="s">
        <v>483</v>
      </c>
      <c r="H22" s="308" t="s">
        <v>417</v>
      </c>
      <c r="I22" s="308" t="s">
        <v>484</v>
      </c>
      <c r="J22" s="245">
        <v>2</v>
      </c>
      <c r="K22" s="151" t="s">
        <v>92</v>
      </c>
      <c r="L22" s="245" t="s">
        <v>480</v>
      </c>
      <c r="M22" s="218">
        <v>1</v>
      </c>
      <c r="N22" s="151" t="s">
        <v>485</v>
      </c>
      <c r="O22" s="273">
        <v>46022</v>
      </c>
      <c r="P22" s="151"/>
      <c r="Q22" s="317">
        <v>45838</v>
      </c>
      <c r="R22" s="530" t="s">
        <v>420</v>
      </c>
      <c r="S22" s="529">
        <v>0.6</v>
      </c>
      <c r="T22" s="210">
        <f t="shared" si="28"/>
        <v>0.3</v>
      </c>
      <c r="U22" s="211">
        <f t="shared" si="29"/>
        <v>0.3</v>
      </c>
      <c r="V22" s="212" t="str">
        <f t="shared" si="30"/>
        <v>ALERTA</v>
      </c>
      <c r="W22" s="323" t="s">
        <v>421</v>
      </c>
      <c r="X22" s="347" t="s">
        <v>96</v>
      </c>
      <c r="Y22" s="321" t="str">
        <f t="shared" si="31"/>
        <v>EN EJECUCIÓN</v>
      </c>
      <c r="Z22" s="209" t="str">
        <f t="shared" si="6"/>
        <v>NO</v>
      </c>
      <c r="AA22" s="389" t="s">
        <v>97</v>
      </c>
      <c r="AB22" s="383" t="str">
        <f t="shared" si="7"/>
        <v>NO APLICA</v>
      </c>
      <c r="AC22" s="187" t="str">
        <f t="shared" si="8"/>
        <v>NO APLICA</v>
      </c>
      <c r="AD22" s="208"/>
      <c r="AE22" s="177"/>
    </row>
    <row r="23" spans="2:31" ht="123.75" customHeight="1" x14ac:dyDescent="0.2">
      <c r="B23" s="189" t="s">
        <v>85</v>
      </c>
      <c r="C23" s="206" t="s">
        <v>306</v>
      </c>
      <c r="D23" s="362" t="s">
        <v>307</v>
      </c>
      <c r="E23" s="235">
        <v>645</v>
      </c>
      <c r="F23" s="377" t="s">
        <v>486</v>
      </c>
      <c r="G23" s="236" t="s">
        <v>483</v>
      </c>
      <c r="H23" s="318" t="s">
        <v>417</v>
      </c>
      <c r="I23" s="318" t="s">
        <v>484</v>
      </c>
      <c r="J23" s="192">
        <v>1</v>
      </c>
      <c r="K23" s="177" t="s">
        <v>92</v>
      </c>
      <c r="L23" s="319" t="s">
        <v>480</v>
      </c>
      <c r="M23" s="193">
        <v>1</v>
      </c>
      <c r="N23" s="177" t="s">
        <v>485</v>
      </c>
      <c r="O23" s="365">
        <v>46022</v>
      </c>
      <c r="P23" s="378"/>
      <c r="Q23" s="317">
        <v>45838</v>
      </c>
      <c r="R23" s="530" t="s">
        <v>420</v>
      </c>
      <c r="S23" s="529">
        <v>0.6</v>
      </c>
      <c r="T23" s="344">
        <f t="shared" si="28"/>
        <v>0.6</v>
      </c>
      <c r="U23" s="345">
        <f t="shared" si="29"/>
        <v>0.6</v>
      </c>
      <c r="V23" s="346" t="str">
        <f t="shared" si="30"/>
        <v>ALERTA</v>
      </c>
      <c r="W23" s="323" t="s">
        <v>421</v>
      </c>
      <c r="X23" s="347" t="s">
        <v>96</v>
      </c>
      <c r="Y23" s="380" t="str">
        <f t="shared" si="31"/>
        <v>EN EJECUCIÓN</v>
      </c>
      <c r="Z23" s="209" t="str">
        <f t="shared" si="6"/>
        <v>NO</v>
      </c>
      <c r="AA23" s="389" t="s">
        <v>97</v>
      </c>
      <c r="AB23" s="383" t="str">
        <f t="shared" si="7"/>
        <v>NO APLICA</v>
      </c>
      <c r="AC23" s="187" t="str">
        <f t="shared" si="8"/>
        <v>NO APLICA</v>
      </c>
      <c r="AD23" s="301"/>
      <c r="AE23" s="301"/>
    </row>
    <row r="24" spans="2:31" ht="123.75" customHeight="1" x14ac:dyDescent="0.2">
      <c r="B24" s="197" t="s">
        <v>85</v>
      </c>
      <c r="C24" s="559" t="s">
        <v>487</v>
      </c>
      <c r="D24" s="190" t="s">
        <v>488</v>
      </c>
      <c r="E24" s="231">
        <v>647</v>
      </c>
      <c r="F24" s="232" t="s">
        <v>489</v>
      </c>
      <c r="G24" s="232" t="s">
        <v>483</v>
      </c>
      <c r="H24" s="308" t="s">
        <v>417</v>
      </c>
      <c r="I24" s="308" t="s">
        <v>490</v>
      </c>
      <c r="J24" s="190">
        <v>1</v>
      </c>
      <c r="K24" s="151" t="s">
        <v>92</v>
      </c>
      <c r="L24" s="245" t="s">
        <v>480</v>
      </c>
      <c r="M24" s="218">
        <v>1</v>
      </c>
      <c r="N24" s="151" t="s">
        <v>485</v>
      </c>
      <c r="O24" s="273">
        <v>46022</v>
      </c>
      <c r="P24" s="151"/>
      <c r="Q24" s="317">
        <v>45838</v>
      </c>
      <c r="R24" s="530" t="s">
        <v>420</v>
      </c>
      <c r="S24" s="529">
        <v>0.3</v>
      </c>
      <c r="T24" s="344">
        <f t="shared" ref="T24:T34" si="32">(IF(S24="","",IF(OR($J24=0,$J24="",Q24=""),"",S24/$J24)))</f>
        <v>0.3</v>
      </c>
      <c r="U24" s="345">
        <f t="shared" ref="U24:U34" si="33">(IF(OR($M24="",T24=""),"",IF(OR($M24=0,T24=0),0,IF((T24*100%)/$M24&gt;100%,100%,(T24*100%)/$M24))))</f>
        <v>0.3</v>
      </c>
      <c r="V24" s="346" t="str">
        <f t="shared" ref="V24:V34" si="34">IF(S24="","",IF(U24&lt;100%, IF(U24&lt;100%, "ALERTA","EN TERMINO"), IF(U24=100%, "OK", "EN TERMINO")))</f>
        <v>ALERTA</v>
      </c>
      <c r="W24" s="323" t="s">
        <v>421</v>
      </c>
      <c r="X24" s="209" t="s">
        <v>96</v>
      </c>
      <c r="Y24" s="380" t="str">
        <f t="shared" si="31"/>
        <v>EN EJECUCIÓN</v>
      </c>
      <c r="Z24" s="209" t="str">
        <f t="shared" si="6"/>
        <v>NO</v>
      </c>
      <c r="AA24" s="389" t="s">
        <v>97</v>
      </c>
      <c r="AB24" s="383" t="str">
        <f t="shared" si="7"/>
        <v>NO APLICA</v>
      </c>
      <c r="AC24" s="187" t="str">
        <f t="shared" si="8"/>
        <v>NO APLICA</v>
      </c>
      <c r="AD24" s="152"/>
      <c r="AE24" s="151"/>
    </row>
    <row r="25" spans="2:31" ht="122.25" customHeight="1" x14ac:dyDescent="0.2">
      <c r="B25" s="197" t="s">
        <v>85</v>
      </c>
      <c r="C25" s="559"/>
      <c r="D25" s="190" t="s">
        <v>488</v>
      </c>
      <c r="E25" s="231">
        <v>647</v>
      </c>
      <c r="F25" s="232" t="s">
        <v>489</v>
      </c>
      <c r="G25" s="232" t="s">
        <v>483</v>
      </c>
      <c r="H25" s="308" t="s">
        <v>417</v>
      </c>
      <c r="I25" s="308" t="s">
        <v>491</v>
      </c>
      <c r="J25" s="190">
        <v>1</v>
      </c>
      <c r="K25" s="151" t="s">
        <v>92</v>
      </c>
      <c r="L25" s="245" t="s">
        <v>480</v>
      </c>
      <c r="M25" s="218">
        <v>1</v>
      </c>
      <c r="N25" s="151" t="s">
        <v>485</v>
      </c>
      <c r="O25" s="273">
        <v>46022</v>
      </c>
      <c r="P25" s="151"/>
      <c r="Q25" s="317">
        <v>45838</v>
      </c>
      <c r="R25" s="530" t="s">
        <v>420</v>
      </c>
      <c r="S25" s="529">
        <v>0.3</v>
      </c>
      <c r="T25" s="344">
        <f t="shared" si="32"/>
        <v>0.3</v>
      </c>
      <c r="U25" s="345">
        <f t="shared" si="33"/>
        <v>0.3</v>
      </c>
      <c r="V25" s="346" t="str">
        <f t="shared" si="34"/>
        <v>ALERTA</v>
      </c>
      <c r="W25" s="323" t="s">
        <v>421</v>
      </c>
      <c r="X25" s="209" t="s">
        <v>96</v>
      </c>
      <c r="Y25" s="380" t="str">
        <f t="shared" si="31"/>
        <v>EN EJECUCIÓN</v>
      </c>
      <c r="Z25" s="209" t="str">
        <f t="shared" si="6"/>
        <v>NO</v>
      </c>
      <c r="AA25" s="389" t="s">
        <v>97</v>
      </c>
      <c r="AB25" s="383" t="str">
        <f t="shared" si="7"/>
        <v>NO APLICA</v>
      </c>
      <c r="AC25" s="187" t="str">
        <f t="shared" si="8"/>
        <v>NO APLICA</v>
      </c>
      <c r="AD25" s="152"/>
      <c r="AE25" s="151"/>
    </row>
    <row r="26" spans="2:31" ht="125.25" customHeight="1" x14ac:dyDescent="0.2">
      <c r="B26" s="197" t="s">
        <v>85</v>
      </c>
      <c r="C26" s="220" t="s">
        <v>103</v>
      </c>
      <c r="D26" s="151" t="s">
        <v>104</v>
      </c>
      <c r="E26" s="231">
        <v>663</v>
      </c>
      <c r="F26" s="223" t="s">
        <v>492</v>
      </c>
      <c r="G26" s="232" t="s">
        <v>483</v>
      </c>
      <c r="H26" s="308" t="s">
        <v>417</v>
      </c>
      <c r="I26" s="308" t="s">
        <v>493</v>
      </c>
      <c r="J26" s="190">
        <v>1</v>
      </c>
      <c r="K26" s="151" t="s">
        <v>92</v>
      </c>
      <c r="L26" s="245" t="s">
        <v>480</v>
      </c>
      <c r="M26" s="218">
        <v>1</v>
      </c>
      <c r="N26" s="273">
        <v>45658</v>
      </c>
      <c r="O26" s="273">
        <v>46022</v>
      </c>
      <c r="P26" s="151"/>
      <c r="Q26" s="317">
        <v>45838</v>
      </c>
      <c r="R26" s="530" t="s">
        <v>420</v>
      </c>
      <c r="S26" s="529">
        <v>0.3</v>
      </c>
      <c r="T26" s="344">
        <f t="shared" si="32"/>
        <v>0.3</v>
      </c>
      <c r="U26" s="345">
        <f t="shared" si="33"/>
        <v>0.3</v>
      </c>
      <c r="V26" s="346" t="str">
        <f t="shared" si="34"/>
        <v>ALERTA</v>
      </c>
      <c r="W26" s="323" t="s">
        <v>421</v>
      </c>
      <c r="X26" s="209" t="s">
        <v>96</v>
      </c>
      <c r="Y26" s="380" t="str">
        <f t="shared" si="31"/>
        <v>EN EJECUCIÓN</v>
      </c>
      <c r="Z26" s="209" t="str">
        <f t="shared" si="6"/>
        <v>NO</v>
      </c>
      <c r="AA26" s="389" t="s">
        <v>97</v>
      </c>
      <c r="AB26" s="383" t="str">
        <f t="shared" si="7"/>
        <v>NO APLICA</v>
      </c>
      <c r="AC26" s="187" t="str">
        <f t="shared" si="8"/>
        <v>NO APLICA</v>
      </c>
      <c r="AD26" s="152"/>
      <c r="AE26" s="151"/>
    </row>
    <row r="27" spans="2:31" ht="157.5" customHeight="1" x14ac:dyDescent="0.2">
      <c r="B27" s="197" t="s">
        <v>85</v>
      </c>
      <c r="C27" s="559" t="s">
        <v>322</v>
      </c>
      <c r="D27" s="151" t="s">
        <v>323</v>
      </c>
      <c r="E27" s="231">
        <v>664</v>
      </c>
      <c r="F27" s="196" t="s">
        <v>494</v>
      </c>
      <c r="G27" s="232" t="s">
        <v>495</v>
      </c>
      <c r="H27" s="308" t="s">
        <v>496</v>
      </c>
      <c r="I27" s="308" t="s">
        <v>497</v>
      </c>
      <c r="J27" s="190">
        <v>28</v>
      </c>
      <c r="K27" s="151" t="s">
        <v>156</v>
      </c>
      <c r="L27" s="245" t="s">
        <v>480</v>
      </c>
      <c r="M27" s="218">
        <v>1</v>
      </c>
      <c r="N27" s="194">
        <v>45689</v>
      </c>
      <c r="O27" s="355">
        <v>45838</v>
      </c>
      <c r="P27" s="151"/>
      <c r="Q27" s="317">
        <v>45838</v>
      </c>
      <c r="R27" s="530" t="s">
        <v>498</v>
      </c>
      <c r="S27" s="529">
        <v>100</v>
      </c>
      <c r="T27" s="344">
        <f t="shared" si="32"/>
        <v>3.5714285714285716</v>
      </c>
      <c r="U27" s="345">
        <f t="shared" si="33"/>
        <v>1</v>
      </c>
      <c r="V27" s="346" t="str">
        <f t="shared" si="34"/>
        <v>OK</v>
      </c>
      <c r="W27" s="340" t="s">
        <v>499</v>
      </c>
      <c r="X27" s="209" t="s">
        <v>96</v>
      </c>
      <c r="Y27" s="380" t="str">
        <f t="shared" si="31"/>
        <v>CUMPLIDA</v>
      </c>
      <c r="Z27" s="209" t="str">
        <f t="shared" si="6"/>
        <v>SI</v>
      </c>
      <c r="AA27" s="389" t="s">
        <v>97</v>
      </c>
      <c r="AB27" s="383" t="str">
        <f t="shared" si="7"/>
        <v>EFECTIVA</v>
      </c>
      <c r="AC27" s="187" t="str">
        <f t="shared" si="8"/>
        <v>NO</v>
      </c>
      <c r="AD27" s="152"/>
      <c r="AE27" s="151"/>
    </row>
    <row r="28" spans="2:31" ht="108.75" customHeight="1" x14ac:dyDescent="0.2">
      <c r="B28" s="197" t="s">
        <v>85</v>
      </c>
      <c r="C28" s="559"/>
      <c r="D28" s="151" t="s">
        <v>323</v>
      </c>
      <c r="E28" s="231">
        <v>665</v>
      </c>
      <c r="F28" s="196" t="s">
        <v>500</v>
      </c>
      <c r="G28" s="232" t="s">
        <v>501</v>
      </c>
      <c r="H28" s="308" t="s">
        <v>502</v>
      </c>
      <c r="I28" s="308" t="s">
        <v>503</v>
      </c>
      <c r="J28" s="190">
        <v>2</v>
      </c>
      <c r="K28" s="151" t="s">
        <v>156</v>
      </c>
      <c r="L28" s="245" t="s">
        <v>480</v>
      </c>
      <c r="M28" s="218">
        <v>1</v>
      </c>
      <c r="N28" s="194">
        <v>45689</v>
      </c>
      <c r="O28" s="194">
        <v>45869</v>
      </c>
      <c r="P28" s="151"/>
      <c r="Q28" s="317">
        <v>45838</v>
      </c>
      <c r="R28" s="530" t="s">
        <v>504</v>
      </c>
      <c r="S28" s="535">
        <v>1</v>
      </c>
      <c r="T28" s="344">
        <f t="shared" si="32"/>
        <v>0.5</v>
      </c>
      <c r="U28" s="345">
        <f t="shared" si="33"/>
        <v>0.5</v>
      </c>
      <c r="V28" s="346" t="str">
        <f t="shared" si="34"/>
        <v>ALERTA</v>
      </c>
      <c r="W28" s="340" t="s">
        <v>505</v>
      </c>
      <c r="X28" s="209" t="s">
        <v>96</v>
      </c>
      <c r="Y28" s="380" t="str">
        <f t="shared" si="31"/>
        <v>EN EJECUCIÓN</v>
      </c>
      <c r="Z28" s="209" t="str">
        <f t="shared" si="6"/>
        <v>NO</v>
      </c>
      <c r="AA28" s="389" t="s">
        <v>97</v>
      </c>
      <c r="AB28" s="383" t="str">
        <f t="shared" si="7"/>
        <v>NO APLICA</v>
      </c>
      <c r="AC28" s="187" t="str">
        <f t="shared" si="8"/>
        <v>NO APLICA</v>
      </c>
      <c r="AD28" s="152"/>
      <c r="AE28" s="151"/>
    </row>
    <row r="29" spans="2:31" ht="125.25" customHeight="1" x14ac:dyDescent="0.2">
      <c r="B29" s="197" t="s">
        <v>85</v>
      </c>
      <c r="C29" s="559"/>
      <c r="D29" s="151" t="s">
        <v>323</v>
      </c>
      <c r="E29" s="231">
        <v>666</v>
      </c>
      <c r="F29" s="196" t="s">
        <v>506</v>
      </c>
      <c r="G29" s="232" t="s">
        <v>330</v>
      </c>
      <c r="H29" s="308" t="s">
        <v>507</v>
      </c>
      <c r="I29" s="308" t="s">
        <v>332</v>
      </c>
      <c r="J29" s="190">
        <v>4</v>
      </c>
      <c r="K29" s="151" t="s">
        <v>156</v>
      </c>
      <c r="L29" s="245" t="s">
        <v>480</v>
      </c>
      <c r="M29" s="218">
        <v>1</v>
      </c>
      <c r="N29" s="194">
        <v>45689</v>
      </c>
      <c r="O29" s="194">
        <v>46021</v>
      </c>
      <c r="P29" s="151"/>
      <c r="Q29" s="317">
        <v>45838</v>
      </c>
      <c r="R29" s="536" t="s">
        <v>508</v>
      </c>
      <c r="S29" s="534">
        <v>2</v>
      </c>
      <c r="T29" s="344">
        <f t="shared" si="32"/>
        <v>0.5</v>
      </c>
      <c r="U29" s="345">
        <f t="shared" si="33"/>
        <v>0.5</v>
      </c>
      <c r="V29" s="346" t="str">
        <f t="shared" si="34"/>
        <v>ALERTA</v>
      </c>
      <c r="W29" s="340" t="s">
        <v>509</v>
      </c>
      <c r="X29" s="209" t="s">
        <v>96</v>
      </c>
      <c r="Y29" s="380" t="str">
        <f t="shared" si="31"/>
        <v>EN EJECUCIÓN</v>
      </c>
      <c r="Z29" s="209" t="str">
        <f t="shared" si="6"/>
        <v>NO</v>
      </c>
      <c r="AA29" s="389" t="s">
        <v>97</v>
      </c>
      <c r="AB29" s="383" t="str">
        <f t="shared" si="7"/>
        <v>NO APLICA</v>
      </c>
      <c r="AC29" s="187" t="str">
        <f t="shared" si="8"/>
        <v>NO APLICA</v>
      </c>
      <c r="AD29" s="152"/>
      <c r="AE29" s="151"/>
    </row>
    <row r="30" spans="2:31" ht="135" customHeight="1" x14ac:dyDescent="0.2">
      <c r="B30" s="197" t="s">
        <v>85</v>
      </c>
      <c r="C30" s="559"/>
      <c r="D30" s="151" t="s">
        <v>323</v>
      </c>
      <c r="E30" s="231">
        <v>667</v>
      </c>
      <c r="F30" s="196" t="s">
        <v>510</v>
      </c>
      <c r="G30" s="232" t="s">
        <v>330</v>
      </c>
      <c r="H30" s="308" t="s">
        <v>511</v>
      </c>
      <c r="I30" s="308" t="s">
        <v>337</v>
      </c>
      <c r="J30" s="190">
        <v>4</v>
      </c>
      <c r="K30" s="151" t="s">
        <v>156</v>
      </c>
      <c r="L30" s="245" t="s">
        <v>480</v>
      </c>
      <c r="M30" s="218">
        <v>1</v>
      </c>
      <c r="N30" s="194">
        <v>45689</v>
      </c>
      <c r="O30" s="194">
        <v>46021</v>
      </c>
      <c r="P30" s="151"/>
      <c r="Q30" s="317">
        <v>45838</v>
      </c>
      <c r="R30" s="536" t="s">
        <v>512</v>
      </c>
      <c r="S30" s="534">
        <v>2</v>
      </c>
      <c r="T30" s="344">
        <f t="shared" si="32"/>
        <v>0.5</v>
      </c>
      <c r="U30" s="345">
        <f t="shared" si="33"/>
        <v>0.5</v>
      </c>
      <c r="V30" s="346" t="str">
        <f t="shared" si="34"/>
        <v>ALERTA</v>
      </c>
      <c r="W30" s="340" t="s">
        <v>513</v>
      </c>
      <c r="X30" s="209" t="s">
        <v>96</v>
      </c>
      <c r="Y30" s="380" t="str">
        <f t="shared" si="31"/>
        <v>EN EJECUCIÓN</v>
      </c>
      <c r="Z30" s="209" t="str">
        <f t="shared" si="6"/>
        <v>NO</v>
      </c>
      <c r="AA30" s="389" t="s">
        <v>97</v>
      </c>
      <c r="AB30" s="383" t="str">
        <f t="shared" si="7"/>
        <v>NO APLICA</v>
      </c>
      <c r="AC30" s="187" t="str">
        <f t="shared" si="8"/>
        <v>NO APLICA</v>
      </c>
      <c r="AD30" s="152"/>
      <c r="AE30" s="151"/>
    </row>
    <row r="31" spans="2:31" ht="124.5" customHeight="1" x14ac:dyDescent="0.2">
      <c r="B31" s="197" t="s">
        <v>85</v>
      </c>
      <c r="C31" s="559"/>
      <c r="D31" s="151" t="s">
        <v>323</v>
      </c>
      <c r="E31" s="231">
        <v>668</v>
      </c>
      <c r="F31" s="196" t="s">
        <v>335</v>
      </c>
      <c r="G31" s="232" t="s">
        <v>330</v>
      </c>
      <c r="H31" s="308" t="s">
        <v>514</v>
      </c>
      <c r="I31" s="308" t="s">
        <v>337</v>
      </c>
      <c r="J31" s="190">
        <v>4</v>
      </c>
      <c r="K31" s="151" t="s">
        <v>156</v>
      </c>
      <c r="L31" s="245" t="s">
        <v>480</v>
      </c>
      <c r="M31" s="218">
        <v>1</v>
      </c>
      <c r="N31" s="194">
        <v>45689</v>
      </c>
      <c r="O31" s="194">
        <v>46021</v>
      </c>
      <c r="P31" s="151"/>
      <c r="Q31" s="317">
        <v>45838</v>
      </c>
      <c r="R31" s="536" t="s">
        <v>515</v>
      </c>
      <c r="S31" s="534">
        <v>2</v>
      </c>
      <c r="T31" s="344">
        <f t="shared" si="32"/>
        <v>0.5</v>
      </c>
      <c r="U31" s="345">
        <f t="shared" si="33"/>
        <v>0.5</v>
      </c>
      <c r="V31" s="346" t="str">
        <f t="shared" si="34"/>
        <v>ALERTA</v>
      </c>
      <c r="W31" s="340" t="s">
        <v>513</v>
      </c>
      <c r="X31" s="209" t="s">
        <v>96</v>
      </c>
      <c r="Y31" s="380" t="str">
        <f t="shared" si="31"/>
        <v>EN EJECUCIÓN</v>
      </c>
      <c r="Z31" s="209" t="str">
        <f t="shared" si="6"/>
        <v>NO</v>
      </c>
      <c r="AA31" s="389" t="s">
        <v>97</v>
      </c>
      <c r="AB31" s="383" t="str">
        <f t="shared" si="7"/>
        <v>NO APLICA</v>
      </c>
      <c r="AC31" s="187" t="str">
        <f t="shared" si="8"/>
        <v>NO APLICA</v>
      </c>
      <c r="AD31" s="152"/>
      <c r="AE31" s="151"/>
    </row>
    <row r="32" spans="2:31" ht="210.75" customHeight="1" x14ac:dyDescent="0.2">
      <c r="B32" s="197" t="s">
        <v>85</v>
      </c>
      <c r="C32" s="559"/>
      <c r="D32" s="151" t="s">
        <v>323</v>
      </c>
      <c r="E32" s="231">
        <v>669</v>
      </c>
      <c r="F32" s="196" t="s">
        <v>343</v>
      </c>
      <c r="G32" s="232" t="s">
        <v>516</v>
      </c>
      <c r="H32" s="308" t="s">
        <v>517</v>
      </c>
      <c r="I32" s="308" t="s">
        <v>518</v>
      </c>
      <c r="J32" s="190">
        <v>3</v>
      </c>
      <c r="K32" s="151" t="s">
        <v>156</v>
      </c>
      <c r="L32" s="245" t="s">
        <v>480</v>
      </c>
      <c r="M32" s="218">
        <v>1</v>
      </c>
      <c r="N32" s="194">
        <v>45748</v>
      </c>
      <c r="O32" s="194">
        <v>46021</v>
      </c>
      <c r="P32" s="151"/>
      <c r="Q32" s="317">
        <v>45838</v>
      </c>
      <c r="R32" s="530" t="s">
        <v>420</v>
      </c>
      <c r="S32" s="537">
        <v>1</v>
      </c>
      <c r="T32" s="344">
        <f t="shared" si="32"/>
        <v>0.33333333333333331</v>
      </c>
      <c r="U32" s="345">
        <f t="shared" si="33"/>
        <v>0.33333333333333331</v>
      </c>
      <c r="V32" s="346" t="str">
        <f t="shared" si="34"/>
        <v>ALERTA</v>
      </c>
      <c r="W32" s="538" t="s">
        <v>519</v>
      </c>
      <c r="X32" s="209" t="s">
        <v>96</v>
      </c>
      <c r="Y32" s="380" t="str">
        <f t="shared" si="31"/>
        <v>EN EJECUCIÓN</v>
      </c>
      <c r="Z32" s="209" t="str">
        <f t="shared" si="6"/>
        <v>NO</v>
      </c>
      <c r="AA32" s="389" t="s">
        <v>97</v>
      </c>
      <c r="AB32" s="383" t="str">
        <f t="shared" si="7"/>
        <v>NO APLICA</v>
      </c>
      <c r="AC32" s="187" t="str">
        <f t="shared" si="8"/>
        <v>NO APLICA</v>
      </c>
      <c r="AD32" s="152"/>
      <c r="AE32" s="151"/>
    </row>
    <row r="33" spans="2:31" ht="95.25" customHeight="1" x14ac:dyDescent="0.2">
      <c r="B33" s="151" t="s">
        <v>130</v>
      </c>
      <c r="C33" s="560" t="s">
        <v>152</v>
      </c>
      <c r="D33" s="230" t="s">
        <v>132</v>
      </c>
      <c r="E33" s="231">
        <v>682</v>
      </c>
      <c r="F33" s="323" t="s">
        <v>520</v>
      </c>
      <c r="G33" s="323"/>
      <c r="H33" s="233" t="s">
        <v>521</v>
      </c>
      <c r="I33" s="190" t="s">
        <v>522</v>
      </c>
      <c r="J33" s="385">
        <v>1</v>
      </c>
      <c r="K33" s="151" t="s">
        <v>156</v>
      </c>
      <c r="L33" s="230" t="s">
        <v>523</v>
      </c>
      <c r="M33" s="218">
        <v>1</v>
      </c>
      <c r="N33" s="273">
        <v>45717</v>
      </c>
      <c r="O33" s="448">
        <v>45777</v>
      </c>
      <c r="P33" s="151"/>
      <c r="Q33" s="317">
        <v>45838</v>
      </c>
      <c r="R33" s="536" t="s">
        <v>524</v>
      </c>
      <c r="S33" s="535">
        <v>1</v>
      </c>
      <c r="T33" s="344">
        <f t="shared" si="32"/>
        <v>1</v>
      </c>
      <c r="U33" s="345">
        <f t="shared" si="33"/>
        <v>1</v>
      </c>
      <c r="V33" s="346" t="str">
        <f t="shared" si="34"/>
        <v>OK</v>
      </c>
      <c r="W33" s="323" t="s">
        <v>525</v>
      </c>
      <c r="X33" s="209" t="s">
        <v>96</v>
      </c>
      <c r="Y33" s="380" t="str">
        <f t="shared" si="31"/>
        <v>CUMPLIDA</v>
      </c>
      <c r="Z33" s="209" t="str">
        <f t="shared" si="6"/>
        <v>SI</v>
      </c>
      <c r="AA33" s="389" t="s">
        <v>97</v>
      </c>
      <c r="AB33" s="383" t="str">
        <f t="shared" si="7"/>
        <v>EFECTIVA</v>
      </c>
      <c r="AC33" s="187" t="str">
        <f t="shared" si="8"/>
        <v>NO</v>
      </c>
      <c r="AD33" s="152"/>
      <c r="AE33" s="151"/>
    </row>
    <row r="34" spans="2:31" ht="94.5" customHeight="1" x14ac:dyDescent="0.2">
      <c r="B34" s="151" t="s">
        <v>130</v>
      </c>
      <c r="C34" s="572"/>
      <c r="D34" s="230" t="s">
        <v>132</v>
      </c>
      <c r="E34" s="231">
        <v>683</v>
      </c>
      <c r="F34" s="323" t="s">
        <v>526</v>
      </c>
      <c r="G34" s="323"/>
      <c r="H34" s="233" t="s">
        <v>527</v>
      </c>
      <c r="I34" s="190" t="s">
        <v>522</v>
      </c>
      <c r="J34" s="372">
        <v>1</v>
      </c>
      <c r="K34" s="151" t="s">
        <v>156</v>
      </c>
      <c r="L34" s="230" t="s">
        <v>523</v>
      </c>
      <c r="M34" s="218">
        <v>1</v>
      </c>
      <c r="N34" s="273">
        <v>45717</v>
      </c>
      <c r="O34" s="448">
        <v>45777</v>
      </c>
      <c r="P34" s="151"/>
      <c r="Q34" s="317">
        <v>45838</v>
      </c>
      <c r="R34" s="536" t="s">
        <v>524</v>
      </c>
      <c r="S34" s="534">
        <v>1</v>
      </c>
      <c r="T34" s="213">
        <f t="shared" si="32"/>
        <v>1</v>
      </c>
      <c r="U34" s="214">
        <f t="shared" si="33"/>
        <v>1</v>
      </c>
      <c r="V34" s="215" t="str">
        <f t="shared" si="34"/>
        <v>OK</v>
      </c>
      <c r="W34" s="323" t="s">
        <v>528</v>
      </c>
      <c r="X34" s="209" t="s">
        <v>96</v>
      </c>
      <c r="Y34" s="316" t="str">
        <f t="shared" si="31"/>
        <v>CUMPLIDA</v>
      </c>
      <c r="Z34" s="209" t="str">
        <f t="shared" si="6"/>
        <v>SI</v>
      </c>
      <c r="AA34" s="389" t="s">
        <v>97</v>
      </c>
      <c r="AB34" s="383" t="str">
        <f t="shared" si="7"/>
        <v>EFECTIVA</v>
      </c>
      <c r="AC34" s="187" t="str">
        <f t="shared" si="8"/>
        <v>NO</v>
      </c>
      <c r="AD34" s="152"/>
      <c r="AE34" s="151"/>
    </row>
  </sheetData>
  <autoFilter ref="B3:AH34"/>
  <mergeCells count="11">
    <mergeCell ref="C33:C34"/>
    <mergeCell ref="Q1:Y1"/>
    <mergeCell ref="Z1:AE2"/>
    <mergeCell ref="Q2:Y2"/>
    <mergeCell ref="C13:C15"/>
    <mergeCell ref="C7:C8"/>
    <mergeCell ref="C24:C25"/>
    <mergeCell ref="C27:C32"/>
    <mergeCell ref="C18:C20"/>
    <mergeCell ref="B1:F2"/>
    <mergeCell ref="G1:P2"/>
  </mergeCells>
  <conditionalFormatting sqref="V4">
    <cfRule type="dataBar" priority="170">
      <dataBar>
        <cfvo type="min"/>
        <cfvo type="max"/>
        <color rgb="FF638EC6"/>
      </dataBar>
    </cfRule>
  </conditionalFormatting>
  <conditionalFormatting sqref="V4:V34">
    <cfRule type="containsText" dxfId="208" priority="58" stopIfTrue="1" operator="containsText" text="EN TERMINO">
      <formula>NOT(ISERROR(SEARCH("EN TERMINO",V4)))</formula>
    </cfRule>
    <cfRule type="containsText" priority="59" operator="containsText" text="AMARILLO">
      <formula>NOT(ISERROR(SEARCH("AMARILLO",V4)))</formula>
    </cfRule>
    <cfRule type="containsText" dxfId="207" priority="60" stopIfTrue="1" operator="containsText" text="ALERTA">
      <formula>NOT(ISERROR(SEARCH("ALERTA",V4)))</formula>
    </cfRule>
    <cfRule type="containsText" dxfId="206" priority="61" stopIfTrue="1" operator="containsText" text="OK">
      <formula>NOT(ISERROR(SEARCH("OK",V4)))</formula>
    </cfRule>
  </conditionalFormatting>
  <conditionalFormatting sqref="V5:V12">
    <cfRule type="dataBar" priority="321">
      <dataBar>
        <cfvo type="min"/>
        <cfvo type="max"/>
        <color rgb="FF638EC6"/>
      </dataBar>
    </cfRule>
  </conditionalFormatting>
  <conditionalFormatting sqref="V13">
    <cfRule type="dataBar" priority="110">
      <dataBar>
        <cfvo type="min"/>
        <cfvo type="max"/>
        <color rgb="FF638EC6"/>
      </dataBar>
    </cfRule>
  </conditionalFormatting>
  <conditionalFormatting sqref="V14:V15">
    <cfRule type="dataBar" priority="405">
      <dataBar>
        <cfvo type="min"/>
        <cfvo type="max"/>
        <color rgb="FF638EC6"/>
      </dataBar>
    </cfRule>
  </conditionalFormatting>
  <conditionalFormatting sqref="V16">
    <cfRule type="dataBar" priority="820">
      <dataBar>
        <cfvo type="min"/>
        <cfvo type="max"/>
        <color rgb="FF638EC6"/>
      </dataBar>
    </cfRule>
  </conditionalFormatting>
  <conditionalFormatting sqref="V17">
    <cfRule type="dataBar" priority="766">
      <dataBar>
        <cfvo type="min"/>
        <cfvo type="max"/>
        <color rgb="FF638EC6"/>
      </dataBar>
    </cfRule>
  </conditionalFormatting>
  <conditionalFormatting sqref="V18">
    <cfRule type="dataBar" priority="32">
      <dataBar>
        <cfvo type="min"/>
        <cfvo type="max"/>
        <color rgb="FF638EC6"/>
      </dataBar>
    </cfRule>
  </conditionalFormatting>
  <conditionalFormatting sqref="V19:V20">
    <cfRule type="dataBar" priority="31">
      <dataBar>
        <cfvo type="min"/>
        <cfvo type="max"/>
        <color rgb="FF638EC6"/>
      </dataBar>
    </cfRule>
  </conditionalFormatting>
  <conditionalFormatting sqref="V21">
    <cfRule type="dataBar" priority="30">
      <dataBar>
        <cfvo type="min"/>
        <cfvo type="max"/>
        <color rgb="FF638EC6"/>
      </dataBar>
    </cfRule>
  </conditionalFormatting>
  <conditionalFormatting sqref="V22">
    <cfRule type="dataBar" priority="29">
      <dataBar>
        <cfvo type="min"/>
        <cfvo type="max"/>
        <color rgb="FF638EC6"/>
      </dataBar>
    </cfRule>
  </conditionalFormatting>
  <conditionalFormatting sqref="V23:V34">
    <cfRule type="dataBar" priority="28">
      <dataBar>
        <cfvo type="min"/>
        <cfvo type="max"/>
        <color rgb="FF638EC6"/>
      </dataBar>
    </cfRule>
  </conditionalFormatting>
  <conditionalFormatting sqref="Y4:Y34">
    <cfRule type="containsText" dxfId="205" priority="1" operator="containsText" text="EN EJECUCIÓN">
      <formula>NOT(ISERROR(SEARCH("EN EJECUCIÓN",Y4)))</formula>
    </cfRule>
    <cfRule type="containsText" dxfId="204" priority="2" operator="containsText" text="EN TERMINO">
      <formula>NOT(ISERROR(SEARCH("EN TERMINO",Y4)))</formula>
    </cfRule>
    <cfRule type="containsText" dxfId="203" priority="3" operator="containsText" text="ATENCIÓN">
      <formula>NOT(ISERROR(SEARCH("ATENCIÓN",Y4)))</formula>
    </cfRule>
    <cfRule type="containsText" dxfId="202" priority="4" stopIfTrue="1" operator="containsText" text="PENDIENTE">
      <formula>NOT(ISERROR(SEARCH("PENDIENTE",Y4)))</formula>
    </cfRule>
    <cfRule type="containsText" dxfId="201" priority="5" stopIfTrue="1" operator="containsText" text="INCUMPLIDA">
      <formula>NOT(ISERROR(SEARCH("INCUMPLIDA",Y4)))</formula>
    </cfRule>
    <cfRule type="containsText" dxfId="200" priority="6" stopIfTrue="1" operator="containsText" text="CUMPLIDA">
      <formula>NOT(ISERROR(SEARCH("CUMPLIDA",Y4)))</formula>
    </cfRule>
  </conditionalFormatting>
  <conditionalFormatting sqref="AC4:AC34">
    <cfRule type="containsText" dxfId="199" priority="7" operator="containsText" text="cerrada">
      <formula>NOT(ISERROR(SEARCH("cerrada",AC4)))</formula>
    </cfRule>
    <cfRule type="containsText" dxfId="198" priority="8" operator="containsText" text="cerrado">
      <formula>NOT(ISERROR(SEARCH("cerrado",AC4)))</formula>
    </cfRule>
    <cfRule type="containsText" dxfId="197" priority="9" operator="containsText" text="Abierto">
      <formula>NOT(ISERROR(SEARCH("Abierto",AC4)))</formula>
    </cfRule>
  </conditionalFormatting>
  <conditionalFormatting sqref="AG13">
    <cfRule type="containsText" dxfId="196" priority="45" operator="containsText" text="cerrada">
      <formula>NOT(ISERROR(SEARCH("cerrada",AG13)))</formula>
    </cfRule>
    <cfRule type="containsText" dxfId="195" priority="46" operator="containsText" text="cerrado">
      <formula>NOT(ISERROR(SEARCH("cerrado",AG13)))</formula>
    </cfRule>
    <cfRule type="containsText" dxfId="194" priority="47" operator="containsText" text="Abierto">
      <formula>NOT(ISERROR(SEARCH("Abierto",AG13)))</formula>
    </cfRule>
  </conditionalFormatting>
  <dataValidations count="5">
    <dataValidation type="list" allowBlank="1" showInputMessage="1" showErrorMessage="1" sqref="D7:D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AE13">
      <formula1>$AF$4:$AG$4</formula1>
    </dataValidation>
    <dataValidation type="list" allowBlank="1" showInputMessage="1" showErrorMessage="1" sqref="K4:K6">
      <formula1>$E$2:$E$3</formula1>
    </dataValidation>
    <dataValidation type="list" allowBlank="1" showInputMessage="1" showErrorMessage="1" sqref="K13:K34">
      <formula1>"Correctiva, Preventiva, Acción de mejora"</formula1>
    </dataValidation>
    <dataValidation type="list" allowBlank="1" showInputMessage="1" showErrorMessage="1" sqref="AA4:AA34">
      <formula1>$BE$4:$BG$4</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B1:AE11"/>
  <sheetViews>
    <sheetView topLeftCell="A2" zoomScale="114" zoomScaleNormal="90" workbookViewId="0">
      <pane xSplit="5" topLeftCell="Y1" activePane="topRight" state="frozen"/>
      <selection activeCell="A3" sqref="A3"/>
      <selection pane="topRight" activeCell="Y4" sqref="Y4"/>
    </sheetView>
  </sheetViews>
  <sheetFormatPr baseColWidth="10" defaultColWidth="20.140625" defaultRowHeight="50.1" customHeight="1" outlineLevelCol="1" x14ac:dyDescent="0.2"/>
  <cols>
    <col min="1" max="1" width="4.140625" style="142" customWidth="1"/>
    <col min="2" max="2" width="16.7109375" style="142" customWidth="1"/>
    <col min="3" max="3" width="18.5703125" style="142" customWidth="1"/>
    <col min="4" max="4" width="20.140625" style="142"/>
    <col min="5" max="5" width="15.42578125" style="142" customWidth="1"/>
    <col min="6" max="6" width="39" style="142" customWidth="1"/>
    <col min="7" max="7" width="26.7109375" style="142" customWidth="1"/>
    <col min="8" max="8" width="33.85546875" style="144" customWidth="1"/>
    <col min="9" max="16" width="20.140625" style="142"/>
    <col min="17" max="17" width="20.140625" style="143" outlineLevel="1"/>
    <col min="18" max="18" width="35" style="143" customWidth="1" outlineLevel="1"/>
    <col min="19" max="22" width="20.140625" style="143" outlineLevel="1"/>
    <col min="23" max="23" width="78.71093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21" customHeight="1" x14ac:dyDescent="0.25">
      <c r="B1" s="568" t="s">
        <v>6</v>
      </c>
      <c r="C1" s="568"/>
      <c r="D1" s="568"/>
      <c r="E1" s="568"/>
      <c r="F1" s="568"/>
      <c r="G1" s="569" t="s">
        <v>19</v>
      </c>
      <c r="H1" s="569"/>
      <c r="I1" s="569"/>
      <c r="J1" s="569"/>
      <c r="K1" s="569"/>
      <c r="L1" s="569"/>
      <c r="M1" s="569"/>
      <c r="N1" s="569"/>
      <c r="O1" s="569"/>
      <c r="P1" s="569"/>
      <c r="Q1" s="567"/>
      <c r="R1" s="567"/>
      <c r="S1" s="567"/>
      <c r="T1" s="567"/>
      <c r="U1" s="567"/>
      <c r="V1" s="567"/>
      <c r="W1" s="567"/>
      <c r="X1" s="567"/>
      <c r="Y1" s="567"/>
      <c r="Z1" s="563" t="s">
        <v>69</v>
      </c>
      <c r="AA1" s="564"/>
      <c r="AB1" s="564"/>
      <c r="AC1" s="564"/>
      <c r="AD1" s="564"/>
      <c r="AE1" s="564"/>
    </row>
    <row r="2" spans="2:31" ht="32.25" customHeight="1" x14ac:dyDescent="0.25">
      <c r="B2" s="568"/>
      <c r="C2" s="568"/>
      <c r="D2" s="568"/>
      <c r="E2" s="568"/>
      <c r="F2" s="568"/>
      <c r="G2" s="569"/>
      <c r="H2" s="569"/>
      <c r="I2" s="569"/>
      <c r="J2" s="569"/>
      <c r="K2" s="569"/>
      <c r="L2" s="569"/>
      <c r="M2" s="569"/>
      <c r="N2" s="569"/>
      <c r="O2" s="569"/>
      <c r="P2" s="569"/>
      <c r="Q2" s="571" t="s">
        <v>70</v>
      </c>
      <c r="R2" s="571"/>
      <c r="S2" s="571"/>
      <c r="T2" s="571"/>
      <c r="U2" s="571"/>
      <c r="V2" s="571"/>
      <c r="W2" s="571"/>
      <c r="X2" s="571"/>
      <c r="Y2" s="571"/>
      <c r="Z2" s="565"/>
      <c r="AA2" s="566"/>
      <c r="AB2" s="566"/>
      <c r="AC2" s="566"/>
      <c r="AD2" s="566"/>
      <c r="AE2" s="566"/>
    </row>
    <row r="3" spans="2:31"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4" t="s">
        <v>58</v>
      </c>
      <c r="AB3" s="184" t="s">
        <v>60</v>
      </c>
      <c r="AC3" s="184" t="s">
        <v>62</v>
      </c>
      <c r="AD3" s="184" t="s">
        <v>64</v>
      </c>
      <c r="AE3" s="184" t="s">
        <v>84</v>
      </c>
    </row>
    <row r="4" spans="2:31" ht="132" customHeight="1" x14ac:dyDescent="0.25">
      <c r="B4" s="197" t="s">
        <v>130</v>
      </c>
      <c r="C4" s="576" t="s">
        <v>529</v>
      </c>
      <c r="D4" s="224" t="s">
        <v>530</v>
      </c>
      <c r="E4" s="191">
        <v>516</v>
      </c>
      <c r="F4" s="228" t="s">
        <v>531</v>
      </c>
      <c r="G4" s="265" t="s">
        <v>532</v>
      </c>
      <c r="H4" s="217" t="s">
        <v>533</v>
      </c>
      <c r="I4" s="217" t="s">
        <v>534</v>
      </c>
      <c r="J4" s="217">
        <v>2</v>
      </c>
      <c r="K4" s="190" t="s">
        <v>92</v>
      </c>
      <c r="L4" s="217" t="s">
        <v>535</v>
      </c>
      <c r="M4" s="266">
        <v>1</v>
      </c>
      <c r="N4" s="219">
        <v>45427</v>
      </c>
      <c r="O4" s="219">
        <v>45657</v>
      </c>
      <c r="P4" s="390">
        <v>45906</v>
      </c>
      <c r="Q4" s="317">
        <v>45838</v>
      </c>
      <c r="R4" s="228" t="s">
        <v>536</v>
      </c>
      <c r="S4" s="334">
        <v>2</v>
      </c>
      <c r="T4" s="210">
        <f t="shared" ref="T4:T11" si="0">(IF(S4="","",IF(OR($J4=0,$J4="",Q4=""),"",S4/$J4)))</f>
        <v>1</v>
      </c>
      <c r="U4" s="211">
        <f t="shared" ref="U4:U11" si="1">(IF(OR($M4="",T4=""),"",IF(OR($M4=0,T4=0),0,IF((T4*100%)/$M4&gt;100%,100%,(T4*100%)/$M4))))</f>
        <v>1</v>
      </c>
      <c r="V4" s="212" t="str">
        <f t="shared" ref="V4:V11" si="2">IF(S4="","",IF(U4&lt;100%, IF(U4&lt;100%, "ALERTA","EN TERMINO"), IF(U4=100%, "OK", "EN TERMINO")))</f>
        <v>OK</v>
      </c>
      <c r="W4" s="323" t="s">
        <v>537</v>
      </c>
      <c r="X4" s="209" t="s">
        <v>538</v>
      </c>
      <c r="Y4" s="316" t="str">
        <f>IF(U4=100%,IF(U4&gt;=100%,"CUMPLIDA","ATENCIÓN"),IF(U4&lt;25%,"ATENCIÓN","EN EJECUCIÓN"))</f>
        <v>CUMPLIDA</v>
      </c>
      <c r="Z4" s="209" t="str">
        <f t="shared" ref="Z4:Z11" si="3">IF(Y4="CUMPLIDA", "SI", "NO")</f>
        <v>SI</v>
      </c>
      <c r="AA4" s="389" t="s">
        <v>97</v>
      </c>
      <c r="AB4" s="383" t="str">
        <f t="shared" ref="AB4:AB11" si="4">IF(Y4="CUMPLIDA",IF(AND(Z4="SI",AA4="NO"),"EFECTIVA",IF(AND(Z4="NO",AA4="NO"),"INEFECTIVA",IF(AND(Z4="NO",AA4="SI"),"INEFECTIVA",IF(AND(Z4="SI",AA4="SI"),"INEFECTIVA")))),"NO APLICA")</f>
        <v>EFECTIVA</v>
      </c>
      <c r="AC4" s="187" t="str">
        <f t="shared" ref="AC4:AC11" si="5">IF(AB4="EFECTIVA","NO",IF(AB4="INEFECTIVA","SI","NO APLICA"))</f>
        <v>NO</v>
      </c>
      <c r="AD4" s="209" t="s">
        <v>98</v>
      </c>
      <c r="AE4" s="151"/>
    </row>
    <row r="5" spans="2:31" ht="50.1" customHeight="1" x14ac:dyDescent="0.25">
      <c r="B5" s="197" t="s">
        <v>130</v>
      </c>
      <c r="C5" s="577"/>
      <c r="D5" s="224" t="s">
        <v>530</v>
      </c>
      <c r="E5" s="222">
        <v>519</v>
      </c>
      <c r="F5" s="228" t="s">
        <v>539</v>
      </c>
      <c r="G5" s="265" t="s">
        <v>540</v>
      </c>
      <c r="H5" s="217" t="s">
        <v>541</v>
      </c>
      <c r="I5" s="217" t="s">
        <v>542</v>
      </c>
      <c r="J5" s="217">
        <v>3</v>
      </c>
      <c r="K5" s="190" t="s">
        <v>92</v>
      </c>
      <c r="L5" s="217" t="s">
        <v>535</v>
      </c>
      <c r="M5" s="266">
        <v>1</v>
      </c>
      <c r="N5" s="219">
        <v>45427</v>
      </c>
      <c r="O5" s="219">
        <v>45657</v>
      </c>
      <c r="P5" s="390">
        <v>45906</v>
      </c>
      <c r="Q5" s="317">
        <v>45838</v>
      </c>
      <c r="R5" s="228"/>
      <c r="S5" s="225">
        <v>1</v>
      </c>
      <c r="T5" s="210">
        <f t="shared" si="0"/>
        <v>0.33333333333333331</v>
      </c>
      <c r="U5" s="211">
        <f t="shared" si="1"/>
        <v>0.33333333333333331</v>
      </c>
      <c r="V5" s="212" t="str">
        <f t="shared" si="2"/>
        <v>ALERTA</v>
      </c>
      <c r="W5" s="323" t="s">
        <v>543</v>
      </c>
      <c r="X5" s="209" t="s">
        <v>538</v>
      </c>
      <c r="Y5" s="316" t="str">
        <f t="shared" ref="Y5:Y11" si="6">IF(U5=100%,IF(U5&gt;=100%,"CUMPLIDA","ATENCIÓN"),IF(U5&lt;25%,"ATENCIÓN","EN EJECUCIÓN"))</f>
        <v>EN EJECUCIÓN</v>
      </c>
      <c r="Z5" s="209" t="str">
        <f t="shared" si="3"/>
        <v>NO</v>
      </c>
      <c r="AA5" s="389" t="s">
        <v>97</v>
      </c>
      <c r="AB5" s="383" t="str">
        <f t="shared" si="4"/>
        <v>NO APLICA</v>
      </c>
      <c r="AC5" s="187" t="str">
        <f t="shared" si="5"/>
        <v>NO APLICA</v>
      </c>
      <c r="AD5" s="209" t="s">
        <v>98</v>
      </c>
      <c r="AE5" s="151"/>
    </row>
    <row r="6" spans="2:31" ht="50.1" customHeight="1" x14ac:dyDescent="0.25">
      <c r="B6" s="197" t="s">
        <v>130</v>
      </c>
      <c r="C6" s="577"/>
      <c r="D6" s="224" t="s">
        <v>530</v>
      </c>
      <c r="E6" s="191">
        <v>520</v>
      </c>
      <c r="F6" s="228" t="s">
        <v>544</v>
      </c>
      <c r="G6" s="265" t="s">
        <v>545</v>
      </c>
      <c r="H6" s="217" t="s">
        <v>546</v>
      </c>
      <c r="I6" s="217" t="s">
        <v>547</v>
      </c>
      <c r="J6" s="217">
        <v>1</v>
      </c>
      <c r="K6" s="190" t="s">
        <v>92</v>
      </c>
      <c r="L6" s="217" t="s">
        <v>535</v>
      </c>
      <c r="M6" s="266">
        <v>1</v>
      </c>
      <c r="N6" s="219">
        <v>45427</v>
      </c>
      <c r="O6" s="219">
        <v>45657</v>
      </c>
      <c r="P6" s="390">
        <v>45906</v>
      </c>
      <c r="Q6" s="317">
        <v>45838</v>
      </c>
      <c r="R6" s="228"/>
      <c r="S6" s="337">
        <v>0</v>
      </c>
      <c r="T6" s="210">
        <f t="shared" si="0"/>
        <v>0</v>
      </c>
      <c r="U6" s="211">
        <f t="shared" si="1"/>
        <v>0</v>
      </c>
      <c r="V6" s="212" t="str">
        <f t="shared" si="2"/>
        <v>ALERTA</v>
      </c>
      <c r="W6" s="323" t="s">
        <v>543</v>
      </c>
      <c r="X6" s="209" t="s">
        <v>538</v>
      </c>
      <c r="Y6" s="316" t="str">
        <f t="shared" si="6"/>
        <v>ATENCIÓN</v>
      </c>
      <c r="Z6" s="209" t="str">
        <f t="shared" si="3"/>
        <v>NO</v>
      </c>
      <c r="AA6" s="389" t="s">
        <v>97</v>
      </c>
      <c r="AB6" s="383" t="str">
        <f t="shared" si="4"/>
        <v>NO APLICA</v>
      </c>
      <c r="AC6" s="187" t="str">
        <f t="shared" si="5"/>
        <v>NO APLICA</v>
      </c>
      <c r="AD6" s="209" t="s">
        <v>98</v>
      </c>
      <c r="AE6" s="151"/>
    </row>
    <row r="7" spans="2:31" ht="92.25" customHeight="1" x14ac:dyDescent="0.25">
      <c r="B7" s="197" t="s">
        <v>130</v>
      </c>
      <c r="C7" s="577"/>
      <c r="D7" s="224" t="s">
        <v>530</v>
      </c>
      <c r="E7" s="222">
        <v>523</v>
      </c>
      <c r="F7" s="228" t="s">
        <v>548</v>
      </c>
      <c r="G7" s="265" t="s">
        <v>549</v>
      </c>
      <c r="H7" s="217" t="s">
        <v>550</v>
      </c>
      <c r="I7" s="217" t="s">
        <v>551</v>
      </c>
      <c r="J7" s="217">
        <v>2</v>
      </c>
      <c r="K7" s="190" t="s">
        <v>92</v>
      </c>
      <c r="L7" s="217" t="s">
        <v>535</v>
      </c>
      <c r="M7" s="266">
        <v>1</v>
      </c>
      <c r="N7" s="219">
        <v>45427</v>
      </c>
      <c r="O7" s="219">
        <v>45657</v>
      </c>
      <c r="P7" s="390">
        <v>45906</v>
      </c>
      <c r="Q7" s="317">
        <v>45838</v>
      </c>
      <c r="R7" s="228" t="s">
        <v>552</v>
      </c>
      <c r="S7" s="209">
        <v>1</v>
      </c>
      <c r="T7" s="210">
        <f t="shared" ref="T7" si="7">(IF(S7="","",IF(OR($J7=0,$J7="",Q7=""),"",S7/$J7)))</f>
        <v>0.5</v>
      </c>
      <c r="U7" s="211">
        <f t="shared" ref="U7" si="8">(IF(OR($M7="",T7=""),"",IF(OR($M7=0,T7=0),0,IF((T7*100%)/$M7&gt;100%,100%,(T7*100%)/$M7))))</f>
        <v>0.5</v>
      </c>
      <c r="V7" s="212" t="str">
        <f t="shared" ref="V7" si="9">IF(S7="","",IF(U7&lt;100%, IF(U7&lt;100%, "ALERTA","EN TERMINO"), IF(U7=100%, "OK", "EN TERMINO")))</f>
        <v>ALERTA</v>
      </c>
      <c r="W7" s="323" t="s">
        <v>553</v>
      </c>
      <c r="X7" s="209" t="s">
        <v>538</v>
      </c>
      <c r="Y7" s="316" t="str">
        <f t="shared" si="6"/>
        <v>EN EJECUCIÓN</v>
      </c>
      <c r="Z7" s="209" t="str">
        <f t="shared" si="3"/>
        <v>NO</v>
      </c>
      <c r="AA7" s="389" t="s">
        <v>97</v>
      </c>
      <c r="AB7" s="383" t="str">
        <f t="shared" si="4"/>
        <v>NO APLICA</v>
      </c>
      <c r="AC7" s="187" t="str">
        <f t="shared" si="5"/>
        <v>NO APLICA</v>
      </c>
      <c r="AD7" s="209" t="s">
        <v>98</v>
      </c>
      <c r="AE7" s="151"/>
    </row>
    <row r="8" spans="2:31" ht="50.1" customHeight="1" x14ac:dyDescent="0.25">
      <c r="B8" s="197" t="s">
        <v>130</v>
      </c>
      <c r="C8" s="577"/>
      <c r="D8" s="224" t="s">
        <v>530</v>
      </c>
      <c r="E8" s="191">
        <v>524</v>
      </c>
      <c r="F8" s="228" t="s">
        <v>554</v>
      </c>
      <c r="G8" s="265" t="s">
        <v>555</v>
      </c>
      <c r="H8" s="217" t="s">
        <v>556</v>
      </c>
      <c r="I8" s="217" t="s">
        <v>557</v>
      </c>
      <c r="J8" s="217">
        <v>1</v>
      </c>
      <c r="K8" s="190" t="s">
        <v>92</v>
      </c>
      <c r="L8" s="217" t="s">
        <v>535</v>
      </c>
      <c r="M8" s="266">
        <v>1</v>
      </c>
      <c r="N8" s="219">
        <v>45427</v>
      </c>
      <c r="O8" s="219">
        <v>45657</v>
      </c>
      <c r="P8" s="390">
        <v>45906</v>
      </c>
      <c r="Q8" s="317">
        <v>45838</v>
      </c>
      <c r="R8" s="228"/>
      <c r="S8" s="209">
        <v>0</v>
      </c>
      <c r="T8" s="210">
        <f t="shared" si="0"/>
        <v>0</v>
      </c>
      <c r="U8" s="211">
        <f t="shared" si="1"/>
        <v>0</v>
      </c>
      <c r="V8" s="212" t="str">
        <f t="shared" si="2"/>
        <v>ALERTA</v>
      </c>
      <c r="W8" s="323" t="s">
        <v>543</v>
      </c>
      <c r="X8" s="209" t="s">
        <v>538</v>
      </c>
      <c r="Y8" s="316" t="str">
        <f t="shared" si="6"/>
        <v>ATENCIÓN</v>
      </c>
      <c r="Z8" s="209" t="str">
        <f t="shared" si="3"/>
        <v>NO</v>
      </c>
      <c r="AA8" s="389" t="s">
        <v>97</v>
      </c>
      <c r="AB8" s="383" t="str">
        <f t="shared" si="4"/>
        <v>NO APLICA</v>
      </c>
      <c r="AC8" s="187" t="str">
        <f t="shared" si="5"/>
        <v>NO APLICA</v>
      </c>
      <c r="AD8" s="209" t="s">
        <v>98</v>
      </c>
      <c r="AE8" s="151"/>
    </row>
    <row r="9" spans="2:31" ht="102" customHeight="1" x14ac:dyDescent="0.25">
      <c r="B9" s="197" t="s">
        <v>130</v>
      </c>
      <c r="C9" s="577"/>
      <c r="D9" s="224" t="s">
        <v>530</v>
      </c>
      <c r="E9" s="191">
        <v>525</v>
      </c>
      <c r="F9" s="228" t="s">
        <v>558</v>
      </c>
      <c r="G9" s="265" t="s">
        <v>555</v>
      </c>
      <c r="H9" s="217" t="s">
        <v>559</v>
      </c>
      <c r="I9" s="217" t="s">
        <v>560</v>
      </c>
      <c r="J9" s="217">
        <v>1</v>
      </c>
      <c r="K9" s="190" t="s">
        <v>92</v>
      </c>
      <c r="L9" s="217" t="s">
        <v>535</v>
      </c>
      <c r="M9" s="266">
        <v>1</v>
      </c>
      <c r="N9" s="219">
        <v>45427</v>
      </c>
      <c r="O9" s="219">
        <v>45657</v>
      </c>
      <c r="P9" s="390">
        <v>45906</v>
      </c>
      <c r="Q9" s="317">
        <v>45838</v>
      </c>
      <c r="R9" s="228" t="s">
        <v>561</v>
      </c>
      <c r="S9" s="209">
        <v>0</v>
      </c>
      <c r="T9" s="210">
        <f t="shared" si="0"/>
        <v>0</v>
      </c>
      <c r="U9" s="211">
        <f t="shared" si="1"/>
        <v>0</v>
      </c>
      <c r="V9" s="212" t="str">
        <f t="shared" si="2"/>
        <v>ALERTA</v>
      </c>
      <c r="W9" s="323" t="s">
        <v>562</v>
      </c>
      <c r="X9" s="209" t="s">
        <v>538</v>
      </c>
      <c r="Y9" s="316" t="str">
        <f t="shared" si="6"/>
        <v>ATENCIÓN</v>
      </c>
      <c r="Z9" s="209" t="str">
        <f t="shared" si="3"/>
        <v>NO</v>
      </c>
      <c r="AA9" s="389" t="s">
        <v>97</v>
      </c>
      <c r="AB9" s="383" t="str">
        <f t="shared" si="4"/>
        <v>NO APLICA</v>
      </c>
      <c r="AC9" s="187" t="str">
        <f t="shared" si="5"/>
        <v>NO APLICA</v>
      </c>
      <c r="AD9" s="209" t="s">
        <v>98</v>
      </c>
      <c r="AE9" s="151"/>
    </row>
    <row r="10" spans="2:31" ht="50.1" customHeight="1" x14ac:dyDescent="0.25">
      <c r="B10" s="197" t="s">
        <v>130</v>
      </c>
      <c r="C10" s="577"/>
      <c r="D10" s="224" t="s">
        <v>530</v>
      </c>
      <c r="E10" s="191">
        <v>526</v>
      </c>
      <c r="F10" s="228" t="s">
        <v>563</v>
      </c>
      <c r="G10" s="265" t="s">
        <v>564</v>
      </c>
      <c r="H10" s="217" t="s">
        <v>565</v>
      </c>
      <c r="I10" s="217" t="s">
        <v>566</v>
      </c>
      <c r="J10" s="217">
        <v>1</v>
      </c>
      <c r="K10" s="190" t="s">
        <v>92</v>
      </c>
      <c r="L10" s="217" t="s">
        <v>535</v>
      </c>
      <c r="M10" s="333">
        <v>1</v>
      </c>
      <c r="N10" s="238">
        <v>45427</v>
      </c>
      <c r="O10" s="238">
        <v>45657</v>
      </c>
      <c r="P10" s="390">
        <v>45906</v>
      </c>
      <c r="Q10" s="317">
        <v>45838</v>
      </c>
      <c r="R10" s="228"/>
      <c r="S10" s="209">
        <v>0</v>
      </c>
      <c r="T10" s="210">
        <f t="shared" si="0"/>
        <v>0</v>
      </c>
      <c r="U10" s="211">
        <f t="shared" si="1"/>
        <v>0</v>
      </c>
      <c r="V10" s="212" t="str">
        <f t="shared" si="2"/>
        <v>ALERTA</v>
      </c>
      <c r="W10" s="323" t="s">
        <v>543</v>
      </c>
      <c r="X10" s="209" t="s">
        <v>538</v>
      </c>
      <c r="Y10" s="316" t="str">
        <f t="shared" si="6"/>
        <v>ATENCIÓN</v>
      </c>
      <c r="Z10" s="209" t="str">
        <f t="shared" si="3"/>
        <v>NO</v>
      </c>
      <c r="AA10" s="389" t="s">
        <v>97</v>
      </c>
      <c r="AB10" s="383" t="str">
        <f t="shared" si="4"/>
        <v>NO APLICA</v>
      </c>
      <c r="AC10" s="187" t="str">
        <f t="shared" si="5"/>
        <v>NO APLICA</v>
      </c>
      <c r="AD10" s="209" t="s">
        <v>98</v>
      </c>
      <c r="AE10" s="151"/>
    </row>
    <row r="11" spans="2:31" ht="50.1" customHeight="1" x14ac:dyDescent="0.25">
      <c r="B11" s="197" t="s">
        <v>130</v>
      </c>
      <c r="C11" s="578"/>
      <c r="D11" s="224" t="s">
        <v>530</v>
      </c>
      <c r="E11" s="222">
        <v>527</v>
      </c>
      <c r="F11" s="228" t="s">
        <v>567</v>
      </c>
      <c r="G11" s="265" t="s">
        <v>568</v>
      </c>
      <c r="H11" s="217" t="s">
        <v>569</v>
      </c>
      <c r="I11" s="217" t="s">
        <v>570</v>
      </c>
      <c r="J11" s="217">
        <v>2</v>
      </c>
      <c r="K11" s="190" t="s">
        <v>92</v>
      </c>
      <c r="L11" s="331" t="s">
        <v>535</v>
      </c>
      <c r="M11" s="262">
        <v>1</v>
      </c>
      <c r="N11" s="330">
        <v>45427</v>
      </c>
      <c r="O11" s="330">
        <v>45657</v>
      </c>
      <c r="P11" s="390">
        <v>45906</v>
      </c>
      <c r="Q11" s="317">
        <v>45838</v>
      </c>
      <c r="R11" s="228"/>
      <c r="S11" s="209">
        <v>0.5</v>
      </c>
      <c r="T11" s="328">
        <f t="shared" si="0"/>
        <v>0.25</v>
      </c>
      <c r="U11" s="332">
        <f t="shared" si="1"/>
        <v>0.25</v>
      </c>
      <c r="V11" s="327" t="str">
        <f t="shared" si="2"/>
        <v>ALERTA</v>
      </c>
      <c r="W11" s="323" t="s">
        <v>543</v>
      </c>
      <c r="X11" s="209" t="s">
        <v>538</v>
      </c>
      <c r="Y11" s="316" t="str">
        <f t="shared" si="6"/>
        <v>EN EJECUCIÓN</v>
      </c>
      <c r="Z11" s="209" t="str">
        <f t="shared" si="3"/>
        <v>NO</v>
      </c>
      <c r="AA11" s="389" t="s">
        <v>97</v>
      </c>
      <c r="AB11" s="383" t="str">
        <f t="shared" si="4"/>
        <v>NO APLICA</v>
      </c>
      <c r="AC11" s="187" t="str">
        <f t="shared" si="5"/>
        <v>NO APLICA</v>
      </c>
      <c r="AD11" s="209" t="s">
        <v>98</v>
      </c>
      <c r="AE11" s="151"/>
    </row>
  </sheetData>
  <autoFilter ref="A3:AG11"/>
  <mergeCells count="6">
    <mergeCell ref="C4:C11"/>
    <mergeCell ref="B1:F2"/>
    <mergeCell ref="G1:P2"/>
    <mergeCell ref="Q1:Y1"/>
    <mergeCell ref="Z1:AE2"/>
    <mergeCell ref="Q2:Y2"/>
  </mergeCells>
  <conditionalFormatting sqref="V4:V11">
    <cfRule type="containsText" dxfId="193" priority="503" stopIfTrue="1" operator="containsText" text="EN TERMINO">
      <formula>NOT(ISERROR(SEARCH("EN TERMINO",V4)))</formula>
    </cfRule>
    <cfRule type="containsText" priority="504" operator="containsText" text="AMARILLO">
      <formula>NOT(ISERROR(SEARCH("AMARILLO",V4)))</formula>
    </cfRule>
    <cfRule type="containsText" dxfId="192" priority="505" stopIfTrue="1" operator="containsText" text="ALERTA">
      <formula>NOT(ISERROR(SEARCH("ALERTA",V4)))</formula>
    </cfRule>
    <cfRule type="containsText" dxfId="191" priority="506" stopIfTrue="1" operator="containsText" text="OK">
      <formula>NOT(ISERROR(SEARCH("OK",V4)))</formula>
    </cfRule>
    <cfRule type="dataBar" priority="507">
      <dataBar>
        <cfvo type="min"/>
        <cfvo type="max"/>
        <color rgb="FF638EC6"/>
      </dataBar>
    </cfRule>
  </conditionalFormatting>
  <conditionalFormatting sqref="Y4:Y11">
    <cfRule type="containsText" dxfId="190" priority="1" operator="containsText" text="EN EJECUCIÓN">
      <formula>NOT(ISERROR(SEARCH("EN EJECUCIÓN",Y4)))</formula>
    </cfRule>
    <cfRule type="containsText" dxfId="189" priority="2" operator="containsText" text="EN TERMINO">
      <formula>NOT(ISERROR(SEARCH("EN TERMINO",Y4)))</formula>
    </cfRule>
    <cfRule type="containsText" dxfId="188" priority="3" operator="containsText" text="ATENCIÓN">
      <formula>NOT(ISERROR(SEARCH("ATENCIÓN",Y4)))</formula>
    </cfRule>
    <cfRule type="containsText" dxfId="187" priority="4" stopIfTrue="1" operator="containsText" text="PENDIENTE">
      <formula>NOT(ISERROR(SEARCH("PENDIENTE",Y4)))</formula>
    </cfRule>
    <cfRule type="containsText" dxfId="186" priority="5" stopIfTrue="1" operator="containsText" text="INCUMPLIDA">
      <formula>NOT(ISERROR(SEARCH("INCUMPLIDA",Y4)))</formula>
    </cfRule>
    <cfRule type="containsText" dxfId="185" priority="6" stopIfTrue="1" operator="containsText" text="CUMPLIDA">
      <formula>NOT(ISERROR(SEARCH("CUMPLIDA",Y4)))</formula>
    </cfRule>
  </conditionalFormatting>
  <conditionalFormatting sqref="AC4:AC11">
    <cfRule type="containsText" dxfId="184" priority="7" operator="containsText" text="cerrada">
      <formula>NOT(ISERROR(SEARCH("cerrada",AC4)))</formula>
    </cfRule>
    <cfRule type="containsText" dxfId="183" priority="8" operator="containsText" text="cerrado">
      <formula>NOT(ISERROR(SEARCH("cerrado",AC4)))</formula>
    </cfRule>
    <cfRule type="containsText" dxfId="182" priority="9" operator="containsText" text="Abierto">
      <formula>NOT(ISERROR(SEARCH("Abierto",AC4)))</formula>
    </cfRule>
  </conditionalFormatting>
  <dataValidations count="2">
    <dataValidation type="list" allowBlank="1" showInputMessage="1" showErrorMessage="1" sqref="K4:K11">
      <formula1>"Correctiva, Preventiva, Acción de mejora"</formula1>
    </dataValidation>
    <dataValidation type="list" allowBlank="1" showInputMessage="1" showErrorMessage="1" sqref="AA4:AA11">
      <formula1>$BE$4:$BG$4</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AE24"/>
  <sheetViews>
    <sheetView zoomScaleNormal="100" workbookViewId="0">
      <pane xSplit="6" ySplit="3" topLeftCell="G4" activePane="bottomRight" state="frozen"/>
      <selection pane="topRight" activeCell="G1" sqref="G1"/>
      <selection pane="bottomLeft" activeCell="A4" sqref="A4"/>
      <selection pane="bottomRight" activeCell="H4" sqref="H4"/>
    </sheetView>
  </sheetViews>
  <sheetFormatPr baseColWidth="10" defaultColWidth="20.140625" defaultRowHeight="45" customHeight="1" outlineLevelCol="1" x14ac:dyDescent="0.2"/>
  <cols>
    <col min="1" max="1" width="2.140625" style="142" customWidth="1"/>
    <col min="2" max="2" width="10.85546875" style="142" customWidth="1"/>
    <col min="3" max="3" width="18.42578125" style="142" customWidth="1"/>
    <col min="4" max="4" width="14.42578125" style="142" customWidth="1"/>
    <col min="5" max="5" width="9" style="142" customWidth="1"/>
    <col min="6" max="6" width="43.42578125" style="142" customWidth="1"/>
    <col min="7" max="7" width="24.85546875" style="142" customWidth="1"/>
    <col min="8" max="8" width="43.140625" style="144" customWidth="1"/>
    <col min="9" max="9" width="27" style="142" customWidth="1"/>
    <col min="10" max="15" width="20.140625" style="142"/>
    <col min="16" max="16" width="13.140625" style="142" customWidth="1"/>
    <col min="17" max="17" width="20.140625" style="143" outlineLevel="1"/>
    <col min="18" max="18" width="49.42578125" style="143" customWidth="1" outlineLevel="1"/>
    <col min="19" max="19" width="29.28515625" style="143" customWidth="1" outlineLevel="1"/>
    <col min="20" max="22" width="20.140625" style="143" customWidth="1" outlineLevel="1"/>
    <col min="23" max="23" width="54.42578125" style="375"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2.75" customHeight="1" x14ac:dyDescent="0.25">
      <c r="B1" s="568" t="s">
        <v>6</v>
      </c>
      <c r="C1" s="568"/>
      <c r="D1" s="568"/>
      <c r="E1" s="568"/>
      <c r="F1" s="568"/>
      <c r="G1" s="569" t="s">
        <v>19</v>
      </c>
      <c r="H1" s="569"/>
      <c r="I1" s="569"/>
      <c r="J1" s="569"/>
      <c r="K1" s="569"/>
      <c r="L1" s="569"/>
      <c r="M1" s="569"/>
      <c r="N1" s="569"/>
      <c r="O1" s="569"/>
      <c r="P1" s="569"/>
      <c r="Q1" s="567"/>
      <c r="R1" s="567"/>
      <c r="S1" s="567"/>
      <c r="T1" s="567"/>
      <c r="U1" s="567"/>
      <c r="V1" s="567"/>
      <c r="W1" s="567"/>
      <c r="X1" s="567"/>
      <c r="Y1" s="567"/>
      <c r="Z1" s="563" t="s">
        <v>69</v>
      </c>
      <c r="AA1" s="564"/>
      <c r="AB1" s="564"/>
      <c r="AC1" s="564"/>
      <c r="AD1" s="564"/>
      <c r="AE1" s="564"/>
    </row>
    <row r="2" spans="2:31" ht="13.5" customHeight="1" x14ac:dyDescent="0.25">
      <c r="B2" s="568"/>
      <c r="C2" s="568"/>
      <c r="D2" s="568"/>
      <c r="E2" s="568"/>
      <c r="F2" s="568"/>
      <c r="G2" s="569"/>
      <c r="H2" s="569"/>
      <c r="I2" s="569"/>
      <c r="J2" s="569"/>
      <c r="K2" s="569"/>
      <c r="L2" s="569"/>
      <c r="M2" s="569"/>
      <c r="N2" s="569"/>
      <c r="O2" s="569"/>
      <c r="P2" s="569"/>
      <c r="Q2" s="571" t="s">
        <v>70</v>
      </c>
      <c r="R2" s="571"/>
      <c r="S2" s="571"/>
      <c r="T2" s="571"/>
      <c r="U2" s="571"/>
      <c r="V2" s="571"/>
      <c r="W2" s="571"/>
      <c r="X2" s="571"/>
      <c r="Y2" s="571"/>
      <c r="Z2" s="565"/>
      <c r="AA2" s="566"/>
      <c r="AB2" s="566"/>
      <c r="AC2" s="566"/>
      <c r="AD2" s="566"/>
      <c r="AE2" s="566"/>
    </row>
    <row r="3" spans="2:31" ht="4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398" t="s">
        <v>76</v>
      </c>
      <c r="R3" s="398" t="s">
        <v>77</v>
      </c>
      <c r="S3" s="398" t="s">
        <v>78</v>
      </c>
      <c r="T3" s="398" t="s">
        <v>79</v>
      </c>
      <c r="U3" s="398" t="s">
        <v>80</v>
      </c>
      <c r="V3" s="398" t="s">
        <v>81</v>
      </c>
      <c r="W3" s="398" t="s">
        <v>82</v>
      </c>
      <c r="X3" s="398" t="s">
        <v>83</v>
      </c>
      <c r="Y3" s="398" t="s">
        <v>52</v>
      </c>
      <c r="Z3" s="184" t="s">
        <v>56</v>
      </c>
      <c r="AA3" s="185" t="s">
        <v>58</v>
      </c>
      <c r="AB3" s="185" t="s">
        <v>60</v>
      </c>
      <c r="AC3" s="185" t="s">
        <v>62</v>
      </c>
      <c r="AD3" s="185" t="s">
        <v>64</v>
      </c>
      <c r="AE3" s="185" t="s">
        <v>84</v>
      </c>
    </row>
    <row r="4" spans="2:31" ht="214.5" customHeight="1" x14ac:dyDescent="0.25">
      <c r="B4" s="197" t="s">
        <v>85</v>
      </c>
      <c r="C4" s="560" t="s">
        <v>462</v>
      </c>
      <c r="D4" s="269" t="s">
        <v>161</v>
      </c>
      <c r="E4" s="231">
        <v>554</v>
      </c>
      <c r="F4" s="523" t="s">
        <v>571</v>
      </c>
      <c r="G4" s="223" t="s">
        <v>572</v>
      </c>
      <c r="H4" s="299" t="s">
        <v>573</v>
      </c>
      <c r="I4" s="300" t="s">
        <v>574</v>
      </c>
      <c r="J4" s="300">
        <v>5</v>
      </c>
      <c r="K4" s="190" t="s">
        <v>156</v>
      </c>
      <c r="L4" s="223" t="s">
        <v>575</v>
      </c>
      <c r="M4" s="246">
        <v>1</v>
      </c>
      <c r="N4" s="239">
        <v>45566</v>
      </c>
      <c r="O4" s="315">
        <v>45838</v>
      </c>
      <c r="P4" s="151"/>
      <c r="Q4" s="317">
        <v>45838</v>
      </c>
      <c r="R4" s="373" t="s">
        <v>576</v>
      </c>
      <c r="S4" s="209">
        <v>3</v>
      </c>
      <c r="T4" s="210">
        <f>(IF(S4="","",IF(OR($J4=0,$J4="",Q4=""),"",S4/$J4)))</f>
        <v>0.6</v>
      </c>
      <c r="U4" s="401">
        <f>(IF(OR($M4="",T4=""),"",IF(OR($M4=0,T4=0),0,IF((T4*100%)/$M4&gt;100%,100%,(T4*100%)/$M4))))</f>
        <v>0.6</v>
      </c>
      <c r="V4" s="215" t="str">
        <f t="shared" ref="V4:V16" si="0">IF(S4="","",IF(U4&lt;100%, IF(U4&lt;100%, "ALERTA","EN TERMINO"), IF(U4=100%, "OK", "EN TERMINO")))</f>
        <v>ALERTA</v>
      </c>
      <c r="W4" s="539" t="s">
        <v>577</v>
      </c>
      <c r="X4" s="209" t="s">
        <v>578</v>
      </c>
      <c r="Y4" s="482" t="str">
        <f>IF(U4=100%,IF(U4&gt;=100%,"CUMPLIDA","ATENCIÓN"),IF(U4&lt;100%,"INCUMPLIDA","EN EJECUCIÓN"))</f>
        <v>INCUMPLIDA</v>
      </c>
      <c r="Z4" s="209" t="str">
        <f t="shared" ref="Z4:Z24" si="1">IF(Y4="CUMPLIDA", "SI", "NO")</f>
        <v>NO</v>
      </c>
      <c r="AA4" s="389" t="s">
        <v>97</v>
      </c>
      <c r="AB4" s="383" t="str">
        <f t="shared" ref="AB4:AB24" si="2">IF(Y4="CUMPLIDA",IF(AND(Z4="SI",AA4="NO"),"EFECTIVA",IF(AND(Z4="NO",AA4="NO"),"INEFECTIVA",IF(AND(Z4="NO",AA4="SI"),"INEFECTIVA",IF(AND(Z4="SI",AA4="SI"),"INEFECTIVA")))),"NO APLICA")</f>
        <v>NO APLICA</v>
      </c>
      <c r="AC4" s="187" t="str">
        <f t="shared" ref="AC4:AC24" si="3">IF(AB4="EFECTIVA","NO",IF(AB4="INEFECTIVA","SI","NO APLICA"))</f>
        <v>NO APLICA</v>
      </c>
      <c r="AD4" s="209" t="s">
        <v>98</v>
      </c>
      <c r="AE4" s="151"/>
    </row>
    <row r="5" spans="2:31" ht="95.25" customHeight="1" x14ac:dyDescent="0.25">
      <c r="B5" s="197" t="s">
        <v>85</v>
      </c>
      <c r="C5" s="572"/>
      <c r="D5" s="269" t="s">
        <v>161</v>
      </c>
      <c r="E5" s="231">
        <v>556</v>
      </c>
      <c r="F5" s="466" t="s">
        <v>579</v>
      </c>
      <c r="G5" s="223" t="s">
        <v>580</v>
      </c>
      <c r="H5" s="223" t="s">
        <v>581</v>
      </c>
      <c r="I5" s="224" t="s">
        <v>582</v>
      </c>
      <c r="J5" s="224">
        <v>1</v>
      </c>
      <c r="K5" s="190" t="s">
        <v>156</v>
      </c>
      <c r="L5" s="223" t="s">
        <v>583</v>
      </c>
      <c r="M5" s="246">
        <v>1</v>
      </c>
      <c r="N5" s="239">
        <v>45597</v>
      </c>
      <c r="O5" s="315">
        <v>45777</v>
      </c>
      <c r="P5" s="151"/>
      <c r="Q5" s="317">
        <v>45838</v>
      </c>
      <c r="R5" s="374" t="s">
        <v>584</v>
      </c>
      <c r="S5" s="209">
        <v>1</v>
      </c>
      <c r="T5" s="210">
        <f t="shared" ref="T5" si="4">(IF(S5="","",IF(OR($J5=0,$J5="",Q5=""),"",S5/$J5)))</f>
        <v>1</v>
      </c>
      <c r="U5" s="401">
        <v>1</v>
      </c>
      <c r="V5" s="212" t="str">
        <f t="shared" ref="V5" si="5">IF(S5="","",IF(U5&lt;100%, IF(U5&lt;100%, "ALERTA","EN TERMINO"), IF(U5=100%, "OK", "EN TERMINO")))</f>
        <v>OK</v>
      </c>
      <c r="W5" s="540" t="s">
        <v>585</v>
      </c>
      <c r="X5" s="209" t="s">
        <v>578</v>
      </c>
      <c r="Y5" s="316" t="str">
        <f t="shared" ref="Y5:Y21" si="6">IF(U5=100%,IF(U5&gt;=100%,"CUMPLIDA","ATENCIÓN"),IF(U5&lt;25%,"ATENCIÓN","EN EJECUCIÓN"))</f>
        <v>CUMPLIDA</v>
      </c>
      <c r="Z5" s="209" t="str">
        <f t="shared" si="1"/>
        <v>SI</v>
      </c>
      <c r="AA5" s="389" t="s">
        <v>97</v>
      </c>
      <c r="AB5" s="383" t="str">
        <f t="shared" si="2"/>
        <v>EFECTIVA</v>
      </c>
      <c r="AC5" s="187" t="str">
        <f t="shared" si="3"/>
        <v>NO</v>
      </c>
      <c r="AD5" s="209" t="s">
        <v>98</v>
      </c>
      <c r="AE5" s="151"/>
    </row>
    <row r="6" spans="2:31" ht="192" customHeight="1" x14ac:dyDescent="0.25">
      <c r="B6" s="197" t="s">
        <v>85</v>
      </c>
      <c r="C6" s="560" t="s">
        <v>282</v>
      </c>
      <c r="D6" s="269" t="s">
        <v>161</v>
      </c>
      <c r="E6" s="231">
        <v>591</v>
      </c>
      <c r="F6" s="228" t="s">
        <v>586</v>
      </c>
      <c r="G6" s="223" t="s">
        <v>587</v>
      </c>
      <c r="H6" s="265" t="s">
        <v>588</v>
      </c>
      <c r="I6" s="217" t="s">
        <v>589</v>
      </c>
      <c r="J6" s="217">
        <v>1</v>
      </c>
      <c r="K6" s="190" t="s">
        <v>156</v>
      </c>
      <c r="L6" s="217" t="s">
        <v>590</v>
      </c>
      <c r="M6" s="218">
        <v>1</v>
      </c>
      <c r="N6" s="270" t="s">
        <v>591</v>
      </c>
      <c r="O6" s="521">
        <v>45746</v>
      </c>
      <c r="P6" s="151"/>
      <c r="Q6" s="317">
        <v>45813</v>
      </c>
      <c r="R6" s="225" t="s">
        <v>592</v>
      </c>
      <c r="S6" s="209">
        <v>1</v>
      </c>
      <c r="T6" s="213">
        <f t="shared" ref="T6:T20" si="7">(IF(S6="","",IF(OR($J6=0,$J6="",Q6=""),"",S6/$J6)))</f>
        <v>1</v>
      </c>
      <c r="U6" s="214">
        <f t="shared" ref="U6" si="8">(IF(OR($M6="",T6=""),"",IF(OR($M6=0,T6=0),0,IF((T6*100%)/$M6&gt;100%,100%,(T6*100%)/$M6))))</f>
        <v>1</v>
      </c>
      <c r="V6" s="215" t="str">
        <f t="shared" si="0"/>
        <v>OK</v>
      </c>
      <c r="W6" s="461" t="s">
        <v>593</v>
      </c>
      <c r="X6" s="209" t="s">
        <v>96</v>
      </c>
      <c r="Y6" s="316" t="str">
        <f t="shared" ref="Y6" si="9">IF(U6=100%,IF(U6&gt;=100%,"CUMPLIDA","ATENCIÓN"),IF(U6&lt;100%,"INCUMPLIDA","EN EJECUCIÓN"))</f>
        <v>CUMPLIDA</v>
      </c>
      <c r="Z6" s="209" t="str">
        <f t="shared" si="1"/>
        <v>SI</v>
      </c>
      <c r="AA6" s="389" t="s">
        <v>97</v>
      </c>
      <c r="AB6" s="383" t="str">
        <f t="shared" si="2"/>
        <v>EFECTIVA</v>
      </c>
      <c r="AC6" s="187" t="str">
        <f t="shared" si="3"/>
        <v>NO</v>
      </c>
      <c r="AD6" s="209" t="s">
        <v>98</v>
      </c>
      <c r="AE6" s="151"/>
    </row>
    <row r="7" spans="2:31" ht="109.5" customHeight="1" x14ac:dyDescent="0.25">
      <c r="B7" s="197" t="s">
        <v>85</v>
      </c>
      <c r="C7" s="574"/>
      <c r="D7" s="269" t="s">
        <v>161</v>
      </c>
      <c r="E7" s="231">
        <v>592</v>
      </c>
      <c r="F7" s="228" t="s">
        <v>594</v>
      </c>
      <c r="G7" s="223" t="s">
        <v>595</v>
      </c>
      <c r="H7" s="265" t="s">
        <v>596</v>
      </c>
      <c r="I7" s="217" t="s">
        <v>597</v>
      </c>
      <c r="J7" s="217">
        <v>2</v>
      </c>
      <c r="K7" s="190" t="s">
        <v>156</v>
      </c>
      <c r="L7" s="341" t="s">
        <v>598</v>
      </c>
      <c r="M7" s="218">
        <v>1</v>
      </c>
      <c r="N7" s="270" t="s">
        <v>599</v>
      </c>
      <c r="O7" s="354">
        <v>45777</v>
      </c>
      <c r="P7" s="151"/>
      <c r="Q7" s="317">
        <v>45838</v>
      </c>
      <c r="R7" s="225" t="s">
        <v>600</v>
      </c>
      <c r="S7" s="209">
        <v>2</v>
      </c>
      <c r="T7" s="213">
        <f t="shared" si="7"/>
        <v>1</v>
      </c>
      <c r="U7" s="402">
        <v>1</v>
      </c>
      <c r="V7" s="215" t="str">
        <f t="shared" si="0"/>
        <v>OK</v>
      </c>
      <c r="W7" s="539" t="s">
        <v>601</v>
      </c>
      <c r="X7" s="209" t="s">
        <v>578</v>
      </c>
      <c r="Y7" s="316" t="str">
        <f t="shared" si="6"/>
        <v>CUMPLIDA</v>
      </c>
      <c r="Z7" s="209" t="str">
        <f t="shared" si="1"/>
        <v>SI</v>
      </c>
      <c r="AA7" s="389" t="s">
        <v>97</v>
      </c>
      <c r="AB7" s="383" t="str">
        <f t="shared" si="2"/>
        <v>EFECTIVA</v>
      </c>
      <c r="AC7" s="187" t="str">
        <f t="shared" si="3"/>
        <v>NO</v>
      </c>
      <c r="AD7" s="209" t="s">
        <v>98</v>
      </c>
      <c r="AE7" s="151"/>
    </row>
    <row r="8" spans="2:31" ht="84" customHeight="1" x14ac:dyDescent="0.25">
      <c r="B8" s="197" t="s">
        <v>85</v>
      </c>
      <c r="C8" s="574"/>
      <c r="D8" s="269" t="s">
        <v>161</v>
      </c>
      <c r="E8" s="231">
        <v>593</v>
      </c>
      <c r="F8" s="228" t="s">
        <v>602</v>
      </c>
      <c r="G8" s="223" t="s">
        <v>603</v>
      </c>
      <c r="H8" s="265" t="s">
        <v>604</v>
      </c>
      <c r="I8" s="217" t="s">
        <v>605</v>
      </c>
      <c r="J8" s="217">
        <v>2</v>
      </c>
      <c r="K8" s="190" t="s">
        <v>156</v>
      </c>
      <c r="L8" s="341" t="s">
        <v>598</v>
      </c>
      <c r="M8" s="218">
        <v>1</v>
      </c>
      <c r="N8" s="270" t="s">
        <v>287</v>
      </c>
      <c r="O8" s="354">
        <v>45777</v>
      </c>
      <c r="P8" s="151"/>
      <c r="Q8" s="317">
        <v>45838</v>
      </c>
      <c r="R8" s="225" t="s">
        <v>606</v>
      </c>
      <c r="S8" s="209">
        <v>2</v>
      </c>
      <c r="T8" s="213">
        <v>1</v>
      </c>
      <c r="U8" s="402">
        <v>1</v>
      </c>
      <c r="V8" s="215" t="str">
        <f>IF(S9="","",IF(U9&lt;100%, IF(U9&lt;100%, "ALERTA","EN TERMINO"), IF(U9=100%, "OK", "EN TERMINO")))</f>
        <v>OK</v>
      </c>
      <c r="W8" s="539" t="s">
        <v>607</v>
      </c>
      <c r="X8" s="209" t="s">
        <v>578</v>
      </c>
      <c r="Y8" s="316" t="str">
        <f t="shared" si="6"/>
        <v>CUMPLIDA</v>
      </c>
      <c r="Z8" s="209" t="str">
        <f t="shared" si="1"/>
        <v>SI</v>
      </c>
      <c r="AA8" s="389" t="s">
        <v>97</v>
      </c>
      <c r="AB8" s="383" t="str">
        <f t="shared" si="2"/>
        <v>EFECTIVA</v>
      </c>
      <c r="AC8" s="187" t="str">
        <f t="shared" si="3"/>
        <v>NO</v>
      </c>
      <c r="AD8" s="209" t="s">
        <v>98</v>
      </c>
      <c r="AE8" s="151"/>
    </row>
    <row r="9" spans="2:31" ht="111.75" customHeight="1" x14ac:dyDescent="0.25">
      <c r="B9" s="197" t="s">
        <v>85</v>
      </c>
      <c r="C9" s="574"/>
      <c r="D9" s="269" t="s">
        <v>161</v>
      </c>
      <c r="E9" s="231">
        <v>594</v>
      </c>
      <c r="F9" s="228" t="s">
        <v>608</v>
      </c>
      <c r="G9" s="223" t="s">
        <v>609</v>
      </c>
      <c r="H9" s="265" t="s">
        <v>610</v>
      </c>
      <c r="I9" s="217" t="s">
        <v>611</v>
      </c>
      <c r="J9" s="217">
        <v>6</v>
      </c>
      <c r="K9" s="190" t="s">
        <v>156</v>
      </c>
      <c r="L9" s="341" t="s">
        <v>598</v>
      </c>
      <c r="M9" s="218">
        <v>1</v>
      </c>
      <c r="N9" s="270" t="s">
        <v>287</v>
      </c>
      <c r="O9" s="354">
        <v>45777</v>
      </c>
      <c r="P9" s="151"/>
      <c r="Q9" s="317">
        <v>45838</v>
      </c>
      <c r="R9" s="225" t="s">
        <v>612</v>
      </c>
      <c r="S9" s="209">
        <v>6</v>
      </c>
      <c r="T9" s="213">
        <f t="shared" si="7"/>
        <v>1</v>
      </c>
      <c r="U9" s="402">
        <v>1</v>
      </c>
      <c r="V9" s="215" t="str">
        <f t="shared" si="0"/>
        <v>OK</v>
      </c>
      <c r="W9" s="539" t="s">
        <v>613</v>
      </c>
      <c r="X9" s="209" t="s">
        <v>578</v>
      </c>
      <c r="Y9" s="316" t="str">
        <f t="shared" si="6"/>
        <v>CUMPLIDA</v>
      </c>
      <c r="Z9" s="209" t="str">
        <f t="shared" si="1"/>
        <v>SI</v>
      </c>
      <c r="AA9" s="389" t="s">
        <v>97</v>
      </c>
      <c r="AB9" s="383" t="str">
        <f t="shared" si="2"/>
        <v>EFECTIVA</v>
      </c>
      <c r="AC9" s="187" t="str">
        <f t="shared" si="3"/>
        <v>NO</v>
      </c>
      <c r="AD9" s="209" t="s">
        <v>98</v>
      </c>
      <c r="AE9" s="151"/>
    </row>
    <row r="10" spans="2:31" ht="45" customHeight="1" x14ac:dyDescent="0.25">
      <c r="B10" s="197" t="s">
        <v>85</v>
      </c>
      <c r="C10" s="574"/>
      <c r="D10" s="269" t="s">
        <v>161</v>
      </c>
      <c r="E10" s="231">
        <v>594</v>
      </c>
      <c r="F10" s="228" t="s">
        <v>608</v>
      </c>
      <c r="G10" s="223" t="s">
        <v>614</v>
      </c>
      <c r="H10" s="265" t="s">
        <v>615</v>
      </c>
      <c r="I10" s="217" t="s">
        <v>616</v>
      </c>
      <c r="J10" s="217">
        <v>1</v>
      </c>
      <c r="K10" s="190" t="s">
        <v>156</v>
      </c>
      <c r="L10" s="341" t="s">
        <v>598</v>
      </c>
      <c r="M10" s="218">
        <v>1</v>
      </c>
      <c r="N10" s="270" t="s">
        <v>287</v>
      </c>
      <c r="O10" s="521">
        <v>45716</v>
      </c>
      <c r="P10" s="151"/>
      <c r="Q10" s="317">
        <v>45813</v>
      </c>
      <c r="R10" s="225" t="s">
        <v>617</v>
      </c>
      <c r="S10" s="209">
        <v>1</v>
      </c>
      <c r="T10" s="213">
        <f t="shared" si="7"/>
        <v>1</v>
      </c>
      <c r="U10" s="214">
        <f t="shared" ref="U10:U20" si="10">(IF(OR($M10="",T10=""),"",IF(OR($M10=0,T10=0),0,IF((T10*100%)/$M10&gt;100%,100%,(T10*100%)/$M10))))</f>
        <v>1</v>
      </c>
      <c r="V10" s="215" t="str">
        <f t="shared" si="0"/>
        <v>OK</v>
      </c>
      <c r="W10" s="374" t="s">
        <v>618</v>
      </c>
      <c r="X10" s="209" t="s">
        <v>96</v>
      </c>
      <c r="Y10" s="316" t="str">
        <f t="shared" ref="Y10:Y11" si="11">IF(U10=100%,IF(U10&gt;=100%,"CUMPLIDA","ATENCIÓN"),IF(U10&lt;100%,"INCUMPLIDA","EN EJECUCIÓN"))</f>
        <v>CUMPLIDA</v>
      </c>
      <c r="Z10" s="209" t="str">
        <f t="shared" si="1"/>
        <v>SI</v>
      </c>
      <c r="AA10" s="389" t="s">
        <v>97</v>
      </c>
      <c r="AB10" s="383" t="str">
        <f t="shared" si="2"/>
        <v>EFECTIVA</v>
      </c>
      <c r="AC10" s="187" t="str">
        <f t="shared" si="3"/>
        <v>NO</v>
      </c>
      <c r="AD10" s="209" t="s">
        <v>98</v>
      </c>
      <c r="AE10" s="151"/>
    </row>
    <row r="11" spans="2:31" ht="45" customHeight="1" x14ac:dyDescent="0.25">
      <c r="B11" s="197" t="s">
        <v>85</v>
      </c>
      <c r="C11" s="574"/>
      <c r="D11" s="269" t="s">
        <v>161</v>
      </c>
      <c r="E11" s="231">
        <v>594</v>
      </c>
      <c r="F11" s="228" t="s">
        <v>608</v>
      </c>
      <c r="G11" s="223" t="s">
        <v>614</v>
      </c>
      <c r="H11" s="265" t="s">
        <v>619</v>
      </c>
      <c r="I11" s="217" t="s">
        <v>620</v>
      </c>
      <c r="J11" s="217">
        <v>1</v>
      </c>
      <c r="K11" s="190" t="s">
        <v>156</v>
      </c>
      <c r="L11" s="341" t="s">
        <v>598</v>
      </c>
      <c r="M11" s="218">
        <v>1</v>
      </c>
      <c r="N11" s="270" t="s">
        <v>287</v>
      </c>
      <c r="O11" s="521">
        <v>45746</v>
      </c>
      <c r="P11" s="151"/>
      <c r="Q11" s="317">
        <v>45813</v>
      </c>
      <c r="R11" s="225" t="s">
        <v>621</v>
      </c>
      <c r="S11" s="209">
        <v>1</v>
      </c>
      <c r="T11" s="213">
        <f t="shared" si="7"/>
        <v>1</v>
      </c>
      <c r="U11" s="214">
        <f t="shared" si="10"/>
        <v>1</v>
      </c>
      <c r="V11" s="215" t="str">
        <f t="shared" si="0"/>
        <v>OK</v>
      </c>
      <c r="W11" s="462" t="s">
        <v>622</v>
      </c>
      <c r="X11" s="209" t="s">
        <v>96</v>
      </c>
      <c r="Y11" s="316" t="str">
        <f t="shared" si="11"/>
        <v>CUMPLIDA</v>
      </c>
      <c r="Z11" s="209" t="str">
        <f t="shared" si="1"/>
        <v>SI</v>
      </c>
      <c r="AA11" s="389" t="s">
        <v>97</v>
      </c>
      <c r="AB11" s="383" t="str">
        <f t="shared" si="2"/>
        <v>EFECTIVA</v>
      </c>
      <c r="AC11" s="187" t="str">
        <f t="shared" si="3"/>
        <v>NO</v>
      </c>
      <c r="AD11" s="209" t="s">
        <v>98</v>
      </c>
      <c r="AE11" s="151"/>
    </row>
    <row r="12" spans="2:31" ht="106.5" customHeight="1" x14ac:dyDescent="0.25">
      <c r="B12" s="197" t="s">
        <v>85</v>
      </c>
      <c r="C12" s="574"/>
      <c r="D12" s="269" t="s">
        <v>161</v>
      </c>
      <c r="E12" s="231">
        <v>594</v>
      </c>
      <c r="F12" s="228" t="s">
        <v>608</v>
      </c>
      <c r="G12" s="223" t="s">
        <v>623</v>
      </c>
      <c r="H12" s="265" t="s">
        <v>624</v>
      </c>
      <c r="I12" s="217" t="s">
        <v>625</v>
      </c>
      <c r="J12" s="217">
        <v>6</v>
      </c>
      <c r="K12" s="190" t="s">
        <v>156</v>
      </c>
      <c r="L12" s="341" t="s">
        <v>598</v>
      </c>
      <c r="M12" s="218">
        <v>1</v>
      </c>
      <c r="N12" s="270" t="s">
        <v>287</v>
      </c>
      <c r="O12" s="354">
        <v>45777</v>
      </c>
      <c r="P12" s="190"/>
      <c r="Q12" s="317">
        <v>45838</v>
      </c>
      <c r="R12" s="225" t="s">
        <v>626</v>
      </c>
      <c r="S12" s="209">
        <v>6</v>
      </c>
      <c r="T12" s="213">
        <f t="shared" si="7"/>
        <v>1</v>
      </c>
      <c r="U12" s="402">
        <f t="shared" si="10"/>
        <v>1</v>
      </c>
      <c r="V12" s="215" t="str">
        <f t="shared" si="0"/>
        <v>OK</v>
      </c>
      <c r="W12" s="539" t="s">
        <v>627</v>
      </c>
      <c r="X12" s="209" t="s">
        <v>578</v>
      </c>
      <c r="Y12" s="316" t="str">
        <f t="shared" si="6"/>
        <v>CUMPLIDA</v>
      </c>
      <c r="Z12" s="209" t="str">
        <f t="shared" si="1"/>
        <v>SI</v>
      </c>
      <c r="AA12" s="389" t="s">
        <v>97</v>
      </c>
      <c r="AB12" s="383" t="str">
        <f t="shared" si="2"/>
        <v>EFECTIVA</v>
      </c>
      <c r="AC12" s="187" t="str">
        <f t="shared" si="3"/>
        <v>NO</v>
      </c>
      <c r="AD12" s="209" t="s">
        <v>98</v>
      </c>
      <c r="AE12" s="151"/>
    </row>
    <row r="13" spans="2:31" ht="45" customHeight="1" x14ac:dyDescent="0.25">
      <c r="B13" s="197" t="s">
        <v>85</v>
      </c>
      <c r="C13" s="574"/>
      <c r="D13" s="269" t="s">
        <v>161</v>
      </c>
      <c r="E13" s="231">
        <v>594</v>
      </c>
      <c r="F13" s="228" t="s">
        <v>608</v>
      </c>
      <c r="G13" s="223" t="s">
        <v>628</v>
      </c>
      <c r="H13" s="265" t="s">
        <v>629</v>
      </c>
      <c r="I13" s="217" t="s">
        <v>630</v>
      </c>
      <c r="J13" s="217">
        <v>1</v>
      </c>
      <c r="K13" s="190" t="s">
        <v>156</v>
      </c>
      <c r="L13" s="341" t="s">
        <v>598</v>
      </c>
      <c r="M13" s="218">
        <v>1</v>
      </c>
      <c r="N13" s="270" t="s">
        <v>287</v>
      </c>
      <c r="O13" s="521">
        <v>45716</v>
      </c>
      <c r="P13" s="151"/>
      <c r="Q13" s="317">
        <v>45813</v>
      </c>
      <c r="R13" s="225" t="s">
        <v>631</v>
      </c>
      <c r="S13" s="209">
        <v>1</v>
      </c>
      <c r="T13" s="213">
        <f t="shared" si="7"/>
        <v>1</v>
      </c>
      <c r="U13" s="214">
        <f t="shared" si="10"/>
        <v>1</v>
      </c>
      <c r="V13" s="215" t="str">
        <f t="shared" si="0"/>
        <v>OK</v>
      </c>
      <c r="W13" s="462" t="s">
        <v>632</v>
      </c>
      <c r="X13" s="209" t="s">
        <v>96</v>
      </c>
      <c r="Y13" s="316" t="str">
        <f t="shared" ref="Y13:Y14" si="12">IF(U13=100%,IF(U13&gt;=100%,"CUMPLIDA","ATENCIÓN"),IF(U13&lt;100%,"INCUMPLIDA","EN EJECUCIÓN"))</f>
        <v>CUMPLIDA</v>
      </c>
      <c r="Z13" s="209" t="str">
        <f t="shared" si="1"/>
        <v>SI</v>
      </c>
      <c r="AA13" s="389" t="s">
        <v>97</v>
      </c>
      <c r="AB13" s="383" t="str">
        <f t="shared" si="2"/>
        <v>EFECTIVA</v>
      </c>
      <c r="AC13" s="187" t="str">
        <f t="shared" si="3"/>
        <v>NO</v>
      </c>
      <c r="AD13" s="209" t="s">
        <v>98</v>
      </c>
      <c r="AE13" s="151"/>
    </row>
    <row r="14" spans="2:31" ht="45" customHeight="1" x14ac:dyDescent="0.25">
      <c r="B14" s="197" t="s">
        <v>85</v>
      </c>
      <c r="C14" s="572"/>
      <c r="D14" s="269" t="s">
        <v>161</v>
      </c>
      <c r="E14" s="231">
        <v>627</v>
      </c>
      <c r="F14" s="228" t="s">
        <v>633</v>
      </c>
      <c r="G14" s="228" t="s">
        <v>634</v>
      </c>
      <c r="H14" s="200" t="s">
        <v>635</v>
      </c>
      <c r="I14" s="201" t="s">
        <v>636</v>
      </c>
      <c r="J14" s="201">
        <v>4</v>
      </c>
      <c r="K14" s="190" t="s">
        <v>156</v>
      </c>
      <c r="L14" s="190" t="s">
        <v>637</v>
      </c>
      <c r="M14" s="218">
        <v>1</v>
      </c>
      <c r="N14" s="194">
        <v>45566</v>
      </c>
      <c r="O14" s="392">
        <v>45716</v>
      </c>
      <c r="P14" s="151"/>
      <c r="Q14" s="317">
        <v>45813</v>
      </c>
      <c r="R14" s="225" t="s">
        <v>638</v>
      </c>
      <c r="S14" s="209">
        <v>4</v>
      </c>
      <c r="T14" s="213">
        <f t="shared" si="7"/>
        <v>1</v>
      </c>
      <c r="U14" s="402">
        <f t="shared" si="10"/>
        <v>1</v>
      </c>
      <c r="V14" s="215" t="str">
        <f t="shared" si="0"/>
        <v>OK</v>
      </c>
      <c r="W14" s="462" t="s">
        <v>639</v>
      </c>
      <c r="X14" s="209" t="s">
        <v>96</v>
      </c>
      <c r="Y14" s="316" t="str">
        <f t="shared" si="12"/>
        <v>CUMPLIDA</v>
      </c>
      <c r="Z14" s="209" t="str">
        <f t="shared" si="1"/>
        <v>SI</v>
      </c>
      <c r="AA14" s="389" t="s">
        <v>97</v>
      </c>
      <c r="AB14" s="383" t="str">
        <f t="shared" si="2"/>
        <v>EFECTIVA</v>
      </c>
      <c r="AC14" s="187" t="str">
        <f t="shared" si="3"/>
        <v>NO</v>
      </c>
      <c r="AD14" s="209" t="s">
        <v>98</v>
      </c>
      <c r="AE14" s="151"/>
    </row>
    <row r="15" spans="2:31" ht="94.5" customHeight="1" x14ac:dyDescent="0.25">
      <c r="B15" s="197" t="s">
        <v>85</v>
      </c>
      <c r="C15" s="560" t="s">
        <v>160</v>
      </c>
      <c r="D15" s="269" t="s">
        <v>161</v>
      </c>
      <c r="E15" s="231">
        <v>614</v>
      </c>
      <c r="F15" s="353" t="s">
        <v>640</v>
      </c>
      <c r="G15" s="223" t="s">
        <v>163</v>
      </c>
      <c r="H15" s="352" t="s">
        <v>641</v>
      </c>
      <c r="I15" s="352" t="s">
        <v>642</v>
      </c>
      <c r="J15" s="352">
        <v>1</v>
      </c>
      <c r="K15" s="190" t="s">
        <v>156</v>
      </c>
      <c r="L15" s="352" t="s">
        <v>643</v>
      </c>
      <c r="M15" s="218">
        <v>1</v>
      </c>
      <c r="N15" s="268">
        <v>45703</v>
      </c>
      <c r="O15" s="315">
        <v>45838</v>
      </c>
      <c r="P15" s="151"/>
      <c r="Q15" s="317">
        <v>45838</v>
      </c>
      <c r="R15" s="225" t="s">
        <v>644</v>
      </c>
      <c r="S15" s="209">
        <v>1</v>
      </c>
      <c r="T15" s="213">
        <f t="shared" si="7"/>
        <v>1</v>
      </c>
      <c r="U15" s="402">
        <f t="shared" si="10"/>
        <v>1</v>
      </c>
      <c r="V15" s="215" t="str">
        <f t="shared" si="0"/>
        <v>OK</v>
      </c>
      <c r="W15" s="539" t="s">
        <v>645</v>
      </c>
      <c r="X15" s="209" t="s">
        <v>578</v>
      </c>
      <c r="Y15" s="316" t="str">
        <f t="shared" si="6"/>
        <v>CUMPLIDA</v>
      </c>
      <c r="Z15" s="209" t="str">
        <f t="shared" si="1"/>
        <v>SI</v>
      </c>
      <c r="AA15" s="389" t="s">
        <v>97</v>
      </c>
      <c r="AB15" s="383" t="str">
        <f t="shared" si="2"/>
        <v>EFECTIVA</v>
      </c>
      <c r="AC15" s="187" t="str">
        <f t="shared" si="3"/>
        <v>NO</v>
      </c>
      <c r="AD15" s="209" t="s">
        <v>98</v>
      </c>
      <c r="AE15" s="151"/>
    </row>
    <row r="16" spans="2:31" ht="71.25" customHeight="1" x14ac:dyDescent="0.25">
      <c r="B16" s="197" t="s">
        <v>85</v>
      </c>
      <c r="C16" s="574"/>
      <c r="D16" s="269" t="s">
        <v>161</v>
      </c>
      <c r="E16" s="231">
        <v>615</v>
      </c>
      <c r="F16" s="353" t="s">
        <v>646</v>
      </c>
      <c r="G16" s="223" t="s">
        <v>163</v>
      </c>
      <c r="H16" s="352" t="s">
        <v>647</v>
      </c>
      <c r="I16" s="352" t="s">
        <v>648</v>
      </c>
      <c r="J16" s="352">
        <v>1</v>
      </c>
      <c r="K16" s="190" t="s">
        <v>156</v>
      </c>
      <c r="L16" s="352" t="s">
        <v>643</v>
      </c>
      <c r="M16" s="218">
        <v>1</v>
      </c>
      <c r="N16" s="268">
        <v>45672</v>
      </c>
      <c r="O16" s="315">
        <v>45838</v>
      </c>
      <c r="P16" s="151"/>
      <c r="Q16" s="317">
        <v>45838</v>
      </c>
      <c r="R16" s="225" t="s">
        <v>649</v>
      </c>
      <c r="S16" s="209">
        <v>1</v>
      </c>
      <c r="T16" s="213">
        <f t="shared" si="7"/>
        <v>1</v>
      </c>
      <c r="U16" s="402">
        <f t="shared" si="10"/>
        <v>1</v>
      </c>
      <c r="V16" s="215" t="str">
        <f t="shared" si="0"/>
        <v>OK</v>
      </c>
      <c r="W16" s="539" t="s">
        <v>650</v>
      </c>
      <c r="X16" s="209" t="s">
        <v>578</v>
      </c>
      <c r="Y16" s="316" t="str">
        <f t="shared" si="6"/>
        <v>CUMPLIDA</v>
      </c>
      <c r="Z16" s="209" t="str">
        <f t="shared" si="1"/>
        <v>SI</v>
      </c>
      <c r="AA16" s="389" t="s">
        <v>97</v>
      </c>
      <c r="AB16" s="383" t="str">
        <f t="shared" si="2"/>
        <v>EFECTIVA</v>
      </c>
      <c r="AC16" s="187" t="str">
        <f t="shared" si="3"/>
        <v>NO</v>
      </c>
      <c r="AD16" s="209" t="s">
        <v>98</v>
      </c>
      <c r="AE16" s="151"/>
    </row>
    <row r="17" spans="2:31" ht="81.75" customHeight="1" x14ac:dyDescent="0.25">
      <c r="B17" s="197" t="s">
        <v>85</v>
      </c>
      <c r="C17" s="574"/>
      <c r="D17" s="269" t="s">
        <v>161</v>
      </c>
      <c r="E17" s="231">
        <v>616</v>
      </c>
      <c r="F17" s="353" t="s">
        <v>651</v>
      </c>
      <c r="G17" s="223" t="s">
        <v>163</v>
      </c>
      <c r="H17" s="352" t="s">
        <v>652</v>
      </c>
      <c r="I17" s="352" t="s">
        <v>653</v>
      </c>
      <c r="J17" s="352">
        <v>1</v>
      </c>
      <c r="K17" s="190" t="s">
        <v>156</v>
      </c>
      <c r="L17" s="352" t="s">
        <v>643</v>
      </c>
      <c r="M17" s="218">
        <v>1</v>
      </c>
      <c r="N17" s="268">
        <v>45672</v>
      </c>
      <c r="O17" s="315">
        <v>45838</v>
      </c>
      <c r="P17" s="151"/>
      <c r="Q17" s="317">
        <v>45838</v>
      </c>
      <c r="R17" s="225" t="s">
        <v>654</v>
      </c>
      <c r="S17" s="209">
        <v>1</v>
      </c>
      <c r="T17" s="213">
        <f t="shared" si="7"/>
        <v>1</v>
      </c>
      <c r="U17" s="402">
        <f t="shared" si="10"/>
        <v>1</v>
      </c>
      <c r="V17" s="215" t="str">
        <f t="shared" ref="V17:V21" si="13">IF(S17="","",IF(U17&lt;100%, IF(U17&lt;100%, "ALERTA","EN TERMINO"), IF(U17=100%, "OK", "EN TERMINO")))</f>
        <v>OK</v>
      </c>
      <c r="W17" s="539" t="s">
        <v>655</v>
      </c>
      <c r="X17" s="209" t="s">
        <v>578</v>
      </c>
      <c r="Y17" s="316" t="str">
        <f t="shared" si="6"/>
        <v>CUMPLIDA</v>
      </c>
      <c r="Z17" s="209" t="str">
        <f t="shared" si="1"/>
        <v>SI</v>
      </c>
      <c r="AA17" s="389" t="s">
        <v>97</v>
      </c>
      <c r="AB17" s="383" t="str">
        <f t="shared" si="2"/>
        <v>EFECTIVA</v>
      </c>
      <c r="AC17" s="187" t="str">
        <f t="shared" si="3"/>
        <v>NO</v>
      </c>
      <c r="AD17" s="209" t="s">
        <v>98</v>
      </c>
      <c r="AE17" s="151"/>
    </row>
    <row r="18" spans="2:31" ht="81.75" customHeight="1" x14ac:dyDescent="0.25">
      <c r="B18" s="197" t="s">
        <v>85</v>
      </c>
      <c r="C18" s="574"/>
      <c r="D18" s="269" t="s">
        <v>161</v>
      </c>
      <c r="E18" s="231">
        <v>617</v>
      </c>
      <c r="F18" s="353" t="s">
        <v>656</v>
      </c>
      <c r="G18" s="223" t="s">
        <v>163</v>
      </c>
      <c r="H18" s="352" t="s">
        <v>657</v>
      </c>
      <c r="I18" s="352" t="s">
        <v>658</v>
      </c>
      <c r="J18" s="352">
        <v>1</v>
      </c>
      <c r="K18" s="190" t="s">
        <v>156</v>
      </c>
      <c r="L18" s="352" t="s">
        <v>643</v>
      </c>
      <c r="M18" s="218">
        <v>1</v>
      </c>
      <c r="N18" s="268">
        <v>45672</v>
      </c>
      <c r="O18" s="315">
        <v>45838</v>
      </c>
      <c r="P18" s="151"/>
      <c r="Q18" s="317">
        <v>45838</v>
      </c>
      <c r="R18" s="225" t="s">
        <v>659</v>
      </c>
      <c r="S18" s="209">
        <v>1</v>
      </c>
      <c r="T18" s="213">
        <f t="shared" si="7"/>
        <v>1</v>
      </c>
      <c r="U18" s="402">
        <f t="shared" si="10"/>
        <v>1</v>
      </c>
      <c r="V18" s="215" t="str">
        <f t="shared" si="13"/>
        <v>OK</v>
      </c>
      <c r="W18" s="539" t="s">
        <v>660</v>
      </c>
      <c r="X18" s="209" t="s">
        <v>578</v>
      </c>
      <c r="Y18" s="316" t="str">
        <f t="shared" si="6"/>
        <v>CUMPLIDA</v>
      </c>
      <c r="Z18" s="209" t="str">
        <f t="shared" si="1"/>
        <v>SI</v>
      </c>
      <c r="AA18" s="389" t="s">
        <v>97</v>
      </c>
      <c r="AB18" s="383" t="str">
        <f t="shared" si="2"/>
        <v>EFECTIVA</v>
      </c>
      <c r="AC18" s="187" t="str">
        <f t="shared" si="3"/>
        <v>NO</v>
      </c>
      <c r="AD18" s="209" t="s">
        <v>98</v>
      </c>
      <c r="AE18" s="151"/>
    </row>
    <row r="19" spans="2:31" ht="84" customHeight="1" x14ac:dyDescent="0.25">
      <c r="B19" s="197" t="s">
        <v>85</v>
      </c>
      <c r="C19" s="574"/>
      <c r="D19" s="269" t="s">
        <v>161</v>
      </c>
      <c r="E19" s="231">
        <v>618</v>
      </c>
      <c r="F19" s="353" t="s">
        <v>162</v>
      </c>
      <c r="G19" s="223" t="s">
        <v>163</v>
      </c>
      <c r="H19" s="352" t="s">
        <v>661</v>
      </c>
      <c r="I19" s="342" t="s">
        <v>662</v>
      </c>
      <c r="J19" s="217">
        <v>1</v>
      </c>
      <c r="K19" s="190" t="s">
        <v>156</v>
      </c>
      <c r="L19" s="352" t="s">
        <v>643</v>
      </c>
      <c r="M19" s="218">
        <v>1</v>
      </c>
      <c r="N19" s="268">
        <v>45672</v>
      </c>
      <c r="O19" s="315">
        <v>45777</v>
      </c>
      <c r="P19" s="151"/>
      <c r="Q19" s="317">
        <v>45838</v>
      </c>
      <c r="R19" s="225" t="s">
        <v>663</v>
      </c>
      <c r="S19" s="209">
        <v>1</v>
      </c>
      <c r="T19" s="213">
        <f t="shared" si="7"/>
        <v>1</v>
      </c>
      <c r="U19" s="402">
        <f t="shared" si="10"/>
        <v>1</v>
      </c>
      <c r="V19" s="215" t="str">
        <f t="shared" si="13"/>
        <v>OK</v>
      </c>
      <c r="W19" s="539" t="s">
        <v>664</v>
      </c>
      <c r="X19" s="209" t="s">
        <v>578</v>
      </c>
      <c r="Y19" s="316" t="str">
        <f t="shared" si="6"/>
        <v>CUMPLIDA</v>
      </c>
      <c r="Z19" s="209" t="str">
        <f t="shared" si="1"/>
        <v>SI</v>
      </c>
      <c r="AA19" s="389" t="s">
        <v>97</v>
      </c>
      <c r="AB19" s="383" t="str">
        <f t="shared" si="2"/>
        <v>EFECTIVA</v>
      </c>
      <c r="AC19" s="187" t="str">
        <f t="shared" si="3"/>
        <v>NO</v>
      </c>
      <c r="AD19" s="209" t="s">
        <v>98</v>
      </c>
      <c r="AE19" s="151"/>
    </row>
    <row r="20" spans="2:31" ht="45" customHeight="1" x14ac:dyDescent="0.25">
      <c r="B20" s="197" t="s">
        <v>85</v>
      </c>
      <c r="C20" s="574"/>
      <c r="D20" s="269" t="s">
        <v>161</v>
      </c>
      <c r="E20" s="231">
        <v>618</v>
      </c>
      <c r="F20" s="353" t="s">
        <v>162</v>
      </c>
      <c r="G20" s="223" t="s">
        <v>163</v>
      </c>
      <c r="H20" s="352" t="s">
        <v>665</v>
      </c>
      <c r="I20" s="342" t="s">
        <v>666</v>
      </c>
      <c r="J20" s="217">
        <v>1</v>
      </c>
      <c r="K20" s="190" t="s">
        <v>156</v>
      </c>
      <c r="L20" s="352" t="s">
        <v>643</v>
      </c>
      <c r="M20" s="218">
        <v>1</v>
      </c>
      <c r="N20" s="268">
        <v>45627</v>
      </c>
      <c r="O20" s="239">
        <v>45716</v>
      </c>
      <c r="P20" s="151"/>
      <c r="Q20" s="317">
        <v>45813</v>
      </c>
      <c r="R20" s="225" t="s">
        <v>667</v>
      </c>
      <c r="S20" s="209">
        <v>1</v>
      </c>
      <c r="T20" s="213">
        <f t="shared" si="7"/>
        <v>1</v>
      </c>
      <c r="U20" s="402">
        <f t="shared" si="10"/>
        <v>1</v>
      </c>
      <c r="V20" s="215" t="str">
        <f t="shared" si="13"/>
        <v>OK</v>
      </c>
      <c r="W20" s="461" t="s">
        <v>668</v>
      </c>
      <c r="X20" s="209" t="s">
        <v>96</v>
      </c>
      <c r="Y20" s="316" t="str">
        <f t="shared" ref="Y20" si="14">IF(U20=100%,IF(U20&gt;=100%,"CUMPLIDA","ATENCIÓN"),IF(U20&lt;100%,"INCUMPLIDA","EN EJECUCIÓN"))</f>
        <v>CUMPLIDA</v>
      </c>
      <c r="Z20" s="209" t="str">
        <f t="shared" si="1"/>
        <v>SI</v>
      </c>
      <c r="AA20" s="389" t="s">
        <v>97</v>
      </c>
      <c r="AB20" s="383" t="str">
        <f t="shared" si="2"/>
        <v>EFECTIVA</v>
      </c>
      <c r="AC20" s="187" t="str">
        <f t="shared" si="3"/>
        <v>NO</v>
      </c>
      <c r="AD20" s="209" t="s">
        <v>98</v>
      </c>
      <c r="AE20" s="151"/>
    </row>
    <row r="21" spans="2:31" ht="115.5" customHeight="1" x14ac:dyDescent="0.25">
      <c r="B21" s="197" t="s">
        <v>85</v>
      </c>
      <c r="C21" s="572"/>
      <c r="D21" s="269" t="s">
        <v>161</v>
      </c>
      <c r="E21" s="231">
        <v>619</v>
      </c>
      <c r="F21" s="353" t="s">
        <v>170</v>
      </c>
      <c r="G21" s="223" t="s">
        <v>163</v>
      </c>
      <c r="H21" s="352" t="s">
        <v>669</v>
      </c>
      <c r="I21" s="342" t="s">
        <v>670</v>
      </c>
      <c r="J21" s="342">
        <v>1</v>
      </c>
      <c r="K21" s="190" t="s">
        <v>156</v>
      </c>
      <c r="L21" s="352" t="s">
        <v>643</v>
      </c>
      <c r="M21" s="218">
        <v>1</v>
      </c>
      <c r="N21" s="268">
        <v>45901</v>
      </c>
      <c r="O21" s="268">
        <v>45991</v>
      </c>
      <c r="P21" s="151"/>
      <c r="Q21" s="317">
        <v>45838</v>
      </c>
      <c r="R21" s="225" t="s">
        <v>671</v>
      </c>
      <c r="S21" s="209">
        <v>0</v>
      </c>
      <c r="T21" s="213">
        <f t="shared" ref="T21" si="15">(IF(S21="","",IF(OR($J21=0,$J21="",Q21=""),"",S21/$J21)))</f>
        <v>0</v>
      </c>
      <c r="U21" s="402">
        <f t="shared" ref="U21" si="16">(IF(OR($M21="",T21=""),"",IF(OR($M21=0,T21=0),0,IF((T21*100%)/$M21&gt;100%,100%,(T21*100%)/$M21))))</f>
        <v>0</v>
      </c>
      <c r="V21" s="215" t="str">
        <f t="shared" si="13"/>
        <v>ALERTA</v>
      </c>
      <c r="W21" s="540" t="s">
        <v>672</v>
      </c>
      <c r="X21" s="209" t="s">
        <v>578</v>
      </c>
      <c r="Y21" s="316" t="str">
        <f t="shared" si="6"/>
        <v>ATENCIÓN</v>
      </c>
      <c r="Z21" s="209" t="str">
        <f t="shared" si="1"/>
        <v>NO</v>
      </c>
      <c r="AA21" s="389" t="s">
        <v>97</v>
      </c>
      <c r="AB21" s="383" t="str">
        <f t="shared" si="2"/>
        <v>NO APLICA</v>
      </c>
      <c r="AC21" s="187" t="str">
        <f t="shared" si="3"/>
        <v>NO APLICA</v>
      </c>
      <c r="AD21" s="209" t="s">
        <v>98</v>
      </c>
      <c r="AE21" s="151"/>
    </row>
    <row r="22" spans="2:31" ht="131.25" customHeight="1" x14ac:dyDescent="0.2">
      <c r="B22" s="151" t="s">
        <v>130</v>
      </c>
      <c r="C22" s="559" t="s">
        <v>152</v>
      </c>
      <c r="D22" s="230" t="s">
        <v>132</v>
      </c>
      <c r="E22" s="231">
        <v>684</v>
      </c>
      <c r="F22" s="323" t="s">
        <v>673</v>
      </c>
      <c r="G22" s="323"/>
      <c r="H22" s="233" t="s">
        <v>674</v>
      </c>
      <c r="I22" s="190" t="s">
        <v>675</v>
      </c>
      <c r="J22" s="371">
        <v>1</v>
      </c>
      <c r="K22" s="151" t="s">
        <v>136</v>
      </c>
      <c r="L22" s="230" t="s">
        <v>676</v>
      </c>
      <c r="M22" s="218">
        <v>1</v>
      </c>
      <c r="N22" s="273">
        <v>45717</v>
      </c>
      <c r="O22" s="273">
        <v>45930</v>
      </c>
      <c r="P22" s="151"/>
      <c r="Q22" s="317">
        <v>45838</v>
      </c>
      <c r="R22" s="225" t="s">
        <v>677</v>
      </c>
      <c r="S22" s="209">
        <v>0</v>
      </c>
      <c r="T22" s="210">
        <f>(IF(S22="","",IF(OR($J22=0,$J22="",Q22=""),"",S22/$J22)))</f>
        <v>0</v>
      </c>
      <c r="U22" s="401">
        <f>(IF(OR($M22="",T22=""),"",IF(OR($M22=0,T22=0),0,IF((T22*100%)/$M22&gt;100%,100%,(T22*100%)/$M22))))</f>
        <v>0</v>
      </c>
      <c r="V22" s="348" t="str">
        <f>IF(S22="","",IF(U22&lt;100%, IF(U22&lt;100%, "ALERTA","EN TERMINO"), IF(U22=100%, "OK", "EN TERMINO")))</f>
        <v>ALERTA</v>
      </c>
      <c r="W22" s="540" t="s">
        <v>672</v>
      </c>
      <c r="X22" s="209" t="s">
        <v>578</v>
      </c>
      <c r="Y22" s="321" t="str">
        <f>IF(U22=100%,IF(U22&gt;=100%,"CUMPLIDA","ATENCIÓN"),IF(U22&lt;25%,"ATENCIÓN","EN EJECUCIÓN"))</f>
        <v>ATENCIÓN</v>
      </c>
      <c r="Z22" s="209" t="str">
        <f t="shared" si="1"/>
        <v>NO</v>
      </c>
      <c r="AA22" s="389" t="s">
        <v>97</v>
      </c>
      <c r="AB22" s="383" t="str">
        <f t="shared" si="2"/>
        <v>NO APLICA</v>
      </c>
      <c r="AC22" s="187" t="str">
        <f t="shared" si="3"/>
        <v>NO APLICA</v>
      </c>
      <c r="AD22" s="152"/>
      <c r="AE22" s="151"/>
    </row>
    <row r="23" spans="2:31" ht="156" customHeight="1" x14ac:dyDescent="0.2">
      <c r="B23" s="151" t="s">
        <v>130</v>
      </c>
      <c r="C23" s="559"/>
      <c r="D23" s="230" t="s">
        <v>132</v>
      </c>
      <c r="E23" s="231">
        <v>685</v>
      </c>
      <c r="F23" s="323" t="s">
        <v>678</v>
      </c>
      <c r="G23" s="323"/>
      <c r="H23" s="233" t="s">
        <v>679</v>
      </c>
      <c r="I23" s="190" t="s">
        <v>675</v>
      </c>
      <c r="J23" s="371">
        <v>1</v>
      </c>
      <c r="K23" s="151" t="s">
        <v>136</v>
      </c>
      <c r="L23" s="230" t="s">
        <v>676</v>
      </c>
      <c r="M23" s="218">
        <v>1</v>
      </c>
      <c r="N23" s="273">
        <v>45717</v>
      </c>
      <c r="O23" s="273">
        <v>45930</v>
      </c>
      <c r="P23" s="151"/>
      <c r="Q23" s="317">
        <v>45838</v>
      </c>
      <c r="R23" s="225" t="s">
        <v>677</v>
      </c>
      <c r="S23" s="209">
        <v>0</v>
      </c>
      <c r="T23" s="210">
        <f>(IF(S23="","",IF(OR($J23=0,$J23="",Q23=""),"",S23/$J23)))</f>
        <v>0</v>
      </c>
      <c r="U23" s="401">
        <f>(IF(OR($M23="",T23=""),"",IF(OR($M23=0,T23=0),0,IF((T23*100%)/$M23&gt;100%,100%,(T23*100%)/$M23))))</f>
        <v>0</v>
      </c>
      <c r="V23" s="348" t="str">
        <f>IF(S23="","",IF(U23&lt;100%, IF(U23&lt;100%, "ALERTA","EN TERMINO"), IF(U23=100%, "OK", "EN TERMINO")))</f>
        <v>ALERTA</v>
      </c>
      <c r="W23" s="540" t="s">
        <v>672</v>
      </c>
      <c r="X23" s="209" t="s">
        <v>578</v>
      </c>
      <c r="Y23" s="321" t="str">
        <f>IF(U23=100%,IF(U23&gt;=100%,"CUMPLIDA","ATENCIÓN"),IF(U23&lt;25%,"ATENCIÓN","EN EJECUCIÓN"))</f>
        <v>ATENCIÓN</v>
      </c>
      <c r="Z23" s="209" t="str">
        <f t="shared" si="1"/>
        <v>NO</v>
      </c>
      <c r="AA23" s="389" t="s">
        <v>97</v>
      </c>
      <c r="AB23" s="383" t="str">
        <f t="shared" si="2"/>
        <v>NO APLICA</v>
      </c>
      <c r="AC23" s="187" t="str">
        <f t="shared" si="3"/>
        <v>NO APLICA</v>
      </c>
      <c r="AD23" s="152"/>
      <c r="AE23" s="151"/>
    </row>
    <row r="24" spans="2:31" ht="47.25" customHeight="1" x14ac:dyDescent="0.2">
      <c r="B24" s="151" t="s">
        <v>130</v>
      </c>
      <c r="C24" s="559"/>
      <c r="D24" s="230" t="s">
        <v>132</v>
      </c>
      <c r="E24" s="231">
        <v>686</v>
      </c>
      <c r="F24" s="323" t="s">
        <v>680</v>
      </c>
      <c r="G24" s="323"/>
      <c r="H24" s="233" t="s">
        <v>681</v>
      </c>
      <c r="I24" s="190" t="s">
        <v>675</v>
      </c>
      <c r="J24" s="371">
        <v>1</v>
      </c>
      <c r="K24" s="151" t="s">
        <v>136</v>
      </c>
      <c r="L24" s="230" t="s">
        <v>676</v>
      </c>
      <c r="M24" s="218">
        <v>1</v>
      </c>
      <c r="N24" s="273">
        <v>45717</v>
      </c>
      <c r="O24" s="273">
        <v>45930</v>
      </c>
      <c r="P24" s="151"/>
      <c r="Q24" s="317">
        <v>45838</v>
      </c>
      <c r="R24" s="225" t="s">
        <v>677</v>
      </c>
      <c r="S24" s="209">
        <v>0</v>
      </c>
      <c r="T24" s="213">
        <f>(IF(S24="","",IF(OR($J24=0,$J24="",Q24=""),"",S24/$J24)))</f>
        <v>0</v>
      </c>
      <c r="U24" s="402">
        <f>(IF(OR($M24="",T24=""),"",IF(OR($M24=0,T24=0),0,IF((T24*100%)/$M24&gt;100%,100%,(T24*100%)/$M24))))</f>
        <v>0</v>
      </c>
      <c r="V24" s="215" t="str">
        <f>IF(S24="","",IF(U24&lt;100%, IF(U24&lt;100%, "ALERTA","EN TERMINO"), IF(U24=100%, "OK", "EN TERMINO")))</f>
        <v>ALERTA</v>
      </c>
      <c r="W24" s="540" t="s">
        <v>672</v>
      </c>
      <c r="X24" s="209" t="s">
        <v>578</v>
      </c>
      <c r="Y24" s="316" t="str">
        <f>IF(U24=100%,IF(U24&gt;=100%,"CUMPLIDA","ATENCIÓN"),IF(U24&lt;25%,"ATENCIÓN","EN EJECUCIÓN"))</f>
        <v>ATENCIÓN</v>
      </c>
      <c r="Z24" s="209" t="str">
        <f t="shared" si="1"/>
        <v>NO</v>
      </c>
      <c r="AA24" s="389" t="s">
        <v>97</v>
      </c>
      <c r="AB24" s="383" t="str">
        <f t="shared" si="2"/>
        <v>NO APLICA</v>
      </c>
      <c r="AC24" s="187" t="str">
        <f t="shared" si="3"/>
        <v>NO APLICA</v>
      </c>
      <c r="AD24" s="152"/>
      <c r="AE24" s="151"/>
    </row>
  </sheetData>
  <autoFilter ref="A3:AG24"/>
  <mergeCells count="9">
    <mergeCell ref="C22:C24"/>
    <mergeCell ref="Z1:AE2"/>
    <mergeCell ref="Q2:Y2"/>
    <mergeCell ref="B1:F2"/>
    <mergeCell ref="G1:P2"/>
    <mergeCell ref="Q1:Y1"/>
    <mergeCell ref="C15:C21"/>
    <mergeCell ref="C4:C5"/>
    <mergeCell ref="C6:C14"/>
  </mergeCells>
  <conditionalFormatting sqref="V4:V24">
    <cfRule type="containsText" dxfId="181" priority="1163" stopIfTrue="1" operator="containsText" text="EN TERMINO">
      <formula>NOT(ISERROR(SEARCH("EN TERMINO",V4)))</formula>
    </cfRule>
    <cfRule type="containsText" priority="1164" operator="containsText" text="AMARILLO">
      <formula>NOT(ISERROR(SEARCH("AMARILLO",V4)))</formula>
    </cfRule>
    <cfRule type="containsText" dxfId="180" priority="1165" stopIfTrue="1" operator="containsText" text="ALERTA">
      <formula>NOT(ISERROR(SEARCH("ALERTA",V4)))</formula>
    </cfRule>
    <cfRule type="containsText" dxfId="179" priority="1166" stopIfTrue="1" operator="containsText" text="OK">
      <formula>NOT(ISERROR(SEARCH("OK",V4)))</formula>
    </cfRule>
    <cfRule type="dataBar" priority="1167">
      <dataBar>
        <cfvo type="min"/>
        <cfvo type="max"/>
        <color rgb="FF638EC6"/>
      </dataBar>
    </cfRule>
  </conditionalFormatting>
  <conditionalFormatting sqref="Y4:Y24">
    <cfRule type="containsText" dxfId="178" priority="1" operator="containsText" text="EN EJECUCIÓN">
      <formula>NOT(ISERROR(SEARCH("EN EJECUCIÓN",Y4)))</formula>
    </cfRule>
    <cfRule type="containsText" dxfId="177" priority="2" operator="containsText" text="EN TERMINO">
      <formula>NOT(ISERROR(SEARCH("EN TERMINO",Y4)))</formula>
    </cfRule>
    <cfRule type="containsText" dxfId="176" priority="3" operator="containsText" text="ATENCIÓN">
      <formula>NOT(ISERROR(SEARCH("ATENCIÓN",Y4)))</formula>
    </cfRule>
    <cfRule type="containsText" dxfId="175" priority="4" stopIfTrue="1" operator="containsText" text="PENDIENTE">
      <formula>NOT(ISERROR(SEARCH("PENDIENTE",Y4)))</formula>
    </cfRule>
    <cfRule type="containsText" dxfId="174" priority="5" stopIfTrue="1" operator="containsText" text="INCUMPLIDA">
      <formula>NOT(ISERROR(SEARCH("INCUMPLIDA",Y4)))</formula>
    </cfRule>
    <cfRule type="containsText" dxfId="173" priority="6" stopIfTrue="1" operator="containsText" text="CUMPLIDA">
      <formula>NOT(ISERROR(SEARCH("CUMPLIDA",Y4)))</formula>
    </cfRule>
  </conditionalFormatting>
  <conditionalFormatting sqref="AC4:AC24">
    <cfRule type="containsText" dxfId="172" priority="49" operator="containsText" text="cerrada">
      <formula>NOT(ISERROR(SEARCH("cerrada",AC4)))</formula>
    </cfRule>
    <cfRule type="containsText" dxfId="171" priority="50" operator="containsText" text="cerrado">
      <formula>NOT(ISERROR(SEARCH("cerrado",AC4)))</formula>
    </cfRule>
    <cfRule type="containsText" dxfId="170" priority="51" operator="containsText" text="Abierto">
      <formula>NOT(ISERROR(SEARCH("Abierto",AC4)))</formula>
    </cfRule>
  </conditionalFormatting>
  <dataValidations count="2">
    <dataValidation type="list" allowBlank="1" showInputMessage="1" showErrorMessage="1" sqref="K4:K24">
      <formula1>"Correctiva, Preventiva, Acción de mejora"</formula1>
    </dataValidation>
    <dataValidation type="list" allowBlank="1" showInputMessage="1" showErrorMessage="1" sqref="AA4:AA24">
      <formula1>#REF!</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c659d0a-4ddf-4b6d-8adb-7e386e7c381a">
      <Terms xmlns="http://schemas.microsoft.com/office/infopath/2007/PartnerControls"/>
    </lcf76f155ced4ddcb4097134ff3c332f>
    <TaxCatchAll xmlns="8953493b-b532-4682-bbff-88a69b81f6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BCBF5C571A14B4FA085071ACD1384B8" ma:contentTypeVersion="14" ma:contentTypeDescription="Crear nuevo documento." ma:contentTypeScope="" ma:versionID="ed7b9e5face80d78af3bf7fcbdddfc92">
  <xsd:schema xmlns:xsd="http://www.w3.org/2001/XMLSchema" xmlns:xs="http://www.w3.org/2001/XMLSchema" xmlns:p="http://schemas.microsoft.com/office/2006/metadata/properties" xmlns:ns2="3c659d0a-4ddf-4b6d-8adb-7e386e7c381a" xmlns:ns3="8953493b-b532-4682-bbff-88a69b81f604" targetNamespace="http://schemas.microsoft.com/office/2006/metadata/properties" ma:root="true" ma:fieldsID="aa1b541e66cda1d0e243e52d0bf318a6" ns2:_="" ns3:_="">
    <xsd:import namespace="3c659d0a-4ddf-4b6d-8adb-7e386e7c381a"/>
    <xsd:import namespace="8953493b-b532-4682-bbff-88a69b81f6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659d0a-4ddf-4b6d-8adb-7e386e7c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953493b-b532-4682-bbff-88a69b81f60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2773b70a-90a3-4fb3-9ab6-2b945f12ff6d}" ma:internalName="TaxCatchAll" ma:showField="CatchAllData" ma:web="8953493b-b532-4682-bbff-88a69b81f6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E5A074-D290-4155-B46E-46E558F9759C}">
  <ds:schemaRefs>
    <ds:schemaRef ds:uri="http://schemas.microsoft.com/office/2006/metadata/properties"/>
    <ds:schemaRef ds:uri="http://schemas.microsoft.com/office/infopath/2007/PartnerControls"/>
    <ds:schemaRef ds:uri="3c659d0a-4ddf-4b6d-8adb-7e386e7c381a"/>
    <ds:schemaRef ds:uri="8953493b-b532-4682-bbff-88a69b81f604"/>
  </ds:schemaRefs>
</ds:datastoreItem>
</file>

<file path=customXml/itemProps2.xml><?xml version="1.0" encoding="utf-8"?>
<ds:datastoreItem xmlns:ds="http://schemas.openxmlformats.org/officeDocument/2006/customXml" ds:itemID="{1BBA0286-0349-4C2B-BD62-6C847B8F49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659d0a-4ddf-4b6d-8adb-7e386e7c381a"/>
    <ds:schemaRef ds:uri="8953493b-b532-4682-bbff-88a69b81f6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65FD6F-7E04-4A8C-BEEA-F95762F36F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Instructivo</vt:lpstr>
      <vt:lpstr>Secretaría G.</vt:lpstr>
      <vt:lpstr>Hoja1</vt:lpstr>
      <vt:lpstr>Atención al C.</vt:lpstr>
      <vt:lpstr>Subgerencia O</vt:lpstr>
      <vt:lpstr>Recursos F.</vt:lpstr>
      <vt:lpstr>Talento H.</vt:lpstr>
      <vt:lpstr>Talento H.-SST</vt:lpstr>
      <vt:lpstr>Oficina TIC</vt:lpstr>
      <vt:lpstr>U. Financiera</vt:lpstr>
      <vt:lpstr>U. Apuestas</vt:lpstr>
      <vt:lpstr>Dirección O</vt:lpstr>
      <vt:lpstr>O. Jurídica</vt:lpstr>
      <vt:lpstr>Comunicaciones</vt:lpstr>
      <vt:lpstr>O. CI Disciplinario</vt:lpstr>
      <vt:lpstr>Control Interno</vt:lpstr>
      <vt:lpstr>O.A. Planeación</vt:lpstr>
      <vt:lpstr>Resultados seguimiento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Hernandez</cp:lastModifiedBy>
  <cp:revision/>
  <dcterms:created xsi:type="dcterms:W3CDTF">2019-01-04T19:58:30Z</dcterms:created>
  <dcterms:modified xsi:type="dcterms:W3CDTF">2025-08-01T15:31:39Z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0x0101002BCBF5C571A14B4FA085071ACD1384B8</vt:lpwstr>
  </property>
  <property fmtid="{D5CDD505-2E9C-101B-9397-08002B2CF9AE}" pid="3" name="MediaServiceImageTags">
    <vt:lpwstr/>
  </property>
</Properties>
</file>