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1. SHARE POINT\ARCHIVOS 2025\4. Enfoque hacia la prevención\2. Planes de mejoramiento\1. Internos\IV trimestre\3. Reporte OCI\"/>
    </mc:Choice>
  </mc:AlternateContent>
  <bookViews>
    <workbookView xWindow="0" yWindow="0" windowWidth="24000" windowHeight="8430" tabRatio="827" activeTab="1"/>
  </bookViews>
  <sheets>
    <sheet name="Instructivo" sheetId="45" r:id="rId1"/>
    <sheet name="Secretaría G." sheetId="10" r:id="rId2"/>
    <sheet name="Hoja1" sheetId="28" state="hidden" r:id="rId3"/>
    <sheet name="Atención al C." sheetId="39" r:id="rId4"/>
    <sheet name="Recursos F." sheetId="30" r:id="rId5"/>
    <sheet name="Talento H." sheetId="31" r:id="rId6"/>
    <sheet name="Talento H.-SST" sheetId="32" r:id="rId7"/>
    <sheet name="O. Cumplimiento" sheetId="46" r:id="rId8"/>
    <sheet name="U. Apuestas" sheetId="36" r:id="rId9"/>
    <sheet name="Dirección O" sheetId="44" r:id="rId10"/>
    <sheet name="Comunicaciones" sheetId="23" state="hidden" r:id="rId11"/>
    <sheet name="O. CI Disciplinario" sheetId="20" state="hidden" r:id="rId12"/>
    <sheet name="Control Interno" sheetId="22" state="hidden" r:id="rId13"/>
    <sheet name="O. Jurídica-Protección Datos" sheetId="41" r:id="rId14"/>
    <sheet name="O.A. Planeación" sheetId="47" r:id="rId15"/>
    <sheet name="Resultados seguimiento" sheetId="27" r:id="rId16"/>
  </sheets>
  <definedNames>
    <definedName name="_xlnm._FilterDatabase" localSheetId="3" hidden="1">'Atención al C.'!#REF!</definedName>
    <definedName name="_xlnm._FilterDatabase" localSheetId="10" hidden="1">Comunicaciones!$A$3:$BG$6</definedName>
    <definedName name="_xlnm._FilterDatabase" localSheetId="12" hidden="1">'Control Interno'!$A$3:$BH$6</definedName>
    <definedName name="_xlnm._FilterDatabase" localSheetId="9" hidden="1">'Dirección O'!$A$3:$AG$43</definedName>
    <definedName name="_xlnm._FilterDatabase" localSheetId="11" hidden="1">'O. CI Disciplinario'!$A$3:$BH$98</definedName>
    <definedName name="_xlnm._FilterDatabase" localSheetId="7" hidden="1">'O. Cumplimiento'!$B$3:$AG$3</definedName>
    <definedName name="_xlnm._FilterDatabase" localSheetId="13" hidden="1">'O. Jurídica-Protección Datos'!$A$3:$AG$13</definedName>
    <definedName name="_xlnm._FilterDatabase" localSheetId="14" hidden="1">'O.A. Planeación'!$X$3:$Y$27</definedName>
    <definedName name="_xlnm._FilterDatabase" localSheetId="4" hidden="1">'Recursos F.'!$B$3:$AE$35</definedName>
    <definedName name="_xlnm._FilterDatabase" localSheetId="1" hidden="1">'Secretaría G.'!$A$3:$AH$12</definedName>
    <definedName name="_xlnm._FilterDatabase" localSheetId="5" hidden="1">'Talento H.'!$B$3:$AH$45</definedName>
    <definedName name="_xlnm._FilterDatabase" localSheetId="6" hidden="1">'Talento H.-SST'!$A$3:$AG$4</definedName>
    <definedName name="_xlnm._FilterDatabase" localSheetId="8" hidden="1">'U. Apuestas'!$B$3:$AE$4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4" i="27" l="1"/>
  <c r="M83" i="27"/>
  <c r="M84" i="27" s="1"/>
  <c r="L83" i="27"/>
  <c r="L84" i="27" s="1"/>
  <c r="K83" i="27"/>
  <c r="K84" i="27" s="1"/>
  <c r="J83" i="27"/>
  <c r="J84" i="27" s="1"/>
  <c r="I83" i="27"/>
  <c r="I84" i="27" s="1"/>
  <c r="H83" i="27"/>
  <c r="H84" i="27" s="1"/>
  <c r="G83" i="27"/>
  <c r="G84" i="27" s="1"/>
  <c r="F83" i="27"/>
  <c r="E83" i="27"/>
  <c r="D83" i="27"/>
  <c r="T9" i="44"/>
  <c r="Y6" i="36" l="1"/>
  <c r="Y4" i="36"/>
  <c r="Y4" i="32"/>
  <c r="U28" i="44"/>
  <c r="T8" i="44"/>
  <c r="S43" i="44"/>
  <c r="S39" i="44"/>
  <c r="S38" i="44"/>
  <c r="S37" i="44"/>
  <c r="S36" i="44"/>
  <c r="S35" i="44"/>
  <c r="S34" i="44"/>
  <c r="S33" i="44"/>
  <c r="S32" i="44"/>
  <c r="S31" i="44"/>
  <c r="S30" i="44"/>
  <c r="S29" i="44"/>
  <c r="S27" i="44"/>
  <c r="S25" i="44"/>
  <c r="S24" i="44"/>
  <c r="S23" i="44"/>
  <c r="S22" i="44"/>
  <c r="S21" i="44"/>
  <c r="S20" i="44"/>
  <c r="S19" i="44"/>
  <c r="S18" i="44"/>
  <c r="S17" i="44"/>
  <c r="S16" i="44"/>
  <c r="S11" i="44"/>
  <c r="S10" i="44"/>
  <c r="S7" i="44"/>
  <c r="T7" i="44" s="1"/>
  <c r="S6" i="44"/>
  <c r="S5" i="44"/>
  <c r="S4" i="44"/>
  <c r="T27" i="47"/>
  <c r="U27" i="47" s="1"/>
  <c r="Y27" i="47" s="1"/>
  <c r="T26" i="47"/>
  <c r="U26" i="47" s="1"/>
  <c r="Y26" i="47" s="1"/>
  <c r="T25" i="47"/>
  <c r="U25" i="47" s="1"/>
  <c r="Y25" i="47" s="1"/>
  <c r="T24" i="47"/>
  <c r="U24" i="47" s="1"/>
  <c r="Y24" i="47" s="1"/>
  <c r="T23" i="47"/>
  <c r="U23" i="47" s="1"/>
  <c r="Y23" i="47" s="1"/>
  <c r="T22" i="47"/>
  <c r="U22" i="47" s="1"/>
  <c r="T21" i="47"/>
  <c r="U21" i="47" s="1"/>
  <c r="T20" i="47"/>
  <c r="U20" i="47" s="1"/>
  <c r="T19" i="47"/>
  <c r="U19" i="47" s="1"/>
  <c r="T18" i="47"/>
  <c r="U18" i="47" s="1"/>
  <c r="T17" i="47"/>
  <c r="U17" i="47" s="1"/>
  <c r="T16" i="47"/>
  <c r="U16" i="47" s="1"/>
  <c r="T15" i="47"/>
  <c r="U15" i="47" s="1"/>
  <c r="V15" i="47" s="1"/>
  <c r="T14" i="47"/>
  <c r="U14" i="47" s="1"/>
  <c r="Y14" i="47" s="1"/>
  <c r="T13" i="47"/>
  <c r="U13" i="47" s="1"/>
  <c r="Y13" i="47" s="1"/>
  <c r="T12" i="47"/>
  <c r="U12" i="47" s="1"/>
  <c r="T11" i="47"/>
  <c r="U11" i="47" s="1"/>
  <c r="T10" i="47"/>
  <c r="U10" i="47" s="1"/>
  <c r="T9" i="47"/>
  <c r="U9" i="47" s="1"/>
  <c r="T8" i="47"/>
  <c r="U8" i="47" s="1"/>
  <c r="Y8" i="47" s="1"/>
  <c r="T7" i="47"/>
  <c r="U7" i="47" s="1"/>
  <c r="V7" i="47" s="1"/>
  <c r="T6" i="47"/>
  <c r="U6" i="47" s="1"/>
  <c r="T5" i="47"/>
  <c r="U5" i="47" s="1"/>
  <c r="Y5" i="47" s="1"/>
  <c r="T4" i="47"/>
  <c r="U4" i="47" s="1"/>
  <c r="V23" i="47" l="1"/>
  <c r="V24" i="47"/>
  <c r="V27" i="47"/>
  <c r="V26" i="47"/>
  <c r="V25" i="47"/>
  <c r="AB5" i="47"/>
  <c r="AC5" i="47" s="1"/>
  <c r="Z5" i="47"/>
  <c r="V6" i="47"/>
  <c r="Y6" i="47"/>
  <c r="Y18" i="47"/>
  <c r="V18" i="47"/>
  <c r="Z13" i="47"/>
  <c r="AB13" i="47" s="1"/>
  <c r="AC13" i="47" s="1"/>
  <c r="Y19" i="47"/>
  <c r="V19" i="47"/>
  <c r="V14" i="47"/>
  <c r="Y20" i="47"/>
  <c r="V20" i="47"/>
  <c r="Y17" i="47"/>
  <c r="V17" i="47"/>
  <c r="Z25" i="47"/>
  <c r="AB25" i="47"/>
  <c r="AC25" i="47" s="1"/>
  <c r="V8" i="47"/>
  <c r="Y21" i="47"/>
  <c r="V21" i="47"/>
  <c r="Y9" i="47"/>
  <c r="V9" i="47"/>
  <c r="Y22" i="47"/>
  <c r="V22" i="47"/>
  <c r="AB26" i="47"/>
  <c r="AC26" i="47" s="1"/>
  <c r="Z26" i="47"/>
  <c r="Y12" i="47"/>
  <c r="V12" i="47"/>
  <c r="Y4" i="47"/>
  <c r="V4" i="47"/>
  <c r="Y10" i="47"/>
  <c r="V10" i="47"/>
  <c r="Z23" i="47"/>
  <c r="AB23" i="47" s="1"/>
  <c r="AC23" i="47" s="1"/>
  <c r="Y11" i="47"/>
  <c r="V11" i="47"/>
  <c r="Y16" i="47"/>
  <c r="V16" i="47"/>
  <c r="AB27" i="47"/>
  <c r="AC27" i="47" s="1"/>
  <c r="Z27" i="47"/>
  <c r="Z24" i="47"/>
  <c r="AB24" i="47" s="1"/>
  <c r="AC24" i="47" s="1"/>
  <c r="V5" i="47"/>
  <c r="V13" i="47"/>
  <c r="Y7" i="47"/>
  <c r="Z15" i="47" l="1"/>
  <c r="AB15" i="47" s="1"/>
  <c r="AC15" i="47" s="1"/>
  <c r="Z22" i="47"/>
  <c r="AB22" i="47" s="1"/>
  <c r="AC22" i="47" s="1"/>
  <c r="Z16" i="47"/>
  <c r="AB16" i="47" s="1"/>
  <c r="AC16" i="47" s="1"/>
  <c r="Z4" i="47"/>
  <c r="AB4" i="47" s="1"/>
  <c r="AC4" i="47" s="1"/>
  <c r="Z9" i="47"/>
  <c r="AB9" i="47" s="1"/>
  <c r="AC9" i="47" s="1"/>
  <c r="Z17" i="47"/>
  <c r="AB17" i="47"/>
  <c r="AC17" i="47" s="1"/>
  <c r="Z7" i="47"/>
  <c r="AB7" i="47" s="1"/>
  <c r="AC7" i="47" s="1"/>
  <c r="AB11" i="47"/>
  <c r="AC11" i="47" s="1"/>
  <c r="Z11" i="47"/>
  <c r="AB12" i="47"/>
  <c r="AC12" i="47" s="1"/>
  <c r="Z12" i="47"/>
  <c r="Z21" i="47"/>
  <c r="AB21" i="47" s="1"/>
  <c r="AC21" i="47" s="1"/>
  <c r="Z20" i="47"/>
  <c r="AB20" i="47" s="1"/>
  <c r="AC20" i="47" s="1"/>
  <c r="Z18" i="47"/>
  <c r="AB18" i="47" s="1"/>
  <c r="AC18" i="47" s="1"/>
  <c r="AB14" i="47"/>
  <c r="AC14" i="47" s="1"/>
  <c r="Z14" i="47"/>
  <c r="Z6" i="47"/>
  <c r="AB6" i="47" s="1"/>
  <c r="AC6" i="47" s="1"/>
  <c r="Z8" i="47"/>
  <c r="AB8" i="47" s="1"/>
  <c r="AC8" i="47" s="1"/>
  <c r="Z10" i="47"/>
  <c r="AB10" i="47" s="1"/>
  <c r="AC10" i="47" s="1"/>
  <c r="Z19" i="47"/>
  <c r="AB19" i="47" s="1"/>
  <c r="AC19" i="47" s="1"/>
  <c r="T12" i="44" l="1"/>
  <c r="U12" i="44" s="1"/>
  <c r="Y12" i="44" s="1"/>
  <c r="Z12" i="44" s="1"/>
  <c r="T13" i="44"/>
  <c r="U13" i="44" s="1"/>
  <c r="T14" i="44"/>
  <c r="U14" i="44" s="1"/>
  <c r="Y14" i="44" s="1"/>
  <c r="Z14" i="44" s="1"/>
  <c r="V14" i="44"/>
  <c r="T15" i="44"/>
  <c r="U15" i="44" s="1"/>
  <c r="Y15" i="44" s="1"/>
  <c r="Z15" i="44" s="1"/>
  <c r="T16" i="44"/>
  <c r="U16" i="44" s="1"/>
  <c r="T17" i="44"/>
  <c r="U17" i="44" s="1"/>
  <c r="Y17" i="44" s="1"/>
  <c r="Z17" i="44" s="1"/>
  <c r="T18" i="44"/>
  <c r="U18" i="44" s="1"/>
  <c r="Y18" i="44" s="1"/>
  <c r="Z18" i="44" s="1"/>
  <c r="T19" i="44"/>
  <c r="U19" i="44" s="1"/>
  <c r="Y19" i="44" s="1"/>
  <c r="Z19" i="44" s="1"/>
  <c r="T20" i="44"/>
  <c r="U20" i="44" s="1"/>
  <c r="T21" i="44"/>
  <c r="U21" i="44" s="1"/>
  <c r="Y21" i="44" s="1"/>
  <c r="Z21" i="44" s="1"/>
  <c r="V21" i="44"/>
  <c r="T22" i="44"/>
  <c r="U22" i="44" s="1"/>
  <c r="Y22" i="44" s="1"/>
  <c r="Z22" i="44" s="1"/>
  <c r="T23" i="44"/>
  <c r="U23" i="44" s="1"/>
  <c r="Y23" i="44" s="1"/>
  <c r="Z23" i="44" s="1"/>
  <c r="T24" i="44"/>
  <c r="U24" i="44" s="1"/>
  <c r="Y24" i="44" s="1"/>
  <c r="Z24" i="44" s="1"/>
  <c r="T25" i="44"/>
  <c r="U25" i="44" s="1"/>
  <c r="T26" i="44"/>
  <c r="U26" i="44" s="1"/>
  <c r="T27" i="44"/>
  <c r="U27" i="44" s="1"/>
  <c r="Y27" i="44" s="1"/>
  <c r="Z27" i="44" s="1"/>
  <c r="V27" i="44"/>
  <c r="Y28" i="44"/>
  <c r="Z28" i="44" s="1"/>
  <c r="V28" i="44"/>
  <c r="T29" i="44"/>
  <c r="U29" i="44" s="1"/>
  <c r="T30" i="44"/>
  <c r="U30" i="44" s="1"/>
  <c r="Y30" i="44" s="1"/>
  <c r="Z30" i="44" s="1"/>
  <c r="T31" i="44"/>
  <c r="U31" i="44" s="1"/>
  <c r="Y31" i="44" s="1"/>
  <c r="Z31" i="44" s="1"/>
  <c r="V31" i="44"/>
  <c r="T32" i="44"/>
  <c r="U32" i="44" s="1"/>
  <c r="Y32" i="44" s="1"/>
  <c r="Z32" i="44" s="1"/>
  <c r="V32" i="44"/>
  <c r="T33" i="44"/>
  <c r="U33" i="44" s="1"/>
  <c r="Y33" i="44" s="1"/>
  <c r="Z33" i="44" s="1"/>
  <c r="T34" i="44"/>
  <c r="U34" i="44" s="1"/>
  <c r="Y34" i="44" s="1"/>
  <c r="Z34" i="44" s="1"/>
  <c r="T35" i="44"/>
  <c r="U35" i="44" s="1"/>
  <c r="Y35" i="44" s="1"/>
  <c r="Z35" i="44" s="1"/>
  <c r="T36" i="44"/>
  <c r="U36" i="44" s="1"/>
  <c r="T37" i="44"/>
  <c r="U37" i="44" s="1"/>
  <c r="Y37" i="44" s="1"/>
  <c r="Z37" i="44" s="1"/>
  <c r="T38" i="44"/>
  <c r="U38" i="44" s="1"/>
  <c r="T39" i="44"/>
  <c r="U39" i="44" s="1"/>
  <c r="Y39" i="44" s="1"/>
  <c r="Z39" i="44" s="1"/>
  <c r="V39" i="44"/>
  <c r="T40" i="44"/>
  <c r="U40" i="44" s="1"/>
  <c r="T41" i="44"/>
  <c r="U41" i="44" s="1"/>
  <c r="V41" i="44" s="1"/>
  <c r="T42" i="44"/>
  <c r="U42" i="44" s="1"/>
  <c r="T43" i="44"/>
  <c r="U43" i="44" s="1"/>
  <c r="Y43" i="44" s="1"/>
  <c r="Z43" i="44" s="1"/>
  <c r="T45" i="31"/>
  <c r="U45" i="31" s="1"/>
  <c r="T33" i="31"/>
  <c r="U33" i="31" s="1"/>
  <c r="T34" i="31"/>
  <c r="U34" i="31" s="1"/>
  <c r="T35" i="31"/>
  <c r="U35" i="31" s="1"/>
  <c r="Y35" i="31" s="1"/>
  <c r="AB35" i="31" s="1"/>
  <c r="AC35" i="31" s="1"/>
  <c r="T36" i="31"/>
  <c r="U36" i="31" s="1"/>
  <c r="Y36" i="31" s="1"/>
  <c r="AB36" i="31" s="1"/>
  <c r="AC36" i="31" s="1"/>
  <c r="T37" i="31"/>
  <c r="U37" i="31" s="1"/>
  <c r="Y37" i="31" s="1"/>
  <c r="AB37" i="31" s="1"/>
  <c r="AC37" i="31" s="1"/>
  <c r="T38" i="31"/>
  <c r="U38" i="31" s="1"/>
  <c r="Y38" i="31" s="1"/>
  <c r="AB38" i="31" s="1"/>
  <c r="AC38" i="31" s="1"/>
  <c r="T39" i="31"/>
  <c r="U39" i="31" s="1"/>
  <c r="V39" i="31" s="1"/>
  <c r="T40" i="31"/>
  <c r="U40" i="31" s="1"/>
  <c r="Y40" i="31" s="1"/>
  <c r="AB40" i="31" s="1"/>
  <c r="AC40" i="31" s="1"/>
  <c r="T41" i="31"/>
  <c r="U41" i="31" s="1"/>
  <c r="Y41" i="31" s="1"/>
  <c r="AB41" i="31" s="1"/>
  <c r="AC41" i="31" s="1"/>
  <c r="T42" i="31"/>
  <c r="U42" i="31" s="1"/>
  <c r="Y42" i="31" s="1"/>
  <c r="AB42" i="31" s="1"/>
  <c r="AC42" i="31" s="1"/>
  <c r="T43" i="31"/>
  <c r="U43" i="31" s="1"/>
  <c r="Y43" i="31" s="1"/>
  <c r="AB43" i="31" s="1"/>
  <c r="AC43" i="31" s="1"/>
  <c r="T44" i="31"/>
  <c r="U44" i="31" s="1"/>
  <c r="V44" i="31" s="1"/>
  <c r="T35" i="30"/>
  <c r="U35" i="30" s="1"/>
  <c r="Y35" i="30" s="1"/>
  <c r="AB35" i="30" s="1"/>
  <c r="AC35" i="30" s="1"/>
  <c r="T34" i="30"/>
  <c r="U34" i="30" s="1"/>
  <c r="Y34" i="30" s="1"/>
  <c r="AB34" i="30" s="1"/>
  <c r="AC34" i="30" s="1"/>
  <c r="T33" i="30"/>
  <c r="U33" i="30" s="1"/>
  <c r="T32" i="30"/>
  <c r="U32" i="30" s="1"/>
  <c r="Y32" i="30" s="1"/>
  <c r="AB32" i="30" s="1"/>
  <c r="AC32" i="30" s="1"/>
  <c r="T31" i="30"/>
  <c r="U31" i="30" s="1"/>
  <c r="T30" i="30"/>
  <c r="U30" i="30" s="1"/>
  <c r="T29" i="30"/>
  <c r="U29" i="30" s="1"/>
  <c r="Y29" i="30" s="1"/>
  <c r="AB29" i="30" s="1"/>
  <c r="AC29" i="30" s="1"/>
  <c r="T28" i="30"/>
  <c r="U28" i="30" s="1"/>
  <c r="Y28" i="30" s="1"/>
  <c r="AB28" i="30" s="1"/>
  <c r="AC28" i="30" s="1"/>
  <c r="T27" i="30"/>
  <c r="U27" i="30" s="1"/>
  <c r="Y27" i="30" s="1"/>
  <c r="AB27" i="30" s="1"/>
  <c r="AC27" i="30" s="1"/>
  <c r="T26" i="30"/>
  <c r="U26" i="30" s="1"/>
  <c r="Y26" i="30" s="1"/>
  <c r="AB26" i="30" s="1"/>
  <c r="AC26" i="30" s="1"/>
  <c r="T25" i="30"/>
  <c r="U25" i="30" s="1"/>
  <c r="T24" i="30"/>
  <c r="U24" i="30" s="1"/>
  <c r="Y24" i="30" s="1"/>
  <c r="AB24" i="30" s="1"/>
  <c r="AC24" i="30" s="1"/>
  <c r="T23" i="30"/>
  <c r="U23" i="30" s="1"/>
  <c r="Y23" i="30" s="1"/>
  <c r="AB23" i="30" s="1"/>
  <c r="AC23" i="30" s="1"/>
  <c r="T22" i="30"/>
  <c r="U22" i="30" s="1"/>
  <c r="Y22" i="30" s="1"/>
  <c r="AB22" i="30" s="1"/>
  <c r="AC22" i="30" s="1"/>
  <c r="T21" i="30"/>
  <c r="U21" i="30" s="1"/>
  <c r="Y21" i="30" s="1"/>
  <c r="AB21" i="30" s="1"/>
  <c r="AC21" i="30" s="1"/>
  <c r="T20" i="30"/>
  <c r="U20" i="30" s="1"/>
  <c r="Y20" i="30" s="1"/>
  <c r="AB20" i="30" s="1"/>
  <c r="AC20" i="30" s="1"/>
  <c r="T10" i="39"/>
  <c r="U10" i="39" s="1"/>
  <c r="T9" i="39"/>
  <c r="U9" i="39" s="1"/>
  <c r="T8" i="39"/>
  <c r="U8" i="39" s="1"/>
  <c r="T12" i="10"/>
  <c r="U12" i="10" s="1"/>
  <c r="T11" i="10"/>
  <c r="U11" i="10" s="1"/>
  <c r="T10" i="10"/>
  <c r="U10" i="10" s="1"/>
  <c r="T9" i="10"/>
  <c r="U9" i="10" s="1"/>
  <c r="T8" i="10"/>
  <c r="U8" i="10" s="1"/>
  <c r="T7" i="10"/>
  <c r="U7" i="10" s="1"/>
  <c r="T6" i="10"/>
  <c r="U6" i="10" s="1"/>
  <c r="T13" i="41"/>
  <c r="U13" i="41" s="1"/>
  <c r="T12" i="41"/>
  <c r="U12" i="41" s="1"/>
  <c r="T11" i="41"/>
  <c r="U11" i="41" s="1"/>
  <c r="T10" i="41"/>
  <c r="U10" i="41" s="1"/>
  <c r="Y10" i="41" s="1"/>
  <c r="T5" i="10"/>
  <c r="U5" i="10" s="1"/>
  <c r="T4" i="10"/>
  <c r="U4" i="10" s="1"/>
  <c r="Y4" i="10" s="1"/>
  <c r="Y36" i="44" l="1"/>
  <c r="Z36" i="44" s="1"/>
  <c r="V36" i="44"/>
  <c r="V18" i="44"/>
  <c r="Y13" i="44"/>
  <c r="Z13" i="44" s="1"/>
  <c r="V13" i="44"/>
  <c r="V23" i="44"/>
  <c r="V17" i="44"/>
  <c r="Y16" i="44"/>
  <c r="Z16" i="44" s="1"/>
  <c r="V16" i="44"/>
  <c r="Y25" i="44"/>
  <c r="Z25" i="44" s="1"/>
  <c r="V25" i="44"/>
  <c r="Y38" i="44"/>
  <c r="Z38" i="44" s="1"/>
  <c r="V38" i="44"/>
  <c r="Y20" i="44"/>
  <c r="Z20" i="44" s="1"/>
  <c r="V20" i="44"/>
  <c r="Y29" i="44"/>
  <c r="Z29" i="44" s="1"/>
  <c r="V29" i="44"/>
  <c r="V43" i="44"/>
  <c r="V33" i="44"/>
  <c r="V42" i="44"/>
  <c r="Y42" i="44"/>
  <c r="Z42" i="44" s="1"/>
  <c r="V34" i="44"/>
  <c r="V30" i="44"/>
  <c r="V19" i="44"/>
  <c r="V12" i="44"/>
  <c r="V24" i="44"/>
  <c r="V35" i="44"/>
  <c r="V37" i="44"/>
  <c r="Y26" i="44"/>
  <c r="V22" i="44"/>
  <c r="V15" i="44"/>
  <c r="V26" i="44"/>
  <c r="V40" i="44"/>
  <c r="Y41" i="44"/>
  <c r="Z41" i="44" s="1"/>
  <c r="V13" i="41"/>
  <c r="Y13" i="41"/>
  <c r="V11" i="41"/>
  <c r="Y11" i="41"/>
  <c r="V12" i="41"/>
  <c r="Y12" i="41"/>
  <c r="Z12" i="41" s="1"/>
  <c r="V10" i="41"/>
  <c r="V43" i="31"/>
  <c r="V35" i="31"/>
  <c r="V36" i="31"/>
  <c r="V40" i="31"/>
  <c r="Y34" i="31"/>
  <c r="AB34" i="31" s="1"/>
  <c r="AC34" i="31" s="1"/>
  <c r="Y45" i="31"/>
  <c r="Z45" i="31" s="1"/>
  <c r="V45" i="31"/>
  <c r="Y44" i="31"/>
  <c r="AB44" i="31" s="1"/>
  <c r="AC44" i="31" s="1"/>
  <c r="Y39" i="31"/>
  <c r="AB39" i="31" s="1"/>
  <c r="AC39" i="31" s="1"/>
  <c r="Y33" i="31"/>
  <c r="AB33" i="31" s="1"/>
  <c r="AC33" i="31" s="1"/>
  <c r="V41" i="31"/>
  <c r="V42" i="31"/>
  <c r="V38" i="31"/>
  <c r="V34" i="31"/>
  <c r="V37" i="31"/>
  <c r="V33" i="31"/>
  <c r="Y30" i="30"/>
  <c r="AB30" i="30" s="1"/>
  <c r="AC30" i="30" s="1"/>
  <c r="Y31" i="30"/>
  <c r="AB31" i="30" s="1"/>
  <c r="AC31" i="30" s="1"/>
  <c r="Y25" i="30"/>
  <c r="AB25" i="30" s="1"/>
  <c r="AC25" i="30" s="1"/>
  <c r="Y33" i="30"/>
  <c r="Z33" i="30" s="1"/>
  <c r="V27" i="30"/>
  <c r="V35" i="30"/>
  <c r="V24" i="30"/>
  <c r="V28" i="30"/>
  <c r="V32" i="30"/>
  <c r="V25" i="30"/>
  <c r="V29" i="30"/>
  <c r="V33" i="30"/>
  <c r="V23" i="30"/>
  <c r="V31" i="30"/>
  <c r="V22" i="30"/>
  <c r="V26" i="30"/>
  <c r="V30" i="30"/>
  <c r="V34" i="30"/>
  <c r="V21" i="30"/>
  <c r="V20" i="30"/>
  <c r="AB11" i="41"/>
  <c r="AC11" i="41" s="1"/>
  <c r="Z13" i="41"/>
  <c r="AB10" i="41"/>
  <c r="AC10" i="41" s="1"/>
  <c r="Y10" i="39"/>
  <c r="V10" i="39"/>
  <c r="Y9" i="39"/>
  <c r="V9" i="39"/>
  <c r="Y8" i="39"/>
  <c r="V8" i="39"/>
  <c r="Y9" i="10"/>
  <c r="Z9" i="10" s="1"/>
  <c r="V9" i="10"/>
  <c r="Y12" i="10"/>
  <c r="Z12" i="10" s="1"/>
  <c r="V12" i="10"/>
  <c r="Y11" i="10"/>
  <c r="V11" i="10"/>
  <c r="Y10" i="10"/>
  <c r="V10" i="10"/>
  <c r="Y8" i="10"/>
  <c r="Z8" i="10" s="1"/>
  <c r="V8" i="10"/>
  <c r="Y7" i="10"/>
  <c r="Z7" i="10" s="1"/>
  <c r="V7" i="10"/>
  <c r="Y6" i="10"/>
  <c r="V6" i="10"/>
  <c r="Y5" i="10"/>
  <c r="Z5" i="10" s="1"/>
  <c r="AB5" i="10" s="1"/>
  <c r="AC5" i="10" s="1"/>
  <c r="V5" i="10"/>
  <c r="V4" i="10"/>
  <c r="Z9" i="39"/>
  <c r="AB9" i="39"/>
  <c r="AC9" i="39" s="1"/>
  <c r="AB43" i="44"/>
  <c r="AC43" i="44" s="1"/>
  <c r="AB39" i="44"/>
  <c r="AC39" i="44" s="1"/>
  <c r="AB37" i="44"/>
  <c r="AC37" i="44" s="1"/>
  <c r="AB35" i="44"/>
  <c r="AC35" i="44" s="1"/>
  <c r="AB33" i="44"/>
  <c r="AC33" i="44" s="1"/>
  <c r="AB31" i="44"/>
  <c r="AC31" i="44" s="1"/>
  <c r="AB29" i="44"/>
  <c r="AC29" i="44" s="1"/>
  <c r="AB27" i="44"/>
  <c r="AC27" i="44" s="1"/>
  <c r="AB25" i="44"/>
  <c r="AC25" i="44" s="1"/>
  <c r="AB23" i="44"/>
  <c r="AC23" i="44" s="1"/>
  <c r="AB21" i="44"/>
  <c r="AC21" i="44" s="1"/>
  <c r="AB19" i="44"/>
  <c r="AC19" i="44" s="1"/>
  <c r="AB17" i="44"/>
  <c r="AC17" i="44" s="1"/>
  <c r="AB15" i="44"/>
  <c r="AC15" i="44" s="1"/>
  <c r="AB13" i="44"/>
  <c r="AC13" i="44" s="1"/>
  <c r="AB36" i="44"/>
  <c r="AC36" i="44" s="1"/>
  <c r="AB34" i="44"/>
  <c r="AC34" i="44" s="1"/>
  <c r="AB32" i="44"/>
  <c r="AC32" i="44" s="1"/>
  <c r="AB30" i="44"/>
  <c r="AC30" i="44" s="1"/>
  <c r="AB28" i="44"/>
  <c r="AC28" i="44" s="1"/>
  <c r="AB24" i="44"/>
  <c r="AC24" i="44" s="1"/>
  <c r="AB22" i="44"/>
  <c r="AC22" i="44" s="1"/>
  <c r="AB18" i="44"/>
  <c r="AC18" i="44" s="1"/>
  <c r="AB16" i="44"/>
  <c r="AC16" i="44" s="1"/>
  <c r="AB14" i="44"/>
  <c r="AC14" i="44" s="1"/>
  <c r="AB12" i="44"/>
  <c r="AC12" i="44" s="1"/>
  <c r="Z36" i="31"/>
  <c r="Z38" i="31"/>
  <c r="Z40" i="31"/>
  <c r="Z42" i="31"/>
  <c r="Z35" i="31"/>
  <c r="Z37" i="31"/>
  <c r="Z41" i="31"/>
  <c r="Z43" i="31"/>
  <c r="Z20" i="30"/>
  <c r="Z22" i="30"/>
  <c r="Z24" i="30"/>
  <c r="Z26" i="30"/>
  <c r="Z28" i="30"/>
  <c r="Z32" i="30"/>
  <c r="Z34" i="30"/>
  <c r="Z21" i="30"/>
  <c r="Z23" i="30"/>
  <c r="Z27" i="30"/>
  <c r="Z29" i="30"/>
  <c r="Z31" i="30"/>
  <c r="Z35" i="30"/>
  <c r="Z8" i="39"/>
  <c r="Z10" i="39"/>
  <c r="Z11" i="10"/>
  <c r="Z6" i="10"/>
  <c r="Z10" i="10"/>
  <c r="Z10" i="41"/>
  <c r="Z4" i="10"/>
  <c r="AB4" i="10" s="1"/>
  <c r="AC4" i="10" s="1"/>
  <c r="AB20" i="44" l="1"/>
  <c r="AC20" i="44" s="1"/>
  <c r="AB38" i="44"/>
  <c r="AC38" i="44" s="1"/>
  <c r="Z40" i="44"/>
  <c r="AB40" i="44" s="1"/>
  <c r="AC40" i="44" s="1"/>
  <c r="AB41" i="44"/>
  <c r="AC41" i="44" s="1"/>
  <c r="Z26" i="44"/>
  <c r="AB26" i="44" s="1"/>
  <c r="AC26" i="44" s="1"/>
  <c r="AB42" i="44"/>
  <c r="AC42" i="44" s="1"/>
  <c r="Z34" i="31"/>
  <c r="Z39" i="31"/>
  <c r="AB45" i="31"/>
  <c r="AC45" i="31" s="1"/>
  <c r="Z33" i="31"/>
  <c r="Z44" i="31"/>
  <c r="Z30" i="30"/>
  <c r="Z25" i="30"/>
  <c r="AB33" i="30"/>
  <c r="AC33" i="30" s="1"/>
  <c r="AB12" i="41"/>
  <c r="AC12" i="41" s="1"/>
  <c r="Z11" i="41"/>
  <c r="AB13" i="41"/>
  <c r="AC13" i="41" s="1"/>
  <c r="AB8" i="39"/>
  <c r="AC8" i="39" s="1"/>
  <c r="AB10" i="39"/>
  <c r="AC10" i="39" s="1"/>
  <c r="AB9" i="10"/>
  <c r="AC9" i="10" s="1"/>
  <c r="AB6" i="10"/>
  <c r="AC6" i="10" s="1"/>
  <c r="AB7" i="10"/>
  <c r="AC7" i="10" s="1"/>
  <c r="AB8" i="10"/>
  <c r="AC8" i="10" s="1"/>
  <c r="AB10" i="10"/>
  <c r="AC10" i="10" s="1"/>
  <c r="AB11" i="10"/>
  <c r="AC11" i="10" s="1"/>
  <c r="AB12" i="10"/>
  <c r="AC12" i="10" s="1"/>
  <c r="T4" i="30"/>
  <c r="U4" i="30" s="1"/>
  <c r="Y4" i="30" s="1"/>
  <c r="T11" i="44" l="1"/>
  <c r="U11" i="44" s="1"/>
  <c r="T9" i="41"/>
  <c r="U9" i="41" s="1"/>
  <c r="Y9" i="41" s="1"/>
  <c r="T8" i="41"/>
  <c r="U8" i="41" s="1"/>
  <c r="T30" i="31"/>
  <c r="U30" i="31" s="1"/>
  <c r="T31" i="31"/>
  <c r="U31" i="31" s="1"/>
  <c r="T32" i="31"/>
  <c r="U32" i="31" s="1"/>
  <c r="T7" i="41"/>
  <c r="U7" i="41" s="1"/>
  <c r="U8" i="44"/>
  <c r="Y8" i="44" s="1"/>
  <c r="U7" i="44"/>
  <c r="Y7" i="44" s="1"/>
  <c r="T4" i="44"/>
  <c r="U4" i="44" s="1"/>
  <c r="Y4" i="44" s="1"/>
  <c r="T10" i="30"/>
  <c r="U10" i="30" s="1"/>
  <c r="Y10" i="30" s="1"/>
  <c r="V31" i="31" l="1"/>
  <c r="Y31" i="31"/>
  <c r="V32" i="31"/>
  <c r="Y32" i="31"/>
  <c r="V30" i="31"/>
  <c r="Y30" i="31"/>
  <c r="V7" i="41"/>
  <c r="Y7" i="41"/>
  <c r="Y11" i="44"/>
  <c r="Z11" i="44" s="1"/>
  <c r="AB11" i="44" s="1"/>
  <c r="AC11" i="44" s="1"/>
  <c r="V11" i="44"/>
  <c r="AB9" i="41"/>
  <c r="AC9" i="41" s="1"/>
  <c r="V9" i="41"/>
  <c r="Y8" i="41"/>
  <c r="V8" i="41"/>
  <c r="V8" i="44"/>
  <c r="V7" i="44"/>
  <c r="V4" i="44"/>
  <c r="V10" i="30"/>
  <c r="Z8" i="41" l="1"/>
  <c r="AB8" i="41" s="1"/>
  <c r="AC8" i="41" s="1"/>
  <c r="Z9" i="41"/>
  <c r="T4" i="46" l="1"/>
  <c r="U4" i="46" s="1"/>
  <c r="Y4" i="46" s="1"/>
  <c r="V4" i="46" l="1"/>
  <c r="Z4" i="46"/>
  <c r="AB4" i="46"/>
  <c r="AC4" i="46" s="1"/>
  <c r="Z31" i="31"/>
  <c r="AB32" i="31"/>
  <c r="AC32" i="31" s="1"/>
  <c r="AB30" i="31"/>
  <c r="AC30" i="31" s="1"/>
  <c r="Z32" i="31" l="1"/>
  <c r="AB31" i="31"/>
  <c r="AC31" i="31" s="1"/>
  <c r="Z30" i="31"/>
  <c r="T6" i="44"/>
  <c r="T5" i="44"/>
  <c r="T7" i="36"/>
  <c r="U7" i="36" s="1"/>
  <c r="Y7" i="36" s="1"/>
  <c r="T6" i="36"/>
  <c r="U6" i="36" s="1"/>
  <c r="T5" i="36"/>
  <c r="U5" i="36" s="1"/>
  <c r="T19" i="30"/>
  <c r="U19" i="30" s="1"/>
  <c r="Y19" i="30" s="1"/>
  <c r="T18" i="30"/>
  <c r="U18" i="30" s="1"/>
  <c r="Y18" i="30" s="1"/>
  <c r="T17" i="30"/>
  <c r="U17" i="30" s="1"/>
  <c r="T16" i="30"/>
  <c r="U16" i="30" s="1"/>
  <c r="Y17" i="30" l="1"/>
  <c r="AB17" i="30" s="1"/>
  <c r="AC17" i="30" s="1"/>
  <c r="V17" i="30"/>
  <c r="AB18" i="30"/>
  <c r="AC18" i="30" s="1"/>
  <c r="V18" i="30"/>
  <c r="AB19" i="30"/>
  <c r="AC19" i="30" s="1"/>
  <c r="V19" i="30"/>
  <c r="Y16" i="30"/>
  <c r="AB16" i="30" s="1"/>
  <c r="AC16" i="30" s="1"/>
  <c r="V16" i="30"/>
  <c r="V7" i="36"/>
  <c r="V5" i="36"/>
  <c r="V6" i="36"/>
  <c r="Z5" i="36"/>
  <c r="Z7" i="36"/>
  <c r="AB7" i="36" s="1"/>
  <c r="AC7" i="36" s="1"/>
  <c r="Z6" i="36"/>
  <c r="AB6" i="36" s="1"/>
  <c r="AC6" i="36" s="1"/>
  <c r="T15" i="30"/>
  <c r="U15" i="30" s="1"/>
  <c r="Y15" i="30" s="1"/>
  <c r="T14" i="30"/>
  <c r="U14" i="30" s="1"/>
  <c r="T13" i="30"/>
  <c r="U13" i="30" s="1"/>
  <c r="T12" i="30"/>
  <c r="U12" i="30" s="1"/>
  <c r="T11" i="30"/>
  <c r="U11" i="30" s="1"/>
  <c r="V12" i="30" l="1"/>
  <c r="Y12" i="30"/>
  <c r="V13" i="30"/>
  <c r="Y13" i="30"/>
  <c r="V14" i="30"/>
  <c r="Y14" i="30"/>
  <c r="V11" i="30"/>
  <c r="Y11" i="30"/>
  <c r="V15" i="30"/>
  <c r="Z17" i="30"/>
  <c r="Z18" i="30"/>
  <c r="Z16" i="30"/>
  <c r="Z19" i="30"/>
  <c r="AB5" i="36"/>
  <c r="AC5" i="36" s="1"/>
  <c r="T6" i="41" l="1"/>
  <c r="U6" i="41" s="1"/>
  <c r="Y6" i="41" s="1"/>
  <c r="T5" i="41"/>
  <c r="U5" i="41" s="1"/>
  <c r="Y5" i="41" s="1"/>
  <c r="T4" i="41"/>
  <c r="U4" i="41" s="1"/>
  <c r="Y4" i="41" s="1"/>
  <c r="T4" i="36"/>
  <c r="U4" i="36" s="1"/>
  <c r="T29" i="31"/>
  <c r="U29" i="31" s="1"/>
  <c r="Y29" i="31" s="1"/>
  <c r="T28" i="31"/>
  <c r="U28" i="31" s="1"/>
  <c r="Y28" i="31" s="1"/>
  <c r="T27" i="31"/>
  <c r="U27" i="31" s="1"/>
  <c r="Y27" i="31" s="1"/>
  <c r="T26" i="31"/>
  <c r="U26" i="31" s="1"/>
  <c r="Y26" i="31" s="1"/>
  <c r="T25" i="31"/>
  <c r="U25" i="31" s="1"/>
  <c r="Y25" i="31" s="1"/>
  <c r="T24" i="31"/>
  <c r="U24" i="31" s="1"/>
  <c r="T23" i="31"/>
  <c r="U23" i="31" s="1"/>
  <c r="T22" i="31"/>
  <c r="U22" i="31" s="1"/>
  <c r="AB15" i="30"/>
  <c r="AC15" i="30" s="1"/>
  <c r="Z15" i="30"/>
  <c r="AB14" i="30"/>
  <c r="AC14" i="30" s="1"/>
  <c r="Z14" i="30"/>
  <c r="AB13" i="30"/>
  <c r="AC13" i="30" s="1"/>
  <c r="Z13" i="30"/>
  <c r="AB12" i="30"/>
  <c r="AC12" i="30" s="1"/>
  <c r="Z12" i="30"/>
  <c r="AB11" i="30"/>
  <c r="AC11" i="30" s="1"/>
  <c r="Z11" i="30"/>
  <c r="AB10" i="30"/>
  <c r="AC10" i="30" s="1"/>
  <c r="Z10" i="30"/>
  <c r="T4" i="39"/>
  <c r="U4" i="39" s="1"/>
  <c r="V4" i="39" s="1"/>
  <c r="V4" i="41" l="1"/>
  <c r="V6" i="41"/>
  <c r="V5" i="41"/>
  <c r="Y22" i="31"/>
  <c r="AB22" i="31" s="1"/>
  <c r="AC22" i="31" s="1"/>
  <c r="V22" i="31"/>
  <c r="Y23" i="31"/>
  <c r="Z23" i="31" s="1"/>
  <c r="V23" i="31"/>
  <c r="Y24" i="31"/>
  <c r="AB24" i="31" s="1"/>
  <c r="AC24" i="31" s="1"/>
  <c r="V24" i="31"/>
  <c r="AB25" i="31"/>
  <c r="AC25" i="31" s="1"/>
  <c r="V25" i="31"/>
  <c r="AB26" i="31"/>
  <c r="AC26" i="31" s="1"/>
  <c r="V26" i="31"/>
  <c r="Z27" i="31"/>
  <c r="V27" i="31"/>
  <c r="AB28" i="31"/>
  <c r="AC28" i="31" s="1"/>
  <c r="V28" i="31"/>
  <c r="Z29" i="31"/>
  <c r="V29" i="31"/>
  <c r="V4" i="36"/>
  <c r="AB23" i="31" l="1"/>
  <c r="AC23" i="31" s="1"/>
  <c r="AB27" i="31"/>
  <c r="AC27" i="31" s="1"/>
  <c r="Z26" i="31"/>
  <c r="Z4" i="41"/>
  <c r="AB4" i="41" s="1"/>
  <c r="AC4" i="41" s="1"/>
  <c r="AB5" i="41"/>
  <c r="AC5" i="41" s="1"/>
  <c r="Z5" i="41"/>
  <c r="Z25" i="31"/>
  <c r="Z24" i="31"/>
  <c r="AB29" i="31"/>
  <c r="AC29" i="31" s="1"/>
  <c r="AB6" i="41"/>
  <c r="AC6" i="41" s="1"/>
  <c r="Z6" i="41"/>
  <c r="Z22" i="31"/>
  <c r="Z7" i="41"/>
  <c r="AB7" i="41" s="1"/>
  <c r="AC7" i="41" s="1"/>
  <c r="Z28" i="31"/>
  <c r="Z4" i="36"/>
  <c r="AB4" i="36" s="1"/>
  <c r="AC4" i="36" s="1"/>
  <c r="T10" i="44" l="1"/>
  <c r="U10" i="44" s="1"/>
  <c r="Y10" i="44" s="1"/>
  <c r="U9" i="44"/>
  <c r="Y9" i="44" s="1"/>
  <c r="U6" i="44"/>
  <c r="Y6" i="44" s="1"/>
  <c r="U5" i="44"/>
  <c r="Y5" i="44" s="1"/>
  <c r="Z8" i="44" l="1"/>
  <c r="AB8" i="44" s="1"/>
  <c r="AC8" i="44" s="1"/>
  <c r="V10" i="44"/>
  <c r="V5" i="44"/>
  <c r="Z5" i="44"/>
  <c r="AB5" i="44" s="1"/>
  <c r="AC5" i="44" s="1"/>
  <c r="V6" i="44"/>
  <c r="Z6" i="44"/>
  <c r="AB6" i="44" s="1"/>
  <c r="AC6" i="44" s="1"/>
  <c r="V9" i="44"/>
  <c r="Z9" i="44"/>
  <c r="AB9" i="44" s="1"/>
  <c r="AC9" i="44" s="1"/>
  <c r="Z4" i="44" l="1"/>
  <c r="AB4" i="44" s="1"/>
  <c r="AC4" i="44" s="1"/>
  <c r="Z10" i="44"/>
  <c r="AB10" i="44" s="1"/>
  <c r="AC10" i="44" s="1"/>
  <c r="AB7" i="44"/>
  <c r="AC7" i="44" s="1"/>
  <c r="T21" i="31" l="1"/>
  <c r="U21" i="31" s="1"/>
  <c r="T20" i="31"/>
  <c r="U20" i="31" s="1"/>
  <c r="T19" i="31"/>
  <c r="T18" i="31"/>
  <c r="U18" i="31" s="1"/>
  <c r="Y18" i="31" s="1"/>
  <c r="T17" i="31"/>
  <c r="U17" i="31" s="1"/>
  <c r="T16" i="31"/>
  <c r="U16" i="31" s="1"/>
  <c r="Y16" i="31" s="1"/>
  <c r="T7" i="39"/>
  <c r="U7" i="39" s="1"/>
  <c r="V7" i="39" s="1"/>
  <c r="T6" i="39"/>
  <c r="U6" i="39" s="1"/>
  <c r="V6" i="39" s="1"/>
  <c r="T5" i="39"/>
  <c r="U5" i="39" s="1"/>
  <c r="V5" i="39" s="1"/>
  <c r="Y4" i="39"/>
  <c r="U19" i="31" l="1"/>
  <c r="Y19" i="31" s="1"/>
  <c r="AB16" i="31"/>
  <c r="AC16" i="31" s="1"/>
  <c r="Z16" i="31"/>
  <c r="AB18" i="31"/>
  <c r="AC18" i="31" s="1"/>
  <c r="Z18" i="31"/>
  <c r="Z4" i="39"/>
  <c r="AB4" i="39" s="1"/>
  <c r="AC4" i="39" s="1"/>
  <c r="Y5" i="39"/>
  <c r="Y6" i="39"/>
  <c r="Y17" i="31"/>
  <c r="V17" i="31"/>
  <c r="Y20" i="31"/>
  <c r="V20" i="31"/>
  <c r="Y21" i="31"/>
  <c r="V21" i="31"/>
  <c r="V18" i="31"/>
  <c r="V16" i="31"/>
  <c r="Y7" i="39"/>
  <c r="T13" i="31"/>
  <c r="U13" i="31" s="1"/>
  <c r="Y13" i="31" s="1"/>
  <c r="T12" i="31"/>
  <c r="U12" i="31" s="1"/>
  <c r="Y12" i="31" s="1"/>
  <c r="T11" i="31"/>
  <c r="U11" i="31" s="1"/>
  <c r="Y11" i="31" s="1"/>
  <c r="T10" i="31"/>
  <c r="U10" i="31" s="1"/>
  <c r="Y10" i="31" s="1"/>
  <c r="T9" i="31"/>
  <c r="U9" i="31" s="1"/>
  <c r="Y9" i="31" s="1"/>
  <c r="T8" i="31"/>
  <c r="U8" i="31" s="1"/>
  <c r="Y8" i="31" s="1"/>
  <c r="T7" i="31"/>
  <c r="U7" i="31" s="1"/>
  <c r="Y7" i="31" s="1"/>
  <c r="T6" i="31"/>
  <c r="U6" i="31" s="1"/>
  <c r="Y6" i="31" s="1"/>
  <c r="T5" i="31"/>
  <c r="U5" i="31" s="1"/>
  <c r="Y5" i="31" s="1"/>
  <c r="V19" i="31" l="1"/>
  <c r="AB5" i="31"/>
  <c r="AC5" i="31" s="1"/>
  <c r="Z5" i="31"/>
  <c r="AB6" i="31"/>
  <c r="AC6" i="31" s="1"/>
  <c r="Z6" i="31"/>
  <c r="AB7" i="31"/>
  <c r="AC7" i="31" s="1"/>
  <c r="Z7" i="31"/>
  <c r="AB8" i="31"/>
  <c r="AC8" i="31" s="1"/>
  <c r="Z8" i="31"/>
  <c r="AB9" i="31"/>
  <c r="AC9" i="31" s="1"/>
  <c r="Z9" i="31"/>
  <c r="AB10" i="31"/>
  <c r="AC10" i="31" s="1"/>
  <c r="Z10" i="31"/>
  <c r="AB11" i="31"/>
  <c r="AC11" i="31" s="1"/>
  <c r="Z11" i="31"/>
  <c r="AB12" i="31"/>
  <c r="AC12" i="31" s="1"/>
  <c r="Z12" i="31"/>
  <c r="AB13" i="31"/>
  <c r="AC13" i="31" s="1"/>
  <c r="Z13" i="31"/>
  <c r="AB21" i="31"/>
  <c r="AC21" i="31" s="1"/>
  <c r="Z21" i="31"/>
  <c r="AB20" i="31"/>
  <c r="AC20" i="31" s="1"/>
  <c r="Z20" i="31"/>
  <c r="AB19" i="31"/>
  <c r="AC19" i="31" s="1"/>
  <c r="Z19" i="31"/>
  <c r="AB17" i="31"/>
  <c r="AC17" i="31" s="1"/>
  <c r="Z17" i="31"/>
  <c r="Z6" i="39"/>
  <c r="AB6" i="39" s="1"/>
  <c r="AC6" i="39" s="1"/>
  <c r="Z7" i="39"/>
  <c r="AB7" i="39" s="1"/>
  <c r="AC7" i="39" s="1"/>
  <c r="Z5" i="39"/>
  <c r="AB5" i="39" s="1"/>
  <c r="AC5" i="39" s="1"/>
  <c r="T5" i="30" l="1"/>
  <c r="T9" i="30" l="1"/>
  <c r="U9" i="30" s="1"/>
  <c r="Y9" i="30" s="1"/>
  <c r="T4" i="32"/>
  <c r="U4" i="32" s="1"/>
  <c r="T15" i="31"/>
  <c r="U15" i="31" s="1"/>
  <c r="Y15" i="31" s="1"/>
  <c r="T14" i="31"/>
  <c r="U14" i="31" s="1"/>
  <c r="Y14" i="31" s="1"/>
  <c r="T4" i="31"/>
  <c r="U4" i="31" s="1"/>
  <c r="U5" i="30"/>
  <c r="Y5" i="30" s="1"/>
  <c r="T8" i="30"/>
  <c r="U8" i="30" s="1"/>
  <c r="Y8" i="30" s="1"/>
  <c r="T7" i="30"/>
  <c r="U7" i="30" s="1"/>
  <c r="Y7" i="30" s="1"/>
  <c r="T6" i="30"/>
  <c r="U6" i="30" s="1"/>
  <c r="Y4" i="31" l="1"/>
  <c r="Z4" i="31" s="1"/>
  <c r="AB4" i="31" s="1"/>
  <c r="AC4" i="31" s="1"/>
  <c r="V4" i="31"/>
  <c r="AB14" i="31"/>
  <c r="AC14" i="31" s="1"/>
  <c r="Z14" i="31"/>
  <c r="AB15" i="31"/>
  <c r="AC15" i="31" s="1"/>
  <c r="Z15" i="31"/>
  <c r="Z4" i="32"/>
  <c r="AB4" i="32"/>
  <c r="AC4" i="32" s="1"/>
  <c r="AB9" i="30"/>
  <c r="AC9" i="30" s="1"/>
  <c r="Z9" i="30"/>
  <c r="AB7" i="30"/>
  <c r="AC7" i="30" s="1"/>
  <c r="Z7" i="30"/>
  <c r="AB8" i="30"/>
  <c r="AC8" i="30" s="1"/>
  <c r="Z8" i="30"/>
  <c r="Z4" i="30"/>
  <c r="AB4" i="30" s="1"/>
  <c r="AC4" i="30" s="1"/>
  <c r="Y6" i="30"/>
  <c r="V6" i="30"/>
  <c r="V4" i="30"/>
  <c r="V7" i="30"/>
  <c r="V8" i="30"/>
  <c r="V5" i="30"/>
  <c r="V9" i="30"/>
  <c r="V15" i="31"/>
  <c r="V14" i="31"/>
  <c r="V13" i="31"/>
  <c r="V5" i="31"/>
  <c r="V6" i="31"/>
  <c r="V7" i="31"/>
  <c r="V8" i="31"/>
  <c r="V9" i="31"/>
  <c r="V10" i="31"/>
  <c r="V11" i="31"/>
  <c r="V12" i="31"/>
  <c r="V4" i="32"/>
  <c r="AB6" i="30" l="1"/>
  <c r="AC6" i="30" s="1"/>
  <c r="Z6" i="30"/>
  <c r="AB5" i="30"/>
  <c r="AC5" i="30" s="1"/>
  <c r="Z5" i="30"/>
  <c r="D6" i="28"/>
  <c r="E6" i="28"/>
  <c r="D7" i="28"/>
  <c r="E7" i="28"/>
  <c r="E5" i="28"/>
  <c r="D5" i="28"/>
  <c r="AG6" i="22"/>
  <c r="AH6" i="22" s="1"/>
  <c r="BB5" i="22"/>
  <c r="AZ5" i="22"/>
  <c r="BA5" i="22" s="1"/>
  <c r="BE5" i="22" s="1"/>
  <c r="AR5" i="22"/>
  <c r="AP5" i="22"/>
  <c r="AQ5" i="22" s="1"/>
  <c r="AU5" i="22" s="1"/>
  <c r="AG5" i="22"/>
  <c r="AH5" i="22" s="1"/>
  <c r="AL5" i="22" s="1"/>
  <c r="BG5" i="22" s="1"/>
  <c r="AG6" i="20"/>
  <c r="AH6" i="20" s="1"/>
  <c r="AL6" i="20" s="1"/>
  <c r="BG6" i="20" s="1"/>
  <c r="BB5" i="20"/>
  <c r="AZ5" i="20"/>
  <c r="BA5" i="20" s="1"/>
  <c r="BE5" i="20" s="1"/>
  <c r="AR5" i="20"/>
  <c r="AP5" i="20"/>
  <c r="AQ5" i="20" s="1"/>
  <c r="AU5" i="20" s="1"/>
  <c r="AG5" i="20"/>
  <c r="AH5" i="20" s="1"/>
  <c r="AI5" i="20" s="1"/>
  <c r="AI5" i="22" l="1"/>
  <c r="AI6" i="20"/>
  <c r="AI6" i="22"/>
  <c r="AL6" i="22"/>
  <c r="BG6" i="22" s="1"/>
  <c r="AL5" i="20"/>
  <c r="BG5" i="20" s="1"/>
</calcChain>
</file>

<file path=xl/comments1.xml><?xml version="1.0" encoding="utf-8"?>
<comments xmlns="http://schemas.openxmlformats.org/spreadsheetml/2006/main">
  <authors>
    <author>tc={522DB805-4364-4D5A-9154-B649ADC7886C}</author>
  </authors>
  <commentList>
    <comment ref="P9"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n°3-2025-1900 del 19/12/2025.</t>
        </r>
      </text>
    </comment>
  </commentList>
</comments>
</file>

<file path=xl/comments2.xml><?xml version="1.0" encoding="utf-8"?>
<comments xmlns="http://schemas.openxmlformats.org/spreadsheetml/2006/main">
  <authors>
    <author>Manuela Hernandez</author>
    <author>tc={69CFE9CA-A16C-437B-9E91-2417D2C79B97}</author>
    <author>tc={BB4E3E46-E61F-4411-8D78-8649075F56B1}</author>
    <author>tc={77700CFC-8CA7-4D4D-B9D3-407004D392C8}</author>
    <author>tc={B05B384C-684C-4D55-B430-35724CC0A4BF}</author>
    <author>tc={1DAEC7A9-C914-45E4-9150-8023AA89FDA9}</author>
    <author>Lormy Karen Caviedes</author>
  </authors>
  <commentList>
    <comment ref="P4"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t>
        </r>
      </text>
    </comment>
    <comment ref="P5"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t>
        </r>
      </text>
    </comment>
    <comment ref="I6"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n°3-2025-1695 del 31/10/2025</t>
        </r>
      </text>
    </comment>
    <comment ref="J6"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n°3-2025-1695 del 31/10/2025</t>
        </r>
      </text>
    </comment>
    <comment ref="P7"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t>
        </r>
      </text>
    </comment>
    <comment ref="P8"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t>
        </r>
      </text>
    </comment>
    <comment ref="P9" authorId="0" shapeId="0">
      <text>
        <r>
          <rPr>
            <b/>
            <sz val="9"/>
            <color indexed="81"/>
            <rFont val="Tahoma"/>
            <family val="2"/>
          </rPr>
          <t>Manuela Hernandez:</t>
        </r>
        <r>
          <rPr>
            <sz val="9"/>
            <color indexed="81"/>
            <rFont val="Tahoma"/>
            <family val="2"/>
          </rPr>
          <t xml:space="preserve">
Se aprueba prórroga mediante memorando n°3-2025-501 del 12/03/2025.
Se aprobó segunda prórroga mediante memorando n°3-2025-1695 del 31/10/2025</t>
        </r>
      </text>
    </comment>
    <comment ref="P10"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n°3-2025-1435 del 03/09/2025
Se aprobó segunda prórroga mediante memorando n°3-2025-1695 del 31/10/2025</t>
        </r>
      </text>
    </comment>
    <comment ref="P15"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n°3-2025-1695 del 31/10/2025</t>
        </r>
      </text>
    </comment>
    <comment ref="H18" authorId="5"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n°3-2025-1695 del 31/10/2025.</t>
        </r>
      </text>
    </comment>
    <comment ref="O18" authorId="6" shapeId="0">
      <text>
        <r>
          <rPr>
            <b/>
            <sz val="9"/>
            <color indexed="81"/>
            <rFont val="Tahoma"/>
            <family val="2"/>
          </rPr>
          <t>Lormy Karen Caviedes: La fecha se estableció teniendo en cuenta que, hasta el momento, no se cuenta con el profesional idóneo para la realización del mismo.</t>
        </r>
      </text>
    </comment>
    <comment ref="P18" authorId="0" shapeId="0">
      <text>
        <r>
          <rPr>
            <b/>
            <sz val="9"/>
            <color indexed="81"/>
            <rFont val="Tahoma"/>
            <family val="2"/>
          </rPr>
          <t>Manuela Hernandez:</t>
        </r>
        <r>
          <rPr>
            <sz val="9"/>
            <color indexed="81"/>
            <rFont val="Tahoma"/>
            <family val="2"/>
          </rPr>
          <t xml:space="preserve">
Se aprobó prórroga mediante memorando n°3-2025-1096 del 19/06/2025. 
Se aprobó segunda prórroga mediante memorando n°3-2025-1695 del 31/10/2025</t>
        </r>
      </text>
    </comment>
    <comment ref="O19" authorId="6" shapeId="0">
      <text>
        <r>
          <rPr>
            <b/>
            <sz val="9"/>
            <color indexed="81"/>
            <rFont val="Tahoma"/>
            <family val="2"/>
          </rPr>
          <t>Lormy Karen Caviedes:</t>
        </r>
        <r>
          <rPr>
            <sz val="9"/>
            <color indexed="81"/>
            <rFont val="Tahoma"/>
            <family val="2"/>
          </rPr>
          <t xml:space="preserve">
Se acoge la recomendación a la fecha; sin embargo, no se cuenta con un profesional de archivo para la realización oportuna de la acción.</t>
        </r>
      </text>
    </comment>
  </commentList>
</comments>
</file>

<file path=xl/comments3.xml><?xml version="1.0" encoding="utf-8"?>
<comments xmlns="http://schemas.openxmlformats.org/spreadsheetml/2006/main">
  <authors>
    <author>tc={1ED689CC-A15A-47D7-8B52-27338F29AC97}</author>
    <author>tc={CF429D3D-0C01-470B-ADCA-0EFF6B9DBD0C}</author>
    <author>tc={49307E06-1B65-44D9-BF0B-504CD39B99D2}</author>
    <author>tc={BBD458DD-FB51-4727-B5D3-658BBE7F10E6}</author>
    <author>tc={1B6E7DAD-87C5-4C94-8B2E-C503503D63DD}</author>
    <author>tc={55A73860-2A3E-4096-B0AA-20CB7984F3B1}</author>
    <author>tc={2C72EBA9-C7FF-44DD-8456-B6EF1F18939E}</author>
    <author>tc={34EE5E8B-8E8F-439B-9537-8619F420E3F2}</author>
    <author>tc={09EF07DF-4C68-402A-87A1-126A62BFDBE7}</author>
    <author>tc={09F2FE03-086E-4275-AF23-AA915604DE97}</author>
    <author>tc={14380241-62B4-4AB2-AD70-F6158E8BCBBD}</author>
    <author>tc={4D2DF42E-E22D-4F51-B238-F0E3FAC91BCB}</author>
    <author>tc={F56DEBC4-2E33-431A-ABB5-67A349042DA9}</author>
    <author>tc={8FFA1264-A3D9-4CD7-9569-E7ADF3FDCD13}</author>
    <author>tc={1AA06121-5755-4C3D-93CD-A84CAC8FBF79}</author>
    <author>tc={32026BE0-A954-47B3-8545-B567AC465D03}</author>
    <author>tc={3BD838C2-13CE-4E4D-BC0D-ADE96D586B21}</author>
    <author>tc={93F2EE83-0448-42F1-A574-978E42FFD0EC}</author>
    <author>tc={5F197595-9E7C-41A2-A872-740B1E48B743}</author>
    <author>tc={6B5E0BED-A06C-4ACD-99CA-940AEC2D719F}</author>
    <author>tc={EB512D93-5519-48C2-BEA0-D637EFA53F3B}</author>
    <author>tc={A69CA6A4-0E28-4E87-B4E5-2B652AFC5E99}</author>
    <author>tc={B35567AC-BD79-4C4D-925F-D3FF18B8E292}</author>
    <author>tc={163870B9-FF03-4E79-8E64-A676D626BC4C}</author>
    <author>tc={F9065E84-91CD-4155-8884-97BC3FB18030}</author>
    <author>tc={48799996-4705-4BF6-AE17-48F22C7E1C21}</author>
    <author>tc={A1D2A107-B834-4184-ACDF-FA69E1D294F3}</author>
    <author>tc={5E7BB4C6-EFA8-4158-8FA2-3FEDD032AE68}</author>
    <author>tc={2EBF388F-AA14-40DB-A139-14613B6A6B00}</author>
    <author>tc={29D98239-3A19-4A58-B8C1-0B685543B749}</author>
    <author>tc={CC75BE06-2E48-4EC3-B7CF-B5EED3405B1B}</author>
    <author>tc={D20361EB-B913-4E1A-B07D-6ADFD665AAD2}</author>
    <author>tc={4305E3B5-C302-4243-B78D-34688F0EF353}</author>
    <author>tc={8B6F98ED-2403-4232-A3FC-2AC6983D87C8}</author>
    <author>tc={CD98B79C-565C-4E67-BE1D-A0FF5D40FD73}</author>
    <author>tc={1207F75E-BB81-4684-A2B9-8494A4D847DF}</author>
    <author>tc={54B5AD7A-27EC-4D4F-AD7C-B60FF444ADA6}</author>
    <author>tc={0EFABCA0-6CA0-4FBC-824C-30A33091C501}</author>
    <author>tc={FA075011-54CE-4C64-9057-52EF5F90518B}</author>
    <author>tc={DDCD9BBF-F7A2-41D3-BA40-FDE654D3F63B}</author>
    <author>tc={FEDE5B5B-674E-4591-8F3A-C8E48FD0D877}</author>
    <author>tc={9661C0B1-F2FC-4FFE-809C-68418BFBD29C}</author>
    <author>tc={E372F1A0-3E6A-4FB0-B9E7-118EC1C471E5}</author>
    <author>tc={3B53A9BE-622D-451E-BE98-878921AC21F3}</author>
    <author>tc={E56EE3F5-C4A9-4D1C-898D-FA957AC0E277}</author>
    <author>tc={E4F09360-AFD6-4055-8D76-EC7AABF4C5BC}</author>
    <author>tc={55393990-8528-47E4-9701-07099E0D4730}</author>
    <author>tc={92CAD2B5-1217-4F78-B3F5-16488F64EB4B}</author>
    <author>tc={C970DEDA-6B12-43F9-BFC5-7D95668A66CC}</author>
    <author>tc={13E67872-40A2-4588-B396-14D32C95B078}</author>
    <author>tc={A59FEC3D-33AE-4870-817E-A15B1F576852}</author>
    <author>tc={7243E969-CCCA-4EBF-9D65-ADEEE97D4994}</author>
    <author>tc={C4EEE062-8680-4458-BEDA-3DF6AC4A94B0}</author>
    <author>tc={FF2BEBFD-1189-4E6A-8D04-7E6D05519641}</author>
    <author>tc={212701B0-7B8B-495F-9B61-1F377A5C51D6}</author>
    <author>tc={FB7EF2BA-71EA-4793-B987-C442B2F4E31A}</author>
    <author>tc={11944A12-5A10-4111-B3B2-23F4BD1F5351}</author>
    <author>tc={B7534BFF-8FEE-4263-B164-21F28EDB99C1}</author>
    <author>tc={D9D41CB1-3C3E-46F6-8267-80AED3815BEC}</author>
    <author>tc={007D88EB-3748-4725-AA80-FEA38C487A23}</author>
    <author>tc={C283CB77-54E4-48EA-85EC-F1527725DD5C}</author>
    <author>Manuela Hernandez</author>
    <author>tc={7482AE9E-2384-4A27-8EEB-5DA491596453}</author>
  </authors>
  <commentList>
    <comment ref="H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4"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4"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4" authorId="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
        </r>
      </text>
    </comment>
    <comment ref="H5" authorId="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5" authorId="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5" authorId="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5" authorId="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
        </r>
      </text>
    </comment>
    <comment ref="H6" authorId="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6" authorId="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6" authorId="1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6" authorId="1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
        </r>
      </text>
    </comment>
    <comment ref="H7" authorId="1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7" authorId="1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7" authorId="1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7" authorId="1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8" authorId="1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8" authorId="1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8" authorId="1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8" authorId="1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9" authorId="2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9" authorId="2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9" authorId="2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9" authorId="2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10" authorId="2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0" authorId="2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0" authorId="2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0" authorId="2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1" authorId="2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1" authorId="2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1" authorId="3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1" authorId="3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2" authorId="3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2" authorId="3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2" authorId="3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2" authorId="3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3" authorId="3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3" authorId="3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3" authorId="3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3" authorId="3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4" authorId="4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4" authorId="4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4" authorId="4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4" authorId="4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5" authorId="4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5" authorId="4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5" authorId="4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5" authorId="4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6" authorId="4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6" authorId="4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6" authorId="5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6" authorId="5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7" authorId="5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7" authorId="5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7" authorId="5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7" authorId="5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8" authorId="5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8" authorId="5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8" authorId="5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8" authorId="5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P19" authorId="6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n°3-2025-1030 del 11/06/2025</t>
        </r>
      </text>
    </comment>
    <comment ref="P20"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1"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2"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3"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4" authorId="61" shapeId="0">
      <text>
        <r>
          <rPr>
            <b/>
            <sz val="9"/>
            <color indexed="81"/>
            <rFont val="Tahoma"/>
            <family val="2"/>
          </rPr>
          <t>Manuela Hernandez:</t>
        </r>
        <r>
          <rPr>
            <sz val="9"/>
            <color indexed="81"/>
            <rFont val="Tahoma"/>
            <family val="2"/>
          </rPr>
          <t xml:space="preserve">
Se aprobó prórroga mediante memorando n°3-2025-1831 del 04/12/2025. </t>
        </r>
      </text>
    </comment>
    <comment ref="P25" authorId="6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n°3-2025-1693 del 31/10/2025. </t>
        </r>
      </text>
    </comment>
  </commentList>
</comments>
</file>

<file path=xl/comments4.xml><?xml version="1.0" encoding="utf-8"?>
<comments xmlns="http://schemas.openxmlformats.org/spreadsheetml/2006/main">
  <authors>
    <author>tc={9E95787F-34D6-428B-B333-AC8DCAC4D112}</author>
  </authors>
  <commentList>
    <comment ref="P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n°3-2025-509 del 14/03/2025.
Se aprobó segunda prórroga mediante memorando n°3-2025-1693 del 31/10/2025. </t>
        </r>
      </text>
    </comment>
  </commentList>
</comments>
</file>

<file path=xl/comments5.xml><?xml version="1.0" encoding="utf-8"?>
<comments xmlns="http://schemas.openxmlformats.org/spreadsheetml/2006/main">
  <authors>
    <author>tc={D4C54991-E75C-4189-99DE-C823F7202962}</author>
    <author>Manuela Hernandez</author>
  </authors>
  <commentList>
    <comment ref="P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n°3-2025-1049 del 12/06/2025.</t>
        </r>
      </text>
    </comment>
    <comment ref="Y5" authorId="1" shapeId="0">
      <text>
        <r>
          <rPr>
            <b/>
            <sz val="9"/>
            <color indexed="81"/>
            <rFont val="Tahoma"/>
            <family val="2"/>
          </rPr>
          <t>Manuela Hernandez:</t>
        </r>
        <r>
          <rPr>
            <sz val="9"/>
            <color indexed="81"/>
            <rFont val="Tahoma"/>
            <family val="2"/>
          </rPr>
          <t xml:space="preserve">
Mediante memorando n°3-2025-1833 se aprobó la eliminación de la acción de la matriz de planes del proceso. </t>
        </r>
      </text>
    </comment>
  </commentList>
</comments>
</file>

<file path=xl/comments6.xml><?xml version="1.0" encoding="utf-8"?>
<comments xmlns="http://schemas.openxmlformats.org/spreadsheetml/2006/main">
  <authors>
    <author>tc={D7B91A09-735C-4D04-9147-2A81D366ED56}</author>
    <author>tc={DFED961D-EF94-499D-AD96-D64B6C33876F}</author>
    <author>tc={80ED3908-8874-4EC7-A872-BA80156E1977}</author>
    <author>tc={FBFE7471-9E29-4BC3-A19A-B61B02E72F2D}</author>
    <author>tc={F95CEA7A-1B7D-44AA-91AC-16945498F36F}</author>
    <author>tc={8D6CB51A-D273-4CC5-AAAF-E0CE9089C09F}</author>
    <author>tc={BA20C7CC-9F49-4ED6-B953-20D41785640A}</author>
  </authors>
  <commentList>
    <comment ref="P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n°3-2025-1668 del 27/10/2025. </t>
        </r>
      </text>
    </comment>
    <comment ref="P5"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n°3-2025-1668 del 27/10/2025. </t>
        </r>
      </text>
    </comment>
    <comment ref="P6"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n°3-2025-1668 del 27/10/2025. </t>
        </r>
      </text>
    </comment>
    <comment ref="P7" authorId="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n°3-2025-1668 del 27/10/2025. </t>
        </r>
      </text>
    </comment>
    <comment ref="P8" authorId="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n°3-2025-1668 del 27/10/2025. </t>
        </r>
      </text>
    </comment>
    <comment ref="P9" authorId="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n°3-2025-1048 del 12/06/2025.
Se aprobó segunda prórroga mediante memorando n°3-2025-1668 del 27/10/2025. </t>
        </r>
      </text>
    </comment>
    <comment ref="P10" authorId="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n°3-2025-1048 del 12/06/2025.
Se aprobó segunda prórroga mediante memorando n°3-2025-1668 del 27/10/2025. </t>
        </r>
      </text>
    </comment>
  </commentList>
</comments>
</file>

<file path=xl/comments7.xml><?xml version="1.0" encoding="utf-8"?>
<comments xmlns="http://schemas.openxmlformats.org/spreadsheetml/2006/main">
  <authors>
    <author>tc={A7FCEF15-27F2-487E-808C-B6E5074E3A8B}</author>
    <author>tc={36BE8386-59B4-45C0-9BBA-39968975C3B4}</author>
    <author>tc={01056E61-84A7-4C48-B73D-0F2CC558B4FF}</author>
    <author>tc={851471EE-19E2-4BAE-AAC9-4449FD65688A}</author>
  </authors>
  <commentList>
    <comment ref="P4"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n°3-2025-969 del 03/06/2025</t>
        </r>
      </text>
    </comment>
    <comment ref="P5"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n°3-2025-969 del 03/06/2025</t>
        </r>
      </text>
    </comment>
    <comment ref="H6"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n°3-2025-969 del 03/06/2025
</t>
        </r>
      </text>
    </comment>
    <comment ref="P6"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n°3-2025-969 del 03/06/2025</t>
        </r>
      </text>
    </comment>
  </commentList>
</comments>
</file>

<file path=xl/comments8.xml><?xml version="1.0" encoding="utf-8"?>
<comments xmlns="http://schemas.openxmlformats.org/spreadsheetml/2006/main">
  <authors>
    <author>Manuela Hernandez</author>
    <author>tc={EB220060-1F8B-4F48-95D7-FB8AE95DA180}</author>
  </authors>
  <commentList>
    <comment ref="P12" authorId="0" shapeId="0">
      <text>
        <r>
          <rPr>
            <sz val="11"/>
            <color theme="1"/>
            <rFont val="Calibri"/>
            <family val="2"/>
            <scheme val="minor"/>
          </rPr>
          <t xml:space="preserve">Manuela Hernandez:
Se aprobó segunda prórroga mediante memorando n°3-2025-1899
Se aprobó prórroga mediante memorando n°3-2025-1793 del 21/11/2025. </t>
        </r>
      </text>
    </comment>
    <comment ref="P17"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n°3-2025-1899.
</t>
        </r>
      </text>
    </comment>
    <comment ref="P18" authorId="0" shapeId="0">
      <text>
        <r>
          <rPr>
            <b/>
            <sz val="9"/>
            <color indexed="81"/>
            <rFont val="Tahoma"/>
            <family val="2"/>
          </rPr>
          <t>Manuela Hernandez:</t>
        </r>
        <r>
          <rPr>
            <sz val="9"/>
            <color indexed="81"/>
            <rFont val="Tahoma"/>
            <family val="2"/>
          </rPr>
          <t xml:space="preserve">
Se aprobó prórroga mediante memorando n°3-2025-1793 del 21/11/2025. </t>
        </r>
      </text>
    </comment>
  </commentList>
</comments>
</file>

<file path=xl/sharedStrings.xml><?xml version="1.0" encoding="utf-8"?>
<sst xmlns="http://schemas.openxmlformats.org/spreadsheetml/2006/main" count="3244" uniqueCount="1085">
  <si>
    <t>SEGUIMIENTO PLANES DE MEJORAMIENTO LOTERÍA DE BOGOTÁ</t>
  </si>
  <si>
    <r>
      <t>CODIGO:</t>
    </r>
    <r>
      <rPr>
        <sz val="8"/>
        <color theme="1"/>
        <rFont val="Arial Narrow"/>
        <family val="2"/>
      </rPr>
      <t xml:space="preserve"> FRO102-561-3</t>
    </r>
  </si>
  <si>
    <r>
      <rPr>
        <b/>
        <sz val="8"/>
        <color rgb="FFFF0000"/>
        <rFont val="Arial Narrow"/>
        <family val="2"/>
      </rPr>
      <t>FECHA: 31</t>
    </r>
    <r>
      <rPr>
        <sz val="8"/>
        <color rgb="FFFF0000"/>
        <rFont val="Arial Narrow"/>
        <family val="2"/>
      </rPr>
      <t>/03/2025</t>
    </r>
  </si>
  <si>
    <t xml:space="preserve">Orientaciones Generales: </t>
  </si>
  <si>
    <t xml:space="preserve">El archivo contiene las siguiente hojas: </t>
  </si>
  <si>
    <t xml:space="preserve">Hoja "Seguimiento", la cual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</si>
  <si>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</si>
  <si>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</si>
  <si>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</si>
  <si>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</si>
  <si>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</si>
  <si>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</si>
  <si>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</si>
  <si>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</si>
  <si>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</si>
  <si>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</si>
  <si>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</si>
  <si>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</si>
  <si>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</si>
  <si>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</si>
  <si>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</si>
  <si>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dio origen al hallazgo, observación y/o debilidad de auditoría identificado, con el fin de establecer una actividad efectiva, que prevenga la reincidencia del hallazgo.</t>
  </si>
  <si>
    <t>Acción de mejora a implementar</t>
  </si>
  <si>
    <t xml:space="preserve">Indica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</si>
  <si>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</si>
  <si>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</si>
  <si>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</si>
  <si>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</si>
  <si>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</si>
  <si>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</si>
  <si>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</si>
  <si>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</si>
  <si>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</si>
  <si>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</si>
  <si>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</si>
  <si>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</si>
  <si>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</si>
  <si>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</si>
  <si>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</si>
  <si>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</si>
  <si>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</si>
  <si>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</si>
  <si>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</si>
  <si>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 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</si>
  <si>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</si>
  <si>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</si>
  <si>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Alerta</t>
  </si>
  <si>
    <t>Identifica el 
EN TERMINO: La acción de mejora se encuentra 
ALERTA: La acción de mejora no presenta avances significativos durante el periodo de corte de seguimiento. 
OK: La acción de mejora alcanzo el 100% de la meta esperada</t>
  </si>
  <si>
    <t>Análisis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</si>
  <si>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</si>
  <si>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</si>
  <si>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asignado que realizó el seguimiento al plan de mejoramiento. </t>
  </si>
  <si>
    <t>Estado de la acción</t>
  </si>
  <si>
    <r>
      <t xml:space="preserve">Indica el estado de la acción a la fecha de seguimiento. 
</t>
    </r>
    <r>
      <rPr>
        <b/>
        <sz val="11"/>
        <color theme="1"/>
        <rFont val="Arial Narrow"/>
        <family val="2"/>
      </rPr>
      <t>EN EJECUCIÓN:</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próxima a su vencimiento. 
</t>
    </r>
    <r>
      <rPr>
        <b/>
        <sz val="11"/>
        <color theme="1"/>
        <rFont val="Arial Narrow"/>
        <family val="2"/>
      </rPr>
      <t>INCUMPLIDA:</t>
    </r>
    <r>
      <rPr>
        <sz val="11"/>
        <color theme="1"/>
        <rFont val="Arial Narrow"/>
        <family val="2"/>
      </rPr>
      <t xml:space="preserve"> Indica que la acción no se cumplió dentro de los plazos establecidos. 
</t>
    </r>
    <r>
      <rPr>
        <b/>
        <sz val="11"/>
        <color theme="1"/>
        <rFont val="Arial Narrow"/>
        <family val="2"/>
      </rPr>
      <t>CUMPLIDA</t>
    </r>
    <r>
      <rPr>
        <sz val="11"/>
        <color theme="1"/>
        <rFont val="Arial Narrow"/>
        <family val="2"/>
      </rPr>
      <t xml:space="preserve">: Indica que la acción se cumplió en un 100% en los plazos establecidos.
</t>
    </r>
  </si>
  <si>
    <t>SECCIÓN 4. JUSTIFICACIÓN DE LA EFECTIVIDAD DE LA ACCIÓN / HALLAZGO</t>
  </si>
  <si>
    <t>La verificación de la efectividad, solo aplica para los planes de mejoramiento de auditorías internas y planes derivados de las visitas del Archivo Distrital</t>
  </si>
  <si>
    <t xml:space="preserve">1. ¿El plan de Mejoramiento cumplió con la acción propuesta? </t>
  </si>
  <si>
    <t xml:space="preserve">Análisis adelantado por el auditor que realizó el seguimiento, de conformidad con lo reportado por el proceso responsable; en este se indica si se cumplió o no con la acción de mejora formulada. </t>
  </si>
  <si>
    <t>2. ¿Se ha materializado algún riesgo en relación con las acciones propuestas en el plan de mejora durante su ejecución?</t>
  </si>
  <si>
    <t xml:space="preserve">Análisis a partir de la información remitida por la Oficina Asesora de Planeación frente a las materializaciones de riesgos durante la ejecución de las acciones. </t>
  </si>
  <si>
    <t>3. Calificación de la acción</t>
  </si>
  <si>
    <r>
      <t xml:space="preserve">Indica la calificación de efectiva o infectiva, teniendo en cuenta las siguientes combinaciones:
Si las preguntas 1 y 2, se respondieron con "Si" y "No/No aplica", la acción es </t>
    </r>
    <r>
      <rPr>
        <b/>
        <sz val="11"/>
        <rFont val="Arial Narrow"/>
        <family val="2"/>
      </rPr>
      <t>"EFECTIVA".</t>
    </r>
    <r>
      <rPr>
        <sz val="11"/>
        <rFont val="Arial Narrow"/>
        <family val="2"/>
      </rPr>
      <t xml:space="preserve">
Cualquier otra combinación, la acción es </t>
    </r>
    <r>
      <rPr>
        <b/>
        <sz val="11"/>
        <rFont val="Arial Narrow"/>
        <family val="2"/>
      </rPr>
      <t>"INEFECTIVA</t>
    </r>
    <r>
      <rPr>
        <sz val="11"/>
        <rFont val="Arial Narrow"/>
        <family val="2"/>
      </rPr>
      <t xml:space="preserve">".  
</t>
    </r>
    <r>
      <rPr>
        <b/>
        <sz val="11"/>
        <rFont val="Arial Narrow"/>
        <family val="2"/>
      </rPr>
      <t xml:space="preserve">Nota 1: </t>
    </r>
    <r>
      <rPr>
        <sz val="11"/>
        <rFont val="Arial Narrow"/>
        <family val="2"/>
      </rPr>
      <t xml:space="preserve">si la acción se califica "EFECTIVA" la acción se CIERRA; en caso contrario, NO SE CIERRA. 
</t>
    </r>
    <r>
      <rPr>
        <b/>
        <sz val="11"/>
        <rFont val="Arial Narrow"/>
        <family val="2"/>
      </rPr>
      <t xml:space="preserve">Nota 2: </t>
    </r>
    <r>
      <rPr>
        <sz val="11"/>
        <rFont val="Arial Narrow"/>
        <family val="2"/>
      </rPr>
      <t xml:space="preserve">el "No aplica" hace referencia a las acciones formuladas que sus hallazgos no se relacionan con riesgos identificados en la entidad. 
</t>
    </r>
    <r>
      <rPr>
        <b/>
        <sz val="11"/>
        <rFont val="Arial Narrow"/>
        <family val="2"/>
      </rPr>
      <t>Nota 3:</t>
    </r>
    <r>
      <rPr>
        <sz val="11"/>
        <rFont val="Arial Narrow"/>
        <family val="2"/>
      </rPr>
      <t xml:space="preserve"> en relación con las acciones incumplidas, la efectividad se evaluará posterior al mes calendario fijado para su cumplimiento. </t>
    </r>
  </si>
  <si>
    <t>4. ¿Requiere reformulación de la acción?</t>
  </si>
  <si>
    <t xml:space="preserve">A partir de la calificación de la acción: 
Si la acción es efectiva, NO se debe reformular para mitigar la casusa que origino el hallazgo; en caso, contrario, el proceso responsable deberá realizar reformulación. </t>
  </si>
  <si>
    <t>5. Fuente Origen cierre hallazgo y/u observación</t>
  </si>
  <si>
    <t xml:space="preserve">Indica si el seguimiento fue realizado por la OCI, por el ente de control externo. </t>
  </si>
  <si>
    <t>6. Detalle de la fuente</t>
  </si>
  <si>
    <t xml:space="preserve">Indica el soporte que evidencia el cierre del hallazgo. 
Nombre completo del informe donde se registra el cierre del hallazgo en caso de que la fuente de origen sea externa. 
(Este campo solo aplica para los planes de mejoramiento externos)
</t>
  </si>
  <si>
    <t>Hoja "Resultados seguimiento", la cual refleja el estado de los planes de mejoramiento de la entidad en cada seguimiento trimestral.</t>
  </si>
  <si>
    <t>SECCIÓN 4. JUSTIFICACIÓN DE LA EFECTIVIDAD DE LA ACCIÓN</t>
  </si>
  <si>
    <t>Seguimiento IV Trimestre</t>
  </si>
  <si>
    <t>Causa(s) del hallazgo</t>
  </si>
  <si>
    <t>Tipo de acción Propuesta</t>
  </si>
  <si>
    <t>Fecha de inicio
(DD-MM-AA)</t>
  </si>
  <si>
    <t>Fecha terminación
(DD-MM-AA)</t>
  </si>
  <si>
    <t>Modificación 
Fecha terminación
(DD-MM-AA)</t>
  </si>
  <si>
    <t>4.Fecha seguimiento</t>
  </si>
  <si>
    <t>4.Detalle del avance de la acción de mejora</t>
  </si>
  <si>
    <t>4.Actividades realizadas  a la fecha</t>
  </si>
  <si>
    <t>4.Resultado del indicador</t>
  </si>
  <si>
    <t>4. 100% avance en ejecución de la meta</t>
  </si>
  <si>
    <t>4.Alerta</t>
  </si>
  <si>
    <t>4.Analisis - Seguimiento OCI</t>
  </si>
  <si>
    <t>4.Auditor que realizó el seguimiento</t>
  </si>
  <si>
    <t>6. Detalle de la fuente
(Este campo solo aplica para los planes de mejoramiento externos)</t>
  </si>
  <si>
    <t>Origen Interno</t>
  </si>
  <si>
    <t>Auditoría al Proceso Gestión de Bienes y servicios 2025</t>
  </si>
  <si>
    <t>GESTIÓN DE BIENES Y SERVICIOS</t>
  </si>
  <si>
    <t>Producto de la revisión del contrato 03 de 2024 bajo la modalidad invitación directa, tanto en su expediente físico como en el digital publicado en la plataforma SECOP II,  No se evidenció en el expediente el Informe de Evaluación de Proveedor ni el formato FR0330-273-2, documentos relacionados con la actividad 17 del procedimiento de Invitación Directa (código PRO103-383-4), por consiguiente, es necesario aclarar en el procedimiento en qué casos debe aplicar el documento señalado, y Se identificó que el expediente contractual no ha sido cerrado en el SECOP, toda vez que, a la fecha, continúa con estado 'En ejecución', a pesar de que el contrato finalizó en agosto de 2024 y su fecha de finalización de la póliza de cumplimiento en diciembre de 2024.</t>
  </si>
  <si>
    <t xml:space="preserve">1. Falta de claridad con la actividad17 del procedimiento  PRO 103-382-4 y su aplicabilidad a los contratos de prestacion de servicios persona natural.                                                       </t>
  </si>
  <si>
    <t xml:space="preserve">1.Modificación del procedimiento PRO 103-382-4 Numeral 17 indicando que no aplica para contratos de prestación de servicios profesionales y de apoyo a la gestión.                                          </t>
  </si>
  <si>
    <t xml:space="preserve">1.Modificación del procedimiento  PRO 103-382-4 Numeral 17 indicando que no aplica para contratos de prestación de servicios profesionales y de apoyo a la gestión luego de presentado y aprobado en comité de Gestión .                   </t>
  </si>
  <si>
    <t>Acción de mejora</t>
  </si>
  <si>
    <t>Secretaría General</t>
  </si>
  <si>
    <t>NO</t>
  </si>
  <si>
    <t>Seguimiento OCI</t>
  </si>
  <si>
    <t xml:space="preserve">2. No se cuenta con Requerimiento de la  SG al supervisor del contrato exigiendo el cumplimiento de la normativa para el cierre del expediente contractual. </t>
  </si>
  <si>
    <t xml:space="preserve">2.Requerimiento mediante SIGA al supervisor exigiendo el cumplimiento de la normativa para el cierre del expediente contractual. </t>
  </si>
  <si>
    <t xml:space="preserve">Un Requerimiento mediante SIGA enviado   al supervisor exigiendo el cumplimiento de la normativa para el cierre del expediente contractual. </t>
  </si>
  <si>
    <t>Correctiva</t>
  </si>
  <si>
    <t>equerimiento mediante SIGA enviado al supervisor exigiendo el cumplimiento de la normativa para el cierre del expediente contractual.</t>
  </si>
  <si>
    <t xml:space="preserve">En la revisión del Contrato No. 26 de 2024 celebrado bajo la modalidad de selección simplificada se identificó la suscripción de un Otrosí al contrato firmado y publicado en SECOP II. Para respaldar dicha modificación se expidió el CDP No. 314, no obstante, de evidencio que el Registro presupuestal no fue expedido a pesar de que el servicio fue prestado el 10 de octubre de 2024 situación que origino que el DCP fuera cancelado, situación que ocasionó que la modificación contractual no contara con el recurso requerido para garantizar el pago de la factura No. CO0110056938 emitida por el valor pactado en la modificación de $1,642,392. De igual forma en el expediente contractual no figura la ampliación de la garantía por el valor adicionado.
	No se realizó el registro presupuestal, operación que es un requisito de perfeccionamiento del acto administrativo de modificación y adición del contrato. 
	Esta situación evidencia debilidades en el proceso de modificación contractual, ya que, si bien el Manual de Contratación establece en su Artículo 35 , literal a), la exigencia de contar con el registro presupuestal como condición para la ejecución del contrato, el Artículo 36 “Modificaciones contractuales” no precisa que, cuando la modificación incluye un componente presupuestal, se deba expedir igualmente el correspondiente registro presupuestal. 
	No se realizó la ampliación de la póliza del otro si del contrato incumpliendo la cláusula tercera de dicha modificación en la que consta que “El contratista se obliga a ampliar la vigencia y valor de los amparos de la póliza en los términos del presente documento, dentro de los 3 días siguientes a la expedición de la presente modificación”.
	No se identificó en los formatos seguimiento, control y reevaluación de proveedores y contratistas (Código: FRO330-183-5) el detalle correspondiente al seguimiento del análisis de riesgo de incumplimiento.
	Se identificó que la factura No. 2 del contrato por valor de $1.008.406 no fue cargada en la plataforma SECOP. En su lugar, se cargó la factura 3 del contrato No. CO0110056938 por un valor de $1.642.392, cuyos soportes de pago corresponden a la Orden de Pago No. 2188 por $1.008.406, con fecha del 31 de diciembre de 2024, lo que evidencia que evidencia inconsistencias en los soportes cargado en SECOP."
</t>
  </si>
  <si>
    <t xml:space="preserve">Debilidades en el proceso de modificación contractual, ya que, si bien el Manual de Contratación establece en su Artículo 351, literal a), la exigencia de contar con el registro presupuestal como condición para la ejecución del contrato, el Artículo 36 “Modificaciones contractuales” no precisa que, cuando la modificación incluye un componente presupuestal, se deba expedir igualmente el correspondiente registro presupuestal.
▪ No se realizó la ampliación de la póliza del otro si del contrato incumpliendo la cláusula tercera de dicha modificación en la que consta que “El contratista se obliga a ampliar la vigencia y valor de los amparos de la póliza en los términos del presente documento, dentro de los 3 días siguientes a la expedición de la presente modificación”."
</t>
  </si>
  <si>
    <t xml:space="preserve">1. Capacitación a los supervisores y personal de Secretaria General sobre las consecuencias administrativas, fiscales y disciplinarias de no contar con documentos relacionados con la ejecución contractual para adiciones y/o prórrogas  (RP, Póliza etc.)                                                       </t>
  </si>
  <si>
    <t xml:space="preserve">1.Una Capacitación  sobre las consecuencias administrativas, fiscales y disciplinarias de no contar con documentos relacionados con la ejecución contractual para adiciones y/o prórrogas  (RP, Póliza etc.)          </t>
  </si>
  <si>
    <t>Capacitación a los supervisores y personal de Secretaria General sobre las consecuencias administrativas, fiscales y disciplinarias de no contar con documentos relacionados con la ejecución contractual para adiciones y/o prórrogas (RP, Póliza etc.)17/12/2025</t>
  </si>
  <si>
    <t xml:space="preserve">2.Revisón y en caso de ser necesario modificar los procedimiento de contratación Directa, Privada y Abierta  incluyendo solicitud de  RP. Modificación de garantía en caso de Prorroga o adición contractual.   </t>
  </si>
  <si>
    <t xml:space="preserve">2.Acta de Revisión y en caso de ser necesario modificar los procedimiento de contratación Directa, Privada y Abierta  incluyendo solicitud de  RP. Modificación de garantía en caso de Prorroga o adición contractual si aplica.     </t>
  </si>
  <si>
    <t xml:space="preserve">Acta de Revisión y en caso de ser necesario modificar los procedimiento de contratación Directa, Privada y Abierta incluyendo solicitud de RP. Modificación de garantía en caso de Prorroga o adición contractual si aplica. No fue necesario realizar modificación a los procedimientos por la modificacion al  manual de contratacion </t>
  </si>
  <si>
    <t xml:space="preserve">3. Incluir un nuevo parágrafo  en el artículo 36 de la resolución 223/2023 que indique que para adiciones , prórrogas se debe contar con RP Y Modificación de garantía si aplica </t>
  </si>
  <si>
    <t>3.Modificar el articulo 36 de la Resolución  223 de 2023</t>
  </si>
  <si>
    <t xml:space="preserve">Incluir un nuevo parágrafo  en el artículo 36 de la resolución 223/2023 que indique que para adiciones , prórrogas se debe contar con RP Y Modificación de garantía si aplica . Se adjunta resolución y publicación web </t>
  </si>
  <si>
    <t>Una vez revisado el seguimiento contractual realizado por los supervisores, se identificó como factor común en los cinco contratos analizados el cumplimiento parcial del literal b) del numeral 1, referente a identificar los riesgos del contrato y tomar medidas para mitigarlos. Lo anterior, debido a que, si bien se verificó la totalidad de las cuentas de cobro y los formatos de informe de seguimiento, control y reevaluación de proveedores y contratistas, en dichos documentos no se evidenció el seguimiento a los controles definidos en los estudios previos para prevenir la materialización de riesgos que pudieran afectar la adecuada prestación del servicio.</t>
  </si>
  <si>
    <t xml:space="preserve">analizados el cumplimiento parcial del literal b) del numeral 1, referente a identificar los riesgos del contrato y tomar medidas para mitigarlos. </t>
  </si>
  <si>
    <t xml:space="preserve">Directriz socializada a los supervisores y responsables de oficinas que requieren contratación sobre la necesidad de diligenciar en su totalidad el formato de informe de seguimiento control y reevaluación de proveedores y contratista a fin de evitar  la materialización de riesgos que pueden afectar la adecuada prestación de servicio </t>
  </si>
  <si>
    <t>1. Directriz socializada</t>
  </si>
  <si>
    <t>Directriz socializada a los supervisores y responsables de oficinas que requieren contratación sobre la necesidad de diligenciar en su totalidad el formato de informe de seguimiento control y reevaluación de proveedores y</t>
  </si>
  <si>
    <t>"Luego de la revisión de las actas del Comité de Contratación correspondientes a los años 2024 y 2025, se identificaron debilidades relacionadas con las funciones de la Secretaría Técnica del comité, en particular debido a que:
•	Las actas revisadas solo cuentan con la firma del Presidente del Comité y del Secretario Técnico, aun cuando el artículo nro. 8, literal j establece que, una vez aceptado el proyecto de acta, este debe ser firmado por todos los integrantes del Comité de Contratación.
•	En cada acta se deja constancia de que el documento fue enviado por correo electrónico para revisión y presentación de observaciones. No obstante, en el archivo físico no se encontró soporte del envío del acta preliminar ni la cadena de observaciones recibidas. En consecuencia, no es posible asegurar que el 100% de los asistentes haya avalado el acta.
•	Se identificaron casos específicos en los que no se remitió el acta al Jefe de Control Interno (OCI):
1.	Acta del 10 de octubre de 2024: enviada para aprobación el 16 de octubre de 2024, sin envío al Jefe OCI.
2.	Acta del 1 de octubre de 2024: enviada el 2 de octubre de 2024, sin envío al Jefe OCI.
3.	Acta del 13 de agosto de 2024: enviada el 16 de septiembre de 2024, sin envío al Jefe OCI.
4.	Acta del 25 de julio de 2024: enviada el 25 de julio, sin envío al Jefe OCI.
•	Se observó que el consecutivo de algunas actas presenta duplicidad. Por ejemplo:
1.	Dos actas con el número 2, correspondientes a las fechas 3 y 27 de marzo de 2025.
2.	Dos actas con el número 4, correspondientes a las fechas 10 de abril y 2 de mayo de 2025.
3.	Dos actas con el número 5, correspondientes a las fechas 7 y 15 de mayo de 2025.
Como consecuencia de esta duplicidad, no existen las actas con los números 3, 6 y 7, las cuales no fueron emitidas con el fin de seguir el consecutivo a partir del acta 8."</t>
  </si>
  <si>
    <t xml:space="preserve">Debilidades relacionadas con las funciones de la Secretaría Técnica del comité,. Carga laboral en el profesional I Quién cuenta con dos Secretaria de Comités importantes de la Lotería de Bogotá </t>
  </si>
  <si>
    <t>"Actividades  : 1. Modificar  el literal j numeral 8 de la resolución 70 de 2021. Indicando  ""Remitir a más tardar dentro de la semana siguiente a la realización del Comité., a cada uno de los miembros asistentes a la respectiva sesión con  el proyecto de acta, a través 
de correo electrónico, o cualquier medio, para que emitan sus observaciones. En el evento en que no reciba comentarios u observaciones a las actas, dentro de los dos días siguientes a su envío, se entenderá que no existen objeciones y que el proyecto 
es aceptado para ser firmado por parte del Presidente y el Secretario del comité de contratación. 
Procedimiento del cual dejará los soportes necesarios, en el expediente contentivo de las actas"".                                          
"</t>
  </si>
  <si>
    <t>1. Modificar la resolución 70 de 2021    
 literal j numeral 8</t>
  </si>
  <si>
    <t xml:space="preserve">Modificar Resolución </t>
  </si>
  <si>
    <t xml:space="preserve"> 2.Realizar un Excel con casillas con información del año, numero de acta, fecha de realización, fecha de envió a los 8 miembros  (incluido control interno quien tiene sólo voz). </t>
  </si>
  <si>
    <t xml:space="preserve">2. Realizar el Excel para autocontrol por parte de la Secretaria Técnica </t>
  </si>
  <si>
    <t xml:space="preserve">    11/11/2025 </t>
  </si>
  <si>
    <t xml:space="preserve">Excel de autocontrol </t>
  </si>
  <si>
    <t>Auditoría a revisión criterios FURAG</t>
  </si>
  <si>
    <t>MIPG</t>
  </si>
  <si>
    <r>
      <rPr>
        <b/>
        <sz val="10"/>
        <rFont val="Arial Narrow"/>
        <family val="2"/>
      </rP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DEL PERSONAL DE LA ENTIDAD
HALLAZGO No. 4
</t>
    </r>
    <r>
      <rPr>
        <sz val="10"/>
        <rFont val="Arial Narrow"/>
        <family val="2"/>
      </rPr>
      <t xml:space="preserve">
Verificada la publicación de la declaración de conflictos de interés por parte de los trabajadores Oficiales, Directivos y/o Empelados públicos de libre nombramiento y remoción, y contratistas de la entidad objeto de verificación, en las plataformas SIDEAP y SIGEP durante la vigencia 2024 y a corte julio del 2025 al momento de: 1) posesión en un cargo o suscripción de contrato de prestación de servicios; 2) una vez al año o durante la ejecución del contrato; 3) retiro del servicio o terminación del objeto contractual con la entidad u organismo Distrital y; 4) cuando la o el servidor público o la o el colaborador del Distrito en cualquier momento considera que podría encontrarse incurso en una situación de Conflicto de Interés; se identificó incumplimiento, por cuanto:  
Verificación SIGEP: 
•	El 25% (4) de los trabajadores oficiales y/o Directivos verificados no presentó la declaración periódica en el SIGEP, por tanto, no cuenta con el soporte anexo a la hoja de vida (ver celdas resaltadas en color rojo de la Tabla No.15 Verificación presentación declaraciones de conflictos de interés vigencias 2024 y 2025)
•	De los 11 (69%) trabajadores oficiales, Directivos y/o empelados de libre nombramiento y remoción verificados que presentaron la declaración en SIGEP, solo 8 cuentan con el soporte anexo a la hoja de vida (ver celdas resaltadas en color verde de la Tabla No.15 Verificación presentación declaraciones de conflictos de interés vigencias 2024 y 2025)
•	El 91% (21) de los contratistas verificados no presentó declaración periódica en el SIGEP, por tanto, no cuenta con el soporte anexo al expediente físico del contrato. (ver celdas resaltadas en color rojo de la Tabla No.17 Verificación presentación declaraciones de conflictos de interés vigencias 2025)
•	El 4% (1) de los contratistas realizó declaración extemporánea al plazo establecido por el distrito (31/07/2025); (ver texto en rojo de la fila n°4 de la Tabla No.17 Verificación presentación declaraciones de conflictos de interés vigencias 2025)
•	El 13% (3) de los contratistas verificados finalizaron el plazo del contrato, no obstante, no realizaron declaración asociada (terminación del contrato); (ver celdas resaltadas en color naranja de la Tabla No.17 Verificación presentación declaraciones de conflictos de interés vigencias 2025)
Verificación SIDEAP: 
•	Vigencia 2024:
o	El 6% (1) de los trabajadores oficiales, Directivos y/o empelados de libre nombramiento y remoción verificados presentó declaración de fecha 25/07/2022 con la declaración de bienes y rentas para el 2024 (ver texto en rojo de la fila n°16 de la Tabla No.15 Verificación presentación declaraciones de conflictos de interés vigencias 2024 y 2025) 
o	El 6% (1) de los trabajadores oficiales, Directivos y/o empelados de libre nombramiento y remoción verificados presentó declaración de ingreso bajo el tipo “Para suscribir contrato de prestación de servicios” para la Personería de Bogotá; la cual fue aceptada por la entidad y anexada a la hoja de vida de la servidora (Ver celdas resaltadas en color naranja de la Tabla No.15 Verificación presentación declaraciones de conflictos de interés vigencias 2024 y 2025)
o	El 100% de los contratistas verificados no presentó declaración una vez se finalizó el plazo del contrato y, por ende, no cuenta con el soporte anexo al expediente físico del contrato. (ver celdas resaltadas en color rojo de la Tabla No.16 Verificación presentación declaraciones de conflictos de interés vigencias 2024)
•	Vigencia 2025:
o	El 13% (2) de los trabajadores oficiales, Directivos y/o empelados de libre nombramiento y remoción verificados presentó declaración posterior al plazo establecido por la Función pública (Ver texto resaltado en color rojo de la Tabla No.15 Verificación presentación declaraciones de conflictos de interés vigencias 2024 y 2025)
o	El 61% (14) de contratistas verificados no realizó declaración periódica, por tanto, no cuenta con el soporte anexo al expediente físico del contrato. (ver celdas resaltadas en color marron de la Tabla No.17 Verificación presentación declaraciones de conflictos de interés vigencia 2025)
o	El 4% (1) de contratistas verificados realizó declaración periódica extemporánea al plazo establecido por el distrito (31/07/2025); (ver texto en rojo de la fila n°12 de la Tabla No.17 Verificación presentación declaraciones de conflictos de interés vigencias 2025)
o	El 4% (1) de contratistas verificados realizó declaración para “Actualizar durante la ejecución del cargo” cuando debió ser “Para actualizar durante la ejecución del contrato” (ver texto en rojo de la fila n°15 de la Tabla No.17 Verificación presentación declaraciones de conflictos de interés vigencias 2025)
o	El 13% (3) de los contratistas verificados finalizaron el plazo del contrato, no obstante, no realizaron declaración asociada (terminación del contrato) (ver celdas resaltadas en color naranja de la Tabla No.17 Verificación presentación declaraciones de conflictos de interés vigencias 2025)
Responsable de liderar formulación de Plan de Mejoramiento:  Secretaría General y Unidad de Talento Humano</t>
    </r>
  </si>
  <si>
    <t xml:space="preserve">Debilidades  en la promoción seguimiento y control efectivos por parte de la Unidad de Talento Humano y la Secretaria General, al cumplimiento de las declaraciones de conflictos de intereses de conformidad con la normatividad vigente aplicable. </t>
  </si>
  <si>
    <t xml:space="preserve">Circular emitida por la Secretaria General para los supervisores de contratos  en dónde se indique la obligación de hacer seguimiento a la presentación de la declaración de conflicto de intereses en las plataformas SIDEAP Y SIGEP en la etapa precontractual, en modificaciones contratacuales y  a la terminación y en la actualización que exige el distrito a mitad del año. El supervisor verificará que corresponda  para "Actualizar durante la ejecución del contrato". </t>
  </si>
  <si>
    <t>Circular</t>
  </si>
  <si>
    <t>Secretarío General</t>
  </si>
  <si>
    <t xml:space="preserve">Circular del 13/11/2025 para los supervisores de contratos  en dónde se indique la obligación de hacer seguimiento a la presentación de la declaración de conflicto de intereses en las plataformas SIDEAP Y SIGEP en la etapa precontractual, en modificaciones contratacuales y  a la terminación y en la actualización que exige el distrito a mitad del año. El supervisor verificará que corresponda  para "Actualizar durante la ejecución del contrato". </t>
  </si>
  <si>
    <t>Criterios efectividad</t>
  </si>
  <si>
    <t>2. ¿Se ha materializado algún riesgo en relación con las acciones propuestas en el Plan de Mejora?</t>
  </si>
  <si>
    <t>SI</t>
  </si>
  <si>
    <t>Origen Externo</t>
  </si>
  <si>
    <t>Informe Alcaldía de Bogotá-PQRS</t>
  </si>
  <si>
    <t>ATENCIÓN Y SERVICIO AL CLIENTE</t>
  </si>
  <si>
    <t>Peticiones Vencidas en el Sistema</t>
  </si>
  <si>
    <t>1. Socializar, desde la oficina de Atención al Cliente, de manera trimestral, a través de correo electrónico a todos los colaboradores de la entidad, dentro de los cuales están los jefes de las áreas que son usuarios en el Sistema Bogotá Te Escucha y los usuarios administradores en la entidad de dicho sistema, el Manual para la Gestión de Peticiones Ciudadanas y las Modalidades de las peticiones y tiempos de ley para dar respuesta a las mismas.</t>
  </si>
  <si>
    <t>Correos trimestrales de socialización</t>
  </si>
  <si>
    <t>Preventiva</t>
  </si>
  <si>
    <t>Sandra Milena Trujillo Vargas - Profesional III Atención al Cliente</t>
  </si>
  <si>
    <t>El 7 de octubre de 2025, desde la oficina de Atención al Cliente se socializó, mediante correo electrónico institucional, a todos los colaboradores de la entidad, dentro de los cuales están los jefes de las áreas que son usuarios en el Sistema Bogotá Te Escucha y el usuario administrador en la entidad de dicho sistema, el Manual para la Gestión de Peticiones Ciudadanas y las Modalidades de las peticiones y tiempos de ley para dar respuesta a las mismas.</t>
  </si>
  <si>
    <t>2. Realizar de manera semestral, desde la oficina de Atención al Cliente, capacitación virtual a todos los colaboradores de la entidad, dentro de los cuales están los responsables de responder PQRS, sobre puntos relevantes a tener en cuenta dentro del Manual de Gestión de Peticiones Ciudadanas. Adicionalmente, informar sobre las implicaciones y/o consecuencias que genera la no atención oportuna de PQRS.</t>
  </si>
  <si>
    <t xml:space="preserve">Evidencia capacitaciones virtuales semestrales (listado de asistencia y material capacitación) </t>
  </si>
  <si>
    <t>El 13 de noviembre de 2025, desde la oficina de Atención al Cliente se llevó a cabo capacitación virtual sobre puntos relevantes en la gestión de peticiones ciudadanas y la atención oportuna de las mismas; de igual manera durante la capacitación se informó sobre las implicaciones y/o consecuencias que conlleva la no atención oportuna de las PQRSD.</t>
  </si>
  <si>
    <t>4. Presentar trimestralmente por parte de la oficina de Atención al Cliente, el monitoreo y seguimiento, en sesiones del Comité Institucional de Gestión y Desempeño, sobre el estado de PQRS y las alertas emitidas a los jefes de áreas que son usuarios en el Sistema Bogotá Te Escucha</t>
  </si>
  <si>
    <t>Actas de las sesiones del CIGYD cuando se presente el seguimiento por parte de la Oficina de Atención al Cliente</t>
  </si>
  <si>
    <t xml:space="preserve">En las sesiones del Comité Institucional de Gestión y Desempeño CIGYD del 31 de octubre, 28 de noviembre y 19 de diciembre de 2025 se hizo la presentación del Monitoreo y seguimiento estado de PQRSD con corte a cada sesión del comité y el informe de las PQRSD del mes anterior a cada sesión del CIGYD. </t>
  </si>
  <si>
    <t>5. Remitir, desde la oficina de Atención al Cliente, de manera trimestral a través del Sistema Integrado de Gestión Documental - SIGA  a los jefes de las áreas que son usuarios en el Sistema Bogotá Te Escucha, oficio o memorando interno recalcando las responsabilidades y recomendaciones generales sobre la importancia de la atención y gestión oportuna a las PQRS recibidas y que les son asignadas a través del Sistema Bogotá Te Escucha.</t>
  </si>
  <si>
    <t>Oficios o memorandos internos trimestrales</t>
  </si>
  <si>
    <t>Para el cuarto trimestre de 2025, se remitió el 7 de octubre de 2025, desde la oficina de Atención al Cliente, a través del Sistema Integrado de Gestión Documental - SIGA,  a los jefes de las áreas que son usuarios en el Sistema Bogotá Te Escucha, el oficio o memorando interno con radicado 3-2025-1612 recalcando las responsabilidades y recomendaciones generales sobre la importancia de la atención y gestión oportuna a las PQRSD recibidas y que les son asignadas a través del Sistema Bogotá Te Escucha</t>
  </si>
  <si>
    <r>
      <rPr>
        <b/>
        <sz val="10"/>
        <rFont val="Arial Narrow"/>
        <family val="2"/>
      </rPr>
      <t xml:space="preserve">TEMA: DEFICIENCIAS EN LA IMPLEMENTACIÓN DEL MODELO INTEGRADO DE PLANEACIÓN Y GESTIÓN-MIPG Y EL SISTEMA DE CONTROL INTERNO-MECI MEDIANTE LA IDENTIFICACIÓN DEL CUMPLIMIENTO DE LOS ASPECTOS Y/O CRITERIOS EVALUADOS A TRAVÉS DEL FORMULARIO FURAG
HALLAZGO No.1 
</t>
    </r>
    <r>
      <rPr>
        <sz val="10"/>
        <rFont val="Arial Narrow"/>
        <family val="2"/>
      </rPr>
      <t xml:space="preserve">
De la verificación a las actividades ejecutadas por la entidad durante la vigencia 2024 con alcance a julio del 2025 para las 177 de 437 preguntas seleccionadas mediante muestreo aleatorio, que dan cumplimiento a los aspectos y/o criterios evaluados en el marco del índice de Desempeño Institucional-IDI evaluados a través del FURAG; se identificó debilidades para el 32% (56 de 177), por cuanto:
• Para el 13% (23 de 177) de preguntas, se identificó cumplimiento parcial por parte de la entidad.
• Para el 14% (25 de 177) de preguntas, se identificó incumplimiento por parte de la entidad; debido a que: 1) no se realizaron actividades asociadas; 2) no se aportaron evidencias para verificar lo reportado por la entidad y; 3) no se registró respuesta por la entidad.
• Para el 5% (8 de 177) de preguntas, no se logró identificar su estado; ya que, no fueron aportadas las evidencias correspondientes por parte del proceso responsable y/o no se identificaron evidencias en los repositorios de información consultados (ver celdas resaltadas en color amarillo de la Tabla No.11 Detalle estado cumplimiento de criterios y/o aspectos evaluados en el marco del IDI)</t>
    </r>
  </si>
  <si>
    <t>No se ha elaborado un documento formal de estrategia anual de servicio o relacionamiento con la ciudadanía en el que se incluyan las acciones que se vienen adelantando por cuanto no se cuenta con la evidencia que soportara dichas acciones (preguntas 209 y 210)</t>
  </si>
  <si>
    <t>1. Elaborar el documento “Estrategia Anual
de Servicio a la Ciudadanía” y someterlo para
aprobación en el CIGYD antes del
presente año 205.</t>
  </si>
  <si>
    <t>Documento elaborado y acta del CIGYD donde se aprueba dicho documento</t>
  </si>
  <si>
    <t xml:space="preserve"> Profesional III Atención al Cliente</t>
  </si>
  <si>
    <t>16/10/2025</t>
  </si>
  <si>
    <t>31/12/2025</t>
  </si>
  <si>
    <t>En la sesión del Comité Institucional de Gestión y Desempeño de fecha 19 de diciembre de 2025 se presentó el documento Estrategia de Servicio a la Ciudadanía 2025 - 2027; el cual fue aprobado en dicha sesión del Comité</t>
  </si>
  <si>
    <r>
      <rPr>
        <b/>
        <sz val="10"/>
        <rFont val="Arial Narrow"/>
        <family val="2"/>
      </rPr>
      <t xml:space="preserve">TEMA: DEBILIDADES EN LA EXISTENCIA Y COHERENCIA DE LAS EVIDENCIAS QUE SOPORTARON LAS RESPUESTAS DADAS EN EL MARCO DEL DILIGENCIAMIENTO DEL FORMULARIO FURAG
HALLAZGO No.2
</t>
    </r>
    <r>
      <rPr>
        <sz val="10"/>
        <rFont val="Arial Narrow"/>
        <family val="2"/>
      </rPr>
      <t xml:space="preserve">
En el marco de la verificación de las evidencias cargadas por la entidad para soportar las respuestas de las 177 de 437 preguntas objeto de verificación del Formulario FURAG vigencia 2024, seleccionadas previamente mediante muestreo aleatorio, se realizó revisión de la calidad de las respuestas que evidencian las actividades que dan cumplimiento a los aspectos y/o criterios evaluados; identificando que el 18% (33 de 177) presentó debilidades, por cuanto: 
•	Para el 12% (22 de 177) de las preguntas, la entidad no registró respuesta (ver celdas resaltadas en color rojo de la Tabla No. 12)
•	Para el 6% (11 de 177) de las preguntas verificadas, las respuestas registradas no reflejan en un 100% la realidad de la gestión institucional de la entidad durante la vigencia evaluada (ver celdas resaltadas en color amarillo de la Tabla No. 12)
Adicional, y en el marco de la verificación se identificó que del total de las preguntas (27, de la n°313 a 340) de la Política de Gestión Documental, la entidad únicamente respondió 2 (n°313 y 314)</t>
    </r>
  </si>
  <si>
    <t>No se ha creado la mesa técnica de relacionamiento con la ciudadanía al interior del CIGYD y por ende no se han documentado a través de dicha mesa técnica los seguimientos a las 4 políticas del modelo integral de relacionamiento con la ciudadanía (participación ciudadana y rendición de cuentas / transparencia y acceso a la información pública / racionalización de trámites / servicio al ciudadano) por cuanto no se cuenta con la evidencia que soportara dichas acciones (preguntas 209, 210, 214)</t>
  </si>
  <si>
    <t xml:space="preserve">2. Implementar la mesa técnica de relacionamiento con la ciudadanía en el marco del CIGYD la cual coordinará y hará seguimiento trimestral a la implementación de los lineamientos del Modelo Distrital de Relacionamiento Integral con la Ciudadanía </t>
  </si>
  <si>
    <t xml:space="preserve">Acta CIGYD donde se crea la mesa técnica de relacionamiento con la ciudadanía y Reglamento de la mesa técnica </t>
  </si>
  <si>
    <t>En la sesión del Comité Institucional de Gestión y Desempeño de fecha 19 de diciembre de 2025 se aprobó la creación de la Mesa Técnica de Relacionamiento con la Ciudadanía, queda pendiente la expedición de la Resolución de creación de la Mesa así como el reglamento de la misma</t>
  </si>
  <si>
    <r>
      <rPr>
        <b/>
        <sz val="10"/>
        <rFont val="Arial Narrow"/>
        <family val="2"/>
      </rPr>
      <t xml:space="preserve">TEMA: DEBILIDADES EN LA EXISTENCIA Y COHERENCIA DE LAS EVIDENCIAS QUE SOPORTARON LAS RESPUESTAS DADAS EN EL MARCO DEL DILIGENCIAMIENTO DEL FORMULARIO FURAG
HALLAZGO No.3
</t>
    </r>
    <r>
      <rPr>
        <sz val="10"/>
        <rFont val="Arial Narrow"/>
        <family val="2"/>
      </rPr>
      <t xml:space="preserve">
Realizada la verificación de la existencia y coherencia de las evidencias que soportaron las respuestas dadas para las 177 de 437 preguntas objeto de verificación del Formulario FURAG vigencia 2024, seleccionadas previamente mediante muestreo aleatorio; se identificó que el 59% (107 de 177) presentó debilidades; por cuanto: 
•	Para el 29% (52 de 177) de las preguntas verificadas, la entidad no aportó evidencias con las que se soporte el cumplimiento de los criterios y/o aspectos evaluados (ver celdas resaltadas en color rojo de la Tabla No. 13)
•	Para el 16% (29 de 177) de las preguntas verificadas, las evidencias aportadas por la entidad presentan deficiencias asociadas a: (ver celdas resaltadas en color amarillo de la Tabla No. 13)
o	Falta de precisión en relación con las respuestas seleccionadas. 
o	Documentos que no corresponden a ejecución de actividades de la vigencia evaluada (asociados a la vigencia 2022 y 2023)
o	Enlaces que no permiten acceso para verificar las evidencias cargadas. 
•	Para el 12% (22 de 177) de las preguntas verificadas, no se registró respuesta por parte de la entidad; y, por ende, no se cuenta con las evidencias de ejecución y cumplimiento de los aspectos y/o lineamientos evaluados (ver celdas resaltadas en color naranja de la Tabla No. 13)
•	Para el 2% (4 de 177) de las preguntas verificadas, no se aportó evidencias; teniendo en cuenta que la entidad reportó la no ejecución y cumplimiento de los aspectos y/o lineamientos evaluados (ver celdas resaltadas en color café de la Tabla No. 13)</t>
    </r>
  </si>
  <si>
    <t xml:space="preserve">No se han organizado los documentos que evidencian algunas de las actividades que realiza la entidad en materia de servicio al ciudadano como los canales de atención y la evaluación del servicio y medición de la experiencia ciudadana y que son evaluadas en la herramienta FURAG; así como desconocimiento del tipo de evidencias que se deben cargar como soporte a las respuestas </t>
  </si>
  <si>
    <t>3. Crear una carpeta en el One Drive de la profesional encargada de la oficina de Atención al Cliente donde se vayan cargando los soportes y evidencias para alimentar las respuestas de las preguntas del formulario FURAG asociadas al proceso de Atención y Servicio al Cliente</t>
  </si>
  <si>
    <t>Carpeta creada en One Drive</t>
  </si>
  <si>
    <t>El 31 de diciembre de 2025 se creó, en el One Drive de Atención al Cliente, una carpeta denominada "Evidencias FURAG" y el 6 de enero de 2026 se actualizó el nombre de la carpeta a "Evidencias FURAG vigencia 2025" y se compartió dicha carpeta con el jefe de la Oficina Asesora de Planeación</t>
  </si>
  <si>
    <t>AUDITORÍA ESPECIAL NTC 6047- 2022</t>
  </si>
  <si>
    <t xml:space="preserve">En verificación in situ realizada el día 27 de septiembre de 2022 a las instalaciones de la Lotería de Bogotá, se evidencia que en el edificio de la Lotería no se cuenta con sistemas de alerta contra incendios, ni sistemas de advertencia luminosos y acústicos, lo cual incumple con lo establecido en los numerales 41.1, 41.2 y 41.3  de la norma NTC 6047. </t>
  </si>
  <si>
    <t xml:space="preserve">El edificio de la Lotería no se cuenta con sistemas de alerta contra incendios, ni sistemas de advertencia luminosos y acústicos, como lo establece los numerales 441.1, 41.2 y 41.3  de la norma NTC 6047. </t>
  </si>
  <si>
    <t xml:space="preserve">Llevar a cabo las obras físicas conducentes a instalar los sistemas de alerta con los mínimos definidos en la norma NTC 6047.   </t>
  </si>
  <si>
    <t xml:space="preserve">Sistemas de alerta contra incendios, advertencia luminosos y acústicos, de acuerdo con la norma NTC 6047. </t>
  </si>
  <si>
    <t xml:space="preserve">Acción Correctiva </t>
  </si>
  <si>
    <t xml:space="preserve">Jefe Unidad de Recursos Físicos </t>
  </si>
  <si>
    <t>Auditoría Gestión Bienes y Servicios 2023</t>
  </si>
  <si>
    <t>Producto de la prueba de recorrido del 14 de junio de 2023 y evidencia recaudada, Se evidenciaron las siguientes debilidades del sistema de información Financiera SICOF, el cual presenta las siguientes observaciones:
•	Inconsistencias con respecto a los números seriales de identificación del activo y la descripción de estos, dado que no son coherentes ni corresponden;
•	Debido a que el Sistema SICOF no realiza el cálculo de depreciación automáticamente Se evidencia un menor valor depreciado por $486.634 en los valores contabilizados por concepto de depreciación de 4 bienes devolutivos, ocasionadas como consecuencia de errores operativos en la manipulación de fórmulas en Excel utilizadas para su determinación.
•	En lo corrido del año 2023 no se han realizado traslados y asignación de responsables de bienes devolutivos en el nuevo aplicativo SICOF, esta situación incrementa la posibilidad de riesgos por pérdida de activos de la Lotería, así como también en la disponibilidad y fiabilidad de la información, debido a que el control se lleva por medio de archivos en Excel;
•	De igual forma para los bienes de consumo durante el año 2023 no se ha registrado la asignación y salida del inventario en el sistema SICOF, y debido a ello el control que se tiene es realizado por medio de archivos de Excel.</t>
  </si>
  <si>
    <t>Fallas en la implantación del nuevo sistema de información financiera (SICOF), debido a errores de  parametrización del sistema</t>
  </si>
  <si>
    <t xml:space="preserve">Corregir los errores que se están presentado mediante un plan de acción frente a las debilidades de parametrización del aplicativo SICOF, con el fin de poner en marcha el 100% del sistema de información financiera y realizar seguimiento al mismo para solucionar con oportunidad los errores presentados. </t>
  </si>
  <si>
    <t xml:space="preserve">Ajustar el 100% del sistema
Certificado de revision y aprobación de la recepción de los módulos del ERP por parte de la Unidad de Recursos Fisicos
</t>
  </si>
  <si>
    <t>Unidad de Recursos Fisicos</t>
  </si>
  <si>
    <t>AUDITORÍA AL PROCESO DE CONTROL INTERNO DISCIPLINARIO</t>
  </si>
  <si>
    <t>CONTROL INTERNO DISCIPLINARIO</t>
  </si>
  <si>
    <t xml:space="preserve">La Oficina de Control Disciplinario Interno, en la actualidad no cuenta con tablas de retención documental TRD, para la organización archivística de los expedientes que de la actividad disciplinaria se generan, si se tiene en cuenta además que la Oficina de Control Disciplinario Interno, fue creada desde el mes de septiembre del año 2021 y en el mes de abril de 2022 se creó una nueva TRD para la entidad, donde no se contempla la Oficina antes mencionada.   </t>
  </si>
  <si>
    <t>La falta en la planta de personal de un responsable con conocimiento y formación academica en asuntos de gestión docuemntal, dado que las contrataciones que se han efectuado han sido intermitentes en el tiempo, lo que no ha permitido que se logre este objeto institucional</t>
  </si>
  <si>
    <t>Elaborar y lograr la convalidación de las tablas de retención documental del proceso de control disciplinario interno, previo a las convalidaciones que cronológicamente debe realizar la entidad, en concordancia con los cambios de estructura orgánica y de funciones que secuencialmente se han presentado en la Lotería de Bogotá, desde el año 2008</t>
  </si>
  <si>
    <t>Acta del Comité Institucional de Gestión y Desempeño en la cual se aprueban las Tablas de Retención Documental del proceso Control Disciplinario Interno y de la entidad.
Acto Administrativo del Archivo Distrital mediante el cual se aprueban dichas
Tablas de Retención Documental para la entidad.</t>
  </si>
  <si>
    <t>Unidad de Recursos Físicos</t>
  </si>
  <si>
    <t>PROCESOS DE GESTIÓN FINANCIERA Y CONTABLE Y GESTIÓN DE RECAUDO 2024</t>
  </si>
  <si>
    <t>GESTION DE RECAUDO</t>
  </si>
  <si>
    <t>Producto de la revisión sobre el archivo de Excel aportado por la Unidad de recursos físicos el cual contiene los activos administrados por la Lotería, su valor en libros, y su depreciación, se identificaron activos intangibles como licencias de software que se encuentran con saldo neto en libros de cero debido a que su valor se deterioró al 100 (ver anexo nro. 1). No obstante, no se evidenció la baja en cuenta de las licencias que caducaron. Incumpliendo así el Manual de Política Contable de la Lotería de Bogotá, CAPÍTULO I. ACTIVOS, numeral 12.3 MEDICIÓN POSTERIOR “29. La vida útil de los activos intangibles dependerá del periodo durante el cual la empresa espere recibir los beneficios económicos asociados al activo. Esta se determinará en función del tiempo durante el cual la empresa espere utilizar el activo”</t>
  </si>
  <si>
    <t>Falta de análisis y revisión de los Bienes intangibles totalmente depreciados.</t>
  </si>
  <si>
    <t>Revisar y actualizar entre la unidad de recursos físicos y Oficina Tic  el valor de los activos intangibles de acuerdo al valor razonable de su medición posterior y remitir reporte a la Unidad Financiera y Contable</t>
  </si>
  <si>
    <t>1 Acta de revisión de los activos intangibles</t>
  </si>
  <si>
    <t>Actualizar el valor de los activos de acuerdo al valor razonable de su medición posterior.</t>
  </si>
  <si>
    <t>1 Memorando de Recursos Físicos con la aceptación de la actualización del valor de los activos  al valor razonable</t>
  </si>
  <si>
    <t>Unidad Financiera y Contable</t>
  </si>
  <si>
    <t>Auditoría especial a la Norma Técnica NTC 6047-vigencia 2024</t>
  </si>
  <si>
    <r>
      <rPr>
        <b/>
        <sz val="10"/>
        <color rgb="FF000000"/>
        <rFont val="Arial Narrow"/>
        <family val="2"/>
      </rPr>
      <t xml:space="preserve">TEMA: 
4. ESPACIOS FÍSICOS DESTINADOS AL SERVICIO DEL CIUDADANO
4.4	ZONA IV ADMINISTRATIVA
HALLAZGO N°1. 
</t>
    </r>
    <r>
      <rPr>
        <sz val="10"/>
        <color rgb="FF000000"/>
        <rFont val="Arial Narrow"/>
        <family val="2"/>
      </rPr>
      <t xml:space="preserve">
En verificación in situ realizada el día 14 de junio del 2024 a las instalaciones de la Lotería de Bogotá, se identifica incumplimiento de los criterios definidos en la Norma para disposición del punto de atención al cliente en la entidad, ya que: 
•	No cuenta con un espacio único asignado para la atención de los ciudadanos; este es compartido con la Unidad de Apuestas y Control de juegos. 
•	El área asignada para la atención al usuario no es un espacio cerrado que este aislado del ruido y de las áreas de circulación, ya que, se encuentra en el 1 piso cerca a la recepción de la entidad.
•	No cuenta con módulos de servicio que facilite la atención a la ciudadanía de manera cómoda (mobiliario, ventanilla y sillas); en especial a los usuarios en condición de discapacidad (sillas de ruedas)
•	Tanto la secretaria y profesional que integran el área de Atención al Cliente en la actualidad prestan el servicio a través de sus puestos de trabajo individuales sin el espacio que proporcione la atención idónea a la ciudadanía.
Responsable de liderar formulación de Plan de Mejoramiento: Unidad de Recursos Físicos. </t>
    </r>
  </si>
  <si>
    <t>Falta de análisis y verificacion de los espacios para darcumplimiento a la NTC 6047 y Circular 005 de 2018 de la Veeduría Distrital durante la distribución y reparto de
oficinas físicas una vez culminada la remodelación.</t>
  </si>
  <si>
    <t>Revisar los lineamientos de la Circular 005 de 2018 y elevar solicitud de concepto a la Veeduría Distrital, con el fin de verificar, si el diseño y espacion actual dispuesto para la atención al ciudadano cumple con lo dispuesto en la referida circular</t>
  </si>
  <si>
    <t>Solicitud de concepto.
Concepto emitido</t>
  </si>
  <si>
    <t>AUDITORÍA AL PROCESO EJSA-APUESTAS 2024</t>
  </si>
  <si>
    <t>EJSA-APUESTAS</t>
  </si>
  <si>
    <t xml:space="preserve">TEMA: DIRECTIVA 008 DE 2021 – PÉRDIDA, O DETERIORO, O USO INDEBIDO DE BIENES Y/O ELEMENTOS.
HALLAZGO No.7
De la verificación en sitio del inventario del jefe de la Unidad de Apuestas y Control de juegos el día 24/10/2024 se evidenciaron las siguientes debilidades con el manejo de inventarios, así: 
• De los 18 bienes registrados en el inventario del jefe de Unidad: 
o 17% (3 de 18) de los bienes no tenían placa, aun cuando se identificaron en sitio (No. placas 100726, 100624 y 002788); ver celdas resaltadas en color amarillo de la Tabla No 24. Verificación inventario jefe de Unidad de Apuestas y Control de juegos.
o 17% (3 de los 18) de los bienes no se identificaron en sitio (No. placas 002757, 002762 y 002614); ver celdas resaltadas en color rojo de la Tabla No 24. Verificación inventario jefe de Unidad de Apuestas y Control de juegos.
• Se identificó que existen 8 bienes que no se encuentran en el inventario del jefe de Unidad, no obstante, se encuentran en custodia y uso de miembros de la Unidad (Ver Tabla No 25.  Bienes sin el registro en el reporte del aplicativo).
</t>
  </si>
  <si>
    <t xml:space="preserve">Realización de movimientos de bienes, sin la correspondiente autorización al Almacenista.
Falta de control  organización de los inventarios de la entidad y registro incorrecto de movimientos de los bienes </t>
  </si>
  <si>
    <t>Realizar la verificación de todos los bienes en uso dela entidad, con el fin de instalar las placas de identificación a aquellos bienes que no cuentan con las mismas</t>
  </si>
  <si>
    <t>Porcentaje de bienes muebles con placa de identificacion</t>
  </si>
  <si>
    <t>Informe de Evluación Indpendiente al Sistema de Control Interno-II semestre 2024</t>
  </si>
  <si>
    <t>DIMENSIONES MIPG</t>
  </si>
  <si>
    <r>
      <rPr>
        <b/>
        <sz val="10"/>
        <color rgb="FF000000"/>
        <rFont val="Arial Narrow"/>
        <family val="2"/>
      </rPr>
      <t>Lineamiento 12: 
12.2 El diseño de controles se evalúa frente a la gestión del riesgo.</t>
    </r>
    <r>
      <rPr>
        <sz val="10"/>
        <color rgb="FF000000"/>
        <rFont val="Arial Narrow"/>
        <family val="2"/>
      </rPr>
      <t xml:space="preserve">.
</t>
    </r>
    <r>
      <rPr>
        <b/>
        <sz val="10"/>
        <color rgb="FF000000"/>
        <rFont val="Arial Narrow"/>
        <family val="2"/>
      </rPr>
      <t xml:space="preserve">
</t>
    </r>
    <r>
      <rPr>
        <sz val="10"/>
        <color rgb="FF000000"/>
        <rFont val="Arial Narrow"/>
        <family val="2"/>
      </rPr>
      <t>-. En el informe de seguimiento del II cuatrimestre a los riesgos de corrupción, se identificó que para 8 controles (EJSA-Loterías: 2 controles del riesgo “RC-3” y Gestión de Bienes y Servicios/Inventarios: 6 controles del riesgo “RC-09”) no fue posible su verificación, por cuanto no se identificaron soportes relativos a la ejecución en el reporte realizado en el SharePoint de Planeación Estratégica realizado durante el periodo evaluado.</t>
    </r>
  </si>
  <si>
    <t>Se asumio que como estas acciones tienen seguimiento no se requeria la evidencia.</t>
  </si>
  <si>
    <t xml:space="preserve">Realizar el reporte trimestre de evidencias de los riesgos transversales por parte de la Unidad de Recursos Fisicos, identificando los aspectos cualitativos del  control </t>
  </si>
  <si>
    <t>Reporte trimestral de evidencias de riesgos transversales</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</si>
  <si>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Si bien, se ha identificado mejora en el reporte por parte de los procesos frente al seguimiento de sus matrices de riesgos, en cuanto a oportunidad; es importante que se mejore el diligenciamiento respecto a:
1. Correcto diligenciamiento del reporte de seguimiento (reporte ejecución de controles y actividades de acción con un reporte cualitativo completo)
2. Reporte de evidencias completas (asegurar que los enlaces de evidencias y/o soportes cargados estén completas, correspondan al control y actividades de acción)
3. Reporte de materialización del riesgo durante el periodo evaluado (si aplica); de conformidad con el procedimiento y formatos establecidos por la entidad. 
Lo anterior, teniendo en cuenta que en los seguimientos realizados por la 2da y 3ra línea.</t>
    </r>
  </si>
  <si>
    <t xml:space="preserve">Realizar el reporte trimestre de evidencias de los riesgos por parte de la Unidad de Recursos Fisicos, identificando los aspectos cualitativos del  control </t>
  </si>
  <si>
    <t xml:space="preserve">Reporte trimestral de evidencias de riesgos </t>
  </si>
  <si>
    <r>
      <t xml:space="preserve">Lineamiento 14: 
14.2 La entidad cuenta con políticas de operación relacionadas con la administración de la información (niveles de autoridad y responsabilidad)
</t>
    </r>
    <r>
      <rPr>
        <sz val="10"/>
        <rFont val="Arial Narrow"/>
        <family val="2"/>
      </rPr>
      <t>-. Si bien, Se cuenta con la política de Gestión documental esta no fue actualizada por la Unidad de Recursos Físicos durante el II semestre del 2024; incumpliendo con la acción de mejora para subsanar esta debilidad identificada en los resultados de las últimas 2 evaluaciones al Sistema de Control Interno. 
-. Durante el II semestre no se realizaron capacitaciones frente a Gestión Documental al interior de la entidad; si bien se tenía conocimiento de la programación de 4 capacitación relacionadas, al 31 de diciembre de 2024 solo se identificó la realización de una (31/05/2024)
-. Al II semestre del 2024 no se logró capacitar al personal sobre el Sistema Integrado de Gestión de Archivos-SIGA; para que entre otras cosas, se implementará la funcionalidad de archivar comunicaciones que posee el sistema; y así, a su vez implementar la Política de Cero papel.</t>
    </r>
  </si>
  <si>
    <t>No hay suficiencia de personal para atender el alto volumen de las actividades del área</t>
  </si>
  <si>
    <t xml:space="preserve">Actualizar la politica de Gestión Documental de manera que incluya  los lineamientos de la Politica  Cero Papel y otros aspectos relevantes.
Realizar capacitación de la politica de gstión documental especificamente de la politica CERO PAPEL
Realizar seguimiento a la politica CERO PAPEL utilizando la matriz de seguimiento implementada para tal fin.
 </t>
  </si>
  <si>
    <t>Politica actualizada
Soporte de capacitación
Seguimiento a la Politica Cero Papel</t>
  </si>
  <si>
    <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rFont val="Arial Narrow"/>
        <family val="2"/>
      </rPr>
      <t xml:space="preserve">-. De conformidad con los seguimientos realizados por la OCI a los planes de mejoramiento de la entidad, se actualizó trimestralmente el indicador "IG-1001 Porcentaje de ejecución de los planes de mejoramiento". No obstante, al corte del III y IV se identificó que el indicador obtuvo un resultado por debajo de la meta esperada (37% y 55%; respectivamente) debido a las acciones incumplidas y/o prorrogadas por parte de los procesos. 
Por tanto, se recomienda a los líderes y/o responsables de procesos, en especial a los recurrentes (Unidad de Recursos Físicos, Unidad de Talento Humano Unidad de Apuestas y Control de juegos y Oficina Gestión TIC) implementar procesos de autoevaluación periódica para identificar cumplimiento oportuno de las acciones formuladas en cada uno de los planes a su cargo. </t>
    </r>
  </si>
  <si>
    <t xml:space="preserve">Realizar seguimiento periodico a los planes de mejoramiento a cargo de la Unidad de Recursos Fisicos para garantizar su cumplimiento 
</t>
  </si>
  <si>
    <t xml:space="preserve">Formato de seguimiento
</t>
  </si>
  <si>
    <t>Informe Alcaldía de Bogotá-Canales de Atención</t>
  </si>
  <si>
    <r>
      <rPr>
        <b/>
        <i/>
        <sz val="10"/>
        <color rgb="FF000000"/>
        <rFont val="Arial Narrow"/>
        <family val="2"/>
      </rPr>
      <t xml:space="preserve">¿El punto de atención o la Entidad cuenta con un mapa de ubicación o plano en alto relieve en sistema Braile y/o en sistema de audio y video?
</t>
    </r>
    <r>
      <rPr>
        <u/>
        <sz val="10"/>
        <color rgb="FF000000"/>
        <rFont val="Arial Narrow"/>
        <family val="2"/>
      </rPr>
      <t>Observación</t>
    </r>
    <r>
      <rPr>
        <sz val="10"/>
        <color rgb="FF000000"/>
        <rFont val="Arial Narrow"/>
        <family val="2"/>
      </rPr>
      <t>: No cuenta con un mapa de ubicación del punto en alto relieve</t>
    </r>
  </si>
  <si>
    <t xml:space="preserve">Instalar televisor en el primer piso de la entidad al frente de la sala de espera en el cual se difunda para los diferentes grupos poblacionales video de ubicación </t>
  </si>
  <si>
    <t>Video de ubicación difundido</t>
  </si>
  <si>
    <t>Martha Liliana Durán Cortés (Jefe Unidad de Recursos Físicos)</t>
  </si>
  <si>
    <t>Auditoría al Proceso de Gestión Documental 2025</t>
  </si>
  <si>
    <t>GESTIÓN DOCUMENTAL</t>
  </si>
  <si>
    <r>
      <rPr>
        <b/>
        <sz val="10"/>
        <rFont val="Arial Narrow"/>
        <family val="2"/>
      </rPr>
      <t xml:space="preserve">TEMA: DEBILIDADES EN LA EJECUCIÓN DE LAS ACTIVIDADES REGISTRADAS EN EL PROGRAMA DE GESTIÓN DOCUMENTAL DE LA ENTIDAD
HALLAZGO No.1
</t>
    </r>
    <r>
      <rPr>
        <sz val="10"/>
        <rFont val="Arial Narrow"/>
        <family val="2"/>
      </rPr>
      <t xml:space="preserve">
De la verificación realizada al Programa de Gestión Documental 2021-2024 no se logró identificar el nivel de cumplimiento de este al finalizar la vigencia 2024; por cuanto el proceso no aportó los soportes de cumplimiento de las 64 actividades registradas y asociadas a los siguientes planes estratégicos, procesos, programas complementarios y/o cronogramas (para mayor detalle ver tablas No 2 a 17):
•	Planeación Estratégica de Gestión Documental: 5 actividades.
•	7 procesos de la Gestión Documental: 20 actividades, distribuidas así: 
o	Planeación Documental: 1
o	Producción Documental: 3
o	Gestión y trámites: 4
o	Organización Documental: 5
o	Transferencias: 3
o	Preservación a largo plazo: 2
o	Valoración Documental: 2
•	7 programas complementarios: 31 actividades, distribuidas así: 
o	Normalización de formas y formularios electrónicos: 6
o	Documentos vitales o esenciales: 4
o	Gestión de documentos electrónicos: 5
o	Repografía: 4
o	Documentos especiales: 3
o	Plan Institucional de Capacitaciones: 4
o	Auditoría y Control: 5
•	Cronograma del Programa de Gestión Documental: 8 actividades.</t>
    </r>
  </si>
  <si>
    <t>Insuficiencia de personal, falta de seguimiento periódico y debilidades en la documentación.</t>
  </si>
  <si>
    <r>
      <t>Diseñar e implementar un plan de acción que contemple el diagnóstico del Programa de Gestión Documental 2021-2024, la consolidación de los soportes de cumplimiento existentes</t>
    </r>
    <r>
      <rPr>
        <sz val="10"/>
        <color rgb="FFFF0000"/>
        <rFont val="Arial Narrow"/>
        <family val="2"/>
      </rPr>
      <t>.</t>
    </r>
    <r>
      <rPr>
        <sz val="10"/>
        <rFont val="Arial Narrow"/>
        <family val="2"/>
      </rPr>
      <t xml:space="preserve"> Asimismo, se contemplará la actualización del Programa de Gestión Documental.</t>
    </r>
  </si>
  <si>
    <t>Informes trimestrales de seguimiento del plan de acción, acompañados de los soportes consolidados.</t>
  </si>
  <si>
    <t xml:space="preserve">Unidad de Recursos Fisicos. </t>
  </si>
  <si>
    <r>
      <rPr>
        <b/>
        <sz val="10"/>
        <rFont val="Arial Narrow"/>
        <family val="2"/>
      </rPr>
      <t>TEMA: DEBILIDADES EN LA IMPLEMENTACIÓN DE LA POLÍTICA DE GESTIÓN DOCUMENTAL DE LA 5TA. DIMENSIÓN: INFORMACIÓN Y COMUNICACIÓN DEL MANUAL INTEGRADO DE PLANEACIÓN Y GESTIÓN-MIPG, VERSIÓN 6 DEL 2024
HALLAZGO No.2</t>
    </r>
    <r>
      <rPr>
        <sz val="10"/>
        <rFont val="Arial Narrow"/>
        <family val="2"/>
      </rPr>
      <t xml:space="preserve">
De la verificación efectuada a las actividades realizadas por el proceso para la implementación de la 5.3 Política Gestión Documental (Política de Archivos y Gestión Documental) de la 5ta. Dimensión: Información y Comunicación del del Manual del Modelo Integrado de Planeación y Gestión-MIPG versión 6 del 2024, se identificó que el  88% (48 de 54) de los criterios que permiten el desarrollo de los 5 componentes (Estratégico, Administración de archivos, Procesos de Gestión Documental, Tecnológico y Cultural) del Modelo de Gestión Documental y Administración de Archivos – MGDA se encuentra en un nivel de maduración entre “Inicial” e “Intermedio”; debido a: 
•	No remisión de información en el marco de la auditoría para verificar la ejecución de actividades para cada uno de los 5 componentes. 
•	Inefectividad de las acciones realizadas por el proceso en el marco del desarrollo de los 5 componentes; así:
Nota: para mayor detalle ver tablas No. 18 a 26 del presente informe. 
Componente Estratégico:
-. Política de Gestión Documental desactualizada (versión del 2021), y, por tanto, no se identificaron lineamientos asociados con los 5 componentes del Modelo de Gestión Documental y Administración de Archivos – MGDA, roles y responsabilidades, seguimiento en el marco de las líneas de defensa, periodicidad de evaluación y divulgación. 
-. Para las 64 actividades del Programa de Gestión Documental-PGD 2021-2024 no se remitieron soportes de cumplimiento, por ende, no se logró identificar el nivel de cumplimiento al finalizar la vigencia. 
-. Para las 71 actividades formuladas para los 8 planes complementarios del Plan Institucional de Archivos PINAR 2121-2024, no se logró identificar el nivel de cumplimiento al finalizar la vigencia; debido a la no remisión de soportes.  
-. 23 de las 37 actividades asociadas a Gestión Documental registradas en los diferentes Planes de acción formulados para la vigencia 2024, no fueron cumplidas dentro de los plazos establecidos y/o al finalizar la vigencia. 
-. Inconsistencias y/o desactualización de los procedimientos asociados al proceso, así: 
-. La actividad n°6 del Procedimiento PRO440-210-11 Administración de Comunicaciones Oficiales versión del 12/10/2023, no se identifica si está asociada a la actividad n°5 o a la n°7.
-. Paras las actividades n°1 y 3 del PRO332-212-9 Control de Documentos versión del 12/10/2023, no se registra el entregable resultante de ejecución de estas. 
-. Inconsistencias en la numeración de las actividades del PRO330-213-10 Gestión de Archivo versión del 12/10/2023, así: 
	De la actividad n°20 paso a la 23.
	La descripción de la actividad n°28 no corresponde al título de la misma.
	De la actividad n°32 paso a la 31.	
-. Desactualización del Procedimiento PRO330-528-1 Eliminación de documentos por Tablas de Retención Documental versión del 16/09/2022, el cual no ha sido revisado por el proceso desde la vigencia 2022. 
-. Baja ejecución del indicador “IG-1008 Ejecución del cronograma anual de transferencias primarias” debido al no cumplimiento del cronograma para realizar las trasferencias de cada proceso.
Componente Procesos de la Gestión Documental:
-. Para las 20 actividades formuladas para los 7 procesos de la Gestión Documental, registrados en el Programa de Gestión Documental 2021-2024, no se logró identificar el nivel de cumplimiento al finalizar la vigencia; debido a la no remisión de soportes.  
Componente Tecnológico:
-. Las Tablas de Control de Acceso (Formato FRO330-526) no se actualizan desde la vigencia 2022.
-. Durante la vigencia 2024, no se realizaron capacitaciones sobre el SIGA a los servidores de la entidad para actualizar y/o recordar sobre las funcionalidades.
-. Si bien, el SIGA cuenta con la función de archivar las comunicaciones recibidas de conformidad con las Tablas de Retención Documental-TRD la mayoría de los servidores no la conoce; debido a que desde el proceso no se realizó capacitación y/o sensibilización sobre el manejo adecuado para la gestión de archivos electrónicos.  
Componente Cultural:
-. No se remitió matriz de control y reducción consumo de papel formulada para el seguimiento a la implementación de la Política Cero Papel durante la vigencia 2024.
-. El Registro de Activos de Información no fue actualizado en la vigencia 2024; ya que, la versión publicada en el botón de transparencia corresponde a la vigencia 2020.
-. Durante la vigencia 2024 solo se realizó una capacitación en gestión documental al interior de la entidad. </t>
    </r>
  </si>
  <si>
    <t>Insuficiencia de personal,falta de seguimiento periódico, y desactualización de instrumentos archivísticos.</t>
  </si>
  <si>
    <t>Diseñar e implementar un plan de trabajo que fortalezca el seguimiento periódico, la documentación estructurada de actividades y la actualización de los instrumentos archivísticos asociados a la Política de Gestión Documental. Este plan se desarrollará de manera progresiva, teniendo en cuenta los manuales institucionales vigentes, y contempla la asignación clara de responsables, la evaluación de los recursos humanos disponibles, la revisión integral de los procedimientos institucionales (incluyendo la corrección de inconsistencias y la verificación de su vigencia normativa), así como el registro organizado de evidencias de cumplimiento en los repositorios digitales institucionales.</t>
  </si>
  <si>
    <r>
      <rPr>
        <b/>
        <sz val="10"/>
        <rFont val="Arial Narrow"/>
        <family val="2"/>
      </rPr>
      <t xml:space="preserve">Plan de trabajo que incluye: </t>
    </r>
    <r>
      <rPr>
        <sz val="10"/>
        <rFont val="Arial Narrow"/>
        <family val="2"/>
      </rPr>
      <t>documento del plan de acción, cronograma detallado, matriz de responsables, procedimientos actualizados y evidencias organizadas en una carpeta digital institucional. Esta evidencia se consolidará en tres informes trimestrales. En total, se entregarán cuatro productos: el plan de trabajo como primer entregable, seguido de tres informes trimestrales.</t>
    </r>
  </si>
  <si>
    <r>
      <rPr>
        <b/>
        <sz val="10"/>
        <rFont val="Arial Narrow"/>
        <family val="2"/>
      </rPr>
      <t xml:space="preserve">TEMA: FORMULACIÓN PLAN DE MEJORAMIENTO DERIVADO DE VISITAS DEL ARCHIVO DISTRITAL DE BOGOTÁ DURANTE LA VIGENCIA 2024
HALLAZGO No.3
</t>
    </r>
    <r>
      <rPr>
        <sz val="10"/>
        <rFont val="Arial Narrow"/>
        <family val="2"/>
      </rPr>
      <t xml:space="preserve">
De la verificación a la gestión realizada por el proceso frente al informe de Seguimiento Estratégico al Cumplimiento de la Normativa Archivística en las Entidades del Distrito Capital vigencia 2023 comunicado por el Archivo de Bogotá a la entidad en el mes de septiembre del 2024, se identificó que el proceso a la fecha de este informe, es decir, 6 meses siguientes a la radicación del informe, no remitió la formulación del plan de mejoramiento para revisión metodológica por parte de la OCI y por lo tanto, no se ha surtido la respetiva aprobación en el marco del Comité Institucional de Gestión y Desempeño; situación que evidencia la posibilidad de la no socialización, análisis del informe al interior del proceso y la respectiva mejora.
Responsable de liderar formulación de Plan de Mejoramiento:  Unidad de Recursos Físicos</t>
    </r>
  </si>
  <si>
    <t xml:space="preserve">Insuficiencia de personal causando la no  formulacion del plan de mejoramiento. </t>
  </si>
  <si>
    <t>Formular el plan de mejoramiento del informe de Seguimiento Estratégico al Cumplimiento de la Normativa Archivística en las Entidades del Distrito Capital vigencia 2024.</t>
  </si>
  <si>
    <t>Plan de mejoramiento aprobado</t>
  </si>
  <si>
    <t xml:space="preserve">15/07/2025
</t>
  </si>
  <si>
    <r>
      <rPr>
        <b/>
        <sz val="10"/>
        <rFont val="Arial Narrow"/>
        <family val="2"/>
      </rPr>
      <t xml:space="preserve">TEMA: DEBILIDADES EN EL CUMPLIMIENTO DE LOS LINEAMIENTOS ASOCIADOS CON LA GESTIÓN DOCCUMENTAL DE LA DIRECTIVA 008 DEL 2021 “LINEAMIENTOS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
HALLAZGO No.4
</t>
    </r>
    <r>
      <rPr>
        <sz val="10"/>
        <rFont val="Arial Narrow"/>
        <family val="2"/>
      </rPr>
      <t xml:space="preserve">
De la verificación al cumplimiento por parte de la entidad en la vigencia 2024 de los lineamientos asociados a la Gestión Documental que señala la Directiva 008 del 2021, se identificó que de los 13 criterios distribuidos en 3 numerales, la entidad cumple parcialmente con 4 (ver celdas resaltadas en color verde clara de la Tabla No. 29 Cumplimiento Directiva 008 del 2021) y no cumple con 4 (ver celdas resaltadas en color rojo de la Tabla No. 29 Cumplimiento Directiva 008 del 2021); lo anterior, debido a debilidades en la ejecución de actividades para su implementación y la no documentación de la información que da cuenta de esa implementación.</t>
    </r>
  </si>
  <si>
    <t xml:space="preserve">Insuficiencia de persona para la implementación y documentacion. </t>
  </si>
  <si>
    <t>Diseñar e implementar un plan de acción que contemple: (i) la capacitación y socialización al personal responsable sobre los lineamientos establecidos en la Directiva 008 de 2021; (ii) la revisión y ajuste de los instrumentos y documentos archivísticos actualmente implementados para verificar su alineación con los criterios normativos; y (iii) la definición de una estrategia de seguimiento periódico que permita identificar y corregir oportunamente los aspectos que presenten incumplimiento parcial o total. Este plan debe garantizar la trazabilidad de las acciones y la documentación de las evidencias en los repositorios institucionales.</t>
  </si>
  <si>
    <t>Se entregará el diseño del plan de acción, junto con dos informes de seguimiento.</t>
  </si>
  <si>
    <t>Durante la vigencia 2024, se evidenció que el seguimiento trimestral al Plan Anual de Adquisiciones (PAA) fue socializado en tres oportunidades a través del Comité de Contratación y en una oportunidad mediante correo electrónico. Estos medios no corresponden a la instancia establecida en el procedimiento interno, que indica que la socialización debe realizarse ante el Comité Institucional de Gestión y Desempeño (CGYD). De igual forma En la vigencia 2025, no se encontró evidencia de seguimiento al PAA 2025 durante el primer trimestre en ninguna de las instancias mencionadas.</t>
  </si>
  <si>
    <t>Falta de aplicación estricta del procedimiento interno para la socialización del PAA y ausencia de controles de verificación que garanticen el cumplimiento de los seguimientos trimestrales ante el Comité Institucional de Gestión y Desempeño.</t>
  </si>
  <si>
    <t>Solicitar a la Oficina Asesora de Planeación incluir, a partir del mes de septiembre, en el orden del día del Comité Interno de Gestión y Desempeño (CIGYD) la verificación trimestral del cumplimiento del Plan Anual de Adquisiciones.
Como soporte de esta actividad, se elaborarán y archivarán las actas correspondientes a cada sesión en la cual se realice dicha verificación trimestral.</t>
  </si>
  <si>
    <t xml:space="preserve">
Actas del CIGYD
con seguimiento PAA</t>
  </si>
  <si>
    <t>Se revisó el cumplimiento de la Política de Operación No. 1 del procedimiento de Selección Simplificada PRO103-417-4 mediante el análisis de una muestra de contratos, verificando su inclusión y valor en el Plan Anual de Adquisiciones (PAA) y producto de ello se identificó que el contrato 15-2024, cuyo valor fue de $13.622.000 COP, se soportó en dos registros del PAA 2024 por valores de $10.949.000 y $5.461.000, dado que su propósito se enmarcaba en los objetivos de ambos registros. No obstante, se evidencio que el registro por $5.461.000 COP, con código UNSPSC 80111509, fue eliminado en la versión 20 del PAA 2024 con fecha de publicación del 25 de julio de 2024 y hasta su última versión 35 del 31 de diciembre de 2024. Esta situación implica que una parte del valor del contrato 15-2024 quedó sin respaldo en el PAA 2024. generando un incumplimiento de la Actividad 1, la cual establece que el área responsable debe planear las necesidades y verificar que esta esté incluida en el PAA aprobado para la vigencia. De no encontrarse en el PAA debe solicitarse su inclusión a la Unidad de Recursos Físicos.</t>
  </si>
  <si>
    <t>Falta de control en la verificación de la permanencia de los registros en el PAA y ausencia de coordinación entre las áreas responsables para garantizar que todas las necesidades se encuentren respaldadas en la última versión publicada.</t>
  </si>
  <si>
    <t>Socializar en el CIGYD del mes de diciembre el seguimiento al PAA del año 2025 para garantizar que los contratos realizados estén debidamente soportados en el PAA.</t>
  </si>
  <si>
    <t>Elaborar y Socializar una circular en conjunto con la Secretaría General, en la cual se de la instrucción para que cada contrato que se realice tenga una sola línea del PAA.</t>
  </si>
  <si>
    <t xml:space="preserve">Circular </t>
  </si>
  <si>
    <t>En revisión del cumplimiento de la Política Operativa No. 2 del procedimiento inventario PRO330-240-11, que establece la realización de una toma física de inventario con corte a 31 de diciembre, y la Política No. 3, que exige la conformación de un grupo de conteo en el marco del comité de inventarios, se solicitó el acta final del conteo y verificación de inventarios de la vigencia 2024.Se evidenció qué:
•	El acta fue elaborada por una profesional de presupuesto que no hacía parte del grupo de conteo ni del proceso de inventarios.
•	No se especifica número, ni valor de los bienes contados, ni se anexa soporte que respalde la información.
•	No existe evidencia formal de la creación del grupo de conteo por el Comité Institucional de Gestión y Desempeño (CIGYD), Aun cuando la Política operativa No. 3, del procedimiento de inventarios PRO330-240-11.
•	No existen documentos soporte del inventario de elementos de consumo que, según el acta de inventario fechada el 13 de febrero de 2025, fue realizado el 23 de enero de 2025. En consecuencia, no se logró verificar que se haya efectuado la confrontación de los elementos físicos existentes con la información registrada en el sistema de administración de elementos. 
•	Se identificó dispersión de inventarios de activos de consumo sin consolidación única. Esto debido a que se aportó evidencia de un inventario con activos devolutivos anteriores al 19 de mayo y otro inventario con activos recibidos posteriormente, aun cuando en ambos se comparten activos de consumo como resmas, cintas, marcadores entre otros.</t>
  </si>
  <si>
    <t>Debilidades en la aplicación del procedimiento de inventarios (PRO330-240-11), falta de conformación formal del grupo de conteo por parte del CIGYD y ausencia de mecanismos de control que garanticen la trazabilidad, consolidación y soporte documental del inventario anual.</t>
  </si>
  <si>
    <t>Designar el grupo de conteo en el CIGYD</t>
  </si>
  <si>
    <t xml:space="preserve">1. Acta de conformación del grupo de conteo por el CIGYD
</t>
  </si>
  <si>
    <t>suscribir el acta de conteo de la toma física de inventario, detallando el valor de los bienes discriminados por código auxiliar, grupo al que pertenece el bien, tipo de elemento, valor unitario y total por cada grupo contable.</t>
  </si>
  <si>
    <t>2. Acta de inventario elaboradas con soportes completos y validadas por el grupo de conteo.</t>
  </si>
  <si>
    <t>En la verificación el cumplimiento de las Políticas No. 4 y No. 6 del procedimiento de inventario PRO330-240-11, que establecen la obligación de llevar un registro sistemático de movimientos de bienes y realizar revisiones periódicas, se revisó la documentación referente a planillas de depreciación, inventarios individuales, registros de inventarios parciales, así como entrevista con los funcionarios encargados en donde se evidenció en el periodo enero 2024 – mayo 2025 qué:
o	La administración de activos se realiza de forma manual en tablas de Excel, sin cargarse en el módulo de activos del sistema SICOF, ocasionando perdida de trazabilidad de activos, y perdida de eficiencia y efectividad en la labor de verificación de inventarios.
o	La depreciación se realiza por medio de cálculos en hojas de Excel lo que representa un riesgo en su manipulación. 
o	No existe kardex ni registro de control de bienes de consumo que permita realizar el seguimiento de las entradas y salidas de dichos elementos para el periodo revisado.
o	No se evidenciaron soportes que acrediten la realización de revisiones periódicas a los bienes de consumo y devolutivos. Únicamente se evidenciaron registros aislados, sin cobertura total, tales como el memorando No. 3-2024-580 del 22 de marzo de 2024, mediante el cual la almacenista relaciona algunos bienes devolutivos en bodega antes de salir a vacaciones, y un correo electrónico del 19 de mayo de 2024 con el inventario de activos de consumo. Estos soportes permiten concluir que la práctica de efectuar revisiones periódicas no es constante, sino esporádica, y que en ninguno de los casos se ha llevado a cabo una verificación integral de la totalidad de los bienes.</t>
  </si>
  <si>
    <t xml:space="preserve">Falta de implementación y uso del módulo de activos del sistema institucional (SICOF), sumado a la ausencia de controles estandarizados para el registro, depreciación y seguimiento periódico de los bienes de consumo y devolutivos por parte del profesional encargado de almacén. </t>
  </si>
  <si>
    <t>Actualizar el procedimiento PRO330-240-11 con el fin de incorporar en la Política de Operación 6 "los encargados de realizar las revisiones periódicas de los bienes en bodega, y la forma en que se debe dejar la evidencia (acta, correo, SIGA).</t>
  </si>
  <si>
    <t>Procedimiento actualizado y aprobado en el CIGYD</t>
  </si>
  <si>
    <t>Acta de verificación de la política 6 "El encargado del almacén deberá realizar revisiones periódicas de los bienes a su cargo." del procedimiento PRO330-240-11</t>
  </si>
  <si>
    <t xml:space="preserve">Acta firmada, correo o SIGA </t>
  </si>
  <si>
    <t>Realizar la parametrización del aplicativo SICOF con el fin de poner en marcha el 100 % del sistema de información financiera y efectuar el seguimiento correspondiente.</t>
  </si>
  <si>
    <t>Migración de bienes  al sistema SICOF
Certificado de revisión y aprobación de la recepción de los módulos del ERP por parte de la Unidad de Recursos Físicos</t>
  </si>
  <si>
    <t>Con el fin de verificar el cumplimiento de las Políticas Operativas No. 3, 6 y 7 del procedimiento de administración de bienes y/o elementos devolutivos de consumo PRO330-238-10 y la Política Operativa No. 8 del procedimiento de inventario código: PRO330-240-11, se realizó un cruce entre el inventario físico y el registro contable. Como resultado, se identificó lo siguiente: 
•	51 activos devolutivos que superan los 2 SMMLV de 2025 (ver Anexo No. 1), por un valor total de $1.193.709.775, se encuentran bajo control físico, pero no están registrados contablemente.
•	4 equipos tecnológicos, bajo administración de la Oficina de Tecnología e Innovación, no figuran en el inventario general de activos devolutivos, y uno de estos no contiene placa de identificación.
En caso de que estos continúen en uso, correspondería mantener un valor neto contable dado que siguen generando beneficios para la Lotería; mientras que, si no se encuentran en uso por deterioro, correspondería adelantar la gestión de baja de activos.</t>
  </si>
  <si>
    <t>Deficiencia en la conciliación entre el inventario físico y el registro contable, falta de articulación entre las áreas responsables de administración de bienes y tecnología, y ausencia de controles para la actualización y marcación de activos.</t>
  </si>
  <si>
    <t xml:space="preserve">Realizar oficio a la Unidad Financiera y Contable para la inclusión de los cuatro (4) equipos tecnológicos en la contabilidad e identificar aquel que no tiene placa. </t>
  </si>
  <si>
    <t xml:space="preserve">
SIGA a la Unidad Financiera y Contable.  Y comprobante del registro contable</t>
  </si>
  <si>
    <t>realizar el análisis de los activos que superan los dos (2) SMMLV con el fin de determinar su estado.</t>
  </si>
  <si>
    <t>Acta de verificación con decisiones al respecto de los activos y documento de ejecución de las acciones (baja o activación)</t>
  </si>
  <si>
    <t>En la evaluación de la gestión de seis riesgos y trece controles (RC-10, RA-01, RF-11, RF-17, RG-01 y RG-18), con base en la Matriz de Riesgos – Versión 1 de 2025, se identificaron las siguientes debilidades:
•	Los riesgos fiscales RF-11 y RF-17: no cumplen con la estructura de riesgo fiscal definida en la Guía para la Administración del Riesgo y el Diseño de Controles en Entidades Públicas de la Dirección de Gestión y Desempeño Institucional, Versión 6, la cual debe contemplar Impacto + Circunstancia inmediata + Causa raíz.  se asigna esta debilidad bajo responsabilidad compartida entre la Unidad de Recursos Físicos y la Oficina Asesora
•	Para el control del Riesgo RF-17: El control definido carece del atributo de periodicidad, lo cual limita la definición de la frecuencia de aplicación y dificulta su seguimiento, evaluación y trazabilidad dentro del sistema de gestión de riesgos. se asigna esta debilidad bajo responsabilidad compartida entre la Unidad de Recursos Físicos y la Oficina Asesora
No se evidenció un control que atienda directamente la causa raíz número 5 del riesgo RA-01: “poca sensibilización en la cultura y manejo de los recursos”. se asigna a la Unidad de Recursos Físicos.</t>
  </si>
  <si>
    <t>Debilidades en la formulación de riesgos y controles en la matriz de riesgos</t>
  </si>
  <si>
    <t>Realizar el ajuste a la redacción de los riesgos RF-11 y RF-17 conforme a la estructura definida en la Guía de Administración del Riesgo de la Dirección de Gestión y Desempeño Institucional (Impacto + Circunstancia inmediata + Causa raíz). 
Para el riesgo RF-17 se incorporará la periodicidad al control definido, permitiendo su trazabilidad y seguimiento.</t>
  </si>
  <si>
    <t>Matriz de riesgos ajustada aprobada por CICCI</t>
  </si>
  <si>
    <t>Se diseñará e implementará un control específico que atienda la causa raíz número 5 del riesgo RA-01, orientado a fortalecer la sensibilización en la cultura y el manejo adecuado de los recursos.</t>
  </si>
  <si>
    <t>Con el fin de verificar la ejecución del control de riesgo RG-01, referente a la verificación de los informes que el área debe remitir mediante la Matriz de Comunicaciones, se solicitaron los soportes que evidencian la realización de dicho control. No obstante, el proceso auditado no aportó documentación que demostrara la efectiva ejecución del control, ni copia de los correos electrónicos bimestrales que, según lo establecido, deben ser remitidos por el líder del proceso o por un miembro designado del equipo de trabajo al personal de la Oficina Asesora de Planeación, con el reporte de cumplimiento o incumplimiento de los informes contenidos en la Matriz de Comunicaciones.</t>
  </si>
  <si>
    <t>Ausencia de evidencia documental que soporte la ejecución del control de riesgo RG-01 y debilidades en el seguimiento al envío de los reportes bimestrales establecidos en la Matriz de Comunicaciones.</t>
  </si>
  <si>
    <t>Establecer un mecanismo de archivo y conservación de evidencias documentales (copias de correos electrónicos y reportes) que demuestren la ejecución del control RG-01. El líder del proceso designará un responsable para el envío trimestral de la información a la Oficina Asesora de Planeación, garantizando que los reportes de cumplimiento o incumplimiento de los informes contenidos en la Matriz de Comunicaciones queden soportados en medio físico y digital.</t>
  </si>
  <si>
    <t>Reporte de informe enviado a OAP</t>
  </si>
  <si>
    <t xml:space="preserve">Falta de personal </t>
  </si>
  <si>
    <t xml:space="preserve">Realizar mesa de trabajo para fortalecer las competencias del personal de la Unidad de Recursos Físicos  orientadas a la identificación, análisis y cumplimiento de los criterios evaluados a través del formulario FURAG, garantizando la disponibilidad de evidencias actualizadas, verificables y trazables por cada responsable del proceso.
</t>
  </si>
  <si>
    <t>Acta de reunion</t>
  </si>
  <si>
    <t xml:space="preserve">Implementar un mecanismo interno para la gestión de evidencias en la Unidad de Recursos Físicos, consistente en una matriz de control y una carpeta en la red institucional estructurada por los criterios FURAG que le corresponden a la unidad, donde se registren las actividades realizadas, la evidencia correspondiente, la ubicación en el repositorio y el responsable asignado durante cada periodo contractual.
</t>
  </si>
  <si>
    <t>Matriz y pantallazo de la red</t>
  </si>
  <si>
    <t>Falta de seguimiento y control</t>
  </si>
  <si>
    <t>Realizar una mesa de trabajo con la Oficina Asesora de Planeación una vez se haya diligenciado el Formulario FURAG, con el fin de revisar, validar y retroalimentar las respuestas y evidencias correspondientes a la Unidad de Recursos Físicos.
Esta revisión conjunta permitirá identificar oportunamente inconsistencias, ajustar la información antes del envío oficial y fortalecer la coherencia entre la gestión ejecutada y lo reportado en el FURAG.</t>
  </si>
  <si>
    <t xml:space="preserve">AUDITORÍA AL PROCESO GESTIÓN DOCUMENTAL 2022 </t>
  </si>
  <si>
    <t xml:space="preserve">GESTION DOCUMENTAL </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</si>
  <si>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</si>
  <si>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</si>
  <si>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Realizar plan de trabajo para la vigencia 2025, el cual incluya entre otros aspectos, la contratación de un profesional que elabore los manuales de funciones de acuerdo con los lineamientos normativos y los requerimientos y necesidades la entidad, así como la aprobación y suscripción de los actos administrativos por medio de los cuales se adopten dichos manuales.</t>
  </si>
  <si>
    <t>Actos administrativos de
adopción de los manuales
de funciones</t>
  </si>
  <si>
    <t>Talento Humano</t>
  </si>
  <si>
    <t>Manuela Hernández J.</t>
  </si>
  <si>
    <t>AUDITORÍA EJSA- LOTERÍAS 2022</t>
  </si>
  <si>
    <t>De la verificación realizada a la estructura de redacción del propósito y funciones, así como de la relación de competencias comportamentales comunes y por nivel jerárquico registradas en los Manuales Específicos de Funciones y Competencias Laborales de los empleos relacionados con jefatura de  Unidad de Loterías, el cargo de 2 profesionales I y un auxiliar Administrativo,  contenido en la Resoluciones internas Nos.129 de 2016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t>
  </si>
  <si>
    <t>Auditoría Gestión Jurídica 2022</t>
  </si>
  <si>
    <t xml:space="preserve">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de Profesional II y Profesional III, contenidos en la Resolución No. 129 de 2016; respectivamente, se evidenció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utilizados en la redacción de las funciones del Profesional II de la Secretaría General, como son: "Liderar, aumentar y participar" corresponden al nivel Directivo y Técnico.
• Los verbos utilizados en la redacción de las funciones del Profesional III de la Secretaría General, como son: "Llevar e impulsar" no corresponden a ningún verbo de los mencionados y aceptados por la guía del DAFP, para el cargo de nivel profesional y el verbo “Participar” corresponde al nivel técnico. 
• En las funciones, 8, 12, 14 y 15 del Profesional II de la Secretaría General, no está presente la condición.
• En las funciones, 3, 12, 14, 16, 17, 18, 19, 20, 22, 23 y 24 del Profesional III de la Secretaría General, no está presente la condición.
• En las competencias comportamentales comunes para los cargos de Profesional II y Profesional III, de la Secretaría General, no se encuentran las siguientes: La Orientación a resultados, Orientación al usuario y al ciudadano, Trabajo en equipo y Adaptación al cambio.
• En cuanto a las competencias comportamentales por nivel jerárquico, en los cargos de Profesional II y Profesional III, no contempla ninguna de las competencias establecidas en el Decreto 815 de 2018, artículo 2.2.4.8. nivel profesional.
Responsable de liderar formulación de Plan de Mejoramiento: Secretaría General y Unidad de Talento Humano, ya que la entidad al momento de asignar funciones a algún servidor (a) público (a), deberá tenerse en cuenta que se trate de responsabilidades enmarcadas en el propósito, funciones, nivel jerárquico y requisitos asignados al empleo (Guía DAFP).
</t>
  </si>
  <si>
    <t>1. Inadecuada utilización de los verbos registrados en el propósito y en las funciones establecidas en el manual de funciones, así como la condición en algunas funciones.
2. Ineficiencia en la redacción de las competencias compertamentales comúnes en algunos cargos, incluidas en la guía de manual de fucniones y Decreto 815 de 2018.</t>
  </si>
  <si>
    <t>Auditoria Gestión Financiera y Contable 2022</t>
  </si>
  <si>
    <t>GESTIÓN FINANCIERA Y CONTABLE</t>
  </si>
  <si>
    <r>
      <rPr>
        <b/>
        <sz val="10"/>
        <rFont val="Arial Narrow"/>
        <family val="2"/>
      </rPr>
      <t>TEMA: DIRECTIVA 008 DE 2021 – Manual Especifico de Funciones y Competencias Laborales del Empleo – Redacción de funciones y competencias comportamentales comunes y por nivel jerárquico.</t>
    </r>
    <r>
      <rPr>
        <sz val="10"/>
        <rFont val="Arial Narrow"/>
        <family val="2"/>
      </rPr>
      <t xml:space="preserve">
De la verificación realizada a la estructura de redacción del propósito y funciones, así como de la relación de competencias comportamentales comunes y por nivel jerárquico registradas en los manual específicos de funciones y competencias laborales de los empleos relacionados con jefatura de  unidad de financiera y contable, y la  tesorería general de la entidad, establecidas en las Resoluciones Internas Nos.000214 de 2019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t>
    </r>
    <r>
      <rPr>
        <b/>
        <u/>
        <sz val="10"/>
        <rFont val="Arial Narrow"/>
        <family val="2"/>
      </rPr>
      <t>a) Cargo jefe Unidad Financiera y Contable.</t>
    </r>
    <r>
      <rPr>
        <b/>
        <sz val="10"/>
        <rFont val="Arial Narrow"/>
        <family val="2"/>
      </rPr>
      <t xml:space="preserve">
</t>
    </r>
    <r>
      <rPr>
        <sz val="10"/>
        <rFont val="Arial Narrow"/>
        <family val="2"/>
      </rPr>
      <t xml:space="preserve">
</t>
    </r>
    <r>
      <rPr>
        <b/>
        <sz val="10"/>
        <rFont val="Arial Narrow"/>
        <family val="2"/>
      </rPr>
      <t>Validación del propósito y las Funciones entre la 1 a la 8, 22 y 23:</t>
    </r>
    <r>
      <rPr>
        <sz val="10"/>
        <rFont val="Arial Narrow"/>
        <family val="2"/>
      </rPr>
      <t xml:space="preserve">
• Los verbos “CUMPLIR”,"DIRIGIR" y "PLANIFICAR" utilizados en el PROPOSITO de la Jefatura de Unidad Financiera y Contable, No corresponden y/o no se encuentran determinados en la guía que permite la elaboración de las funciones y propósitos principales por cada nivel de empleo de conformidad con la Directiva 008 de 2021; así, el verbo cumplir, corresponde a un cargo asistencial y el verbo planificar es asignado al nivel asesor.
• Al validar los verbos incluidos en las funciones del Cargo de profesional, correspondiente a la jefatura de la unidad financiera y contable de conformidad con la Resolución 085 de 2021; se observa: Los verbos utilizados en la redacción de las funciones 9 y 22 (Verbos PROPONER y PARTICIPAR) no corresponden al nivel de la jefatura de la Unidad Financiera y Contable.
• Las funciones 7, 8 y 22 carecen de Condición
</t>
    </r>
  </si>
  <si>
    <t xml:space="preserve">1. Inadecuada utilización de los verbos registrados en el propósito y en las funciones establecidas en el manual de funciones, así como la condición en algunas funciones.
</t>
  </si>
  <si>
    <t>Jefe Unidad de Talento Humano</t>
  </si>
  <si>
    <r>
      <rPr>
        <b/>
        <sz val="10"/>
        <rFont val="Arial Narrow"/>
        <family val="2"/>
      </rPr>
      <t xml:space="preserve">Validación de Conocimientos:
</t>
    </r>
    <r>
      <rPr>
        <sz val="10"/>
        <rFont val="Arial Narrow"/>
        <family val="2"/>
      </rPr>
      <t xml:space="preserve">
• En las competencias comportamentales comunes para el cargo jefe de la Unidad Financiera y Contable no se encuentran las siguientes: Aprendizaje continuo, orientación a resultados, orientación al usuario y al ciudadano y lo referente a la adaptación al cambio. Para el cargo de Profesionales 1 (2 cargos) del manual de funciones, no están contempladas: Aprendizaje continuo, Orientación a resultados y Adaptación al cambio. Con relación al cargo de auxiliar administrativo, las competencias comportamentales:  Aprendizaje continuo, Orientación a resultados, Trabajo en equipo y Adaptación al cambio, no se encuentran contempladas en el Manual de funciones.
Las competencias comportamentales por nivel jerárquico no se encuentran contempladas en el Manual de Funciones de la entidad.
• Al validar las funciones definidas en los numerales 9 al 21 de la Resolución 085 de 2021, para el cargo de jefe Unidad financiera y contable no se evidencian los requerimientos de calidad que se espera obtener en los resultados de la función laboral; observando que las funciones asignadas requieren de destrezas y/o conocimientos en el ámbito jurídico, lo cual no se encuentra soportado en la hoja de vida del funcionario.
</t>
    </r>
    <r>
      <rPr>
        <b/>
        <sz val="10"/>
        <rFont val="Arial Narrow"/>
        <family val="2"/>
      </rPr>
      <t xml:space="preserve">Competencias comportamentales comunes y por nivel jerárquico registradas en el manual de funciones frente al decreto 815 de 2018: </t>
    </r>
    <r>
      <rPr>
        <sz val="10"/>
        <rFont val="Arial Narrow"/>
        <family val="2"/>
      </rPr>
      <t xml:space="preserve">
• Competencias comportamentales comunes: En el manual de Trabajadores Oficiales de la entidad, estás competencias están establecidas como HABILIDADES y contempla para el presente cargo las siguientes: transparencia, compromiso con la organización, trabajo en equipo y colaboración; no obstante, frente al Decreto 815 de 2018, no se identifican competencias: adaptación al cambio, aprendizaje continuo, orientación a resultados y orientación al usuario y ciudadano.
• </t>
    </r>
    <r>
      <rPr>
        <b/>
        <sz val="10"/>
        <rFont val="Arial Narrow"/>
        <family val="2"/>
      </rPr>
      <t xml:space="preserve">Competencias por nivel jerárquico: El manual de trabajadores oficiales no contempla estas competencias.
</t>
    </r>
    <r>
      <rPr>
        <sz val="10"/>
        <rFont val="Arial Narrow"/>
        <family val="2"/>
      </rPr>
      <t xml:space="preserve">
</t>
    </r>
    <r>
      <rPr>
        <b/>
        <sz val="10"/>
        <rFont val="Arial Narrow"/>
        <family val="2"/>
      </rPr>
      <t>b) Tesorera General</t>
    </r>
    <r>
      <rPr>
        <sz val="10"/>
        <rFont val="Arial Narrow"/>
        <family val="2"/>
      </rPr>
      <t xml:space="preserve">
</t>
    </r>
    <r>
      <rPr>
        <b/>
        <sz val="10"/>
        <rFont val="Arial Narrow"/>
        <family val="2"/>
      </rPr>
      <t>Validación de funciones:</t>
    </r>
    <r>
      <rPr>
        <sz val="10"/>
        <rFont val="Arial Narrow"/>
        <family val="2"/>
      </rPr>
      <t>• Los verbos “MANEJAR y REALIZAR” utilizados en el PROPOSITO PRINCIPAL del cargo de Tesorero General, No corresponden y/o no se encuentran determinados en la guía que permite la elaboración de las funciones y propósitos principales por cada nivel de empleo de conformidad con la Directiva 008 de 2021; así, mismo los verbos PARTICIPAR, MANEJAR y LLEVAR utilizados en la descripción de las funciones asignadas al cargo de nivel profesional de la tesorera general. 
• Las funciones 2, 3, 4, 5, 6, 7, 8, 9,10,11, 12, 13, 14 y 16 carecen de Condición.</t>
    </r>
  </si>
  <si>
    <t>1. Ineficiencia en la redacción de las competencias compertamentales comúnes en algunos cargos, incluidas en la guía de manual de fucniones y Decreto 815 de 2018.
2. Inadecuada utilización de los verbos registrados en el propósito y en las funciones establecidas en el manual de funciones, así como la condición en algunas funciones.</t>
  </si>
  <si>
    <t>34/02/2023</t>
  </si>
  <si>
    <t>De la verificación realizada a la estructura de redacción del propósito y funciones de los empleos relacionados con los cargos de Almacenista y Secretaria establecidas en las Resoluciones Internas 129 de 2016. 
Cargo de Almacenista
• Al validar los verbos incluidos en las funciones del Cargo de profesional, correspondiente a la almacenista de conformidad con la Resolución 085 de 2021; se observa: Los verbos utilizados en la redacción de las funciones 1, 4, y 13 (Verbos CONTROLAR,  ATENDER y PARTICIPAR) no corresponden al nivel asistencial.
• En el caso de las funciones asignadas al cargo de almacenista, en las funciones 3, 5, 6, 11, 13 y 14 no está presente la condición como requerimientos de calidad.
• No se observan COMPETENCIAS COMPORTAMENTALES COMÚNES como : La Orientación a resultados, Orientación al usuario y al ciudadano, Trabajo en equipo y Adaptación al cambio.
• No se observan COMPETENCIAS POR NIVEL JERARQUICO.
Cargo de Secretaria.
Al validar los verbos incluidos en las funciones del Cargo de profesional, correspondiente a la almacenista de conformidad con la Resolución 085 de 2021; se observa: Los verbos utilizados en la redacción de las funciones 1, 4, y 13 (Verbos APLICAR, ATENDER y PARTICIPAR) no corresponden al nivel asistencial.
• En el caso de las funciones asignadas al cargo de almacenista, en las funciones 10 y 11 no está presente la condición como requerimientos de calidad.
• No se observan COMPETENCIAS COMPORTAMENTALES COMÚNES como : La Orientación a resultados, Orientación al usuario y al ciudadano, Trabajo en equipo y Adaptación al cambio.</t>
  </si>
  <si>
    <t>Desconocimiento de la normatividad legal y la Guía Técnica para la Elaboración o Modificación 
del Manual Específico de Funciones y de Competencias Laborales, como instrumento orientador 
para los funcionarios responsables de este proceso en las Entidades Distritales, de tal forma que 
al presentar el documento ante el - DASCD - para su refrendación o concepto técnico, cuente 
con todos los componentes allí explicados.</t>
  </si>
  <si>
    <t>Unidad de Talento Humano</t>
  </si>
  <si>
    <t>AUDITORÍA CONTROL, INSPECCIÓN Y FISCALIZACIÓN 2023</t>
  </si>
  <si>
    <t>CONTROL, INSPECCIÓN Y FISCALIZACIÓN</t>
  </si>
  <si>
    <t>De la verificación realizada a la estructura de redacción del propósito y funciones, así como de la relación de competencias comportamentales comunes y por nivel jerárquico registradas en el manual específicos de funciones y competencias laborales de los empleos relacionados con los cargos Subgerente General, jefe de unidad y profesional I, establecidas en las Resoluciones Internas 228 de 2022, 50 de 2022 y 129 de 2016,  se evidenciaron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t>
  </si>
  <si>
    <t>Inadecuada redacción del propósito, funciones, competencias comportamentales y competencias laborales de los empleos relacionados con los cargos Subgerente General, jefe de unidad y profesional I, establecido en el manual de funciones.</t>
  </si>
  <si>
    <t xml:space="preserve">De la verificación realizada a la estructura de redacción sobre el propósito principal, descripción de las funciones esenciales del empleo y conocimientos básicos o esenciales, frente al Manual Especifico de Funciones y Competencias Laborales para los Empleados Públicos de la Lotería de Bogotá, se evidenciaron debilidades en: 1) En cuanto al propósito principal, 2) En relación con las funciones.
• Proposito principal: Revisado el Manual Especifico de Funciones y Competencias Laborales para el Jefe de la Oficina de Control Disciplinario Interno, cumple parcialmente, ya que el verbo “implementar” no es del nivel Directivo.
• Funciones: Se evidenció que los verbos utilizados en la redacción de las funciones atribuídas al cargo de Jefe de la Oficina de Control Disciplinario Interno, en su gran mayoría no corresponden al nivel Directivo. Las funciones 2, 3, 4, 5, 6, 9, 10, 11 y 12 corresponden a otros niveles y no al directivo; la función 7 se cumple parcialmente dado que el verbo “Capacitar” está relacionado con un cargo de nivel Técnico; y la función 8 No cumple por cuanto el verbo “Surtir”, no se encuentra contemplado en la Guía, y al consultar los sinonimos PROVEER, SUMINISTRAR, FACILITAR, estos no corresponden al nivel directivo.
</t>
  </si>
  <si>
    <t>Jefe Unidad de Talento Humano.
Profesional de Talento Humano</t>
  </si>
  <si>
    <t>Auditoría al proceso de Planeacion y Direccionamiento Estrategico 2023</t>
  </si>
  <si>
    <t>PLANEACIÓN Y DIRECCIONAMIENTO ESTRATÉGICO</t>
  </si>
  <si>
    <t>De la verificación realizada a la estructura de redacción del propósito y funciones, así como de la relación de competencias comportamentales comunes y por nivel jerárquico registradas en el manual específicos de funciones y competencias laborales del empleado relacionado con el cargo de Jefe de la Oficina Asesora de planeación establecidas en la resolución Interna 228 de 2022. se evidenció debilidades en: 1) la utilización inadecuada de verbos registrados en el propósito y funciones; y, 2) inexistencia de la condición en la redacción de algunas funciones (requerimientos de calidad que se espera obtener en los resultados de la función laboral).</t>
  </si>
  <si>
    <t>1. Inadecuada utilización de los verbos registrados e el propósito y funciones establecidas en el manual de funciones.</t>
  </si>
  <si>
    <t>31/06/2024</t>
  </si>
  <si>
    <t>Auditoría al Proceso de Atención y Servicio al Cliente  2024</t>
  </si>
  <si>
    <t xml:space="preserve">De la verificación realizada al Manual de Funciones del cargo de Secretaría General,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del soporte que demuestre la entrega del Manual de funciones a la funcionaria que funge como Secretaría General en la Lotería de Bogotá
• En cuanto al propósito principal: los verbos utilizados en algunas de las funciones como son: el verbo "evaluar" es del nivel asesor y profesional y el verbo "controlar" es del nivel profesional y el verbo "Planear" es del nivel asesor, es decir, pertenecen a otros niveles. 
• En cuanto a las funciones:  los verbos utilizados en la redacción de las funciones atribuidas al cargo de Secretaría General, en las funciones 1, 2, 4, 13, 14, 15, 16 y 17 corresponden a otros niveles y no al directivo. En las funciones 10 y 11, el verbo “Trazar” No existe en la matriz de verbos de la guía.  
</t>
  </si>
  <si>
    <t>Falta de actualización de los manuales de funciones, de acuerdo con la normativa aplicable a la entidad</t>
  </si>
  <si>
    <t>Unidad de Talento Humano - Secretaría General - Gerencia General</t>
  </si>
  <si>
    <t xml:space="preserve">De la verificación realizada al Manual de Funciones del cargo profesional III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en el propósito principal, ya que los verbos utilizados en algunas de las funciones como son: el verbo "Planear" es del nivel asesor y el verbo "Verificar" es del nivel Asesor, Técnico y Asistencial, es decir, pertenecen a otros niveles.
• En cuanto a las funciones:  
o Los verbos utilizados en la redacción de las funciones atribuidas al cargo de Profesional III, en las funciones 1, 2, 3, 4, 6, 7, 9 y 14 corresponden a otros niveles y no al Profesional. En la función 8, el verbo “Adoptar” No existe en la matriz de verbos de la guía.
o No se identificó la condición para las funciones nro. 8 y 14
• En cuanto a competencias comportamentales comunes y por nivel jerárquico: el manual de trabajadores oficiales (Resolución No. 129 de 2016) no contempla estas competencias.
</t>
  </si>
  <si>
    <t>Falta de actualización de los manuales, de acuerdo con la normativa aplicable.</t>
  </si>
  <si>
    <t xml:space="preserve">De la verificación realizada al Manual de Funciones del cargo Secretaria (nivel asistencial)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 las funciones:  
o los verbos utilizados en la redacción de las funciones atribuidas al cargo de Secretaria, en las funciones 2, 5, 6 y 10 corresponden a otros niveles y no al Asistencial.  
o No se identificó la condición para las funciones nro. 10 y 11
• En cuanto a competencias comportamentales comunes y por nivel jerárquico: el manual de trabajadores oficiales (Resolución No. 129 de 2016) no contempla estas competencias.
</t>
  </si>
  <si>
    <t>De la verificación realizada al Manual de Funciones del cargo de Jefe de la Unidad Financiera y Contable, respecto de la entrega del manual incluido en la Resolución No. 85 de 2021,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Los verbos utilizados en algunas de las funciones, como "proponer", "liquidar", "rendir", "promover" y "decretar", no se encuentran dentro de la guía del Departamento Administrativo del Servicio Civil Distrital. Además, los verbos "custodiar" y "participar" están relacionados con un cargo de nivel asistencial, es decir, pertenecen a otros niveles.
• Requerimiento de Calidad: Las funciones 1, 3, 4, 7, 8, 10, 12, 13, 14, 15, 16, 17, 18, 19 y 20 no contienen condición o requerimiento de calidad.
• Evidencia de Realización de Funciones: No se logró obtener evidencia de la realización de las funciones 11, 12, 13, 14, 15, 16, 17 y 19.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</si>
  <si>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 xml:space="preserve">No se encontró evidencia que demuestre la entrega del Manual de Funciones al funcionario que funge como Jefe de la Unidad Financiera en la Lotería de Bogotá, a pesar de estar incluido en los procedimientos de inducción y reinducción y en el de Vinculación, no se encuentra evidencia de su entrega.  
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
</t>
  </si>
  <si>
    <t>Jefe Unidad de Talento humano</t>
  </si>
  <si>
    <t>De la verificación realizada al Manual de Funciones del cargo Profesional IV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Funciones:
• En las funciones No. 7 y 11, los verbos “presentar” y “participar” respectivamente están relacionados con un cargo de nivel asistencial.
• Las funciones 1, 3, 5, 6, 8, 10, 11 y 12 no contienen condición o requerimiento de calidad.
• No se logró obtener evidencia de la realización de la función 19 Competencias Comportamentales Comunes y por Nivel Jerárquico.
• El manual de funciones no contiene las competencias básicas de Aprendizaje Continuo, Orientación a Resultados, Orientación al Usuario y Ciudadano, y Adaptación al Cambio.
• El manual de funciones no contiene las competencias comportamentales por nivel jerárquico.</t>
  </si>
  <si>
    <t>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t>
  </si>
  <si>
    <t>De la verificación realizada al Manual de Funciones del cargo de Tesorera,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o En las funciones No. 1, 8, 11, 13 y 19 los verbos “Cumplir”, “Ingresar”, “Custodiar “, “Presentar” y “Asistir” respectivamente están relacionados con un cargo de nivel asistencial.
o Los verbos “Manejar”, “Llevar”, “Expedir” y “Absolver” de las funciones números 4, 10, 15 y 18 respectivamente no se encuentran relacionados en la guía del Departamento Administrativo del Servicio Civil Distrital
o La función 19 no contiene requerimiento de calidad.</t>
  </si>
  <si>
    <t>Auditoría Proceso Gestión TIC 2024</t>
  </si>
  <si>
    <t>GESTIÓN DE LAS TECNOLOGÍAS Y LA INFORMACIÓN</t>
  </si>
  <si>
    <t>HALLAZGO No. 7
De la verificación realizada al Manual de Funciones del cargo de Jefe de Oficina Gestión Tecnológica y de Innovación,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fueron cuatro (4) de los cuales: “Impulsar y Proponer” no están en la guía, y “Coordinar” es de nivel profesional. Es decir, el único verbo que corresponde al nivel directivo es “Gestionar”. 
•	En cuanto a las funciones:  los verbos utilizados en la redacción de las funciones atribuidas al cargo Jefe de Oficina Gestión Tecnológica y de Innovación, de las 21 funciones, 16 incluyen verbos que no cumplen con el nivel directivo, estas funciones son las No. 1, 3, 4, 5, 7, 8, 10, 12, 14, 15, 16, 17, 18, 19, 20 y 21. 
Este hallazgo fue socializado el día 21/08/2024 por medio de correo electrónico a los profesionales del área de Tecnologías de la Información y a la Jefe de la Unidad de Talento Humano. Con corte al  al 28 de agosto no se recibió respuesta para objetar o desvirtuar el mismo</t>
  </si>
  <si>
    <t xml:space="preserve">Falta de actualización de los manuales de funciones, de acuerdo con la normativa aplicable en la entidad. </t>
  </si>
  <si>
    <t>Actualización y aprobación del manual de funciones del cargo de Jefe de Oficina Gestión Tecnológica y de Innovación.</t>
  </si>
  <si>
    <t>Manual de funciones actualizado y aprobado.</t>
  </si>
  <si>
    <t>Unidad de Talento humano</t>
  </si>
  <si>
    <t>AUDITORIA AL PROCESO DE GESTION JURIDICA 2024</t>
  </si>
  <si>
    <t>GESTIÓN JURÍDICA</t>
  </si>
  <si>
    <t xml:space="preserve">De la verificación realizada al Manual de Funciones del cargo Jefe de la Oficina Jurídica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jefe de la Oficina Jurídica, en las funciones 1, 2, 8, 9, 10, 12, 13, 15 y 16, corresponden a otros niveles y no al Directivo, solo cuatro (4) verbos (Fijar, Dirigir, Representar y administrar), están contemplados en la matriz para las funciones asignadas al jefe de Oficina Jurídica y existe un (1) verbo (constituir) que no está contemplado en la matriz de verbos 
• En cuanto a competencias comportamentales por nivel jerárquico: Incumple, teniendo en cuenta que las competencias comportamentales por nivel jerárquico diseñadas por el Decreto 815 de 2018, no son homogéneas con las asignadas en el Manual de funciones para el nivel Directivo en el cargo de jefe de la Oficina Jurídica 
</t>
  </si>
  <si>
    <t>Falta de claridad sobre los aspectos que deben incluirse en los manuales de funciones de la entidad.</t>
  </si>
  <si>
    <t>Actos administrativos de adopción de los manuales de funciones</t>
  </si>
  <si>
    <t>28/11/2024</t>
  </si>
  <si>
    <t>PROCESOS DE EXPLOTACIÓN DE JUEGOS DE SUERTE Y AZAR-LOTERÍAS 2024</t>
  </si>
  <si>
    <t>EJSA-LOTERIAS</t>
  </si>
  <si>
    <t>De la verificación realizada al Manual de Funciones del cargo de directora de Operación Producto y Comercialización, respecto de la entrega del manual incluido en la Resolución No. 228 de 2022,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Funciones: Los verbos utilizados en algunas de las funciones, como “Diseñar”, “Desarrollar”, “Coordinar “, “analizar”, “Generar”, “Controlar”, “Asistir”, y “Adelantar” no se encuentran asociados al nivel jerárquico directivo dentro de la guía del Departamento Administrativo del Servicio Civil Distrital. 
•	Requerimiento de Calidad: Las funciones 2, 3, 7, 12, 13, 14, 22 y 24 no contienen condición o requerimiento de calidad.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</si>
  <si>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AUDITORIA AL PROCESO DE GESTION DE COMUNICACIONES 2024</t>
  </si>
  <si>
    <t>GESTIÓN DE COMUNICACIONES</t>
  </si>
  <si>
    <t>De la verificación realizada al Manual de Funciones al cargo de Profesional IV del área de Comunicaciones y Mercadeo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profesional IV del área de Comunicaciones y Mercadeo, en las funciones 5, 6 y 9 corresponden a otros niveles y no al Profesional, y existe un (1) verbo (proponer) que no está contemplado en la matriz de verbos de la Guía. 
• En cuanto a competencias comportamentales por nivel jerárquico contempladas en el Decreto 815 de 2018, éstas no se encuentran contempladas en el manual de funciones de la entidad para el cargo de Profesional IV. 
• Las funciones 9 y 10 no cuentan con condición.</t>
  </si>
  <si>
    <t>Actos administrativos de adopción del manual de funciones de trabajadores oficiales</t>
  </si>
  <si>
    <t>Actos administrativos de adopción del manuales de funciones de empleados públicos</t>
  </si>
  <si>
    <r>
      <rPr>
        <b/>
        <sz val="10"/>
        <rFont val="Arial Narrow"/>
        <family val="2"/>
      </rPr>
      <t xml:space="preserve">TEMA: DIRECTIVA 008 DE 2021 – MANUAL ESPECIFICO DE FUNCIONES Y COMPETENCIAS LABORALES DEL EMPLEO – REDACCIÓN DE FUNCIONES Y COMPETENCIAS COMPORTAMENTALES COMUNES Y POR NIVEL JERÁRQUICO.  </t>
    </r>
    <r>
      <rPr>
        <sz val="10"/>
        <rFont val="Arial Narrow"/>
        <family val="2"/>
      </rPr>
      <t xml:space="preserve">
HALLAZGO No.6
De la verificación realizada al Manual de Funciones del cargo de Jefe de Unidad de Apuestas y Control de juegos (Resolución interna nro. 50 de 2022 ), se identificó que el nivel del cargo es profesional y no directivo; situación que difiere inicialmente en los nombres del cargo y de nivel; es decir, se cita como jefe cuando en manual registra que es de nivel profesional. Por ello, las funciones enmarcadas en el manual podrían ser diferentes a la realidad de las actividades que se desarrollan desde dicho cargo. 
De otra parte, respecto de la estructura de redacción sobre el propósito, descripción de las funciones esenciales del empleo, competencias comportamentales comunes y por nivel jerárquico registradas en el manual de funciones frente al Decreto 815 de 2018, experiencia registrada en el manual de funciones y ejecución de las funciones, se evidenciaron las siguientes debilidades: 
• Frente al propósito principal: 
-. El verbo rector “Dirigir” es para el nivel Directivo y Asesor, no para nivel Profesional
-. No se identificó requerimiento de calidad en el propósito principal, ya que, la redacción “de acuerdo con los requerimientos institucionales” no cumple a cabalidad con lo señalado en la guía técnica; es decir, el mismo debe ir asociado al cumplimiento de alguna regulación por ejemplo "cumpliendo con la normatividad vigente"
• Para las 22 funciones asociadas al cargo: 
Ordenamiento gramatical
-. El 18% (4 de 22) funciones siguen parcialmente lo establecido en la guía técnica (funciones n°4, 7, 8 y 9); ya que, la condición contiene debilidades en su redacción.
-. 41% (9 de 22) funciones no siguen lo establecido en la guía (funciones n°5, 10, 12, 15, 16, 18, 19, 21 y 22); ya que, no cuentan con la condición en su redacción. 
Verbos rectores
-. 36% (8 de 22) de las funciones asignadas al jefe de Unidad cuentan con verbos en su redacción que no cumplen con el nivel profesional (funciones n°1, 2, 5, 8, 14, 19, 20 y 21)
-. 14% (3 de 22) de las funciones asignadas al jefe de Unidad cuentan con verbos en su redacción que no se encuentran definidos en la guía técnica (funciones n°15, 16 y 18)
• Frente a las competencias del cargo: 
-. El manual de funciones no contiene las competencias básicas de Aprendizaje continuo, Orientación a resultados, Orientación al usuario y ciudadano, y Adaptación al cambio. 
-. El manual de funciones no contiene las competencias comportamentales por nivel jerárquico. 
• Frente al requisito de experiencia, no se registra requerimientos asociados a experiencia como jefe de área y/o dependencia. 
• Frente a la ejecución y cumplimiento de las funciones asignadas por el jefe de Unidad, el 9% (2 de 22) funciones no son ejecutadas tal y como se redactaron; lo anterior, debido a debilidades en redacción de actividades que: 1) no corresponden totalmente a la Unidad y; 2) no corresponden a la realidad actual de la Unidad (funciones n°11, 12 y 17)
</t>
    </r>
  </si>
  <si>
    <t>Acto administrativo de adopción del manual de funciones</t>
  </si>
  <si>
    <r>
      <t xml:space="preserve">Lineamiento 4:
4.5 Evaluación de las actividades relacionadas con el retiro del personal.
</t>
    </r>
    <r>
      <rPr>
        <sz val="10"/>
        <rFont val="Arial Narrow"/>
        <family val="2"/>
      </rPr>
      <t>-. Consultado el SharePoint de Planeación Estratégica en los relacionado con el diligenciamiento y reporte del Formato FRO332-356 Banco de Lecciones Aprendidas durante el II semestre, se identifica información relacionada únicamente de la OCI (agosto y octubre)
Si bien, el formato está diseñado para registrar los aspectos positivos y negativos identificados en el desarrollo de las actividades de cada proceso, que pueden evidenciarse o no en cada bimestre; la mayoría de procesos no diligenció el formato ni una sola vez (a excepción de la Gerencia General, Oficina Oficial de Cumplimiento, Área de Comunicaciones y mercadeo), incumpliendo con el objetivo para el cual fue creado el formato de conformidad con el procedimiento PRO320-374 Gestión del Conocimiento-Lecciones aprendidas versión de octubre del 2023.
-. Frente a las 10 personas retiradas durante el II semestre del 2024, no se identificó diligenciamiento del formato FRO332-356 Banco de Lecciones Aprendidas; en el entendido de documentar las buenas prácticas y/o debilidades identificadas por cada servidor en el desarrollo de sus actividades, con el fin de establecer la memoria institucional, retención del conocimiento y tomar los cursos de acción correspondientes para la mejora continua.</t>
    </r>
  </si>
  <si>
    <t>Se cuenta con los procedimientos pero  el diligenciamiento del formato Lecciones aprendidas no es de carácter obligatorio para los servidores públicos</t>
  </si>
  <si>
    <t>Actualizar y socializar los procedimientos;  Desvinculación del Personal y Gestión del Conocimiento Lecciones Aprendidas para garantizar que el conocimiento adquirido por el servidor permanezca en la entidad.</t>
  </si>
  <si>
    <t>Procedimiento Actualizado y socializado</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</si>
  <si>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Verificados los informes de seguimiento bimestral realizados por la Oficina Asesora de Planeación en el II semestre (2 informes, corte a junio y agosto del 2024) se verificó la ejecución de los controles de cada proceso, donde se identificó que, si bien la mayoría de los controles son ejecutados correctamente lo que ha evitado materializaciones de riesgos, los siguientes procesos no reportaron soportes de ejecución de controles:
•	Unidad de Talento Humano (2 controles de 2 riesgos transversales)
•	Unidad Financiera y Contable (1 control)</t>
    </r>
  </si>
  <si>
    <t xml:space="preserve">Realizar el reporte trimestre de evidencias de los riesgos transversales por parte de la Unidad de Talento Humano, identificando los aspectos cualitativos del  control </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</si>
  <si>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En el informe de seguimiento del II cuatrimestre a los riesgos de corrupción, se identificó que para 8 controles (EJSA-Loterías: 2 controles del riesgo “RC-3” y Gestión de Bienes y Servicios/Inventarios: 6 controles del riesgo “RC-09”) no fue posible su verificación, por cuanto no se identificaron soportes relativos a la ejecución en el reporte realizado en el SharePoint de Planeación Estratégica realizado durante el periodo evaluado.</t>
    </r>
  </si>
  <si>
    <t xml:space="preserve">Realizar el reporte trimestre de evidencias de los riesgos de corrupción  por parte de la Unidad de Talento Humano, identificando los aspectos cualitativos del  control </t>
  </si>
  <si>
    <t xml:space="preserve">Realizar el reporte trimestre de evidencias de los riesgos por parte de la Unidad de Talento Humano, identificando los aspectos cualitativos del  control </t>
  </si>
  <si>
    <t xml:space="preserve">No se ejecutaron las actividades por los cambios de personal de OPS  en el área de SST  y ausencia de personal para la actualización de perfiles  y manuales de funciones de acuerdo con la estructura y normativa </t>
  </si>
  <si>
    <t>Realizar seguimiento periodico a los planes de mejoramiento a cargo de la Unidad de Talento Humano para garantizar su cumplimiento 
Realizar la contratación de un profesional que dentro de sus obligaciones contemple exclusivamente  la actualización de perfiles y manuales de funciones, el cual deberá elaborar un plan de trabajo detallado para su seguimiento mensual.</t>
  </si>
  <si>
    <t>Formato de seguimiento
Seguimiento al Plan de Trabajo</t>
  </si>
  <si>
    <t>Informe de Evluación Indpendiente al Sistema de Control Interno-I semestre 2025</t>
  </si>
  <si>
    <t>TODOS LOS PROCESOS</t>
  </si>
  <si>
    <r>
      <t>Lineamiento 4
4.5 Evaluación de las actividades relacionadas con el retiro del personal.
-.</t>
    </r>
    <r>
      <rPr>
        <sz val="10"/>
        <rFont val="Arial Narrow"/>
        <family val="2"/>
      </rPr>
      <t xml:space="preserve"> Frente a las 6 personas retiradas durante el I semestre del 2025, no se identificó diligenciamiento del formato FRO332-356 Banco de Lecciones Aprendidas; en el entendido de documentar las buenas prácticas y/o debilidades identificadas por cada servidor en el desarrollo de sus actividades, con el fin de establecer la memoria institucional y tomar los cursos de acción correspondientes para la mejora continua. </t>
    </r>
  </si>
  <si>
    <t>*Los procedimientos PRO320-374-1 GESTION DEL CONOCIMIENTO- LECCIONES APRENDIDAS y PRO320-225-10 DESVINCULACIÓN DE PERSONAL, no incluyen la obligatoriedad del diligenciamiento del formato Lecciones aprendidas a los servidores públicos que se desvinculan de la entidad.
* La normatividad no obliga el diligenciamiento de estos formatos.</t>
  </si>
  <si>
    <t>Actualizar y socializar los procedimientos PRO320-374-1 GESTION DEL CONOCIMIENTO- LECCIONES APRENDIDAS y PRO320-225-10 DESVINCULACIÓN DE PERSONAL, incorporando la obligatoriedad del diligenciamiento del formato Lecciones aprendidas a los servidores públicos que se desvinculen de la entidad.
Incluir en el formato de retiro de funcionarios y contratistas (FRO320-65); el diligenciamiento del formato lecciones aprendidas como requisito para la entrega del cargo.</t>
  </si>
  <si>
    <t>Procedimientos  y formato actualizados y socializados</t>
  </si>
  <si>
    <r>
      <t xml:space="preserve">Lineamiento 9
9.5 La entidad analiza el impacto sobre el control interno por cambios en los diferentes niveles organizacionales.
</t>
    </r>
    <r>
      <rPr>
        <sz val="10"/>
        <rFont val="Arial Narrow"/>
        <family val="2"/>
      </rPr>
      <t>- La OCI en el marco del Informe Ley 951 del 2005 identificó y reportó en junio debilidades relacionados con:
•	Entrega de actas de gestión
•	Recepción y verificación de entrega de actas de gestión
•	Procedimiento Desvinculación de personal y formato acta informe de gestión.
No obstante, estas debilidades ya se habían reportado en el informe con corte a noviembre del 2024; y a la fecha de corte de este seguimiento, no se identificaron las acciones correctivas que promuevan un adecuado y oportuno empalme entre los empleados públicos entrantes y salientes para minimizar el impacto de los cambios organizacionales.</t>
    </r>
  </si>
  <si>
    <t xml:space="preserve">
No hay seguimiento a la revisión de las actas de entrega por parte de los servidores públicos que se vinculan a la entidad.
No hay acciones correctivas frente a los informes emitidos por la OCI  relacionados con el cumplimiento de la Ley.</t>
  </si>
  <si>
    <t>Actualizar y socializar el procedimiento PRO320-218-12 “Convocatoria, Selección y Vinculación del Personal”, incorporando la disposición que establece la obligatoriedad para los servidores públicos de revisar, verificar y suscribir las actas de entrega, así como constatar el estado de los cargos que les sean asignados o recibidos, emitiendo las observaciones a lugar en los términos establecidos por la normatividad.
Incorporar en el procedimiento PRO320 -218-12 las acciones de mejora encaminadas a subsanar el 100% de las  debilidades identificadas en los 2 informes remitidos por la OCI.</t>
  </si>
  <si>
    <t>Procedimiento actualizado y socializado</t>
  </si>
  <si>
    <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rFont val="Arial Narrow"/>
        <family val="2"/>
      </rPr>
      <t>-. En el marco de los seguimientos realizados durante el I semestre se identificó baja ejecución del Indicador "IG-1001 Porcentaje de ejecución de los planes de mejoramiento", ya que, se identificó ejecución del 55% y 66% en el IIV trimestre 2024 y I trimestre 2025; respectivamente, debido a los incumplimientos por parte de los procesos recurrentes.
-. Si bien, para las 4 acciones identificadas como cumplidas inefectivas no se requirió formular un plan de acción complementario, se alerta a los líderes y/o responsables de procesos fortalecer su cumplimiento efectivo para evitar el riesgo de recurrencia de los hallazgos.</t>
    </r>
  </si>
  <si>
    <t>No hay suficiente seguimiento a las acciones que se deben ejecutar para dar cumplimiento a los planes de mejoramiento</t>
  </si>
  <si>
    <t>Realizar una reunión bimestral por parte del jefe de Oficina de la Unidad de Talento Humano para revisión de la ejecución de las acciones del plan de mejoramiento a cargo de la Unidad de Talento Humano.</t>
  </si>
  <si>
    <t>Actas de reuniones de seguimiento</t>
  </si>
  <si>
    <t>Producto de la revisión del contrato 03 de 2024 bajo la modalidad invitación directa, tanto en su expediente físico como en el digital publicado en la plataforma SECOP II, se identificaron las siguientes debilidades:
Etapa contractual
	La cobertura de la Administradora de Riesgos Laborales (ARL) se contrató únicamente hasta el 14 de agosto de 2024, mientras que el contrato de prestación de servicios finalizaba el 15 de agosto de 2024, dejando un día sin protección en riesgos laborales.
	No se encontró soporte del pago de seguridad social correspondiente a los meses de febrero y agosto de 2024. Asimismo, se evidenció un menor valor cotizado que no corresponde con los pagos mensuales establecidos en el contrato.
	Se evidenció que el pago del contrato referente al mes de agosto de 2024 se realizó hasta el mes de noviembre de 2024, lo que representa inoportunidad en la radicación de la cuenta de cobro.
	Se identificó que el expediente contractual no ha sido cerrado en el SECOP, toda vez que, a la fecha, continúa con estado 'En ejecución', a pesar de que el contrato finalizó en agosto de 2024 y su fecha de finalización de la póliza de cumplimiento en diciembre de 2024.</t>
  </si>
  <si>
    <t xml:space="preserve">
*No se realizó seguimiento a los pagos de Seguridad Social en Salud conforme con lo establecido en el manual de Supervisión.
</t>
  </si>
  <si>
    <t>•	Se entregarán y publicaran en SECOP II, los soportes del pago de seguridad social correspondiente a los meses de febrero y agosto de 2024</t>
  </si>
  <si>
    <t>Soporte de pago de seguridad social de febrero y agosto de 2024 publicados en SECOP II</t>
  </si>
  <si>
    <t>•	Se realizará solicitud al contratista para que realice el pago de la diferencia dejada de pagar, en caso de no hacerlo se oficiará a la UGPP denunciando aportes de evasión a seguridad social</t>
  </si>
  <si>
    <t>Pagos de seguridad social del  contratista y/o oficio de denuncia ante la UGPP</t>
  </si>
  <si>
    <t>*El trámite de ingreso a la ARL no se solicito desde el proceso de Contratación conforme  a los términos contractuales</t>
  </si>
  <si>
    <t>Crear y mantener actualizada y compartida, una base de datos como un sistema de seguimiento donde se registren las fechas de inicio y fin de los contratos, así como las fechas de vigencia de las pólizas de ARL de cada contratista, la cual debe ser consultada por los supervisores de los contratos mensualmente, dejando evidencia en los respectivos informes de seguimiento, sobre la vigencia de la afiliación a la ARL</t>
  </si>
  <si>
    <t xml:space="preserve">lista de chequeo Estandarizada con % de contratos revisado  </t>
  </si>
  <si>
    <t xml:space="preserve">*No se realizó seguimiento a los pagos de Seguridad Social en Salud conforme con lo establecido en el manual de Supervisión.
</t>
  </si>
  <si>
    <t>Se validarán los pagos realizados por concepto de aportes de Seguridad Social en Salud de los contratistas, con una matriz formulada por el supervisor, con el fin de garantizar el pago exacto del aporte, siguiendo los lineamientos establecidos en el Manual de Supervisión.</t>
  </si>
  <si>
    <t xml:space="preserve">Matriz de validación y  soporte de las planillas pagadas </t>
  </si>
  <si>
    <t xml:space="preserve">*El contratista no realizó el tramite de la cuenta de cobro con oportunidad, ni atendió las solicitudes de la supervisión
</t>
  </si>
  <si>
    <t>•	Se exigirá a los contratistas la presentación de la cuenta de cobro dentro de un plazo máximo de treinta (30) días. En caso de incumplimiento, se remitirá comunicación formal al contratista instándolo a dar cumplimiento a sus obligaciones, indicando la cláusula de cumplimiento correspondiente y advirtiendo sobre la eventual ejecución de la póliza</t>
  </si>
  <si>
    <t xml:space="preserve">Oficio socializado de solicitud trámite de pagos oportunos </t>
  </si>
  <si>
    <t>La Secretaria General  no ha realizado trámite de cierre del contrato en SECOP , por que el supervisor no ha informado.</t>
  </si>
  <si>
    <t xml:space="preserve">Una vez finalizados los contratos, se solicitará a la Secretaria General  realizar el respectivo cierre en el SECOP II, con el fin de garantizar la adecuada culminación del proceso contractual del contrato 03 de 2024 </t>
  </si>
  <si>
    <t xml:space="preserve">Memorando de solicitud cierre contratos a la Secretaria General </t>
  </si>
  <si>
    <t>En la revisión de los expedientes contractuales de los contratos 15 y 51 de 2024, se identificaron debilidades en el proceso de publicación de los documentos contractuales en la plataforma SECOP II, en relación con:
•	Contrato 15 de 2024 Una vez revisados los documentos de seguimiento presentados por parte del supervisor, se identificó la ausencia en el SECOP II del Informe de Seguimiento, Control y Reevaluación de Proveedores y Contratistas correspondiente a la cuenta de cobro No. 3, relacionada con el pago del período comprendido entre el 01 de octubre de 2024 y el 19 de diciembre de 2024, que incluye las facturas SO10296 y SO10346.</t>
  </si>
  <si>
    <t>Se omitió el cargue del informe de actividades de los pagos realizados por omisión del supervisor y contratista.</t>
  </si>
  <si>
    <t>Se revisará  la ejecución contractual y se cargaran todos los Informes de Seguimiento, Control y Reevaluación de Proveedores y Contratistas del contrato 15 de 2024.</t>
  </si>
  <si>
    <t>Captura de cargue de documentos (Informes de Seguimiento, Control y Reevaluación de Proveedores y Contratistas ) en Secop II</t>
  </si>
  <si>
    <t>La metodologia utilizada por la Oficina Asesora de Planeación  presenta inconsistencias para  controlar las respuestas enviadas por las áreas  involucradas</t>
  </si>
  <si>
    <t>La Unidad de Talento Humano consolidará el 100% de las preguntas y las evidencias que soportan cada una de las respuestas de las preguntas de las políticas asociadas al proceso, de acuerdo con lo establecido en la Metodología que disponga la Unidad Asesora de Planeación para el diligenciamiento de la información con oportunidad y eficiencia, y como soporte de dicho diligenciamiento se enviará copia en formato Excel por correo electrónico a la Oficina Asesora de Planeación.</t>
  </si>
  <si>
    <t>Correo electrónico con copia de información enviada</t>
  </si>
  <si>
    <t xml:space="preserve">Se solicitará a la Oficina Asesora de Planeación permiso para la revisión de la información a publicar antes de su envío
</t>
  </si>
  <si>
    <t>Lista de chequeo revisión de la información antes de su solicitud</t>
  </si>
  <si>
    <t>La Unidad de Talento Humano consolidará el 100% de las preguntas y soportará  cada respuesta con las evidencias a que haya lugar guardando coherencia las respuestas a cada preguntas de las políticas asociadas al proceso, de acuerdo con lo establecido en la Metodología que disponga la Unidad Asesora de Planeación para el diligenciamiento de la información con oportunidad y eficiencia.</t>
  </si>
  <si>
    <t>Los servidores públicos no tienen la responsabilidad y compromiso para el diligenciamiento de la información  en la plataforma dispuesta Aplicativo por la integridad Pública SIGEP.
De igual manera , los servidores presentan inconveniente con el ingreso de los usuarios a la plataforma</t>
  </si>
  <si>
    <t>Se enviará un oficio al Departamento Administrativo de la Función Pública solicitando soporte técnico presencial, para solucionar el problema con los usuarios y se realizará seguimiento del proceso hasta garantizar respuesta del ente de control.</t>
  </si>
  <si>
    <t xml:space="preserve">Oficio de solicitud al Departamento Administrativo Función Pública y respuesta.
</t>
  </si>
  <si>
    <r>
      <t xml:space="preserve">Se establecerá un término para la entrega de soportes de diligenciamiento de la Declaración de Conflictos de Interés en la Plataforma SIGEP y SIDEAP conforme con lo establecido en el procedimiento PRO320-606-2 </t>
    </r>
    <r>
      <rPr>
        <i/>
        <sz val="10"/>
        <color theme="1"/>
        <rFont val="Arial Narrow"/>
        <family val="2"/>
      </rPr>
      <t>“Gestión de Conflictos de Intereses</t>
    </r>
    <r>
      <rPr>
        <sz val="10"/>
        <color theme="1"/>
        <rFont val="Arial Narrow"/>
        <family val="2"/>
      </rPr>
      <t>”, a los servidores que incumplan estos términos se les enviará memorando de incumplimiento de la norma y se realizará el debido proceso.</t>
    </r>
  </si>
  <si>
    <t xml:space="preserve">
Memorando enviado a los Servidores públicos estableciendo tiempos perentorios</t>
  </si>
  <si>
    <t>Auditoría al Sistema de Gestión de Seguridad y Salud en el Trabajo-SG-SST 2023</t>
  </si>
  <si>
    <t>GS-SST</t>
  </si>
  <si>
    <t>No se evidencia programa de auditoria anual.</t>
  </si>
  <si>
    <t>No se tiene programa debido a que no se habia realizado auditorías previasy no se contaba con este requerimiento.</t>
  </si>
  <si>
    <t>Realizar programa de auditoría,llevarlo a comité de gestión y desempeño para su aprobación.
Realizar la socialización y publicación.</t>
  </si>
  <si>
    <t xml:space="preserve">Programa aprobado
Soporte de socialización y publicación. </t>
  </si>
  <si>
    <t>Profesional SST</t>
  </si>
  <si>
    <t xml:space="preserve"> Informe de Auditoría SGAS- PGE S.A.S.</t>
  </si>
  <si>
    <t>"OB: Los procedimientos del Sistema de Gestión Antisoborno disponibles en la página web de la organización, citan en su pie de página la siguiente declaración: ""Este documento es de uso interno, no debe ser distribuido sin autorización previa, queda prohibida su modificación, reproducción parcial y/o total. Si este documento está impreso se considera copia no controlada"". Esta declaración resulta inexacta desde el punto de vista de gestión documental y control de la información, por las siguientes razones: (*) Disponibilidad pública vs. uso interno: Si el documento está publicado libremente en la página web de la empresa, ya no puede considerarse “solo de uso interno” porque está accesible a cualquier 
persona sin restricción. Esto contradice la indicación “no debe ser distribuido sin autorización previa”, ya que la propia publicación en la web es una autorización implícita para su difusión. (*) Restricción de distribución: Una cláusula que prohíbe la distribución pierde fuerza si la organización misma lo expone públicamente. En ese caso, la responsabilidad de la distribución recae en la entidad, no en quien accede al documento. 
Evidencia: RO105-592-3 PROCEDIMIENTO GESTIÓN DE 
DENUNCIAS DE SOBORNO (V3; 26/06/2024) "</t>
  </si>
  <si>
    <t>A la fecha, la Lotería cuenta con un repositorio documental administrado por la Oficina de Planeación, responsable del control de los documentos que se crean, actualizan o eliminan en los distintos procesos de la entidad. Con el fin de establecer lineamientos claros, es necesario generar espacios de construcción interdisciplinaria que permitan actualizar las políticas relacionadas con la producción y gestión documental.</t>
  </si>
  <si>
    <t>Revisar y ajustar de pie de página de los 129 procedimientos de la entidad</t>
  </si>
  <si>
    <t>Ciento veintinueve (129) Procedimientos de la entidad actualizados y aprobados por el Comité Institucional de Gestión y Desempeño CIGYD</t>
  </si>
  <si>
    <t>Oficial de Cumplimiento</t>
  </si>
  <si>
    <t>N/A</t>
  </si>
  <si>
    <t>En CIGYD del 31 de octubre de 2025 se aprobó la actualización de todos los procedimientos de la Lotería  de Bogotá, con el pie de página aprobado</t>
  </si>
  <si>
    <r>
      <rPr>
        <b/>
        <sz val="10"/>
        <color rgb="FF000000"/>
        <rFont val="Arial Narrow"/>
        <family val="2"/>
      </rPr>
      <t xml:space="preserve">TEMA: DEFICIENCIAS ESTRUCTURALES – CARACTERIZACIÓN DE LOS PROCEDIMIENTOS ASOCIADOS AL PROCESO DE EJSA-APUESTAS
</t>
    </r>
    <r>
      <rPr>
        <sz val="10"/>
        <color rgb="FF000000"/>
        <rFont val="Arial Narrow"/>
        <family val="2"/>
      </rPr>
      <t xml:space="preserve">
HALLAZGO No.1
De la verificación realizada a la caracterización y estructuración de los 3 procedimientos asociados al Proceso de Explotación de Juegos de Suerte y Azar en su modalidad de apuestas permanentes consultados en el botón de transparencia de la entidad el 10/10/2024, se identificaron las siguientes debilidades: 
• Frente a la estructura: para el 100% (3) de los procedimientos, se identificaron deficiencias relacionadas con: 
o Errores de redacción en las actividades (actividades n°5 y 12 del procedimiento PRO420-193-13 Facturación y Despacho de Formularios del Juego de Apuestas Permanentes o Chance y actividad n°3 del PRO420-541 Identificación para trabajadores oficiales, contratistas, colocadores y demás personal que requiera la entidad)
o Lo registrado en el procedimiento, no da cuenta de cómo se realizan las actividades actualmente por parte de los responsables (actividades n°2, 16 y 17 del procedimiento PRO420-193-13 Facturación y Despacho de Formularios del Juego de Apuestas Permanentes o Chance)
o Versión preliminar del procedimiento, por ende, se identifican ajustes sin realizar (actividades n°5 y 12 del procedimiento PRO420-193-13 Facturación y Despacho de Formularios del Juego de Apuestas Permanentes o Chance)
o Inadecuada identificación de responsables para ejecutar las actividades del procedimiento (procedimiento PRO420-541 Identificación para trabajadores oficiales, contratistas, colocadores y demás personal que requiera la entidad) 
</t>
    </r>
  </si>
  <si>
    <t>- Desconocimiento por parte de la Unidad de Apuestas y Control de Juegos sobre las novedades en los procedimientos.
- Modernización constante en los procesos y procedimientos.</t>
  </si>
  <si>
    <t>Actualizar el procedimiento PRO420-193 correspondiente a la Unidad de Apuestas y Control de Juegos.</t>
  </si>
  <si>
    <t>Procedimiento actualizado y aprobado</t>
  </si>
  <si>
    <t>Equipo Unidad de Apuestas y Control de Juegos</t>
  </si>
  <si>
    <t>El 11 de noviembre de 2025 se solicitó incluir en el orden del día del Comite de Gestión y Desempeño la modificación del formato PRO420-193.
El Comité de Gestión y Desempeño se efectuó el 28 de noviembre. Como resultado se realizaron observaciones por parte del área jurídica y el área de recursos físicos sobre el procedimiento, por lo cual no se autorizó.
Se solicitó prorrogra para el mes de marzo de 2026 con el objetivo de dar cumplimiento de la acción de mejora, esta solicitud se realizó el 12 de diciembre de 2025 Radicado Núm. 3-2025-1859</t>
  </si>
  <si>
    <t>Auditoria sobre el proceso de control, inspección y fiscalización 2025</t>
  </si>
  <si>
    <t xml:space="preserve">Con el fin de evaluar la gestión de los 4 riesgos y 8 controles (RF-05, RG-09, RG-01 y RG-18), se tomó como base las matrices de riesgos v4 2024 y V1 de 2025 vigentes durante el periodo de alcance, se identificaron debilidades asociadas la estructura del riesgo fiscal, establecimiento de controles que ataquen directamente todas las causas raíz del riesgo, la redacción de algunos controles. A continuación, el detalle de las debilidades identificadas (para mayor detalle, ver tablas 10 y 11 de este informe:
2.2. Cubrimiento de causa raíz: para el riesgo “RF-05” No se identificó la existencia de un control específico destinado a abordar la subcausa de insuficiencia de personal involucrado en la ejecución de los procesos de inspección y fiscalización. Esta situación puede afectar la eficacia en la supervisión y el cumplimiento de las obligaciones contractuales, generando posibles riesgos en la gestión y control de las actividades relacionadas.
</t>
  </si>
  <si>
    <t xml:space="preserve">- No identificacion de un control efectivo que ataque la causa "Insuficiencia de personal involucrado para ejercer los
controles de inspección y fiscalización". </t>
  </si>
  <si>
    <t>Solicitar reunión con Gerencia General y/o Secretaría General y/o Talento Humano para la pertinencia de personal calificado e idoneo requerido por la Unidad de Apuestas y Control de Juegos que apoyen la supervisión del contrato de concesión.</t>
  </si>
  <si>
    <t xml:space="preserve">Acta Reunión
</t>
  </si>
  <si>
    <t>Unidad de Apuestas y Control de Juegos</t>
  </si>
  <si>
    <t xml:space="preserve">La acción de mejora se elimina de la matriz; mediante memorando n°3-2025-1805 del 28/11/2025 el proceso remitió slicitud de eliminación de la acción de mejoramiento. De acuerdo con lo anterior, la OCI realizó análisis a la justificación presentada por el proceso, aprobando la solicitud mediante memorando n°3-2025-1833 del 04/12/2025 debido a: 
-. Teniendo en cuenta que inicialmente el proceso formuló 2 acciones de mejora para subsanar la causa que originó el hallazgo, a saber: 
1. Solicitar reunión con Gerencia General y/o Secretaría General y/o Talento Humano para la pertinencia de personal calificado e idoneo requerido por la Unidad de Apuestas y Control de Juegos que apoyen la supervisión del contrato de concesión.
2. Replantear o suprimir la subcausa o crear el control con la Oficina Asesora de Planeación en la matriz de riesgos aprobada por el CICCI.
Así entonces, se identificó que el proceso cumplió con la acción n°2, ya que, en la matriz de riesgos aprobada en la sesión del CICCI del 24/07/2025 se eliminó la subcausa “Insuficiencia de Personal Involucrado” identificada para el riesgos RF-05. 
Adicionalmente, personal del proceso actualmente es quien realiza la supervisión mensual del contrato al Concesionario (por instrucción de la Gerencia) en el grueso de las obligaciones generales y específicas, con apoyo del área Jurídica, Oficial de Cumplimiento, Financiera y Oficina Gestión de Tecnología (en los apartes correspondientes); originando el informe de seguimiento correspondiente, el cual es revisado ´por el jefe de la Unidad previo a la remisión para e pago y publicación en la plataforma SECOP II. 
Por consiguiente, y teniendo en cuenta que ls Subcausa del riesgo se eliminó de la matriz de riesgos del proceso no se identifica la pertinencia de ejecutar la acción n°1, toda vez que se elimino la causa raiz que origino el hallazgo.
</t>
  </si>
  <si>
    <t>SE ELIMINA</t>
  </si>
  <si>
    <t>Replantear o suprimir la subcausa o crear el control con la Oficina Asesora de Planeación en la matriz de riesgos aprobada por el CICCI</t>
  </si>
  <si>
    <t>Subcausa replanteada o eliminada o creación control en matriz de riesgos aprobada por el CICCI</t>
  </si>
  <si>
    <t>Con el fin de evaluar la gestión de los 4 riesgos y 8 controles (RF-05, RG-09, RG-01 y RG-18), se tomó como base las matrices de riesgos v4 2024 y V1 de 2025 vigentes durante el periodo de alcance, se identificaron debilidades asociadas la estructura del riesgo fiscal, establecimiento de controles que ataquen directamente todas las causas raíz del riesgo, la redacción de algunos controles. A continuación, el detalle de las debilidades identificadas (para mayor detalle, ver tablas 10 y 11 de este informe:
2.3. Diseño de controles: el control del riesgo “RG-09” referente a “…implementar un cronograma y realiza seguimiento de forma semestral, de visitas aleatorias a puntos donde regularmente se realizan juegos promocionales.” No contiene el atributo de “propósito”.</t>
  </si>
  <si>
    <t>- El control del riesgo no presenta de manera explicita el propósito.</t>
  </si>
  <si>
    <t>Proyectar y enviar a la Oficina de Planeación la incorporación del propósito del control para validación y posterior actualización en la matríz de riesgos aprobada por el CICCI</t>
  </si>
  <si>
    <t>Control validado y actualizado en matriz de riesgos aprobada por el CICCI</t>
  </si>
  <si>
    <t>En revisión del cumplimiento de los topes de cupos asignados por el Comité de Cupos, y el porcentaje mínimo del 20% de ventas sobre la billetería despachada por parte de los distribuidores, se evidenciaron en 16 sorteos las siguientes debilidades:
•	Se identificó en una muestra de 16 sorteos que 43 distribuidores sobrepasaron el cupo asignado para los sorteos especiales 2747 y 2755. Situación dada debido a que se espera que cada distribuidor aumente sus ventas por ser sorteos especiales, no obstante, esta actividad no está documentada.
•	Se evidencio que la Distribuidora de Loterías el Zipa Ltda. supero en 10% el cupo asignado por el comité de cupos en el sorteo 2748, situación dada debido a que le fue asignada la billetería impresa retenida del distribuidor ROZZO con el fin de no destruir billetería, no obstante, esta actividad no se encuentra documentada.
•	Se identificaron que en promedio el 13% de los distribuidores tiene ventas inferiores al 15% de la billetería asignada, de acuerdo con lo indagado con la Directora del proceso no se han disminuido los cupos debido a que se espera el repunte en ventas durante el último trimestre, no obstante, esta actividad no esta documentada.</t>
  </si>
  <si>
    <t xml:space="preserve">El procedimiento relacionado con el despacho de la billetería no contempla la cantidad de billetes que se deben imprimir en sorteos especiales (redistribuidos o extraordinarios), para los sorteos especiales se imprimen billetes adicionales a los de los ordinarios toda vez que se realizan actividades estrategicas adicionales para aumentar las ventas de estos sorteos, por cuanto se requiere de mayor billetería disponible en el mercado.  
Por otra parte, si bien se ha evidenciado que existen algunos distribuidores con promedios de ventas inferiores al 13%, la cantidad de billetería a imprimir no se dismuyó esperando un aumento de ventas en la termporada de diciembre, se espera que estos distribuidores hayan aumentado su promedio de ventas. </t>
  </si>
  <si>
    <t xml:space="preserve">Realizar el seguimiento de las ventas de los distribuidores y realizar reunión con los distribuidores que presenten una venta inferior al 20% y establecer estrategias comerciales para el aumento de las mismas, en caso en que no se realice el aumento de las ventas llevar a comité de cupos los casos para realizar una disminución del mismo. </t>
  </si>
  <si>
    <t xml:space="preserve">
Acta de reunión con distribuidores 
Acta de comité de cupos con la socializacion de los resultados o medidas para disminuir los cupos.</t>
  </si>
  <si>
    <t xml:space="preserve">Director de Operación de Producto y Comercialización </t>
  </si>
  <si>
    <t xml:space="preserve">Se realiza un ajuste al procedimiento PRO410-199-13 ASIGNACIÓN Y DISTRIBUCIÓN DE BILLETERIA el cual fue aprobado mediante comité del 19 de diciembre de 2025, en este se incluye: 
"Para el caso de los sorteos extraordinarios en donde se requiere un aumento de cupo de los distribuidores físicos, este aumento se dará de acuerdo al promedio del porcentaje de devolución de los últimos dos sorteos extraordinarios jugados, la totalidad de la impresión debe ser aprobada por el Subgerente Comercial y de Operaciones, al ser un sorteo especial y considerando que el aumento no es permanente no requiere aprobación por parte del comité de cupos."
En el mes de octubre se realiza comité de cupos en el cual se presentaron los códigos de distribuidores que contaban con una venta inferior al 20%, se realizará seguimiento en el mes de febrero con el fin de tomar la determinación con el comité de la disminución de cupo.  
En el comité de cupos se define que se realiizará comunicación por parte de la Subgerencia, por cuanto se envía dicha comunicación a los distribuidores que cuentan con venta inferior al 20%  con el fin de que tomen las acciones respectivas y presentar por parte de la Lotería la disposición del apoyo comercial que requieran. </t>
  </si>
  <si>
    <t xml:space="preserve">
En indagación acerca de la realización de los simulacros de puesta en marcha del plan de contingencia de la lotería de Bogota, se confirmó por parte de la Directora del proceso auditado que no se han realizado los simulacros semestrales sobre este plan. Lo anterior INCUMPLE el procedimiento PRO 410-204-16 REALIZACIÓN SORTEO LOTERÍA, Políticas de Operación, Numeral 4 "Plan de contingencia: Se debe contar con un plan de contingencia a la realización del sorteo, el cual contempla todos los aspectos que se puedan presentar por parte del canal de televisión, de la Lotería de Bogotá y de los delegados del sorteo. Se deben realizar dos simulacros al año".</t>
  </si>
  <si>
    <t>Falta de solcialización del procedimiento con las áreas involucradas en el mismo (TI, Recursos Fisicos, Subgerencia)
Falta de información sobre el paso a paso para realizar un simulacro</t>
  </si>
  <si>
    <t xml:space="preserve">2, Solicitar a las áreas involucradas por parte de área de Seguridad y Salud en el trabajo una capacitación o guía sobre la ejecución de un simulacro. </t>
  </si>
  <si>
    <t>Acta o memorando con la Socilización de la manera en que debe planearse un simulacro.</t>
  </si>
  <si>
    <t>Director de Operación de Producto</t>
  </si>
  <si>
    <t xml:space="preserve">Se solicitó al área encargada de Sistema de Gestión de la Seguridad y Salud en el Trabajo SG-SST que socializará la información que utiliza dicha área para la planeación de los simulacros
Se llevó a cabo una reunión en conjunto con la Oficina GTI, recursos físicos y la Dirección de Operación en la cual se planeó como se llevaría a cabo el simulacro. </t>
  </si>
  <si>
    <t xml:space="preserve">3, Efectuar el simulacro del Plan de contingencia PLA410-567-2 relacionado en la Políticas de Operación, Numeral 4 "del procedimiento  PRO 410-204-16 REALIZACIÓN SORTEO LOTERÍA, </t>
  </si>
  <si>
    <t xml:space="preserve"> Informe de simulacro. del Plan de contingencia PLA410-567-2</t>
  </si>
  <si>
    <t xml:space="preserve">Se día 30 de octubre de 2025 se realiza el simulacro para lo cual se tomó como base el plan de contingencia establecido, en el simulacro intervinieron las áreas: Oficina GTI, Recursos Fisicos y la Dirección de Operación de Producto. Se presentan un informe con los resultados y con las oportunidades de mejora identificadas. </t>
  </si>
  <si>
    <t xml:space="preserve">
Producto de la revisión realizada el 2 de octubre de 2024 sobre los archivos subidos a la plataforma SECOP II del contrato 065 de 2022 con Cadena S.A., se identificó inoportunidad en el cargue de los archivos soportes de la ejecución del contrato de impresión, dicha debilidad fue identificada en 17 informes de actividades del proveedor y 17 informes de seguimiento y control del supervisor del contrato.
Lo anterior INCUMPLE:
El Decreto 1082 de 2015 Sector Administrativo de Planeación Nacional , artículo 2.2.1.1.1.7.1. “Publicidad en el SECOP. La Entidad Estatal está obligada a publicar en el SECOP los Documentos del Proceso y los actos administrativos del Proceso de Contratación, dentro de los tres (3) días siguientes a su expedición, y Resolución Interna No. 069 de 2021   Artículo 9. Funciones de la supervisión o interventoría Seguimiento administrativo, literal a) Revisar que el expediente electrónico y físico del contrato esté completo, sea actualizado constantemente y cumpla con la normativa aplicable. Y literal e) Dejar constancia escrita de las actuaciones ejecutadas en el cumplimiento de la función de vigilancia y custodiar adecuadamente el archivo documental que de ellas se genere, realizando las publicaciones pertinentes en el Sistema Electrónico de Contratación Pública “Secop” II cuando sea el caso.” Negrilla fuera de texto.</t>
  </si>
  <si>
    <t xml:space="preserve">2, Falta de apoyo a la supervisión. </t>
  </si>
  <si>
    <t xml:space="preserve">2, Capacitación a un colaborador de la dirección para que apoye con la revisión de los documentos faltantes. </t>
  </si>
  <si>
    <t xml:space="preserve">1 Soporte de capacitación </t>
  </si>
  <si>
    <t>Se realizó reunión con Sandra Alarcon y Maria Angelica (contratista) para lo cual se revisó el estado de los cargues de información de en SECOP II, se procedio a informar la manera en que se realizan dichos cargues y se les asignó la tarea del cargue de dicha infromación</t>
  </si>
  <si>
    <t>En revisión del evento de riesgo materializado referente al despacho de billetería al distribuidor de código ROZZO, se identificaron las siguientes debilidades: 
•	La Unidad Financiera y Contable no realizó la solicitud de retención de billetería a la Dirección de Operación de producto y Comercialización, desde el 02 de mayo (sorteo 2740), dado que el distribuidor no efectúo el pago de la billetería vendida del sorteo anterior; sino fue hasta el 30 de mayo 2024 (sorteo 2744) que dicha unidad retuvo al distribuidor; es decir, 5 sorteos después de lo regulado en el reglamento de distribuidores y con valor total de $24.9 millones de pesos. Esta situación contraviene el control 1 del riesgo RC-03 y el Artículo Vigésimo primero del reglamento de distribuidores.
•	La Dirección de Operación de Producto y Comercialización no realizó la retención de la Billetería desde el 25 de abril (sorteo 2739), toda vez que la póliza del distribuidor (60-45-101004653) venció a partir del 20 de abril de 2024. Esta situación contraviene la actividad 35 del procedimiento PRO410-342-7 y el control 2 del riesgo RC-03.</t>
  </si>
  <si>
    <t xml:space="preserve">Se presenta falta de asignción de responsabilidad de un colaborador de la dirección para la comunicación de las pólizas vencidas al área financiera para retención. </t>
  </si>
  <si>
    <t>EL responsable asignado mensualmente realizará correo electronico informando al supervisor del contrato de distribucion acerca de las novedades del mes y el seguimeinto realizado.</t>
  </si>
  <si>
    <t xml:space="preserve">3 Correos de seguimiento mensual </t>
  </si>
  <si>
    <t xml:space="preserve">Se realiza un ajuste al procedimiento PRO410-199-13 ASIGNACIÓN Y DISTRIBUCIÓN DE BILLETERIA el cual fue aprobado mediante comité del 19 de diciembre de 2025, en este se incluye: 
"La dirección de Operación debe reportar de manera semanal a la Unidad Financiera los distribuidores que se presentan las garantías vencidas, con el fin de que el área de Cartera realice la retención correspondiente" como responsable: Responsable Dirección de Operación de Producto y Comercialización.
Adicional se envía correo electrónico a Sandra Alarcon, auxiliar de la dirección de Operación asignandole la responsabilidad. </t>
  </si>
  <si>
    <t>De la revisión normativa sobre una muestra de 30 nomas asociadas al proceso de Juegos de suerte y Azar – Loterías, se evidencio la desactualización de las siguientes normas:
•	Desactualización del Acuerdo 572 de 2021 Consejo Nacional de Juegos de Suerte y Azar modificado por el Acuerdo 710 de 2023, Por el cual se modifica el Acuerdo número 572 de 2021 el cual establece el reglamento para la operación del incentivo con cobro de premio inmediato de juegos de suerte y azar territoriales.
•	Desactualización del Acuerdo 400 de 2018 Consejo Nacional de Juegos de Suerte y Azar modificado por el Acuerdo 709 de 2023 mediante el cual se expiden los formularios de declaración, liquidación, pago y giro de los recursos del monopolio de juegos de suerte y azar.
Lo anterior INCUMPLE: el procedimiento de normograma Código:PRO103-389-2, Políticas de operación del proceso Numeral 3 “El normograma se actualizará cada tres (3) meses”.</t>
  </si>
  <si>
    <t>Se presenta falta de asignción de responsabilidad de un colaborador de la dirección para la actualización del normograma,</t>
  </si>
  <si>
    <t xml:space="preserve">2, Actualizar el normograma </t>
  </si>
  <si>
    <t xml:space="preserve">2, Normograma actualizado </t>
  </si>
  <si>
    <t>Se asigna a Julian Camilo Serna para que actualice el normograma, por lo anterior Julian realiza la actividad de acyualizacion y envía el 28 de octubre de 2025 el normograma actualizado al área de planeación.</t>
  </si>
  <si>
    <t>Producto de la revisión sobre la matriz de riesgos del proceso de explotación de juegos de suerte y azar – Loterías, se evidencia debilidad en cuanto al atributo de periodicidad en el control diseñado para mitigar el riesgo RPDP-04. Esto debido a que no se especifica en qué momento la Oficina de Gestión Tecnológica debe solicitar la revisión de los perfiles o privilegios del sistema. 
Lo anterior incumple: 	
La Política de Administración de Riesgo Versión de junio de 2024 
Numeral 6, sobre la responsabilidad frente al riesgo, específicamente en las responsabilidades de la Primera Línea de Defensa, que incluyen:
•	Identificar y valorar los riesgos que pueden afectar los programas, proyectos, planes y procesos a su cargo, y actualizarlo cuando se requiera, con énfasis en la prevención del daño antijurídico.
•	Supervisar la ejecución de los controles aplicados por el equipo de trabajo en la gestión del día a día, detectar las deficiencias de los controles y determinar las acciones de mejora correspondientes.</t>
  </si>
  <si>
    <t>Falta de integración entre las áreas de TI y Dirección de Operación para la descripción del riesgo</t>
  </si>
  <si>
    <t>actualización de los riesgos compartidos entre TI y la Dirección de Operación  a travez de una mesa trabajo entre las dos áreas</t>
  </si>
  <si>
    <t xml:space="preserve">
Actualización de los riesgos que haya lugar. </t>
  </si>
  <si>
    <t>Director de Operación de Producto y Comercialización / Jefe TI</t>
  </si>
  <si>
    <t xml:space="preserve">Se realiza actualización del mapa de riesgo de la dirección de operación en el cual se incluyó la periodicidad del control RPDP-04, fue enviado al jefe de la oficina de planeación el 23 de octubre de 2025 con el fin de que lo presentara para aprobación ante el comité </t>
  </si>
  <si>
    <r>
      <rPr>
        <b/>
        <sz val="10"/>
        <color theme="1"/>
        <rFont val="Arial Narrow"/>
        <family val="2"/>
      </rP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color theme="1"/>
        <rFont val="Arial Narrow"/>
        <family val="2"/>
      </rPr>
      <t xml:space="preserve">
-. En el marco de los seguimientos realizados durante el I semestre se identificó baja ejecución del Indicador "IG-1001 Porcentaje de ejecución de los planes de mejoramiento", ya que, se identificó ejecución del 55% y 66% en el IIV trimestre 2024 y I trimestre 2025; respectivamente, debido a los incumplimientos por parte de los procesos recurrentes.
-. Si bien, para las 4 acciones identificadas como cumplidas inefectivas no se requirió formular un plan de acción complementario, se alerta a los líderes y/o responsables de procesos fortalecer su cumplimiento efectivo para evitar el riesgo de recurrencia de los hallazgos.</t>
    </r>
  </si>
  <si>
    <t xml:space="preserve"> Incumplimiento de 5 acciones del plan de mejoramiento de la Dirección de Operación de Producto y Comercialización, debido a reporte incompleto y/o falta de soportes.</t>
  </si>
  <si>
    <t xml:space="preserve">Hacer reuniones mensuales de trabajo con todo el grupo de colaboradores de la Dirección de Operación de Producto y Comercialización, para revisar el grado de avance de ejecución de los diferentes planes de mejoramientos, tanto de planes de mejormiento de autoevaluaciones , auditorias internas como externas. </t>
  </si>
  <si>
    <t xml:space="preserve">Reuniones de trabajo </t>
  </si>
  <si>
    <t>Director de Operación de Producto y Comercialización</t>
  </si>
  <si>
    <t xml:space="preserve"> 31/12/2025</t>
  </si>
  <si>
    <t xml:space="preserve">Se realizan las reuniones con el equipo de la dirección de operación en donde se tratan temas relacionados con las auditorias y planes de mejoramiento </t>
  </si>
  <si>
    <t>En la revisión del Contrato No. 26 de 2024 celebrado bajo la modalidad de selección simplificada se identificó la suscripción de un Otrosí al contrato firmado y publicado en SECOP II. Para respaldar dicha modificación se expidió el CDP No. 314, no obstante, de evidencio que el Registro presupuestal no fue expedido a pesar de que el servicio fue prestado el 10 de octubre de 2024 situación que origino que el DCP fuera cancelado, situación que ocasionó que la modificación contractual no contara con el recurso requerido para garantizar el pago de la factura No. CO0110056938 emitida por el valor pactado en la modificación de $1,642,392. De igual forma en el expediente contractual no figura la ampliación de la garantía por el valor adicionado.
	No se realizó la ampliación de la póliza del otro si del contrato incumpliendo la cláusula tercera de dicha modificación en la que consta que “El contratista se obliga a ampliar la vigencia y valor de los amparos de la póliza en los términos del presente documento, dentro de los 3 días siguientes a la expedición de la presente modificación”.
	No se identificó en los formatos seguimiento, control y reevaluación de proveedores y contratistas (Código: FRO330-183-5) el detalle correspondiente al seguimiento del análisis de riesgo de incumplimiento.
	Se identificó que la factura No. 2 del contrato por valor de $1.008.406 no fue cargada en la plataforma SECOP. En su lugar, se cargó la factura 3 del contrato No. CO0110056938 por un valor de $1.642.392, cuyos soportes de pago corresponden a la Orden de Pago No. 2188 por $1.008.406, con fecha del 31 de diciembre de 2024, lo que evidencia que evidencia inconsistencias en los soportes cargado en SECOP.</t>
  </si>
  <si>
    <t>Falta de revisión y control en la fase de cargue de documentos en la plataforma del SECOP II debido al cambio y rotación del supervisor de contratos de la Dirección de Operación de Producto y Comercialización.</t>
  </si>
  <si>
    <t xml:space="preserve">1.Realizar el cargue en la plataforma SECOP II de los Informes de Seguimiento, Control y Revaluación de Proveedores y Contratistas (FRO N330-183-05) que se encuentran pendientes, incluyendo los informes de seguimiento elaborados por el supervisor, correspondientes a la factura No. 110056923 de 2024                                                                                                                                                                                                                 </t>
  </si>
  <si>
    <t xml:space="preserve">Cargue en la plataforma SECOP II del Informe de seguimiento control y reevaluación de proveedores y contratistas FRO N330-183-05. correspondientes a la factura No. 110056923 de 2024                        
</t>
  </si>
  <si>
    <t>Se realizó reunión con Sandra Alarcon y Maria Angelica (contratista) para lo cual se revisó el estado de los cargues de información de en SECOP II, se procedio a informar la manera en que se realizan dichos cargues y se les asignó la tarea del cargue de dicha infromación. 
Se cargaron en SECOP II los documentos correspondientes a los pagos dos y tres 
INFORME DE SEGUIMIENTO, CONTROL Y REEVALUACIÓN DE PROVEEDORES Y CONTRATISTAS FRO330-183-5 e INFORME DE CUMPLIMIENTO DE ACTIVIDADES FRO330-535-1</t>
  </si>
  <si>
    <t xml:space="preserve">2. Volver a cargar en la plataforma SECOP II el informe  de seguimiento control y reevaluación de proveedores y contratistas FRO N330-183-05 correspondiente a la factura 110056938, especificando en dicho informe los inconvenientes presentados en la ejecución del contrato, en la sección 3.1 análisis y materialización y mitigación del riesgo.                                                                                                                                     
</t>
  </si>
  <si>
    <t>Cargue en la plataforma SECOP II de la corrección del  informe  de seguimiento control y reevaluación de proveedores y contratistas FRO N330-183-05 correspondiente a la factura 110056938.</t>
  </si>
  <si>
    <t xml:space="preserve">Se realizó INFORME ESPECIAL DE SUPERVISIÓN CONTRATO NO. 26 DE 2024
SUSCRITO ENTRE LA LOTERÍA DE BOGOTÁ Y EL INSTITUTO COLOMBIANO DE
NORMAS TECNICAS Y CERTIFICACION ICONTEC en el cual se incluyeron los inconvenientes presentados, el mismo fue cargado a la plataforma SECOP II
</t>
  </si>
  <si>
    <t>3.Solicitar a ICONTEC el cargue de la factura faltante en la plataforma del SECOP II, y solicitar a Tesorería el cargue de la Orden de Pago faltante.</t>
  </si>
  <si>
    <t>soporte de  ICONTEC del cargue de la factura faltante en la plataforma del SECOP II, y  Orden de Pago faltante publicada</t>
  </si>
  <si>
    <t xml:space="preserve">Se solicitó a través de correo electronico a ICONTEC el cargue de la factura relacionada con el pago número 003 por valor de: $1.008.406. 
ICONTEC realizó el cargue de la factura en SECOP </t>
  </si>
  <si>
    <t>En la revisión de los expedientes contractuales de los contratos 15 y 51 de 2024, se identificaron debilidades en el proceso de publicación de los documentos contractuales en la plataforma SECOP II, en relación con:
•	Contrato 51 de 2024 Si bien se encuentran publicados en el SECOP II los formatos de Informe de Seguimiento, Control (Código: FRO330-183-5) correspondientes al período de agosto a noviembre de 2024, los informes posteriores relacionados con seis (6) cuentas de cobro mensuales no han sido archivados ni en físico ni en el SECOP II.</t>
  </si>
  <si>
    <t>Realizar el cargue de los Informes de seguimiento control y reevaluación de proveedores y contratistas FRO N330-183-05 pendiente en la plataforma SECOP II, como son los informes de seguimiento por parte del supervisor,  pendientes de publicar de diciembre del 2024  a mayo del 2025.</t>
  </si>
  <si>
    <t>Informe de Seguimiento, Control y Revaluación de Proveedores y Contratistas (FRO N330-183-05) de diciembre de 2024 a mayo de 2025 publicados en el Contrato No. 51 de 2024.</t>
  </si>
  <si>
    <t>Se realizó reunión con Sandra Alarcon y Maria Angelica (contratista) para lo cual se revisó el estado de los cargues de información de en SECOP II, se procedio a informar la manera en que se realizan dichos cargues y se les asignó la tarea del cargue de dicha infromación. 
Se realiza el cargue de la información correspondiente al contrato 51 de 2024</t>
  </si>
  <si>
    <t>Auditoria Especial a Sorteos</t>
  </si>
  <si>
    <t xml:space="preserve">No es posible identificar a quién corresponde el usuario denominado (ID 165) quien a las 10:39 am registra “Puerta abierta”.                                                                                                                                                                                                                                                                                                                                                                                     
</t>
  </si>
  <si>
    <t>Los encargados del banco de la suerte de NTC Televisión, no han identificado el código de usuario y nombre de las personas que tienen acceso permitido</t>
  </si>
  <si>
    <t>Definir con los encargados del banco de la suerte de NTC Televisión, el código de usuario y nombre de las personas que tienen acceso permitido</t>
  </si>
  <si>
    <t>Catalogo con códigos de usuarios y nombres de las personas que tienen acceso permitido a los estudios de NTC</t>
  </si>
  <si>
    <t>Dirección de Operación de productos y comercialización</t>
  </si>
  <si>
    <t xml:space="preserve">Mediante radicado 2-2025-1408 se solicita a NTC  el consolidado de usuarios que tienen acceso a la bóveda, es decir los usuarios que cuentan con acceso biométrico para lo cual el 27 de noviembre de 2025 y el 1 de diciembre de 2025 NTC envía el reporte de las personas que cuentan con acceso biometrico. 
Se identifica que la señora ADRIANA JIMENEZ BAEZ (ID 38) tiene acceso biometrico ya no trabaja en la Lotería de Bogotá y que MILTON MARINO (ID 157) ya no hace parte del equipo de mantenimiento por cuanto se solicita a través de correo electrónico la cancelación de dichos usuarios. </t>
  </si>
  <si>
    <t xml:space="preserve">* En los registros recibidos se observa que a las 21:18:10 con el usuario Ortiz. Javier figura “puerta abierta”, situación no compresible dado que según lo observado en la grabación el funcionario no asistió al sorteo.  
*En los registros recibidos se observa que a las 21:18:10 con el usuario Ortiz. Javier figura “puerta abierta”, situación no compresible dado que según lo observado en la grabación el funcionario no asistió al sorteo.  
Asi mismo, a las 21:18:07 en los registros recibidos se observa “acceso otorgado” al funcionario Melo Oscar quien sí figura en la grabación. 
</t>
  </si>
  <si>
    <t>Falta de una adecuada  interpretación de los reportes (log de información) recibidos de a firma NTC Televisión para comprender la interpretación de dichos  reportes.</t>
  </si>
  <si>
    <t>Realizar una mesa de trabajo anual con NTC Televisión para comprender cuál es la adecuada interpretación de los reportes (log de información) recibidos</t>
  </si>
  <si>
    <t>Mesa de trabajo con NTC Televisión para comprender cuál es la adecuada interpretación de los reportes (log de información) recibidos</t>
  </si>
  <si>
    <t>El 15 de diciembre se lleva a cabo una reunión con NTC con el fin de tener por parte de la Lotería una interpretación adecuada de los reportes (log de información) recibidos relacionados con el acceso biométrico de la bóveda de la Lotería de Bogotá.</t>
  </si>
  <si>
    <t>La persona asignada para asistir al mantenimiento según se observa en la grabación es Javier Ortíz (ID 29) quien en el minuto 1:07 accede con biométrico, no obstante, este registro no figura en la información recibida del Banco de la Suerte.</t>
  </si>
  <si>
    <t>Falta de controles adecuados por parte del Banco de la Surte con respecto a realizar el correcto seguimiento a las entradas y salidas a la bóveda en cada semana cuando se juega el sorteo, con el fin de validar la inexistencia de accesos no permitidos.</t>
  </si>
  <si>
    <t>Solicitar la documentación e implementación de controles por parte del Banco de la Suerte para realizar seguimiento a las entradas y salidas a la bóveda en cada semana cuando se juega el sorteo, con el fin de validar la inexistencia de accesos no permitidos.</t>
  </si>
  <si>
    <t>Control de registro de entradas y salidas a la bóveda</t>
  </si>
  <si>
    <t>Mediante radicado 2-2025-1408 se solicita a NTC  se solicita la relación de las personas que dieron acceso a la bóveda a través del biométrico durante cada semana.
NTC envía a la Dirección de Operación el reporte de acceso de biometricos de los días: 4 de diceimbre de 2025, 11 de diciembre de 2025 y 18 de diciembre de 2025. 
Adicional NTC genera un informe con lo ocurrido con Javier Ortiz (ID 29)</t>
  </si>
  <si>
    <t xml:space="preserve">*Se observa que desde el minuto 39:48 a 41:16 el delegado de Gerencia utiliza celular, no obstante, no es posible determinar si era indispensable o no el uso de este.
*Desde el minuto 39:02 a 41:41, 1:00:47 a 1:00:54 se identificó al delegado de Gerencia utilizando el celular. 
Desde el minuto 43:24 a 44:49 de la grabación se identificó a la presentadora utilizando el celular. 
Desde el minuto 1:02:13 a 1:02:23 de la grabación se identificó a la delegada de GELSA con celular.
Para el caso del delegado de la gerencia, no obstante, no es posible determinar si era indispensable o no el uso de este; para el caso de las demás personas es un incumplimiento al procedimiento. 
</t>
  </si>
  <si>
    <t xml:space="preserve">El procedimiento "Realización del Sorteo" (PRO410-204-16) no incluye una actividad que incluya los casos excepcionales en los que los delegados, asistentes y/o demás personal pueden utilizar el celular en la grabación de los sorteos. </t>
  </si>
  <si>
    <t xml:space="preserve">Ajustar en el procedimiento "Realización del Sorteo" (PRO410-204-16), los casos excepcionales en los que los delegados, asistentes y/o demás personal pueden utilizar el celular; para posterior, socializarlo con el personal de la NTC para el registro en la grabación de cada sorteo. </t>
  </si>
  <si>
    <t>Procedimiento ajustado y socializado</t>
  </si>
  <si>
    <t>Se realiza actualización del procedimiento PRO410-204-17_REALIZACION-SORTEO-LOTERIA el cual es aprobado en el comité de gestión del 18 de noviembre de 2025 en el mismo se incluye la politica 7 la cual indica: "Casos excepcionales para el uso de teléfonos celulares: El Delegado de Gerencia y el funcionario asignado en la realización de las actas pueden utilizar el celular en circunstancias que pongan en riesgo la realización del sorteo"
Adicional se realiza socialización los participantes de realización del sorteo por parte de la Lotería y NTC</t>
  </si>
  <si>
    <t>Revisada la grabación no se identificó que el delegado de Gobierno entregara sellos al delegado de Gerencia para destrucción ante la cámara.</t>
  </si>
  <si>
    <t>Falta de capacitaciones a los delegados, asistentes y demas personal que asiste a la trasmisión de los sorteos, sobre los aspectos y protocolos que se deben tener presentes para el adecuado desarrollo del sorteo, así como los roles y responsabilidades de cada persona que asiste.</t>
  </si>
  <si>
    <t>Capacitar a los delegados, asistentes y personal del canal sobre los aspectos y protocolos que se deben tener presentes para el adecuado desarrollo del sorteo, así como los roles y responsabilidades de cada persona que asiste.</t>
  </si>
  <si>
    <t xml:space="preserve">Acta de capacitación </t>
  </si>
  <si>
    <t>Se realiza capacitación a los participantes de realización del sorteo por parte de la Lotería y NTC en lo relacionado con los aspectos y protocolos que se deben tener presentes para el adecuado desarrollo del sorteo, así como los roles y responsabilidades de cada persona que asiste, los cuales están definidos en el procedimiento PRO410-204-17_REALIZACION-SORTEO-LOTERIA</t>
  </si>
  <si>
    <t>Revisada la grabación se identifica que las balotas no son escogidas por el delegado de la Secretaría de Gobierno, sino por el delegado de la Gerencia.</t>
  </si>
  <si>
    <t>Desconocimiento de las responsabilidades de los roles asignados para cada uno de los delegados. 
Falta documentar en el procdimiento "Realización del Sorteo" (PRO410-204-16) realización de sorteos el uso de guantes para la actividad de pesaje de las balotas. </t>
  </si>
  <si>
    <t>Capacitar a los delegados, asistentes y personal del canal sobre los aspectos y protocolos que se deben tener presentes para el adecuado desarrollo del sorteo, así como los roles y responsabilidades de cada persona que asiste.
Ajustar en el procedimiento "Realización del Sorteo" (PRO410-204-16) el uso de guantes para la actividad de pesaje.   Actividad que sí se desarrolla en los sorteos, pero no está documentada.</t>
  </si>
  <si>
    <t>Acta de capacitación 
Procedimiento ajustado y socializado</t>
  </si>
  <si>
    <t>Revisada la grabación se observa que la encargada del manejo de las baloteras entrecerró la puerta de la bóveda (minuto 39:15 de la grabación); pero no es posible identificar si esta fue cerrada completamente; ya que, la cámara inmediatamente apuntó al set.</t>
  </si>
  <si>
    <t>Fallas en el proceso de filamación del proceso de realización del sorteo (antes, durante y posterior), dado que la firma NTC no hace el "paneo global" de todos los aspectos a tener en cuenta para que queden registrados todos los puntos del control establecidos por la Loteria de Bogota para los sorteos que esta realice, tanto ordinarios, redistribuidos, extraordinarios y/o de caualquier otro tipo.</t>
  </si>
  <si>
    <t xml:space="preserve">Definir con NTC como operador logístico encargado de las grabaciones, los aspectos a tener en cuenta para que queden registrados todos los puntos del control establecidos por la entidad para los sorteos, especialmente hacer el "paneo global" de todos los aspectos a tener en cuenta para que queden registrados dichos todos puntos del control. </t>
  </si>
  <si>
    <t xml:space="preserve">Solicitud a NTC  mediante comunicación 
Registro de video donde se identifique la mejora en las tomas </t>
  </si>
  <si>
    <t xml:space="preserve">El día 15 de diciembre de 2025 se realiza reunión con NTC en la cual se informa los aspectos a tener en cuenta para que queden registrados todos los puntos del control establecidos por la entidad para los sorteos. 
Adicioalmente, mediante radicado 2-2025-1408 se solicita a NTC algunos puntos a tener en cuenta en las grabaciones de los sorteos. </t>
  </si>
  <si>
    <t xml:space="preserve">Tampoco se observa que al finalizar el pesaje se verifique que los pesos de las balotas se encuentren dentro de los rangos especificados en las certificaciones de ICONTEC.
</t>
  </si>
  <si>
    <t xml:space="preserve">Falta de revisión al finalizar el pesaje de las balotas para verificar que los pesos de estas se encuentren dentro de los rangos especificados en las certificaciones del ente certificador,  así como tambien se cuente con maletines de reserva certificados, para el caso de identificar balotas que no esten acordes con los rangos establecidos por el organo certificador .
</t>
  </si>
  <si>
    <t xml:space="preserve">Hacer  la revisión al finalizar el pesaje de las balotas para verificar que los pesos de estas se encuentren dentro de los rangos especificados en las certificaciones  y contar con maletines certificados de reserva si se llegan a identificar balotas no acordes al rango de pesaje establecidos por el ente certificador. 
Ubicar el listado con los pesos mínimos y máximos de cada una de las balotas, en un lugar visible de la bovéda. </t>
  </si>
  <si>
    <t>Formato de revisión de pesaje de balotas
Registro fotgráfico de la ubicación del listado con los pesos mínimos y máximos de cada una de las balotas</t>
  </si>
  <si>
    <t xml:space="preserve">Se realiza el ajuste del acta de pesaje de balotas en la cual se incluyen los rangos de cada caja y/o maletin (pesos minimos y maximos) el cual se encuentra en las certificaciones respectivas. Se realiza socialización del nuevo formato a las personas encargadas de realizar el acta. 
</t>
  </si>
  <si>
    <t xml:space="preserve">Se observa en el video que se realizó NTC el mantenimiento y se verificaron los números de los 20 lanzamientos registrados en el FRO410-148-3 Mantenimiento equipos del sorteo, identificando homogeneidad con los lanzamientos en la grabación del mantenimiento de los equipos; y sin ninguna novedad.
Se registró únicamente el sello de la puerta principal que fue retirado al inicio del mantenimiento (n°010116); el cual corresponde a la urna.
</t>
  </si>
  <si>
    <t xml:space="preserve">Falta de socialización a los delegados que asisten a los sorteos, de la importancia de dejar el registro de la destrucción de los sellos frente a las cámaras de grabación de NTC, de todos los sellos que se retiran durante el protocolo del sorteo. </t>
  </si>
  <si>
    <t xml:space="preserve">Socializar a los delegados que asisten a cada sorteo, la importancia de dejar registro de la destrucción frente a las cámaras de grabación de NTC, de todos los sellos que se retiran durante el protocolo del sorteo. </t>
  </si>
  <si>
    <t xml:space="preserve">Acta de capacitación a los delegados de los sorteos </t>
  </si>
  <si>
    <t>Se realiza capacitación a los participantes de realización del sorteo por parte de la Lotería y NTC en lo relacionado con los aspectos y protocolos que se deben tener presentes para el adecuado desarrollo del sorteo, así como la destrucción de los sellos enfrente de las cámaras los cuales están definidos en el procedimiento PRO410-204-17_REALIZACION-SORTEO-LOTERIA y en el procedimiento: PRO410-237-12 MANTENIMIENTO DE EQUIPOS DE SORTEO</t>
  </si>
  <si>
    <t>La información debe ser enviada al funcionario encargado de hacer el acta a fin de determinar la hora posible de sorteo al aire. La información debe quedar grabada en la carpeta del sorteo que estará ubicada en el servidor de OneDrive de la Lotería de Bogotá.</t>
  </si>
  <si>
    <t>Falta de un punto de control en el procedimiento "Realización del Sorteo" (PRO410-204-16), que permita determinar y documentar la responsabilidad sobre la custodia de todos los soportes asociados a la realización de los sorteos en todas sus etapas (antes, durante y después).</t>
  </si>
  <si>
    <t xml:space="preserve">Ajustar el procedimiento "Realización del Sorteo" (PRO410-204-16), estableciendo claramente los roles y responsabilidades de los responsables de ejecutar cada actividad. </t>
  </si>
  <si>
    <t xml:space="preserve">Se realiza actualización del PRO410-204-18 REALIZACIÓN SORTEO LOTERÍA el cual es aprobado mediante comité de gestión del 15 de noviembre de 2025 y 19 de diciembre de 2025 en el cual se incluyen responsabilidades y e implementan controles adicionales para la correcta ejecución del sorteo. </t>
  </si>
  <si>
    <t xml:space="preserve">Se confrontaron los datos registrados en la hoja resultado sorteo y acta de resultados sorteo con los anunciados en la grabación, identificando homogeneidad. 
No obstante, en la grabación no se identifica si hubo o no confrontación de los resultados entre los delegados.  
</t>
  </si>
  <si>
    <t>Falta de actualización del procedimiento "Realización del Sorteo" (PRO410-204-16), a fin de registrar los roles y responsabilidades de todas las partes, tal como se realiza en la actualidad, de tal forma que se incluya si hubo o no confrontación de los resultados entre los delegados.</t>
  </si>
  <si>
    <t>Actualizar el procedimiento "Realización del Sorteo" (PRO410-204-16), a fin de registrar los roles y responsabilidades de todas las partes, tal como se realiza en la actualidad, de tal forma que se incluya si hubo o no confrontación de los resultados entre los delegados.
Documentar en el acta del sorteo la no identificación de diferencias de la coforntación de resultados</t>
  </si>
  <si>
    <t>Procedimiento ajustado y socializado
Acta de sorteo</t>
  </si>
  <si>
    <t>Se realiza actualización del PRO410-204-18 REALIZACIÓN SORTEO LOTERÍA el cual es aprobado mediante comité de gestión del 15 de noviembre de 2025 en el cual se incluye: La persona encargada de realizar el acta expone ante los delegados de manera verbal los resultados incluidos en el aplicativo comercial (acta oficial), los delegados confrontan los resultados del acta oficial diligenciada con su hoja borrador.Si están deacuerdo se firma el acta de Resultados oficial.</t>
  </si>
  <si>
    <t xml:space="preserve">El código de apertura de la caja donde se guardan las llaves es visible para los asistentes y en el video. Situación que representa una posible vulnerabilidad con la confidencialidad de la clave.
El sello de la bóveda puede desprenderse sin dejar evidencia o daño visible, lo que facilita su manipulación y reduce su efectividad como mecanismo de seguridad.
</t>
  </si>
  <si>
    <t>Falta fortalecer los protocolos y elementos de seguridad física tales como código de apertura de la bóveda con NTC y delegados  ( para evitar que en la cámara no quede el registro  del código - cubrirlo con la mano) mediante la actualización del procedimiento "Realización del Sorteo" (PRO410-204-16); asimismo analizar la seguridad que ofrece el material de los sellos de seguridad que se usa actualmente.</t>
  </si>
  <si>
    <t>Actualizar el procedimiento "Realización del Sorteo" (PRO410-204-16), con el fin fortalecer los protocolos y elementos de seguridad física tales como código de apertura de la bóveda con NTC y delegados ( protección control de acceso bóveda)</t>
  </si>
  <si>
    <t>Se realiza actualización del PRO410-204-18 REALIZACIÓN SORTEO LOTERÍA el cual es aprobado mediante comité de gestión del 15 de noviembre de 2025 en el cual se incluye: Nota No. 5: En caso en que el delegado de manejo de Baloteras no lleve las llaves, se utilizarán las llaves de contingenia dispuestas en la caja fuerte. El delegado de la Gerencia debe dar apertura a la caja fuerte tapando con su mano el código de la caja. Con le fin de no exponer el código, esta actividad no debe quedar grabada</t>
  </si>
  <si>
    <t xml:space="preserve">No se evidencia en la documentación revisada la realización de los dos simulacros anuales, </t>
  </si>
  <si>
    <t>Falta de realizació de los simulacros definidos en el Protocolo de Contingencia de los sorteos de lotería, en la periodicidad establecid para estos.</t>
  </si>
  <si>
    <t>Realizar los simulacros definidos en el Protocolo de Contingencia de los sorteos, es decir, 2 veces al año.</t>
  </si>
  <si>
    <t>Simulacro de acuerdo con el Protocolo de Contingencia de los sorteos</t>
  </si>
  <si>
    <t>1 simulacro semestral de acuerdo con el Protocolo de Contingencia de los sorteos</t>
  </si>
  <si>
    <t>Se solicitó al área encargada de Sistema de Gestión de la Seguridad y Salud en el Trabajo SG-SST que socializará la información que utiliza dicha área para la planeación de los simulacros.
Se llevó a cabo una reunión en conjunto con la Oficina GTI, recursos físicos y la Dirección de Operación en la cual se planeó como se llevaría a cabo el simulacro. 
El día 30 de octubre de 2025 se realiza el simulacro para lo cual se tomó como base el plan de contingencia establecido, en el simulacro intervinieron las áreas: Oficina GTI, Recursos Físicos y la Dirección de Operación de Producto. Se presentan un informe con los resultados y con las oportunidades de mejora identificadas</t>
  </si>
  <si>
    <t>El sello de la bóveda puede desprenderse sin dejar evidencia o daño visible, lo que facilita su manipulación y reduce su efectividad como mecanismo de seguridad.</t>
  </si>
  <si>
    <t xml:space="preserve">Los sellos son dados por la Secretaría de Gobierno, por ende, la entidad no había previsto la calidad de los mismos. </t>
  </si>
  <si>
    <t>Solicitar a la Secretaría de Gobierno, la viabilidad de evaluar la implementación de sellos de seguridad con características anti-manipulación más robustas, que dejen rastros evidentes en caso de intento de apertura o remoción no autorizada.</t>
  </si>
  <si>
    <t xml:space="preserve">Solicitud a la Secretaria de Gobierno mediante comunicación </t>
  </si>
  <si>
    <t xml:space="preserve">Mediante correo electrónico del 21 de noviembre de 2025 se solicitó a la Secretaria de Gobierno que evaluara la viabilidad de implementación de sellos de seguridad los cuales tengan características anti-manipulación más robustas a las actuales, que dejen rastros evidentes en caso de intento de apertura o remoción no autorizada.
Con base en la comunicacion enviada mediante correo electronico del 24 de noviembre de 2025 la SG manifiesta que actualmente la Secretaría Distrital de Gobierno se encuentra adelantando la adquisición de un nuevo lote de sellos de seguridad para ser empleados porlos delegados de la Entidad en las supervisiones de sorteos y loterías, específicamente para el sellado depuertas, bóvedas y maletines de balotas, garantizando así la integridad de los elementos y elcumplimiento de los protocolos establecidos para cada sorteo. </t>
  </si>
  <si>
    <t xml:space="preserve">Se evidencia que la Certificación de las balotas tiene fecha del 09/05/2024 y en el procedimiento PRO410-237-11 establece en la política de operación nro. 3, lo siguiente:
«Los sets de balotas se envían para certificación una vez al año»
Si bien, la política no especifica a partir de cuando inicia el año, sería importante que el proceso ajustara el procedimiento para definir que el año cuente a partir de la fecha de la certificación del ente certificador. 
*Adicional a sello, se evidencia que la Certificación de las balotas tiene fecha del 09/05/2024 y en el procedimiento PRO410-237-11 establece en la política de operación Nro. 3, lo siguiente:
«Los sets de balotas se envían para certificación una vez al año»
Si bien, la política no especifica a partir de cuando inicia el año, sería importante que el proceso ajustara el procedimiento para definir que el año cuente a partir de la fecha de la certificación del ente certificador. </t>
  </si>
  <si>
    <t xml:space="preserve">Falta de ajuste del procedimiento  "Realización del Sorteo" (PRO410-204-16), a fin de que este definala periodicidad de la vigencia de certificación de las balotas, de tal forma  que el año cuente a partir de la fecha de la certificación dada por parte del ente certificador y que se envie a la Oficina de Control Interno la certificación actualizada.
</t>
  </si>
  <si>
    <t>Ajustar el procedimiento  "Realización del Sorteo" (PRO410-204-16), a fin de que este definala periodicidad de la vigencia de certificación de las balotas, de tal forma  que el año cuente a partir de la fecha de la certificación dada por parte del ente certificador, así como adelantar de manera inmediata el proceso de certificación de las balotas.</t>
  </si>
  <si>
    <t xml:space="preserve">* Procedimiento ajustado y socializado                                                                                                                                                                                                                                                                                                                                 * Certificación de Balotas                                                                                                                                                                                                                                                                                                                                            </t>
  </si>
  <si>
    <t xml:space="preserve">Se realiza el ajuste del procedimiento PRO410-204-18 REALIZACIÓN SORTEO LOTERÍA en el cual se incluye:  La periodicidad de la vigencia de la certificación de las balotas, es de un año contado a partir de la fecha de la certificación dada por parte del ente certificador y en el procedimiento PRO410-237-12 MANTENIMIENTO DE EQUIPOS DE SORTEO en el cual se incluyé: Los set de balotas se envían para certificación una vez al año; teniendo en cuenta las fechas emitidas en las certificaciones correspondientes
Se cuenta con los maletines de balotas certificados </t>
  </si>
  <si>
    <t xml:space="preserve">En la revisión del registro de resultados, se consolidaron una lista los números que cayeron tanto en los lanzamientos de prueba, como en los sorteos reales y se presenta a continuación el consolidado de los números repetidos:  El 17.1% de los números que han salido, sea en los lanzamientos de pruebas o en sorteo real son repetidos; este porcentaje equivale a que en el análisis se cuentan 198 lanzamientos (prueba y sorteo) para los cuales 34 números salieron por lo menos dos veces. 
</t>
  </si>
  <si>
    <t>Falta incorporar a los modelos estadísticos la probabilidad de caída de premios, tomando en considerción los números que tienen tendencia a repetirse, tanto en el sorteo oficial  como en los lanzamientos de prueba.</t>
  </si>
  <si>
    <t>Incorporar a los modelos estadísticos la probabilidad de caída de premios, tomando en considerción los números que tienen tendencia a repetirse, tanto en el sorteo oficial  como en los lanzamientos de prueba.</t>
  </si>
  <si>
    <t>Informe del modelo estadísticos de la probabilidad de caída de premios socializado</t>
  </si>
  <si>
    <t>Se solicita mediante correo electrónico del 21 de noviembre de 2025 se solicita al estadistico validar la incorporación a los modelos estadísticos la probabilidad de caída de premios, tomando en considerción los números que tienen tendencia a repetirse, tanto en el sorteo oficial  como en los lanzamientos de prueba, por cuanto se recibe el informe el cual indica que:  La serie del retorno histórico (Premiación bruta /Ventas brutas) no presenta variaciones significativas respecto al 40% esperado. Es más, los valores históricos se encontraban por debajo de este valor, así que es de esperarse que dicha serie supere momentáneamente este umbral. Se adjunta informe.</t>
  </si>
  <si>
    <t xml:space="preserve">Incertidumbre sobre la Certificación Icontec: No existe certeza sobre la certificación Icontec de las balotas contenidas en el maletín de serie de repuesto, a pesar de que se presume la certificación nro. CL-003286-4 expedida por ICONTEC el 09 de mayo de 2024 </t>
  </si>
  <si>
    <t>Falta de control en la inspección general de la certificación de las balotas de todos los maletines que reposen en la urna que custodia las balotas de los sorteos de la Lotería de Bogotá, los cuales deben permanecer debidamente identificados y sellados.</t>
  </si>
  <si>
    <t>Ajustar el procedimiento "Realización del Sorteo" (PRO410-204-16) con el fin de incluir pólitica relacionada con la periodicidad de la inspección de las certificaciones de las balotas. 
Adelantar una inspección general y gestionar la certificación por parte de Icontec de todos los maletines que reposen en la urna que custodia las balotas de los sorteos de la Lotería de Bogotá, los cuales deben permanecer debidamente identificados y sellados.</t>
  </si>
  <si>
    <t>Procedimiento ajustado y socializado
Acta de Inspección general de la certificación de las balotas de todos los maletines que reposen en la urna</t>
  </si>
  <si>
    <t xml:space="preserve">Se realiza el ajuste del procedimiento PRO410-204-18 REALIZACIÓN SORTEO LOTERÍA en el cual se incluye:  La periodicidad de la vigencia de la certificación de las balotas, es de un año contado a partir de la fecha de la certificación dada por parte del ente certificador y en el procedimiento PRO410-237-12 MANTENIMIENTO DE EQUIPOS DE SORTEO en el cual se incluyé: Los set de balotas se envían para certificación una vez al año; teniendo en cuenta las fechas emitidas en las certificaciones correspondientes
Se cuenta con las certificaicones de las balotas  </t>
  </si>
  <si>
    <t>El reporte se realizó en el tiempo establecido antes del sorteo y no se remitieron soportes que indicaran caídas de la página de la Supersalud que evitaría el cargue de los archivos - Reporte de fracciones vendidas a la Supersalud debe ser 30 minutos antes del sorteo.</t>
  </si>
  <si>
    <t xml:space="preserve">Como parte de la mejora continua en asegurar la transparencia del  procedimiento  "Realización del Sorteo" (PRO410-204-16),  es pertinente incluir como punto de control solicitar a la Superintendencia de Salud la certificación de las horas en las que la información ha sido registrada para los sorteos, así como requerir el reporte que reposa en el sistema para cada sorteo, generado desde dicha entidad. Esto con el fin de asegurar que la información enviada a la Superintencia de Salud es idéntica a la entregada por la Oficina de Tecnología de la Lotería de Bogotá. </t>
  </si>
  <si>
    <t xml:space="preserve">Solicitar por parte de la Dirección de Operaciones y Producto a la Superintendencia de Salud certificación de las horas en las que la información ha sido registrada para los sorteos y requerir el reporte que reposa en el sistema para cada sorteo, generado desde dicha entidad. Esto con el fin de validar que sea idéntico al entregado por la Oficina de Tecnología en estos procesos de auditoría. </t>
  </si>
  <si>
    <t>Solicitud mediante comunicación y respuesta</t>
  </si>
  <si>
    <t xml:space="preserve">El 25 de noviembre de 2025 se solicitó mediante correo electrónico a Supersalud la certificación de las horas en las que la información ha sido registrada para los sorteos y requerir el reporte que reposa en el sistema para cada sorteo, generado desde dicha entidad. 
Supersalud mediante correo del 26 de noviembre de 2025 informa: "no se considera necesario devolver la información que ya remitió, considerando que los archivos transmitidos o cargados son los que cumplen los criterios del sistema NRVCC y de igual forma las versiones finales deben ser almacenadas para cualquier proceso por parte del vigilado." por cuanto la información debe ser consultada al interior de la entidad. </t>
  </si>
  <si>
    <t xml:space="preserve">Respecto al reporte de fracciones vendidas a la Supersalud, que debe ser 30 minutos antes del sorteo;  el propósito de esta verificación es corroborar la veracidad de la información enviada a la Superintendencia de Salud en un plazo de 30 minutos posteriores al sorteo , asegurando que esta contiene de manera precisa y fidedigna los datos del premio mayor vendido, y que sea idéntico al informe entregado por la Oficina de Tecnología en los procesos de auditoría internos.
</t>
  </si>
  <si>
    <t xml:space="preserve">Como mejora continua del procedimiento "Realización del Sorteo" (PRO410-204-16), se deben implementar controles,  específicamente para los casos en que el premio mayor haya sido vendido.
Estos controles son:                                                                                                                                                                                                                                                                                                                                                                                                1. Solicitar a la SuperSalud una certificación de la hora exacta en que la información del sorteo fue registrada en su sistema.
2. Requerir el reporte oficial enviado a la SuperSalud para ese sorteo específico y comparar este con los reportes de la Lotería de Bogotá
El propósito de esta verificación es corroborar la veracidad de la información enviada a la Superintendencia de Salud en un plazo de 30 minutos posteriores al sorteo , asegurando que esta contiene de manera precisa y fidedigna los datos del premio mayor vendido, y que sea idéntico al informe entregado por la Oficina de Tecnología en los procesos de auditoría internos.
</t>
  </si>
  <si>
    <t xml:space="preserve">Incluir en el procedimiento "Realización del Sorteo" (PRO410-204-16), controles adicionales, específicamente para los casos en que el premio mayor haya sido vendido.
Este control implicaría que la Dirección de Operaciones y Producto considere:                                                                                                                                                                                                            1. Solicitar a la SuperSalud una certificación de la hora exacta en que la información del sorteo fue registrada en su sistema.
2. Requerir el reporte oficial enviado a la SuperSalud para ese sorteo específico y comparar este con los reportes de la Lotería de Bogotá
</t>
  </si>
  <si>
    <t>Se realiza el ajuste del procedimiento PRO410-204-18 REALIZACIÓN SORTEO LOTERÍA el cual es aprobado por el comité de gestión del 15 de noviembre de 2025, en el cual se incluye: "Nota No.3: En caso en que el premio mayor haya sido vendido se debe: 1. EL Director de Operación de Producto y Comercialización debe verificar en la página de la Supersalud la hora exacta en que la información del sorteo fue registrada en su sistema.2. Requerir el reporte oficial enviado a la SuperSalud para ese sorteo específico y comparar este con los reportes de la Lotería de Bogotá."
Por otra parte para la caída del premio mayor del sorteo 2823 del 4 de diciembre de 2025 se soliicta dicha información a Supersalud</t>
  </si>
  <si>
    <t xml:space="preserve">El rango de peso mínimo es de 2,538 g y máximo de 2,862 g. No obstante, en el pesaje realizado durante el sorteo 2793, se evidenció que siete (7) de diez (10) balotas de esta caja presentaron valores superiores al rango certificado. Es decir que uno de los dígitos seleccionados para el premio mayor, con un peso de 2,87 gr se encuentra por encima del valor máximo permitido según el certificado técnico. </t>
  </si>
  <si>
    <t>Ajustar el el  procedimiento  "Realización del Sorteo" (PRO410-204-16), incluyendo un punto de control que establezca que cuando se detecte las balotas no cumplan con los rangos mínimos y máximos de pesaje, establecidos por el ente certificados, deben ser excluidas de las balotas que se van a utilizar en el sorteo, y reemplazadas por otras que si cumplan los standares definidos por la certificacion establecida, así mismo las balotas que no cumplieron dichos estandares deben ser destruidas y dejar constancia de dicha acción.</t>
  </si>
  <si>
    <t>Se realiza el ajuste del procedimiento PRO410-204-18 REALIZACIÓN SORTEO LOTERÍA el cual es aprobado por el comité de gestión del 15 de noviembre de 2025, en el cual se incluye: "En caso de que las balotas no estén acorde al rango que corresponde, se debe seleccionar un nuevo set y se retira el maletín con la (s) balotas no acorde (s) al rango de pesaje, se debe realizar una validación de las balotas que no se encuentran dentro del rango y si es el caso realizar recertificación."</t>
  </si>
  <si>
    <t xml:space="preserve">La cámara dos enfoca el corredor próximo al set de grabación, lo que implica que hay momentos en el traslado que no están directamente bajo la visualización de esta cámara.
Se identificó la existencia de un punto ciego de aproximadamente metro y medio, inmediatamente al salir de la bóveda, donde ninguna de las cámaras parece tener una visión directa. 
</t>
  </si>
  <si>
    <t xml:space="preserve">Falta de efectividad por parte de NTC en la cobertura de las cámaras de seguridad que cubren el movimiento de elementos del sorteo tanto en la bóveda como en el set de gravación, de tal forma que se detectó puntos ciegos en la cámara  dispuesta entre el corredor que conecta la bóveda con el set. 
</t>
  </si>
  <si>
    <t xml:space="preserve">Solicitar a la NTC debe mejorar la cobertura de las cámaras de tal forma que no queden puntos ciegos, especialmente de la cámara de seguridad instalada entre el corredor que conecta la bóveda con el set. </t>
  </si>
  <si>
    <t xml:space="preserve">Solicitud mediante Comunicación
Registro de video donde se identifique la mejora en las tomas  </t>
  </si>
  <si>
    <t>Mediante radicado 2-2025-1408 se solicita a NTC mejorar la cobertura de las cámaras de tal forma que no queden puntos ciegos, especialmente de la cámara de seguridad instalada entre el corredor que conecta la bóveda con el set para lo cual mediante comunicacion del 1 de diciembre de 2025 informa que se realizó el ajuste de la cámaras de seguridad</t>
  </si>
  <si>
    <t xml:space="preserve">Revisada la grabación se observa que el cargue se realizó de manera adecuada, no obstante, en la grabación no se identificó la revisión del orden de las balotas por parte del delegado de Gobierno, así como tampoco es posible revisar el orden consecutivo de las balotas al finalizar los lanzamientos de prueba y comenzar con la transmisión del sorteo, esto dado a la posición de la cámara. </t>
  </si>
  <si>
    <t xml:space="preserve">Falta de una adecuada grabación por parte de NTC del sorteo ya que no se identifica la revisión del orden de las balotas, esto dado a la posición de la cámara que no se hace enfoque de las balotas para determinar el orden consecutivo de estas. </t>
  </si>
  <si>
    <t xml:space="preserve">Solicitar a la NTC que en del momento  de la grabación del sorteo se debe enfocar las balotas para determinar el orden consecutivo de estas, previo a la realización del sorteo oficial. </t>
  </si>
  <si>
    <t>Mediante radicado 2-2025-1408 se solicita a NTC que al momento de finalización de los lanzamientos de pruebas, enfocar nuevamente las balotas para evidenciar el orden consecutivo de las mismas antes de comenzar con la transmisión del sorteo para lo cual mediante comunicacion del 1 de diciembre de 2025 informa que ha dado instrucciones precisas al camarógrafo y al director de cámaras de enfocar con la cámara, la bolsa que contiene las fichas y el proceso de manipulación de las mismas por parte de los delegados. Así mismo, en el momento de finalización de los lanzamientos de pruebas, enfocar nuevamente las balotas para evidenciar el orden consecutivo de las mismas antes de comenzar con la transmisión del sorteo.</t>
  </si>
  <si>
    <t>Adicionalmente, se identificó debilidades en el material fílmico al evidenciar que las tomas de video registradas durante el sorteo para la asignación de la posición de las cajas correspondientes al Equipo No. 1 y 2 son demasiado cerradas, lo cual limita la visibilidad del proceso y no permite verificar con claridad desde dónde se están extrayendo las fichas de posición.</t>
  </si>
  <si>
    <t>Falta de un adecuado registro fílmico por parte de NTC durante el cubrimiento del sorteo al momento de realizar la selección aleatoria de la posición de los módulos, maletines y cajas, lo cual limita la visibilidad del proceso y no permite verificar con claridad desde dónde se están extrayendo las fichas de posición.</t>
  </si>
  <si>
    <t xml:space="preserve">Solicitar a la NTC que en el momento de la filmación del sorteo, se debe enfocar el recipiente y el procese de la manipulación de las fichas por parte de los delegados, al momento de realizar la selección aleatoria de la posición de los módulos, maletines y cajas. </t>
  </si>
  <si>
    <t>Mediante radicado 2-2025-1408 se solicita a NTC que debe enfocar con la cámara la bolsa que contiene las fichas y el proceso de manipulación de las mismas por parte de los delegados, para lo cual mediante comunicacion del 1 de diciembre de 2025 informa que ha dado instrucciones precisas al camarógrafo y al director de cámaras de enfocar con la cámara, la bolsa que contiene las fichas y el proceso de manipulación de las mismas por parte de los delegados. Así mismo, en el momento de finalización de los lanzamientos de pruebas, enfocar nuevamente las balotas para evidenciar el orden consecutivo de las mismas antes de comenzar con la transmisión del sorteo.</t>
  </si>
  <si>
    <t xml:space="preserve">En la grabación no se identificó la revisión del orden de las balotas por parte del delegado de Gobierno y no es posible revisar el orden consecutivo de las balotas al finalizar los lanzamientos de prueba y comenzar con la transmisión del sorteo, esto dado a la posición de la cámara.
</t>
  </si>
  <si>
    <t xml:space="preserve">Inadecuada filmación por parte de NTC de los lanzamietos de pruebas, dado que no fue posible revisar el orden consecutivo de las balotas al finalizar los lanzamientos de prueba y comenzar con la transmisión del sorteo. </t>
  </si>
  <si>
    <t xml:space="preserve">Solicitar  la NTC que al momento de la filmación de los lanzamietos de pruebas, se debe enfocar adecuadamente para poder revisar el orden consecutivo de las balotas al finalizar los lanzamientos de prueba y comenzar con la transmisión del sorteo. </t>
  </si>
  <si>
    <t>En las grabaciones del mantenimiento realizados a los equipos del sorteo, se identificó que la misma persona es la encargada de llevar a cabo esta operación en los cuatro sorteos. Esta situación representa un riesgo en términos de control, ya que limita la supervisión cruzada por parte de personal diferente y la detección oportuna de posibles irregularidades.</t>
  </si>
  <si>
    <t>Inadecuada rotación del personal encargado del ajuste y mantenimiento de los equipos del sorteo, ya que se detecto que una misma persona asistio en ocasionses suscesivas al mantenimiento de los equipos, lo que representa un riesgo en términos de control, ya que limita la supervisión cruzada por parte de personal diferente y la detección oportuna de posibles irregularidades.</t>
  </si>
  <si>
    <t xml:space="preserve">Elaborar una programación del personal encargado del ajuste y mantenimiento de los equipos del sorteo de tal forma que esta no permita que se repita de forma consecutiva y/o constante dicho personal, esto con el fin de fortalecer los controles y minimizar el riesgo de dependencia operativa o prácticas no supervisadas.
Solicitar a la NTC la programación del personal encargado del ajuste y mantenimiento de los equipos del sorteo. </t>
  </si>
  <si>
    <t>Programación del personal encargado del ajuste y mantenimiento de los equipos del sorteo
Solicitud mediante comunicación y respuesta</t>
  </si>
  <si>
    <t xml:space="preserve">Se realiza el ajuste del procedimiento 1PRO410-237-12 MANTENIMIENTO DE EQUIPOS DE SORTEO el cual es aprobado por el comité de gestión del 19 de diciembre de 2025, en el cual se incluye: "Nota: Para el caso de la programación del personal por parte de la Lotería se debe programar de tal forma que no asista personal de forma repetitiva.
Programación de turnos del mes de enero 2026 en el cual se evidencia que no existe la asistencia de manera repetitiva. </t>
  </si>
  <si>
    <t>Se evidenció el uso de un teléfono celular por esta misma persona durante el proceso de mantenimiento de los equipos 1 y 2. Este uso se realizó en el interior de los módulos intervenidos, lo cual se desconoce la intención de su utilización en la grabación y por tanto, genera alertas sobre la posibilidad de interferencias, distracciones o incluso manejos no autorizados durante el mantenimiento.</t>
  </si>
  <si>
    <t>Falta de un adecuado protocólo en el uso y majo de celulares durante el procedimiento de mantenimiento de los equipos  utilizados en la realización de los sorteos de lotería,  que incluya   medidas que restrinjan el uso de dispositivos personales en la zona de mantenimiento por parte del operario.</t>
  </si>
  <si>
    <t>Implementar un protocólo en el uso y manejo de celulares durante el procedimiento de mantenimiento de los equipos  utilizados en la realización de los sorteos de lotería,  que incluya   medidas que restrinjan el uso de dispositivos personales en la zona de mantenimiento por parte del operario.</t>
  </si>
  <si>
    <t>Protocólo en el uso y manejo de celulares aprobado y socializado</t>
  </si>
  <si>
    <t>Se realiza el ajuste del procedimiento 1PRO410-237-12 MANTENIMIENTO DE EQUIPOS DE SORTEO el cual es aprobado por el comité de gestión del 19 de diciembre de 2025, en el cual se incluye: "Casos excepcionales para el uso de teléfonos celulares: El Delegado de Gerencia y el funcionario asignado por la Dirección de la Operación del producto y comercialización pueden utilizar el celular en circunstancias que pongan en riesgo la realización del mantenimiento"</t>
  </si>
  <si>
    <t xml:space="preserve">• Equipos utilizados: Las balotas ganadoras hacen parte del mismo maletín para los sorteos 2779 y 2788 del 30 de enero y 3 de abril de 2025; respectivamente. Se utilizó para estos dos sorteos el Set 2 maletines 6,7,8,9 y 10, no obstante, cambian las posiciones. 
• Control de numeraciones de sellos: No se presentan situaciones anómalas o significativas que mencionar en el presente informe.
• Lanzamientos de prueba: Se realizaron acorde con los protocolos establecidos.
</t>
  </si>
  <si>
    <t>Falta de revisiones e inspecciones físicas periódicas a los equipos utilizados en los sorteos, con el fin de verificar que no se hayan incorporado elementos ajenos o no autorizados que puedan comprometer la confiabilidad de los módulos.</t>
  </si>
  <si>
    <t>Realizar inspecciones físicas periódicas a los equipos utilizados en los sorteos, con el fin de verificar que no se hayan incorporado elementos ajenos o no autorizados que puedan comprometer la confiabilidad de los módulos.</t>
  </si>
  <si>
    <t>Acta de Inspección física semestral a los equipos utilizados en los sorteos</t>
  </si>
  <si>
    <t xml:space="preserve">Se ajusta el formato de mantenimiento de equipos en el cual se incluye la inspección física de verificación en la que no se hayan incorporado elementos ajenos o no autorizados que puedan comprometer la confiabilidad de los módulos.
Se realizó socialización del cambio del formato con las personas que asisten al mantenimiento </t>
  </si>
  <si>
    <t>Se identificó que las actas de mantenimiento no registran de manera explícita el nombre del delegado de la Lotería que participa en el proceso. Si bien en dichas actas se incorpora una firma, no se especifica a quién corresponde, lo que dificulta la trazabilidad y verificación de la responsabilidad de la persona firmante.</t>
  </si>
  <si>
    <t>Las actas de mantenimiento no registran de manera explícita el nombre del delegado de la Lotería que participa en el proceso debido a que el formato actual no permite inclusión de esta información.</t>
  </si>
  <si>
    <t xml:space="preserve">Ajustar el formato de acta de mantenimiento para incluir el nombre completo del delegado de la Lotería que suscribe el documento, junto con su firma.
</t>
  </si>
  <si>
    <t>Acta de mantenimiento aprobada y socializada</t>
  </si>
  <si>
    <t xml:space="preserve">Se ajusta el formato de mantenimiento de equipos en el cual se incluye un espacio para los nombres de las personas que asisten al mantenimiento.
Se realizó socialización del cambio del formato con las personas que asisten al mantenimiento </t>
  </si>
  <si>
    <t>ESTABLECIMIENTO ACCIONES DE MEJORA</t>
  </si>
  <si>
    <t>PRIMER SEGUIMIENTO  DE 2022</t>
  </si>
  <si>
    <t xml:space="preserve"> SEGUNDO SEGUIMIENTO DE 2022</t>
  </si>
  <si>
    <t xml:space="preserve"> TERCER SEGUIMIENTO DE 2022</t>
  </si>
  <si>
    <t xml:space="preserve"> CUARTO SEGUIMIENTO DE 2022</t>
  </si>
  <si>
    <t>CIERRES ACCION / HALLAZGO</t>
  </si>
  <si>
    <t>fecha de solicitud</t>
  </si>
  <si>
    <t>Fecha del hallazgo</t>
  </si>
  <si>
    <t>Código o capítulo</t>
  </si>
  <si>
    <t>ACCIÓN</t>
  </si>
  <si>
    <t>Área responsable de ejecución</t>
  </si>
  <si>
    <t>Líder área responsable de ejecución</t>
  </si>
  <si>
    <t>Fórmula del indicador</t>
  </si>
  <si>
    <t>Fecha de inicio</t>
  </si>
  <si>
    <t>Fecha terminación</t>
  </si>
  <si>
    <t>2. Fecha seguimiento</t>
  </si>
  <si>
    <t>2.Evidencias o soportes ejecución acción de mejora</t>
  </si>
  <si>
    <t>2.Actividades realizadas  a la fecha</t>
  </si>
  <si>
    <t>2.Resultado del indicador</t>
  </si>
  <si>
    <t>2. 25% avance en ejecución de la meta</t>
  </si>
  <si>
    <t>2.Alerta</t>
  </si>
  <si>
    <t>2.Analisis - Seguimiento OCI4</t>
  </si>
  <si>
    <t>2.Auditor que realizó el seguimiento</t>
  </si>
  <si>
    <t>3.Fecha seguimiento</t>
  </si>
  <si>
    <t>3.Evidencias o soportes ejecución acción de mejora</t>
  </si>
  <si>
    <t>3.Actividades realizadas  a la fecha</t>
  </si>
  <si>
    <t>3.Resultado del indicador</t>
  </si>
  <si>
    <t>3. 50% avance en ejecución de la meta</t>
  </si>
  <si>
    <t>3.Alerta</t>
  </si>
  <si>
    <t>3.Analisis - Seguimiento OCI4</t>
  </si>
  <si>
    <t>3.Auditor que realizó el seguimiento</t>
  </si>
  <si>
    <t>4.Evidencias o soportes ejecución acción de mejora</t>
  </si>
  <si>
    <t>4. 75% avance en ejecución de la meta</t>
  </si>
  <si>
    <t>4.Analisis - Seguimiento OCI4</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</si>
  <si>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</si>
  <si>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</si>
  <si>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</si>
  <si>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</si>
  <si>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</si>
  <si>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</si>
  <si>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</si>
  <si>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</si>
  <si>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</si>
  <si>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</si>
  <si>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</si>
  <si>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</si>
  <si>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</si>
  <si>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</si>
  <si>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</si>
  <si>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</si>
  <si>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</si>
  <si>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</si>
  <si>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</si>
  <si>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</si>
  <si>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</si>
  <si>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</si>
  <si>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</si>
  <si>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AUDITORIA AL PROCESO DE GESTIÓN DE COMUNICACIONES 2022</t>
  </si>
  <si>
    <t>PLANEACIÓN ESTRATÉGICA Y DE NEGOCIOS</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</si>
  <si>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</si>
  <si>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</si>
  <si>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</si>
  <si>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</si>
  <si>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</si>
  <si>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</si>
  <si>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t>Oficina de Planeación Estratégica y de Negocios</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</si>
  <si>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</si>
  <si>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</si>
  <si>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</si>
  <si>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</si>
  <si>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</si>
  <si>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</si>
  <si>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</si>
  <si>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</si>
  <si>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</si>
  <si>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</si>
  <si>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</si>
  <si>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</si>
  <si>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</si>
  <si>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</si>
  <si>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</si>
  <si>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</si>
  <si>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</si>
  <si>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</si>
  <si>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</si>
  <si>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</si>
  <si>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</si>
  <si>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</si>
  <si>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</si>
  <si>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</si>
  <si>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</si>
  <si>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</si>
  <si>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</si>
  <si>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</si>
  <si>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</si>
  <si>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</si>
  <si>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</si>
  <si>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</si>
  <si>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</si>
  <si>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</si>
  <si>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</si>
  <si>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</si>
  <si>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</si>
  <si>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</si>
  <si>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</si>
  <si>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</si>
  <si>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</si>
  <si>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</si>
  <si>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</si>
  <si>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3.Detalle del avance de la acción de mejora</t>
  </si>
  <si>
    <t>(No. actividades realizadas de las indicadas en la columna L).</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</si>
  <si>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</si>
  <si>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</si>
  <si>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</si>
  <si>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</si>
  <si>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</si>
  <si>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</si>
  <si>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</si>
  <si>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</si>
  <si>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</si>
  <si>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</si>
  <si>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Manuela Hernández J</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</si>
  <si>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</si>
  <si>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</si>
  <si>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</si>
  <si>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</si>
  <si>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</si>
  <si>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</si>
  <si>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</si>
  <si>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</si>
  <si>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</si>
  <si>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</si>
  <si>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</si>
  <si>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</si>
  <si>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</si>
  <si>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</si>
  <si>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</si>
  <si>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ABIERTO</t>
  </si>
  <si>
    <t>TEMA: PROCEDIMIENTO GESTIÓN JUDICIAL PRO103-231-11
HALLAZGO No. 1
De 83  procesos reportados por la Oficina Jurídica y de acuerdo con muestra aleatoria se realizó consulta el 26/09/2024 en SIPROJWEB de 33  procesos para identificar la actualización de las actuaciones procesales. De esta consulta, se evidenció que los procesos Nos. 2019-00153, 2021-50400, 2018-00514 y 2022-00225, no se encontraron registrados en el SIPROJWEB.</t>
  </si>
  <si>
    <t>Ausencia de un sistema de seguimiento eficiente que 
permitan la verificación del cumplimiento de las obligaciones contraídas por los abogados externos 
contratados por la entidad, asociadas con el registro y actualización de los procesos judiciales en el 
SIPRJWEB</t>
  </si>
  <si>
    <t>Modificación del Procedimiento de Gestión Judicial (Pro103-231-11) a efectos de clarificar: 
(1) Que los procesos judiciales solo pueden reportarse a SiprojWeb una vez se haya emitido auto admisorio de la demanda. Los proceso penales solo pueden reportarse a SiprojWeb una vez el Fiscal fije noticia criminal 
(2) Que en razón de lo anterior se llevará una base de datos interna con los procesos que aún no cuebntan con auto admisorio o noticia criminal (es decir, establezca los presuntos hechos delictivos) 
(3) Que en los procesos penales el Código Único de Investigación CUI es distinto al ID que arroja SirpojWeb, razón por la cual deben manejarse los dos números para cada proceso penal, en el control interno de la Lotería.                                                                                                                                                   Lo anterior porque (i) los procesos penales 201800514 y 202200225 identificado por la OCI como no reportados a SiprojWeb no cuenta aún con noticia criminal y por ende no puede ser incluidos, aún, en SirpojWeb y (ii) el proceso 2021500400 que la OCI identifica como no reportado en SiprojWeb, en dicha plataforma aparece como ID824699</t>
  </si>
  <si>
    <t xml:space="preserve">Procedimiento aprobado y socializado </t>
  </si>
  <si>
    <t xml:space="preserve">Jefe Oficina juridica </t>
  </si>
  <si>
    <t>30/05/2025</t>
  </si>
  <si>
    <t xml:space="preserve">La acción de mejora se cierra; revisado el botón de transparencia el 04/12/2025 se identificó versión n°13 del procedimiento PRO103-231 Gestión Jurídica - Defensa Judicial aprobado en sesión del Comité Institucional de Gestión y Desempeño del 28/11/2025; evidenciando la inclusión de lo siguiente en la Política n°5:
-. Instancas en donde se debe registrar la información en el SIPROJWEB para los procesos judiciales y penales de la entidad.
-. Consolidar la base de datos para los procesos que aun no cuenten con auto admisorio. 
-. Control interno que índique el número asognado en el SIPROJWEB y el número asignado por el proceso para cada proceso penal. 
Así entonces, se recomienda al proceso implementar las actividades correspondientes que dan cumplimiento a la Política n°5 del procedimiento. </t>
  </si>
  <si>
    <t xml:space="preserve">TEMA: PROCEDIMIENTO COBRO COACTIVO PRO-103-229-8
HALLAZGO No. 4
Revisadas las carpetas de los procesos que se ventilan bajo el procedimiento de Jurisdicción Coactiva en la entidad, como son: PCC003-2019, PCC001-2019, PPC005-2021, PPC07-202, procesos que datan de los años 2014, 2015 y 2021, se evidenció, que:
• Presentan falencias por cuanto las notificaciones de los actos administrativos, no se efectuaron dentro de los términos establecidos en el Código de Procedimiento Administrativo y de lo Contencioso Administrativo.
• Asimismo, si bien en estos procesos coactivos ya se profirieron los actos administrativos de MANDAMIENTO DE PAGO, a la fecha no se han ordenado los embargos y secuestros de bienes y aún se encuentran solicitando información sobre bienes existentes cuya titularidad ostenten los deudores. 
No obstante, desde la Oficina Jurídica se informó como parte de la socialización de esta debilidad, que existen avances en 3 de los 6 casos expuestos en la tabla anterior; así:
o En relación con el proceso PCC-001-2019 solo hasta 2024 se obtuvo respuesta positiva de una entidad bancaria que nos permitirá embargar.
o En relación con el proceso PCC-008-2022 existían dudas sobre la propiedad de los vehículos, de forma tal que se realizó nuevamente el estudio para verificar la propiedad y proceder al embargo, sin incurrir en el riesgo de causar perjuicio a terceros de buena fe.
o En relación con el proceso de Representaciones Nancy Ltda. Es importante poner de manifiesto que el título ejecutivo se constituye con pagaré, el cual debe ser reclamado mediante acción ejecutiva, no coactiva. Adicionalmente, para evitar gastos y costas procesales en contra de la Lotería, para iniciar la acción ejecutiva debemos tener certeza de la existencia de bienes embargable que sean fuente de pago y, lastimosamente, no hemos recibido respuestas positivas en la investigación de bienes.
Sin embargo, de acuerdo con la debilidad identificada y lo informado por la Oficina Jurídica, la OCI considera que es evidente que estos procesos no han tenido el impulso procesal que se requiere para la recuperación de los dineros que se reclaman, por el tiempo que ha transcurrido desde el momento en que se profirió el mandamiento de pago.
Adicionalmente, en los procesos coactivos PCC008-2022 y REPRESENTACIONES NANCY LTDA (sin número), aún no se han proferido los mandamientos de pago.
Responsable de liderar formulación de Plan de Mejoramiento: Oficina Jurídica.
</t>
  </si>
  <si>
    <t>Falta de planificación y seguimiento para el desarrollo de los procedimientos internos y cumplimiento 
de la normatividad que rige esta materia. 
- Cambios permanentes en el personal asignado para la realización de dichas tareas. 
- Falta de monitoreo por parte de la jefatura. 
- Ausencia de impulso procesal que se requiere de acuerdo con la normatividad vigente y aplicable 
a estos procesos</t>
  </si>
  <si>
    <r>
      <rPr>
        <sz val="10"/>
        <color rgb="FF000000"/>
        <rFont val="Arial Narrow"/>
        <family val="2"/>
      </rPr>
      <t>Modifficación al proceso de Gestión Judicial (</t>
    </r>
    <r>
      <rPr>
        <sz val="10"/>
        <color rgb="FFFF0000"/>
        <rFont val="Arial Narrow"/>
        <family val="2"/>
      </rPr>
      <t>PRO103</t>
    </r>
    <r>
      <rPr>
        <sz val="10"/>
        <color rgb="FF000000"/>
        <rFont val="Arial Narrow"/>
        <family val="2"/>
      </rPr>
      <t>-103-229-8) a efectos de indicar los lineamientos para dar inicio a los procesos de cobro coactivo, toda vez que la investigación de bienes debe realizarse con anterioridad a la decisión de iniciar el proceso (incluir en la etapa de procedibilidad) Determinar la unidad de la Lotería que estaría a cargo de este nuevo paso (Jurídica o Financiera)</t>
    </r>
  </si>
  <si>
    <t xml:space="preserve">Jefe oficina juridica.- abogado externo de rep judicial </t>
  </si>
  <si>
    <t xml:space="preserve">TEMA: PROCEDIMIENTO PRIMERA ETAPA JUZGAMIENTO JUICIO ORDINARIO PRO108-581-1 Y PRIMERA ETAPA JUZGAMIENTO JUICIO VERBAL PRO108-582-1
HALLAZGO No. 6 
Efectuado el análisis y seguimiento por parte de la OCI, se identificó que de los tres (3) expedientes suministrados por la Oficina Jurídica, en un proceso se incumple el procedimiento PRIMERA ETAPA JUZGAMIENTO JUICIO ORDINARIO PRO108-581, Ley 1952 de 2019, Ley 2094 de 2021, así:  
- Proceso con RAD 2022-014, la entidad, mediante auto de fecha 26 de junio de 2024, en etapa de juzgamiento y atendiendo lo dispuesto en el artículo 225 A. Fijación del juzgamiento a seguir, resolvió tramitar la investigación mediante el juicio ordinario previsto en los artículos 225B AL 225G de la ley 1952 de 2019.
Analizadas las piezas procesales, contenidas en el expediente se encontró que dicho auto no fue puesto en conocimiento del sujeto disciplinable, tan solo existe un proyecto de la citación para notificación personal, incumpliendo así lo dispuesto en el artículo 129 de la ley 1952 de 2019, modificado por el artículo 24 de la Ley 2094 de 2021, el cual quedará así: “Las decisiones de sustanciación que no tengan una forma especial de notificación prevista en este código se comunicarán a los sujetos procesales por el medio más eficaz, de lo cual el secretario dejará constancia en el expediente. (…)”. E Incumple igualmente el No. 5 del Procedimiento PRIMERA ETAPA JUZGAMIENTO JUICIO ORDINARIO PRO108-581-1. “Elaborar y remitir los oficios de notificaciones y comunicaciones según lo ordenado en el auto de solicitud de pruebas y descargos”.
</t>
  </si>
  <si>
    <t>Falta de controles en el seguimiento a las notificaciones y comunicaciones que se libran dentro del 
desarrollo de los procesos disciplinarios</t>
  </si>
  <si>
    <t>La notificación del inicio de la etapa de juzgamiento, así como la notificación de la escogencia del tipo de proceso que se aplicará, deberá realizarse al menos un (1) año antes de que prescriba la acción disciplinaria. Una vez realizadas las notificaciones anteriores, las personas implicadas tendrán todas las garantías para interponer los recursos a los que haya lugar, dando estricto. En consecuencia se especificará dentro del procesos respectivos cumplimiento debido proceso.</t>
  </si>
  <si>
    <t>Procedimiento modificado, aprobado y socializado</t>
  </si>
  <si>
    <t>Jefe de la Oficina Jurídica</t>
  </si>
  <si>
    <t xml:space="preserve">TEMA: EVALUACIÓN DE LA GESTIÓN DE LOS SIGUIENTES RIESGOS Y CONTROLES (DISEÑO Y EJECUCIÓN) DE LA MATRIZ DE RIESGOS VERSIÓN 1 DE 2024: RG31, RG32 Y RG33.
HALLAZGO No. 7
Se realizó la evaluación de los riesgos RG31, RG32 Y RG33 tomando como fuente el mapa de riesgos 2024 Versión 1 Consultado en el link https://loteriadebogota.com/gestion-riesgos/ el día 25/09/2024; asimismo se analizan los soportes aportados por la Oficina Jurídica, para verificar la efectividad de los controles y se identificaron las siguientes debilidades: 
• Las causas raíz de los tres riesgos no están descritas
• En la mayoría de los controles asociados a los tres riesgos no se expresa cual es el propósito. Como si lo está en el control 2 del riesgo RG32 que señala “(…) con el fin que se realicen las asesorías en el manejo del sistema y para solucionar el inconveniente presentado (…)”
• En los controles 1 y 3 del riesgo RG31 no se identifica cómo se realiza la verificación o seguimiento.
• En el control 2 del riesgo RG32 no se identifica la desviación del control
• En el control 2 del riesgo RG33 no cumple con los criterios del control (responsable, acción y complemento)
• De acuerdo con los soportes entregados se deduce que el primer control del riesgo RG31 no se ejecuta como fue diseñado, teniendo en cuenta que este riesgo se materializó.
• El segundo control del riesgo RG31, el primer control del RG32 y el primer control del RG33, no se aplica como fue diseñado, por cuanto no se está haciendo por parte del jefe de la Oficina Jurídica, un seguimiento exhaustivo a los estados de los procesos del SIPROJWEB, toda vez que se evidencia desactualización de procesos en el SIPROJWEB. 
• El tercer control del Riesgo RG31, no se aplica como fue diseñado, toda vez que no se está haciendo un monitoreo adecuado a las obligaciones de los apoderados de la entidad, toda vez que se evidencia desactualización de procesos en el SIPROJWEB.
</t>
  </si>
  <si>
    <t>Desconocimiento de la normatividad aplicable a la entidad relacionada con la redacción y 
diseño de controles. 
 Desconocimiento de la Política de Administración del riesgo vigente en la entidad, a fin de dar 
cumplimiento efectivo a los lineamientos señalados.</t>
  </si>
  <si>
    <t>Ajuste en la redacción de los riesgos, sieguiendo la metodología establecida por el DAFP y la Politica de Administración del riesgo de la Loteria</t>
  </si>
  <si>
    <t>Matriz modificada, aprobada y socializada</t>
  </si>
  <si>
    <t>Jefe Oficina Juridica</t>
  </si>
  <si>
    <r>
      <rPr>
        <b/>
        <sz val="10"/>
        <color rgb="FF000000"/>
        <rFont val="Arial Narrow"/>
        <family val="2"/>
      </rPr>
      <t>Lineamiento 12: 
12.2 El diseño de controles se evalúa frente a la gestión del riesgo.</t>
    </r>
    <r>
      <rPr>
        <sz val="10"/>
        <color rgb="FF000000"/>
        <rFont val="Arial Narrow"/>
        <family val="2"/>
      </rPr>
      <t xml:space="preserve">.
</t>
    </r>
    <r>
      <rPr>
        <b/>
        <sz val="10"/>
        <color rgb="FF000000"/>
        <rFont val="Arial Narrow"/>
        <family val="2"/>
      </rPr>
      <t xml:space="preserve">
</t>
    </r>
    <r>
      <rPr>
        <sz val="10"/>
        <color rgb="FF000000"/>
        <rFont val="Arial Narrow"/>
        <family val="2"/>
      </rPr>
      <t>-. La OCI verificó que el diseño de controles fuera adecuado mediante el seguimiento a la matriz de riesgos de corrupción, y comunicó a los líderes de procesos y a la Gerencia mediante correos electrónicos (informe preliminar) y memorandos internos (informe final), con el fin de que los procesos tomaran las acciones correctivas pertinentes. 
A la fecha se encuentra pendiente de ajuste 2 controles asociados a riesgos de la Oficina Jurídica. 
Por tanto, es importante que desde la 2da línea de defensa implementen planes de acción encaminados a fortalecer el acompañamiento a los procesos en el marco de la revisión y ajuste de las matrices de riesgos; no solo con el fin de cumplir los lineamientos registrados en el Política de Administración de riesgos vigente en la entidad, sino, también proporcionar recomendaciones encaminadas a garantizar un adecuado ajuste.</t>
    </r>
  </si>
  <si>
    <t>Carencia de personal de apoyo para la realización de las actividades de monitoreo y cumplimiento de los planes de mejoramiento, así como el incremento de tutelas en contra de la entidad que han requerido acción inmediata</t>
  </si>
  <si>
    <t>Implementación de agenda bloqueada para dedicación a temas relativos a los planes de mejoramiento, la cual debe verse reflejada en el sistema de correo de la entidad, hoy outlook.</t>
  </si>
  <si>
    <t>La matriz actualizada</t>
  </si>
  <si>
    <t>Oficina Jurídica</t>
  </si>
  <si>
    <t>Carencia de personal de apoyo para la realización de las actividades de monitoreo y cumplimiento de los planes de mejoramiento</t>
  </si>
  <si>
    <t>Realizar una revisión mensual del avance los planes de mejoramiento en curso, teniendo como insumo la información que debe ser solicitado a la OCI. Analizar de manera detallada los términos de ejecución de las acciones de mejora propuestas, a efectos de preveer posibles inconvenientes que se deriben tanto del accionar de la oficina jurídica, como de terceros.</t>
  </si>
  <si>
    <t>2 cuadros de seguimiento</t>
  </si>
  <si>
    <t>AUDITORÍA AL PROCESO DE PROTECCIÓN DE DATOS PERSONALES</t>
  </si>
  <si>
    <t>PROTECCIÓN DE DATOS PERSONALES</t>
  </si>
  <si>
    <t xml:space="preserve">
Tema: Procedimiento PRO106-558-3 REGISTRO NACIONAL DE BASES DE DATOS (RNBD)
Según la información recibida el día 12/05/2025 por parte de la oficial de protección de datos personales, se evidencia que no se realizó el requerimiento de solicitud de bases de datos por medio de correo electrónico Institucional o Sistema integrado de Gestión Documental SIGA, ni el diligenciamiento del formato FRO-105-510, incumpliendo la actividad No. 1 definida en el procedimiento PRO106-558-3 REGISTRO NACIONAL DE BASES DE DATOS (RNBD). Asimismo, el reporte se realizó por fuera de los tiempos definidos como máximos según el mismo procedimiento que es 01 de marzo de cada vigencia, para este caso, el 01/03/2025.</t>
  </si>
  <si>
    <t>Desactualización del  procedimiento actual dado que la versión actual parte del entendimiento de cada jefe de área define las bases de datos personales que utilizará, lo cual es un error que incentiva mala praxis en el manejo de datos personales, toda vez que debe ser la entidad quien debe definir las bases con datos personales que utilizarán, dependiendo de las necesidades de su objeto social en un momento específico. Adicional a ello quedó en el documento la fecha de reporte 01/03/2025 que no es correcta según los plazos de ley.</t>
  </si>
  <si>
    <t>1. Modificar la Política para el Tratamiento de los Datos Personales
2. Modificar el formato FRO-105-510
3. Modificacar el procedimiento PRO106-558-3  
4. Presentar para aprobación ante el Comité de Gestión y Desempeño</t>
  </si>
  <si>
    <t>Tres (3) documentos ajustados 
un (1) acta de aprobación de los 3 documentos</t>
  </si>
  <si>
    <t>Oficial de Protección de Datos Personales</t>
  </si>
  <si>
    <t>TEMA: CAMBIOS EN BASES DE DATOS 
Según la información recibida el día 12/05/2025 por parte de la Oficial de Protección de Datos Personales se evidencia que se realizó el retiro de 16 bases de datos en el reporte de RNBD pero no se realizó en el tiempo establecido en la normativa vigente que es los primeros diez (10) días hábiles del mes siguiente; por lo tanto, se incumple el Procedimiento PRO106-558-3 REGISTRO NACIONAL DE BASES DE DATOS (RNBD) Actividad 1 parte 3.</t>
  </si>
  <si>
    <t xml:space="preserve">Desactualización del  procedimiento actual y del inventario de bases de datos actualmente en uso, toda vez que no se incluyeron bases de datos antiguas que seguian habilitadas en la SIC. Adicionalmente, el procedimiento no claro en establecer el plazo dentro del cual debe procecederse a la inhabilitación de una base de datos previamente reportada . </t>
  </si>
  <si>
    <t xml:space="preserve"> 1. Ajustar el procedimiento PRO106-558-3 definiendo tiempos de reporte de bases no utilizadas
2. Presentar para aprobación ante el Comité de Gestión y Desempeño el procedimiento PRO106-558-3  </t>
  </si>
  <si>
    <t xml:space="preserve">Un (1) documentos ajustados 
un (1) acta de aprobación </t>
  </si>
  <si>
    <t>TEMA: CONSISTENCIA DE LA INFORMACIÓN 
Teniendo en cuenta la información recibida el día 12/05/2025 por parte de la Oficial de Datos Personales, quien permitió acceso a la información y soportes tanto de los reportes realizados como de las bases inhabilitadas en el primer trimestre de la vigencia 2025, se evidencia que cruzando dicha información frente a los registros incluidos en la tabla de la POLÍTICA PARA EL TRATAMIENTO DE DATOS PERSONALES POL105-622-4 capítulo Tratamiento y Finalidad, la información presenta diferencias en el 61.5% de los registros o bien porque la base registrada y cargada no está en la Política (1 caso resaltado en naranja de la tabla nro. 4); tiene otro nombre (2 casos resaltados en verde de la tabla nro. 4) o está, pero no se realizó el reporte en el Registro Nacional Único de Bases de Datos (13 casos resaltados en azul de la tabla nro 4). 
Lo anterior, ocasiona incumplimiento en el capítulo Tratamiento y Finalidades de la POLÍTICA PARA EL TRATAMIENTO DE DATOS PERSONALES POL105-622-4 que define en la tabla los datos que deben ser reportados.</t>
  </si>
  <si>
    <t>Error en la redacción de la Política para el Tratamiento de Datos Personales toda vez que es una falta de técnica incluir un listado de bases de datos personales. Lo anterior porque el uso o no de una bases de datos personales depende de las necesidades de la entidad en un momento específico. Adicional a ello al momento de incluir el listado en la política no se realizó verificación de las bases de datos activas en la SIC, algunas de las cuales fueron reportadas a dicha entidad hace 5 años o más</t>
  </si>
  <si>
    <t>1. Modificar de la Política para el Tratamiento de los Datos Personales
2. Presentar para aprobación ante el Comité de Gestión y Desempeño</t>
  </si>
  <si>
    <t xml:space="preserve">Un (1) documento ajustado 
un (1) acta de aprobación </t>
  </si>
  <si>
    <t xml:space="preserve">TEMA: CUSTODIA DE LA INFORMACIÓN
El día 05/06/2025 se requirió información a la Oficina de Tecnologías de la Información, Unidad de Recursos Físicos y Unidad de Talento Humano con el fin de aclarar los procedimientos para la custodia de los datos recolectados tanto físico como digital; el mismo día la jefe de la Unidad de Recursos Físicos manifiesta que el ingreso a la entidad no se firma en físico y que el registro que hace firmar la compañía de seguros, es de ellos y ellos lo custodian; no obstante, al revisar los reportes realizados a la SIC se evidencia que el día 27/03/2025 se reportó la base de datos identificada con el nombre Visitantes y Control de Entrada y Salida de Equipos Electrónicos y cuyo responsable de la información personal es la Lotería de Bogotá, lo anterior permite evidenciar incumplimiento en las medidas de seguridad establecidas en la POLÍTICA PARA EL TRATAMIENTO DE DATOS PERSONALES POL105-622-4 dado que no hay claridad en la responsabilidad de la custodia, utilización y reporte de la información. </t>
  </si>
  <si>
    <t>Falta de claridad en el contrato celebrado con la empresa de vigilancia sobre  el contrato de trasmisión de datos personales que debe hacer parte integral de la relación contractual con la precitada empresa</t>
  </si>
  <si>
    <t xml:space="preserve">Modificación al contrato No. 51 de 2025 suscrito con Seguridad Superior Ltda., a efectos de incluir de manera expresa el contrato de trasmisión de datos personales
</t>
  </si>
  <si>
    <t xml:space="preserve">un (1) contrato modificado </t>
  </si>
  <si>
    <t xml:space="preserve">AUDITORÍA AL PROCESO DE GESTIÓN TECNOLÓGICA E INNOVACIÓN, CON ÉNFASIS EN EL MODELO DE SEGURIDAD Y PRIVACIDAD DE LA INFORMACIÓN – MSPI </t>
  </si>
  <si>
    <r>
      <rPr>
        <b/>
        <sz val="10"/>
        <color rgb="FF000000"/>
        <rFont val="Arial Narrow"/>
        <family val="2"/>
      </rPr>
      <t xml:space="preserve">TEMA: Funciones del Comité Institucional de Gestión y Desempeño frente al MSPI
</t>
    </r>
    <r>
      <rPr>
        <sz val="10"/>
        <color rgb="FF000000"/>
        <rFont val="Arial Narrow"/>
        <family val="2"/>
      </rPr>
      <t xml:space="preserve">
Revisada la información recibida el día 27/05/2024 por parte de la Oficina de Planeación en relación con las resoluciones de creación y modificación de la conformación del Comité Institucional de Gestión y Desempeño, y analizada la resolución vigente No. 107 de 2023 “Por la cual se integra y se adopta el reglamento de funcionamiento del Comité Institucional de Gestión y Desempeño de la Lotería de Bogotá”, se evidencia que en el artículo 5° Funciones, no se incorporan las funciones relacionadas con seguridad y privacidad de la información, lo que conlleva al incumplimiento de los numerales 7.2.1 Liderazgo y Compromiso y 7.2.2 Política de seguridad y privacidad de la información del documento maestro Modelo de Seguridad y Privacidad de la Información expedido en la vigencia 2021 por Mintic.
</t>
    </r>
  </si>
  <si>
    <t>Debido a la concentración en otras actividades, no había incorporado las funciones relacionadas con Seguridad de la Información en el  Comité Institucional de Gestión y Desempeño de la Lotería de Bogotá.</t>
  </si>
  <si>
    <t xml:space="preserve">Se realizará el ajuste a las funciones del comité institucional de gestón y desempeño, adicionando la función de "Asegurar la implementación y desarrollo de las políticas de gestión y directrices en materia de seguridad digital y de la información"
</t>
  </si>
  <si>
    <t>Resolución emitida por la Gerencia General</t>
  </si>
  <si>
    <t xml:space="preserve">Jefe de Oficina Asesora de Planeación. </t>
  </si>
  <si>
    <t>30/02/2025</t>
  </si>
  <si>
    <t>Se expidió resolución 163 con fecha del  28 de noviembre de 2025, la misma fue aprobada mediante CIGYD del día 28 de noviembre.</t>
  </si>
  <si>
    <t>AUDITORÍA AL PROCESO DE GESTIÓN DE LAS TECNOLOGÍAS Y LA INFORMACIÓN – ACCESIBILIDAD WEB 2024</t>
  </si>
  <si>
    <t>Tema: Documento y página organizado por secciones
El día 16/09/2024 se consulta la página web de la entidad y se evidencia que en los elementos relacionados en la Tabla No. 4, se presenta títulos y regiones que no llevan nombres claros o no son acordes con el contenido o propósito de la sección, asimismo se evidencia que el Título de Contáctanos y Contáctenos genera confusión, por lo anterior se incumple lo establecido en el Anexo 1 de la Resolución MinTIC 1519 del 2020 - Directrices de Accesibilidad Web, literal CC8. Todo documento y página organizado en secciones y CC23. Utilice textos adecuados en títulos, páginas y secciones.</t>
  </si>
  <si>
    <t>Desatención y falta de control para implementar los lineamientos de Accesibilidad Web</t>
  </si>
  <si>
    <t xml:space="preserve">La Oficina Asesora de Planeación junto con  la Oficina de Comunicaciones y Mercadeo realizarán mesas de trabajo para revisar la estructura de la pagina web y definir claramente las secciones y sus respectivos titulos.
En estas mesas de trabajo se revisarán cada una de las secciones y los documentos que contienen en la página web de la entidad con el fin de establecer cuales de estos elementos o documentos requieren realizar ajustes de acuerdo con lo dispuesto en la Resolución del MinTic 1519 de 2020, para proceder a informarles a cada uno de los procesos para que apliquen los ajustes a que haya lugar
</t>
  </si>
  <si>
    <t>Actas de las mesas de trabajo donde se realice la identificación de los elementos que no cumplen con los requerimientos técnicos de la Resolución 1519 de 2020</t>
  </si>
  <si>
    <t xml:space="preserve">Oficina Asesora de Planeación. </t>
  </si>
  <si>
    <t>Se realizó el respectivo seguimiento a cada uno de los botones validando la información cargada con su título, se genero informe a corte 25 de junio  y se prsento en CIGYD el 27 de junio , y  el 6 de julio se envió correro electronico a las áreas que debían actualizar la información.</t>
  </si>
  <si>
    <t>Tema: Documentos de procesador de textos, hoja de cálculo, documentos en PDF, documentos y plantillas para presentaciones  
El día 1 y 2 de octubre de 2024 se consulta la página web de la entidad, link: https://loteriadebogota.com/; se toma como muestra dos (2) documentos publicados en formato Procesador de Texto (Word), dos (2) documentos publicados en hoja de cálculo, tres (3) documentos publicados en formato PDF y un (1) documento en formato de presentación, se evidencia que no se realiza un adecuado uso de los aspectos relacionados en los criterios definidos tal y como se puede observar en las tablas No. 5, 6, 7 y 8; por lo anterior se incumple lo establecido en los numerales 3.1, 3.2, 3.3, y 3.4. del Anexo 1 de la Resolución MinTIC 1519 del 2020 - Directrices de Accesibilidad Web</t>
  </si>
  <si>
    <t>La Oficina Asesora de Planeación con apoyo del area de Comunicaciones y Mercadeo diseñara un Instructivo con los criterios definidos en el Anexo 1 de la Resolución 1519 de 2020 del  MinTic para que cada area implemente las directrices de accesibilidad web en el momento de generar documentos que se publiquen en la página web, dicho documento una vez sea aprobado por el comite de gestión institucional sera socializado a todos los colaboradores de la entidad, y se realizara capacitación semestral para que esten vigentes los conocimientos.</t>
  </si>
  <si>
    <t>Instructivo con lineamientos para publicación de documentos texto, hoja de calculo, documentos PDF y plantillas de presentación 
Acta de aprobación por el comité institucional de gestión y desempeño</t>
  </si>
  <si>
    <t xml:space="preserve">
El día 07/10/2025 se revisaron los soportes dejados en el SHAREPOINT por la dependencia donde se evidencia que la entidad aprobó en el Comité Institucional de Gestión y Desempeño el día 30/07/2025 el Protocolo de Publicación Web e Intranet DOC440-652-1 , así como los soportes de socialización del día 31/07/2025.</t>
  </si>
  <si>
    <t>Producto de la evaluación realizada sobre los reportes de materialización de riesgo, se evidenció 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 y aunque en respuesta al informe preliminar fue allegado el reporte ajustado como soporte de la acción correctiva, el hecho es que no se presentó una acción preventiva por cuanto existe un procedimiento que no se cumplió.</t>
  </si>
  <si>
    <t>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t>
  </si>
  <si>
    <t>La oficina asesora de planeación en su rol de segunda línea de defensa y en cumplimiento de la actividad No 4 del procedimiento PRO310-456-2 reporte y manejo de eventos de riesgo materializados, realizará las respectivas revisiones, verificaciones y ajustes de la información reportada por el proceso correspondiente ante la materalización de alguno de los riesgos identificados y no identificados en la matriz de riesgos de la entidad.</t>
  </si>
  <si>
    <t xml:space="preserve"> Reporte Evento Riesgo revisado, verificado y ajustado a travez del Formato FRO310-457-1
</t>
  </si>
  <si>
    <t>El 14 de octubre se recibió  Reporte Evento Riesgo revisado, verificado y ajustado a travez del Formato FRO310-457-1 mediante correo electrónico.</t>
  </si>
  <si>
    <t>AUDITORÍA PLANEACIÓN Y DIRECCIONAMIENTO ESTRATÉGICO 2025</t>
  </si>
  <si>
    <t xml:space="preserve">PLANEACIÓN Y DIRECCIONAMIENTO ESTRATÉGICO </t>
  </si>
  <si>
    <t>Tema: Gestión de riesgos estratégicos
Revisada la información recibida el día 12 y 14 de julio de 2025 por parte del jefe de la Unidad Financiera en relación con los avances de los indicadores que para la entidad son estratégicos como los definidos en el Acuerdo 108 de 2014 expedido por el CONSEJO NACIONAL DE JUEGOS DE SUERTE Y AZAR y la matriz de riesgo de la entidad tanto para la vigencia 2024 y 2025, se evidencia que no hay identificado en la matriz de riesgo de la entidad ningún riesgo estratégico asociado al posible incumplimiento de alguno de ellos (indicadores de gestión, eficiencia y rentabilidad), por lo que no existen controles establecidos o documentados y acciones que prevengan, eviten o mitiguen el impacto que puede ocasionar el incumplimiento de los indicadores antes citados.
Esta situación incumple lo establecido en el Manual Operativo MIPG Versión 6 Diciembre de 2024 - 2.2 Política de Planeación institucional que indica que la entidad debe “Formular las metas de largo plazo, tangibles, medibles, audaces y coherentes con los problemas y necesidades que deben atender o satisfacer, evitando proposiciones genéricas que no permitan su cuantificación y definiendo los posibles riesgos asociados al cumplimiento de las prioridades.” (negrita fuera de texto).</t>
  </si>
  <si>
    <t>Falta de apropiación de los lineamientos del Modelo Integrado de Planeación y Gestión aunado a la poca concientización de la necesidad de articular la información estratégica de la entidad.</t>
  </si>
  <si>
    <t>Realizar mesa de trabajo con el área financiera para definir e incluir riegos estratégicos relacionados con el posible incumplimiento de indicadores estratégicos.</t>
  </si>
  <si>
    <t xml:space="preserve">	Matriz de riesgos actualizada y aprobada</t>
  </si>
  <si>
    <t xml:space="preserve">OFICINA ASERORA DE PLANEACIÓN / Unidad Financiera </t>
  </si>
  <si>
    <t>Se realizó mesa de trabajo con el área financiera para definir e incluir riegos estratégicos relacionados con el posible incumplimiento de indicadores estratégicos, se agregó el riesgo RE-04 en la matriz v3, se socializó y aprobró mediante CICCI del día 9 de dicimebre, y se publico en la web de la entidad.</t>
  </si>
  <si>
    <t>Presentar para aprbación Mapa de Riesgos ante el CICCI</t>
  </si>
  <si>
    <t xml:space="preserve">Acta de CICCI </t>
  </si>
  <si>
    <t xml:space="preserve">OFICINA ASERORA DE PLANEACIÓN </t>
  </si>
  <si>
    <t>El mapa de riesgos fue socializado mediante corre o electrónico el día 10 de octubre, además se presento y fue aprobado en CICCI el día  23 de septiembre.</t>
  </si>
  <si>
    <t>Publicar matriz de riegos en la web de la entidad.</t>
  </si>
  <si>
    <t>Correo electrónico de socialización de la matriz actualizada con todos los jefes de área y link de publicación.</t>
  </si>
  <si>
    <t>La matriz de riesgos fue actaulizada y generada como versión 2 y publicada en la web de la entidad, ademas socializada por correo electrónico el día 24 de julio y aprobada en CICCI.                                                                   La matriz de riesgos v3 fue socializada  y aprobrada mediante CICCI del día 9 de dicimebre, y se publicó en la web de la entidad.</t>
  </si>
  <si>
    <t>Tema: Gestión de Indicadores Estratégicos
Analizada la información de indicadores con corte a diciembre de 2024 y marzo de 2025, la cual fue compartida por la Oficina Asesora de Planeación el día 25/06/2025 y revisadas las actas del Comité Institucional de Gestión y Desempeño, se evidencia que en estas últimas no se registra el reporte de incumplimiento de la meta de los siguientes diez (10) indicadores, ni que se hayan formulado alertas oportunas para la toma de decisiones estratégicas que propendan por el cumplimiento de los objetivos estratégicos:
1.	Con corte a diciembre de 2024 se incumplió la meta de cuatro (4) indicadores de la muestra detallada en la tabla No. 8 (filas 3,11,12 y 14)
2.	Con corte a marzo de 2025 se incumplió la meta de seis (6) indicadores de la muestra detallada en la tabla No. 9 (filas 1, 2, 4, 11, 12 y 14)
Lo anterior ocasiona el incumplimiento de lo definido en el PLAN ESTRATÉGICO 2022- 2026 ESTE JUEGO LO GANAMOS TRABAJANDO JUNTOS capítulo SEGUIMIENTO Y EVALUACIÓN DEL PLAN, que establece que el seguimiento se realizará trimestralmente, y será presentado ante el Comité Institucional de Gestión y Desempeño, con miras a generar las alertas oportunas para la toma de decisiones estratégicas que propendan por el cumplimiento de los objetivos estratégicos. Negrita fuera de texto.</t>
  </si>
  <si>
    <t>Poca concientización de la importancia de tomar acciones frente al comportamiento de los indicadores medidos trimestralmente.
Debilidad en la definición de temas a presentar en el Comité Institucional de Gestión y Desempeño.</t>
  </si>
  <si>
    <t>Realizar una presentación trimestral al Comité Institucional de Gestión y Desempeño sobre el estado de los indicadores estratégicos, destacando los incumplimientos detectados, generando alertas y proponiendo acciones para la toma de decisiones oportunas..</t>
  </si>
  <si>
    <t>Acta de comité  con alertas documentadas Y Presentaciones realizadas al Comité</t>
  </si>
  <si>
    <t>OFICINA ASERORA DE PLANEACIÓN</t>
  </si>
  <si>
    <t>El 29 de agosto mediante CIGYD, se presentó informe de seguimiento a los indicadores de gestión, realizando recomendaciones entre ellas el reporte oportuno  y calidad en el cargue de las evidencias.</t>
  </si>
  <si>
    <t>Tema: Contexto Institucional
Producto de la consulta realizada el 25/06/2025 a la página web de la entidad en la cual está publicado en el link https://loteriadebogota.com/contexto-institucional/ el documento denominado Contexto Institucional 2024 del 14/11/2024, analizada la muestra de los procesos de los cuales se relacionan las debilidades y amenazas que fueron calificadas con criticidad 3 o mayor; y comparando si para estos casos se definió una estrategia, se  evidenció que el 61% de las debilidades y amenazas (ver Tabla No. 10 con registros en “No”) no tienen estrategia asociada, adicional a ellos no hay registro de que en siete meses (7) después de la aprobación se hubiese realizado el seguimiento a las estrategias que si fueron formuladas.
Lo anterior, incumple los lineamientos internos definidos en la herramienta de Contexto Institucional 2024 el cual indica que para los factores con calificación de criticidad igual o mayor a 3 se debe generar una estrategia.</t>
  </si>
  <si>
    <t>Desconocimiento de la metodología por parte de los procesos
Debilidad en la revisión de la información por parte de la Oficina Asesora de Planeación</t>
  </si>
  <si>
    <t>Definir la metdología para actualizar el documento de Contexto Institucional, asegurando que todas las debilidades y amenazas con criticidad igual o mayor a 3 cuenten con estrategias asociadas. Adicionalmente, presentar un informe de seguimiento a las estrategias existentes Comité Institucional de Gestión y Desempeño y dejar registro formal del cumplimiento.</t>
  </si>
  <si>
    <t>Documento actualizado e informe de seguimiento entregado</t>
  </si>
  <si>
    <t xml:space="preserve">El día 8 de diciembre se creó mediante One Drive archivo con matriz de Contexto Instituciional, se explico oficina por oficina la metodología  y se procedió a enviar correo electrónico solicitando la actualización del mismo, no obstante por tiempos de cierre de año,no se culmino el informe por lo cual se procedió a radicar mediante SIGA oficio 3-2025-188 a la Oficina de Control Interno solicitud de aplazamiento del cumplimiento de esta actividad para el día 28 de febrero de 2026. 
</t>
  </si>
  <si>
    <t>Tema: Rendición de Cuentas
Verificada la información recibida por la Oficina Asesora de Planeación el 10/07/2025, consultada el 11/07/2025 la página web de la entidad y analizado el video publicado en la red social YouTube de la transmisión de la rendición de cuentas realizada el día 23/04/2025, se evidencia que dicha oficina no cuenta con los soportes que permitan validar los aspectos detallados en la Tabla No. 12 filas 2, 3, 4, 6, 7 , 8 y cumple parcialmente el aspecto de la fila 10, por lo tanto se incumple lo establecido en la Circular 4 de 2024 expedida por la Veeduría Distrital.</t>
  </si>
  <si>
    <t>Falta de conocimiento de los parámetros establecidos en la Circular 4 de 2024
Inadecuados procesos de transferencia de conocimiento y almacenamiento de la información generada en la Oficina Asesora de Planeación.</t>
  </si>
  <si>
    <t>Recopilar y Sistematizar los soportes correspondientes a la audiencia de rendición de cuentas 2025 que actualmente no están disponibles.</t>
  </si>
  <si>
    <t>Soportes recopilados</t>
  </si>
  <si>
    <t>Se sistematizó y recopiló los soportes correspondientes a la audiencia de rendición de cuentas 2025, llevada a cabo en el mes de abril de 2025, mediante carpeta en ONE DRIVE denominada RENDICION DE CUENTAS 2025, con subcarpetas organizadas por los dos semestres del año y en este mismo sitio se recopilan las evidencias que soportan todo el procedimiento de Rendición de cuentas.</t>
  </si>
  <si>
    <t>Diseñar un formato o lista de chequeo que asegure el cumplimiento y archivo de los requisitos establecidos en futuras audiencias conforme a la Circular 004 de 2024.</t>
  </si>
  <si>
    <t>Lista de chequeo</t>
  </si>
  <si>
    <t>Se realizó lista de chequeo de acuerdo a los parámetros establecidos en la Circular 004 de 2024.</t>
  </si>
  <si>
    <t>Tema: Procedimiento de participación ciudadana y rendición de cuentas
Analizada la información recibida el día 10/07/2025 y consultada la información publicada en la página web, se evidencia que evidencian los siguientes aspectos: 
1.	La política de operación No. 3 hace mención a la caracterización de las partes interesadas; la actividad ejecutada corresponde solo a una parte interesada que son los loteros 
2.	No se incluyen en el plan talleres periódicos en los que se brinde a los ciudadanos información y formación sobre cómo identificar posibles casos de soborno, así como los canales adecuados para denunciarlos de manera segura y confidencial, tal y como lo define la actividad No. 4 
3.	En cumplimiento de la actividad 6 se realiza seguimiento al Plan de Participación Ciudadana y Rendición de Cuentas, no obstante, al validar el seguimiento con corte a marzo se evidencian debilidades, las cuales se registran en la tabla No. 14 del presente informe 
4.	No se recibió el soporte del instrumento de evaluación aplicado, así como tampoco el informe define acciones de mejora tal y como lo define la actividad 7 del procedimiento
5.	El INFORME RENDICIÓN DE CUENTAS Y PARTICIPACIÓN CIUDADANA enviado por la Oficina Asesora de Planeación el 10/07/2025 no incorpora propuestas de mejora como lo establece la actividad No. 8 del procedimiento 
6.	No se evidencia la publicación del seguimiento realizado a dicho plan y enviado por medio de correo electrónico por parte de la Oficina Asesora de Planeación el día 10/07/2025 como lo establece la actividad 9 del procedimiento 
Lo anterior evidencia incumplimiento de la política de operación No.3 y las actividades 4,6,7,8 y 9 del PRO332-341-5 PROCEDIMIENTO PARTICIPACIÓN CIUDADANA Y RENDICIÓN DE CUENTAS</t>
  </si>
  <si>
    <t>Falta de conocimiento de los parámetros establecidos en el procedimiento</t>
  </si>
  <si>
    <t>1) Ampliar la caracterización de partes interesadas incorporando otros grupos ciudadanos. 
2) Incluir en el plan talleres periódicos sobre prevención del soborno y canales de denuncia.
 3) Aplicar el instrumento de evaluación y consolidar informe con acciones de mejora.
4) Incluir propuestas de mejora en el informe de rendición de cuentas. 
5) Publicar en la web institucional el seguimiento al plan.                                                            6) Presentar para aprobación ante el CIGYD el procedimiento ajustado.</t>
  </si>
  <si>
    <t>Actividades del procedimiento corregidas y evidenciadas y Acta de aprobación.</t>
  </si>
  <si>
    <t>El día 19 de diciembre se presentó ante CIGYD el  PRO332-341-5 Participación ciudadana y rendición de cuentas, fue ajustado y aprobado y se procedió a codificr y publicar en la web.</t>
  </si>
  <si>
    <t>Realizar capacitación con el equipo de comunicaciones y la Oficina Asesora de Planeación.</t>
  </si>
  <si>
    <t>Lista de asistencia-Acta de la capacitación</t>
  </si>
  <si>
    <t xml:space="preserve">El 19 de noviembre se realizó capacitación del Procedimiento de participación ciudadana y rendición de cuentas con el equipo de comunicaciones y la Oficina Asesora de Planeación, </t>
  </si>
  <si>
    <t>Tema: Gestión de documentos
Se realizó el día 16/07/2025 consulta en la página web de los documentos publicados en el link https://loteriadebogota.com/procedimientos-2/ y se verifican los lineamientos establecidos en el MANUAL DEL SISTEMA DE GESTIÓN INTEGRADO, evidenciando inconsistencias en los siguientes aspectos: 
1.	El objetivo y alcance del manual no permiten establecer qué sistemas abarca el Sistema Integrado e Gestión 
2.	No hay claridad en las responsabilidades frente al Sistema Integrado de Gestión, dado que solo se hace referencia al Sistema de Gestión de Calidad y se refiere al Manual de Calidad que no está disponible para consulta. 
3.	La codificación de los documentos no es acorde con los parámetros definidos en el manual tal y como se observa en la tabla No. 15 
4.	La Oficina Asesora de Planeación no tiene el control de los documentos aprobados en el Comité Institucional de Gestión y Desempeño asociados al Sistema Integrado de Gestión, ya que la información entregada es inconsistente con lo publicado
5.	El manual hace referencia al Sistema de Calidad, el cual ya no aplica según lo definido en el artículo 1 del Decreto 1499 de 2017 
Lo anterior evidencia incumplimiento de los lineamientos definidos en el MANUAL DEL SISTEMA DE GESTIÓN INTEGRADO - SISTEMA DE GESTIÓN DE CALIDAD Código MA103-101-13</t>
  </si>
  <si>
    <t>Falta de lineamientos claros para el control y responsabilidades en el ciclo de vida de los documentos aprobados por la entidad</t>
  </si>
  <si>
    <t>1) Actualizar el Manual del Sistema de Gestión Integrado para que refleje adecuadamente los sistemas que lo componen, en concordancia con el Decreto 1499 de 2017.
 2) Incluir en el manual la descripción clara de responsabilidades institucionales. 
3) Corregir la codificación de los documentos según los lineamientos definidos.
 4) Consolidar y controlar los documentos aprobados por el Comité Institucional de Gestión y Desempeño, garantizando su publicación y trazabilidad.                                     5) Incluir en el Manual del Sistema de Gestión Integrado los lineamientos y la ubicación de los mismos, y en donde se puede consultar el listado de documentos vigente y aprobado                                                                                  6) Presentar para aprobación ante el CIGYD el Manual del Sistema de Gestión Integrado ajustado.</t>
  </si>
  <si>
    <t>Manual actualizado, documentos codificados,acta de aprobación CIGYD</t>
  </si>
  <si>
    <t>Se radicó mediante SIGA oficio 3-2025-188 a la Oficina de Control Interno solicitando aplazamiento del cumplimiento de esta actividad para el día 28 de febrero de 2026.</t>
  </si>
  <si>
    <t>Informe de Evaluación Independiente al Sistema de Control Interno-I semestre 2025</t>
  </si>
  <si>
    <r>
      <t xml:space="preserve">Lineamiento 7
7.1 Teniendo en cuenta la estructura de la política de Administración del Riesgo, su alcance define lineamientos para toda la entidad, incluyendo regionales, áreas tercerizadas u otras instancias que afectan la prestación del servicio.
</t>
    </r>
    <r>
      <rPr>
        <sz val="10"/>
        <rFont val="Arial Narrow"/>
        <family val="2"/>
      </rPr>
      <t>-. Si bien, en la Política de Administración del riesgo en su versión 7 actualizada y aprobada en el CICCI-sesión del 31/10/2024 se registran los lineamientos para la gestión de riesgos de tipología Fiscal y de Seguridad de la información, estos no se encuentran alineados con los registrados en la guía de riesgos y controles para entidades públicas versión 6 del 2022 del DAFP. Adicionalmente, en el CICCI del mes de marzo del 2025, la OCI informó debilidades y recomendaciones así: 
•	La estructura de los riesgos fiscales y controles ya identificados o por identificar en la matriz, se alineen con la guía de riesgos de función pública, a fin de tener efectividad en el tratamiento de este tipo.
•	Mayor compromiso de los gestores públicos y fiscales para la identificación de estos riesgos que protegerían su adecuada gestión y el que hacer desde sus cargos u obligaciones.</t>
    </r>
  </si>
  <si>
    <t>La matriz de riegos, no registra los lineamientos para la gestión de riegos de tipología fiscal y de seguridad de la Infomación de la guía del DAFP.</t>
  </si>
  <si>
    <t>Actualizar  la matriz de riesgos teniendo en cuenta la guía de riesgos fiscales de función pública versión 6 del 2022 del DAFP y llevar aprobación mediante el CICCI.</t>
  </si>
  <si>
    <t>Documento actualizado y Acta de Comité medinate la cual fue aporbada la actualización.</t>
  </si>
  <si>
    <t>Oficina Asesora de Planeación</t>
  </si>
  <si>
    <t>Mediante Comité Institucional de Coordinación de Control Interno - CICCI sesionado el 9 de diciembre de 2025, se socializó la actualización de la matriz de riesgos teniendo en cuenta la guía de riesgos fiscales de función pública versión 6 del 2022 del DAFP y fue aprobada.</t>
  </si>
  <si>
    <r>
      <t xml:space="preserve">Lineamiento 7
7.3 A partir de la información consolidada y reportada por la 2a línea de defensa (7.2), la Alta Dirección analiza sus resultados y en especial considera si se han presentado materializaciones de riesgo.
7.4 Cuando se detectan materializaciones de riesgo, se definen los cursos de acción en relación con la revisión y actualización del mapa de riesgos correspondiente.
</t>
    </r>
    <r>
      <rPr>
        <sz val="10"/>
        <rFont val="Arial Narrow"/>
        <family val="2"/>
      </rPr>
      <t xml:space="preserve">Teniendo en cuenta que no hay evidencias para documentar el evento, se recomienda a la OGTI una vez que si identifique la materialización de cualquier riesgo (identificado o no en la matriz), hacer oportunamente su reporte de conformidad y en cumplimiento con los lineamientos identificados en el procedimiento PRO310-456-3 Reporte y Manejo de Eventos de Riesgo Materializados.
De acuerdo con lo anterior, es importante que desde la Oficina Asesora de Planeación se implementen estrategias para:
•	Fortalecer el reporte oportuno de los eventos de riesgo materializado por parte de los procesos responsables en los formatos correspondientes. 
•	Documentación de las acciones ejecutadas en el marco de los planes de acción formulados para contrarrestar los eventos materializados. </t>
    </r>
  </si>
  <si>
    <t>No existe reporte de los riesgos materizalizados</t>
  </si>
  <si>
    <t xml:space="preserve">Mediante CIGYD realizar  socialización del formato PRO310-456-3 Reporte y Manejo de Eventos de Riesgo Materializados.
Enviar correo electrónico trimestral a todas los jefes de área solicitando el reporte de los riesgos materializados.                                 </t>
  </si>
  <si>
    <t>1 Lista de asistencia y acta del CIGYD.  Correo  electrónico trimestral de la solicitud.</t>
  </si>
  <si>
    <t>26/082025</t>
  </si>
  <si>
    <t>El 29 de agosto del 2025, mediante Comité Institucional de Gestión y Desempeño se realizó socialización del procedimiento PRO-103-456-3 REPORTE Y MANEJO DE EVENTOS DE RIESGO MATERIALIZADOS y FRO103-457-2, además se envió por correo electrónico  el formato, para su consulta. El  9 de julio como parte del seguimiento a riesgos materializados se envió correo electrónico solicitando el reporte del segundo trimestre del año, además en el informe de riesgos trimestral en un punto se incluye el tema de riesgos materializados para este semestre NO SE RECIBIÓ NINGUN REPORTE DE RIESGO MATERIALIZADO.</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</si>
  <si>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La OCI verificó que el diseño de controles fuera adecuado mediante el seguimiento a la matriz de riesgos de corrupción, y comunicó a los líderes de procesos y a la Gerencia mediante correos electrónicos (informe preliminar) y memorandos internos (informe final), con el fin de que los procesos tomaran las acciones correctivas pertinentes. 
A la fecha se encuentra pendiente de ajuste 2 controles asociados a riesgos de la Oficina Jurídica. 
Por tanto, es importante que desde la 2da línea de defensa implementen planes de acción encaminados a fortalecer el acompañamiento a los procesos en el marco de la revisión y ajuste de las matrices de riesgos; no solo con el fin de cumplir los lineamientos registrados en el Política de Administración de riesgos vigente en la entidad, sino, también proporcionar recomendaciones encaminadas a garantizar un adecuado ajuste.</t>
    </r>
  </si>
  <si>
    <t xml:space="preserve">Se encuentra pendiente de ajuste 2 controles asociados a riesgos de la Oficina Jurídica. </t>
  </si>
  <si>
    <t>Actualizar matriz de riesgos teniendo en cuenta los controles asociados a riesgos de la Oficina Jurídica y presentarla para aprobación ante el CICCI.</t>
  </si>
  <si>
    <t>Matriz de riesgos actualizada y Acta de CICCI de aprobación.</t>
  </si>
  <si>
    <t>Mediante Comité Institucional de Coordinación de Control Interno - CICCI sesionado el 9 de diciembre de 2025, se socializó la actualización de la matriz de riesgos v3 teniendo en cuenta los controles asociados a riesgos de la Oficina Jurídica y fue aprobada.</t>
  </si>
  <si>
    <r>
      <rPr>
        <b/>
        <sz val="10"/>
        <color rgb="FF000000"/>
        <rFont val="Arial Narrow"/>
        <family val="2"/>
      </rPr>
      <t xml:space="preserve">Lineamiento 12: 
12.4 Verificación de que los responsables estén ejecutando los controles tal como han sido diseñados.
</t>
    </r>
    <r>
      <rPr>
        <sz val="10"/>
        <color rgb="FF000000"/>
        <rFont val="Arial Narrow"/>
        <family val="2"/>
      </rPr>
      <t xml:space="preserve">-. Aún persisten debilidades en el reporte por parte de los procesos frente al seguimiento de sus matrices de riesgos, respecto a:
1.	Correcto diligenciamiento del reporte de seguimiento (se reporte ejecución de controles y actividades de acción con un reporte cualitativo completo)
2.	Reporte de evidencias completas (asegurar que los enlaces de evidencias y/o soportes cargados estén completas, correspondan al control y actividades de acción)
3.	Reporte de materialización del riesgo durante el periodo evaluado (si aplica); de conformidad con el procedimiento y formatos establecidos por la entidad. 
Por tanto, es importante que desde la 2da línea se implementen estrategias y/o planes de acción, con el fin de fortalecer las deficiencias frente al reporte de ejecución de controles por parte de los procesos recurrentes. Esto es:
•	Identificar si los soportes corresponden al control formulado.
•	Asegurar que los procesos reporten correctamente las actividades de los planes de acción complementarios, teniendo en cuenta que son actividades que en su mayoría difieren de los controles formulados y los procesos, o en algunos casos, reportan sobre las actividades y no sobre el control, o no reportan las actividades. </t>
    </r>
  </si>
  <si>
    <t>No se válida la información reportada, las evidencias ni tampoco los riesgos materializados.</t>
  </si>
  <si>
    <t xml:space="preserve">Realizar Informe de seguimiento al correcto diligenciamiento del reporte y a las evidencias cargadas trimestralmente y Socializarlo mediante CIGYD, incluyendo los riesgos materizalizados. </t>
  </si>
  <si>
    <t>1 Informe de seguimiento al reporte y a las evidencias y 1 Acta de CIGYD.</t>
  </si>
  <si>
    <t>Se realizó Informe de seguimiento a reporte y evidencias de los riesgos a corte sep 30 y se presentó mediante CIGYD el día 28 de noviembre.</t>
  </si>
  <si>
    <r>
      <rPr>
        <b/>
        <sz val="10"/>
        <color rgb="FF000000"/>
        <rFont val="Arial Narrow"/>
        <family val="2"/>
      </rPr>
      <t xml:space="preserve">2.2 TEMA: Roles y Responsabilidades 
</t>
    </r>
    <r>
      <rPr>
        <sz val="10"/>
        <color rgb="FF000000"/>
        <rFont val="Arial Narrow"/>
        <family val="2"/>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</si>
  <si>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 xml:space="preserve">Dentro de la planta de la entidad, no existe un perfil que tenga la formación y experiencia apropiada para ejercer el rol de Oficial de Seguridad de la Información. Por lo anterior se tiene en cuenta lo establecido en el numeral 3 del articulo 32 de la ley 80 de 1993, y el artículo 2.8.4.4.5 del crero 1068 de 2015 que señala que " Los contratos de prestación de servicios con personas naturales o jurídicas, solo se podrán celebrar cuando no exista personal de planta con capacidad para realizar las actividades que se contratarán".  
</t>
  </si>
  <si>
    <t>Incluir en los CGYD, la participación del profesional con el rol de Oficial de Seguridad de la
Información.</t>
  </si>
  <si>
    <t>Acto administrativo.</t>
  </si>
  <si>
    <t xml:space="preserve">Se realizó el respectivo ajuste al contrato de prestación de servicios No. 18 de 2025, en relación con  modificación del contrato en mención a efectos de incluir como apoyo a la supervisión al jefe de la Oficina Asesora de planeación, se llevó a cabo el 16 de octubre </t>
  </si>
  <si>
    <t>Con el fin de evaluar la gestión de los 6 riesgos y 13 controles (RC-10, RA-01, RF-11, RF-17, RG-01 y RG-18), se tomó como base la matriz de riesgos V1 de 2025, Se identificaron debilidades significativas en la estructura y el contenido de la matriz de riesgos, asociadas a:
•	Ausencia de campos mínimos (objetivo estratégico, causas, consecuencias, periodicidad, probabilidad, impacto económico y reputacional, entre otros). 
•	La sección Planes de Acción carece de fechas y entregables, y los encabezados aparecen reemplazados por títulos no relacionados. 
•	Celdas con formulación eliminada, desplazamientos de valores y errores como “#¡REF!”.
•	Cálculos manuales del riesgo inherente y residual sin trazabilidad. 
•	No existe uniformidad frente a otras matrices de riesgo de procesos de la Lotería.</t>
  </si>
  <si>
    <t>Error en la validación de la matriz publicada.</t>
  </si>
  <si>
    <t>Validar el formato de la matriz de seguimiento a riesgos  y ajustar los errores identificados, y llevarla aprobación del CICCI.</t>
  </si>
  <si>
    <t>Matriz Versión 3 ajustada y Acta de CICCI en la cual se aprobó.</t>
  </si>
  <si>
    <t>Mediante Comité Institucional de Coordinación de Control Interno - CICCI sesionado el 9 de diciembre de 2025, se socializó la actualización de la matriz de riesgos v3, la misma fue aprobada, socializada posteriormente por email y publicada en la web de la entidad.</t>
  </si>
  <si>
    <t>En la evaluación de la gestión de seis riesgos y trece controles (RC-10, RA-01, RF-11, RF-17, RG-01 y RG-18), con base en la Matriz de Riesgos – Versión 1 de 2025, se identificaron las siguientes debilidades:
•	Los riesgos fiscales RF-11 y RF-17: no cumplen con la estructura de riesgo fiscal definida en la Guía para la Administración del Riesgo y el Diseño de Controles en Entidades Públicas de la Dirección de Gestión y Desempeño Institucional, Versión 6, la cual debe contemplar Impacto + Circunstancia inmediata + Causa raíz.  se asigna esta debilidad bajo responsabilidad compartida entre la Unidad de Recursos Físicos y la Oficina Asesora
•	Para el control del Riesgo RF-17: El control definido carece del atributo de periodicidad, lo cual limita la definición de la frecuencia de aplicación y dificulta su seguimiento, evaluación y trazabilidad dentro del sistema de gestión de riesgos. se asigna esta debilidad bajo responsabilidad compartida entre la Unidad de Recursos Físicos y la Oficina Asesora</t>
  </si>
  <si>
    <t>Error en la validación de riesgos fiscales en la matriz publicada.</t>
  </si>
  <si>
    <t>Validación reformulación de los riesgos fiscales RF -11 y RF-17 adicionando periodicidad al control  de este ultimo y aprobación de la matriz de riesgos en el CICCI.</t>
  </si>
  <si>
    <t xml:space="preserve"> Incumplimiento o cumplimiento parcial de criterios evaluados en el FURAG por falta de actividades, evidencias o respuestas.</t>
  </si>
  <si>
    <t>Realizar mesas de trabajo con líderes de proceso para revisar criterios críticos del FURAG y definir acciones de mejora por componente, verificacion de los responsables de diligenciar cada pregunta.</t>
  </si>
  <si>
    <t>Actas de Mesas realizadas</t>
  </si>
  <si>
    <t>Hallazgo 2: Debilidades en la calidad de las respuestas y falta de registro por parte de procesos.</t>
  </si>
  <si>
    <t>Realizar mesas de trabajo con cada uno de los líderes de proceso con el fin de socializar los lineamientos para el diligenciamiento de las respuestas y definir para que preguntas se hace necesario las evidencias, en esta mesa de trabajo socializar documentos instructivos para el diligenciamiento del furag con ejemplos de respuestas y tipos de evidencias.</t>
  </si>
  <si>
    <t>Compartir el formulario de preguntas del año anteriormente evaluado / Guias de Diligenciamiento de el FURAG expedidas por la funcion publica - Acta de mesa de realizadas</t>
  </si>
  <si>
    <t>Hallazgo 3: Evidencias inexistentes, incoherentes o no accesibles para verificar cumplimiento.</t>
  </si>
  <si>
    <t>Implementar en formulario excel  de la vigencia a evaluar con carpetas de soprtes el formulario por cada una de las preguntas del FURAG, por proceso, para verificación 20 dias antes del reporte para validar acceso y coherencia.</t>
  </si>
  <si>
    <t>Matriz implementada y carpeta con las evidencias</t>
  </si>
  <si>
    <t>TABLA RESUMEN ESTADO PLANES DE MEJORAMIENTO</t>
  </si>
  <si>
    <t>ÁREA AFECTADA</t>
  </si>
  <si>
    <t>ORIGEN</t>
  </si>
  <si>
    <t>N° OBSERVACIONES</t>
  </si>
  <si>
    <t>N° OBSERVACIONES CERRADAS</t>
  </si>
  <si>
    <t>N° ACCIONES</t>
  </si>
  <si>
    <t>ACCIONES CERRADAS IV TRIMESTRE 2024</t>
  </si>
  <si>
    <t>ACCIONES CERRADAS I TRIMESTRE 2025</t>
  </si>
  <si>
    <t>ACCIONES CERRADAS II TRIMESTRE 2025</t>
  </si>
  <si>
    <t>ACCIONES CERRADAS III TRIMESTRE 2025</t>
  </si>
  <si>
    <t>ACCIONES INCUMPLIDAS</t>
  </si>
  <si>
    <t xml:space="preserve"> EN EJECUCIÓN</t>
  </si>
  <si>
    <t>SECRETARÍA GENERAL</t>
  </si>
  <si>
    <t>Auditoría al Proceso Gestión del Talento Humano (Política de Integridad, Conflictos de Interés, etc.) 2023</t>
  </si>
  <si>
    <t>ÁREA ATENCIÓN Y SERVICIO AL CLIENTE</t>
  </si>
  <si>
    <t>SUBGERENCIA COMERCIAL Y DE OPERACIONES</t>
  </si>
  <si>
    <t>UNIDAD DE BIENES Y SERVICIOS</t>
  </si>
  <si>
    <t>AUDITORÍA GESTIÓN DE BIENES Y SERVICIOS 2023</t>
  </si>
  <si>
    <t>INFORME DE EVALUACIÓN IDEPENDIENTE AL SISTEMA DE CONTROL INTERNO-II SEMESTRE 2023</t>
  </si>
  <si>
    <t>AUDITORÍAS AL PROCESO DE ATENCIÓN Y SERVICIO AL CLIENTE 2024</t>
  </si>
  <si>
    <t>Informe de Evaluación Indpendiente al Sistema de Control Interno-II semestre 2024</t>
  </si>
  <si>
    <t>UNIDAD DE TALENTO HUMANO</t>
  </si>
  <si>
    <t>AUDITORÍA GESTIÓN JURÍDICA 2022</t>
  </si>
  <si>
    <t>AUDITORÍA GESTIÓ FINANCIERA Y CONTABLE 2022</t>
  </si>
  <si>
    <t>AUDITORÍA AL SISTEMA DE GESTIÓN DE SEGURIDAD Y SALUD EN EL TRABAJO SG-SST 2023</t>
  </si>
  <si>
    <t>OFICINA GESTIÓN TIC</t>
  </si>
  <si>
    <t>UNIDAD FINANCIERA Y CONTABLE</t>
  </si>
  <si>
    <t>OFICINA OFICIAL DE CUMPLIMIENTO</t>
  </si>
  <si>
    <t>Auditoría Externa SGAS Grupo Élite Organizacional 2024</t>
  </si>
  <si>
    <t>UNIDAD DE APUESTAS Y CONTROL DE JUEGOS</t>
  </si>
  <si>
    <t>DIRECCIÓN DE OPERACIÓN DE PRODUCTO Y COMERCIALIZACIÓN</t>
  </si>
  <si>
    <t>OFICINA JURÍDICA</t>
  </si>
  <si>
    <t>Informe de Evluación Indpendiente al Sistema de Control Interno-I semestre 2024</t>
  </si>
  <si>
    <t xml:space="preserve">OFICINA ASESORA DE PLANEACIÓN </t>
  </si>
  <si>
    <t>AUDITORÍA AL PROCESO DE GESTIÓN TECNOLÓGICA E INNOVACIÓN, CON ÉNFASIS EN EL MODELO DE SEGURIDAD Y PRIVACIDAD DE LA INFORMACIÓN – MSPI</t>
  </si>
  <si>
    <t>TOTAL</t>
  </si>
  <si>
    <t>ACCIONES CERRADAS IV TRIMESTRE 2025</t>
  </si>
  <si>
    <t xml:space="preserve">La acción de mejora se encuentra en ejecución; mediante memorando n°3-2025-1824 del 03/12/2025 el proceso solicitó prórroga para cumplir con la acción al 30/06/2026; en razón de que dicha actividad depende de la actualización de los Manuales de Funciones para identificar si el proceso de Cobro Coactivo es encabezado por la Oficina Jurídica o por la Unidad Financiera y Contable. 
De acuerdo con lo anterior, la OCI aprobó prórroga mediante memorando n°3-2025-1832 del 04/12/2025; y recomendó adelantar las actividades correspondientes dentro del nuevo plazo establecido para evitar indidencia en el incumplimiento. 
Finalmente, revisado el SharePoint de planes de mejoramiento el 27/01/2026 el proceso no reporto avance de ejecución y/o cumplimiento de la acción; por tanto, se recomienda ejecutar las actividades correspondientes con oportunidad para evitar retrasos y/o posibles incumplimientos. </t>
  </si>
  <si>
    <t xml:space="preserve">La acción de mejora se encuentra en ejecución; mediante memorando n°3-2025-1824 del 03/12/2025 el proceso solicitó prórroga para cumplir con la acción al 30/06/2026; en razón de las debilidades identificadas con el flujograma de los procedimientos. 
De acuerdo con lo anterior, la OCI aprobó prórroga mediante memorando n°3-2025-1832 del 04/12/2025; y recomendó adelantar las actividades correspondientes dentro del nuevo plazo establecido para evitar indidencia en el incumplimiento. 
Finalmente, revisado el SharePoint de planes de mejoramiento el 27/01/2026 el proceso no reporto avance de ejecución y/o cumplimiento de la acción; por tanto, se recomienda ejecutar las actividades correspondientes con oportunidad para evitar retrasos y/o posibles incumplimientos. </t>
  </si>
  <si>
    <t xml:space="preserve">La acción de mejora se cierra; revisado el botón de transparencia de la entidad el 27/01/2025 se identificó la versión n°3 de la matriz de riesgos de la entidad la cual fue aprobada en el marco del CICCI del 09/12/2025. 
En la matriz se identifican los ajustes realizados a los riesgos de gestión y corrupción (RG-10, RG-19, RG-20 y RC-12), asociados a:
-. Ajuste de causas y consecuencias.
-. Inclusión de causa ráiz en la redacción de riesgos
-. Ajuste en la periodicidad, del nivel de afectación económica. 
-. Ajuste en el diseño de controles de conformidad con la guía y eliminación de los que no se aplican a la realidad del proceso. 
Así entonces se recomienda al proceso continuar con las revisiones periódicas a su matriz de riesgos, con el fin de identificar la evolución de riesgos, diseño de controles, formulación de actividades del plan de acción, entre otros; de conformidad con la evolución de las actividades diarias que se realicen dentro del proceso. 
</t>
  </si>
  <si>
    <t>La acción de mejora se encuentra incumplida; revisado el SharePoint de planes de mejoramiento el 27/01/2026 el proceso no realizó reporte de cumplimiento de la acción de mejora ni el cargue de las evidencias correspondientes.</t>
  </si>
  <si>
    <t>La acción de mejora se encuentra en ejecución; revisado el SharePoint de planes de mejoramiento el 27/01/2026 el proceso no reporto avance de ejecución y/o cumplimiento de la acción; por tanto, se recomienda ejecutar las actividades correspondientes con oportunidad para evitar retrasos y/o posibles incumplimientos. 
Lo anterior, teniendo en cuenta que la acción vence el 31/01/2026.</t>
  </si>
  <si>
    <r>
      <t xml:space="preserve">La acción de mejora se cierra; revisado el SharePoint de planes de mejoramiento el 27/01/2026 se identificóacta de CIGD donde en el punto n°9 se aprueba el ajuste a los 129 procedimientos de la entidad en lo relacionado con el pie de página. 
Así entonces revisado el botón de transparencia se identificó el pie de página </t>
    </r>
    <r>
      <rPr>
        <i/>
        <sz val="10"/>
        <color theme="1"/>
        <rFont val="Arial Narrow"/>
        <family val="2"/>
      </rPr>
      <t xml:space="preserve">"Este documento es de uso interno, no debe ser distribuido sin autorización previa, queda prohibida su modificación, reproducción parcial y/o total. Si este documento está impreso se considera copia no controlada" </t>
    </r>
    <r>
      <rPr>
        <sz val="10"/>
        <color theme="1"/>
        <rFont val="Arial Narrow"/>
        <family val="2"/>
      </rPr>
      <t xml:space="preserve"> en los procedimientos.</t>
    </r>
  </si>
  <si>
    <t>Manuela Hernández  J.</t>
  </si>
  <si>
    <t xml:space="preserve">La acción de mejora se encuentra incumplida; revisado el SharePoint de planes de mejoramiento el 27/01/2026 no se identificó reporte por parte del proceso ni cargue de evidencias que soportaran el cumplimiento de la acción formulada. 
Así mismo, no se identificó solicitud de prórroga oportuna para el cumplimiento. </t>
  </si>
  <si>
    <t xml:space="preserve">La acción de mejora se encuentra en ejecución; revisado el SharePoint de planes de mejoramiento el 27/01/2026 no se identificó reporte por parte del proceso ni cargue de evidencias que soportaran el avance y/o cumplimiento de la acción formulada. 
Por tanto, se recomienda al proceso ejecutar las actividades oportunamente con el fin de evitar retrasos y/o posibles incumplimientos. </t>
  </si>
  <si>
    <t xml:space="preserve">La acción de mejora se encuentra incumplida; el proceso responsable mediante memorando n°3-2025-1658 del 23/10/2025 solicitó prórroga de cumplimiento de la acción para el 31/12/2025, ya que, los procedimientos deben someterse para aprobación en marco del Comité Institucional de Gestión y Desempñeo previo a su socialización. 
La prórroga fue aprobada por la OCI mediante memorando n°3-2025-1693 del 31/10/2025; por tanto, se actualizará la matriz con la nueva fecha de cumplimiento para el seguimiento con corte al IV trimestre del 2025 a realizar en enero del 2025. 
Así mismo, revisado el SharePoint de planes de mejoramiento el 27/01/2026 no se identificó reporte por parte del proceso ni cargue de evidencias que soportaran el cumplimiento de la acción formulada. </t>
  </si>
  <si>
    <t xml:space="preserve">La acción de mejora se encuentra incumplida; el proceso responsable mediante memorando n°3-2025-1658 del 23/10/2025 solicitó prórroga de cumplimiento de la acción para el 31/12/2025, ya que, los procedimientos deben someterse para aprobación en marco del Comité Institucional de Gestión y Desempñeo previo a su socialización. 
La prórroga fue aprobada por la OCI mediante memorando n°3-2025-1693 del 31/10/2025; por tanto, se actualizará la matriz con la nueva fecha de cumplimiento para el seguimiento con corte al IV trimestre del 2025 a realizar en enero del 2025. 
Así entonces, revisado el SharePoint de planes de mejoramiento el 27/01/2026 no se identificó reporte por parte del proceso ni cargue de evidencias que soportaran el cumplimiento de la acción formulada.
</t>
  </si>
  <si>
    <t xml:space="preserve">La acción de mejora se encuentra en ejecución; revisado el SharePoint de planes de mejoramiento el 27/01/2026 se identificó correo electrónico del 11/11/2025 con el cual el proceso solicitó incluir el procedimiento en la agenda de la sesión del comité del mes de noviembre. 
A la fecha, el procedimiento no ha sido actualizado. </t>
  </si>
  <si>
    <t xml:space="preserve">La acción de mejora se cierra; revisado el botón de transparencia el 27/01/2026 se identificó la versión n°3 de la matriz de riegsos de la entidad aprobada en el marco del CICCI del 09/12/2025 en la cual se evidencia la eliminación de la causa n°4 del riesgo RF-05  (insuficiencia de personal involucrado en la ejecución de los procesos de inspección y fiscalización)
Por tanto, se recomienda al proceso continuar con las revisiones periódicas a su matriz de riesgos con el fin de identificar evolución de riesgos, diseño de control, etc.; en el marco de la ejecución de las actividades diarias. </t>
  </si>
  <si>
    <r>
      <t xml:space="preserve">La acción de mejora se cierra; revisado el botón de transparencia el 27/01/2026 se identificó la versión n°3 de la matriz de riegsos de la entidad aprobada en el marco del CICCI del 09/12/2025 en la cual se evidenciael ajuste del 2do control diseñado para el riesgo RG-09 incluyendo el próposito del control:
</t>
    </r>
    <r>
      <rPr>
        <i/>
        <sz val="10"/>
        <color rgb="FF000000"/>
        <rFont val="Arial Narrow"/>
        <family val="2"/>
      </rPr>
      <t xml:space="preserve">"El Profesional designado por el Jefe de la Unidad de Apuestas y Control de Juegos implementa un cronograma y realiza seguimiento de forma semestral, de capacitaciones sobre juego legal y jornadas de sensibilización dirigido a gestores de juegos promocionales y rifas, así como a autoridades y entidades distritales </t>
    </r>
    <r>
      <rPr>
        <b/>
        <i/>
        <sz val="10"/>
        <color rgb="FF000000"/>
        <rFont val="Arial Narrow"/>
        <family val="2"/>
      </rPr>
      <t>con el fin de generar cultura de juego legal.
(...)</t>
    </r>
    <r>
      <rPr>
        <i/>
        <sz val="10"/>
        <color rgb="FF000000"/>
        <rFont val="Arial Narrow"/>
        <family val="2"/>
      </rPr>
      <t xml:space="preserve"> "</t>
    </r>
    <r>
      <rPr>
        <sz val="10"/>
        <color rgb="FF000000"/>
        <rFont val="Arial Narrow"/>
        <family val="2"/>
      </rPr>
      <t xml:space="preserve">
Por tanto, se recomienda al proceso continuar con las revisiones periódicas a su matriz de riesgos con el fin de identificar evolución de riesgos, diseño de control, etc.; en el marco de la ejecución de las actividades diarias. </t>
    </r>
  </si>
  <si>
    <t xml:space="preserve">La acción de mejora se encuentra en ejecución; revisado el SharePoint de planes de mejoramiento el 27/01/2026 se identificó correo del 08/01/2026 con el cual la Oficina Asesora de Planeación remitió el orden del día de la sesión del CIGD del 19/12/2025 donde en el punto n°27 se solicitó la creación de la mesa técnica.
Así entonces, la acción no se cierra hasta que no se identifique el acta de aprobación de la mesa y la resolución suscrita. </t>
  </si>
  <si>
    <t xml:space="preserve">La acción de mejora se cierra; revisado el SharePoint de planes de mejoramiento el 27/01/2026 se identificó soporte de creación de la carpeta compartida para consolidar las evidencias que soportan cada uno de los criterios a verificar en el marco de la evaluación del formulario FURAG en el 2026. 
Así entonces, se recomienda al proceso consolidar la totalidad de las evidencias en el marco del  diligenciamiento a realizar en el I semestre del 2026. </t>
  </si>
  <si>
    <r>
      <t xml:space="preserve">La acción de mejora se cierra; revisado el SharePoint de planes de mejoramiento el 27/01/2026 se identificaron los siguientes soportes:
-. Correo del 08/01/2026 con el cual la Oficina Asesora de Planeación-OAP remitió el orden del día de la sesión del CIGD del 19/12/2025 donde en el punto n°18 se aprobó la estrategía. 
-. Correo del 06/01/2026 con el cual el proceso solicitó a la OAP la codificación del documento.
-. Documento "ESTRATEGIA DE SERVICIO A LA CIUDADANÍA 2025 - 2027", el cual se encuentra pendiente de codificar. 
</t>
    </r>
    <r>
      <rPr>
        <b/>
        <sz val="10"/>
        <color rgb="FFFF0000"/>
        <rFont val="Arial Narrow"/>
        <family val="2"/>
      </rPr>
      <t xml:space="preserve">Por tanto, se recomienda al proceso solicitar la versión final del documento y remitirlo a la OCI para revisión y consolidación en el repositorio de evidencias. </t>
    </r>
  </si>
  <si>
    <t xml:space="preserve">La acción de mejora se cierra; revisado el SharePoint de planes de mejoramiento el 27/01/2026 se identificaron los siguientes soportes:
-. Memorando n°: 3-2025-1612 del 07/10/2025 con el cual se socializó a los líderes y/o responsables de procesos las recomendaciones para responder oportunamente las PQRS asignadas. 
A la fecha se realizaron 4 socializaciones incluyendo las realizadas en enero, abril y julio del 2025.
Socializaciones que han fortalecido la gestión oportuna por parte de los procesos, ya que, durante el periodo de corte no se identificaron materializaciones del riesgo asociado con la inoportunidad de respuesta a las PQRS. </t>
  </si>
  <si>
    <t xml:space="preserve">La acción de mejora se cierra; revisado el SharePoint de planes de mejoramiento el 27/01/2026 se identificaron los siguientes soportes:
-. Correos de socialización del seguimiento realizado en las sesiones del CIGD, de fecha 31 de octubre, 28 de noviembre y 19 de diciembre. 
-. Presentación Power Point con el detalle de las PQRS a vencer pendientes de gestionar por cada proceso responsable; socializados en las sesiones del comité realizadas en el IV trimestre. 
-. Actas de las sesiones del CIGD del  31 de octubre y 28 de noviembre; pendiente acta de la sesión de diciembre, ya que, se encuentra en consolidación por parte de la OAP.
A la fecha se han realizado 12 seguimientos en el marco del CIGD incluyendo los realizados el 30 de enero, 19 d efebrero, 31 de marzo, 30 de abril, 30 de mayo, junio, 30 de julio, 29 de agosto y 3 de septiembre. </t>
  </si>
  <si>
    <t xml:space="preserve">La acción de mejora se cierra; revisado el SharePoint de planes de mejoramiento el 27/01/2026 se identificaron los siguientes soportes:
-. Listado de capacitación virtual del 13/11/2025 en donde asistieron 31 servidores y contratistas. 
-. El material empleado en la capacitación, formato PPT
-. Grabación de la capacitación. 
Así entonces se cumplieron con las 2 capacitaciones realizadas en la vigencia incluyendo la realizada el 08 de julio. </t>
  </si>
  <si>
    <t xml:space="preserve">La acción de mejora se cierra; revisado el SharePoint de planes de mejoramiento el 27/01/2026 se identificaron los siguientes soportes:
1.- PDF del correo de socialización del Manual de Gestión de PQRS de fecha 07/10/2025. 
2.- PDF del correo sobre las modalidades y tiempos oportunos para respuesta de PQRS de fecha 07/10/2025.
A la fecha de corte se han realizado 4 socializaciones incluyendo las del 08 de enero, 03 de abril y 04 de julio. </t>
  </si>
  <si>
    <t xml:space="preserve">La acción de mejora se cierra; revisado el SharePoint de planes de mejoramiento el 27/01/2026 se identificaron los siguientes soportes:
-. Circular n°07 del 13 de noviembre del 2025, la cual registra el Requerimiento instrucción SIGEP/SIDEAL/DECLARACIÓN DE BIENES Y RENTAS Y CONFLICTO DE INTERESES.
-. Memorando n°3-2025-1748 del 13/11/2025 con la cual el proceso socializó a los líderes y/o resonsables de procesos la circular. </t>
  </si>
  <si>
    <t xml:space="preserve">La acción de mejora se cierra; revisado el SharePoint de planes de mejoramiento el 27/01/2026 se identificó documento Excel "RELACIÓN DE ACTAS COMITE DE CONTRATACION" en el cual se lleva control de las actas del comité de contratación registrando el número y la fecha del acta, y la fecha en la cual se remite a los miembros del comité para revisión y/o firma. 
Así mismo correo del 20/11/2025 con la cual se socializó el documento al presidente y secretario del comité.
Se recomienda al proceso seguir implementado el control para evitar que situaciones como las descritas en el hallazgo sean reiterativas. </t>
  </si>
  <si>
    <t xml:space="preserve">La acción se encuentra en ejecución; revisado el SharePoint de planes de mejoramiento el 27/01/2026 se identificaron los siguientes soportes: 
-. Circuar 11 del 29 de diciembre del 2025, la cual registra la Obligatoriedad de diligenciar en su totalidad, el formato de informe de seguimiento, control y reevaluación de proveedores dispuesto por la lotería de Bogotá.
-. Memorando n°3-2026-21 del 06/01/2026 con la cual el proceso socializó al interior de la entidad la circular. 
Si bien se identificó la emisión de la circular, es importante verificar los informes de seguimiento del supervidor (formato), con el fin de identificar la efectvidad de la acción formulada. Por tanto, se recomienda al proceso hacer seguimiento al cumplimiento de la circular por parte de los procesos responsables. 
Se verificará la efectividad en el marco del seguimiento con corte al I trimestre 2026. </t>
  </si>
  <si>
    <t xml:space="preserve">La acción de mejora se cierra; revisado el SharePoint de planes de mejoramiento el 27/01/2026 se identificó acta del 18/11/2025 con la cual el proceso analizó la pertinencia de la actualización (o no) de los procedimientos contractuales incluyendo punto de control asociado a la expedición oportuna del RP cuando existan modificaciones al contrato. 
No obstante, y teniendo en cuenta que se expidió la Resolución n°155 del 13 de noviembre del 2025, la cual modificó la Resolución n°223 del 2023 incluyendo el parágrafo 5 del artículo n°36 que para adiciones, prórrogas se debe contar con RP y Modificación de garantía (si aplica); no se consideró necesario el ajuste a los procedimientos. 
Así entonces, es importante que desde el proceso se implementen las estrategías encaminadas a que la entidad de cumplimiento expreso a lo señalado en la resolución desde el 13 de noviembre del 2025. </t>
  </si>
  <si>
    <r>
      <t xml:space="preserve">La acción de mejora se cierra; revisado el SharePoint de planes de mejoramiento el 27/01/2026 se identificaron los siguientes soportes:
-. Resolución n°155 del 13 de noviembre del 2025, la cual modificó la Resolución n°70 del 2021 modificando el literal j numeral 8, registrando: </t>
    </r>
    <r>
      <rPr>
        <i/>
        <sz val="10"/>
        <color theme="1"/>
        <rFont val="Arial Narrow"/>
        <family val="2"/>
      </rPr>
      <t xml:space="preserve">"Remitir a más tardar dentro de la semana siguiente a la realización del Comité., a cada uno de los miembros asistentes a la respectiva sesión con  el proyecto de acta, a través de correo electrónico, o cualquier medio, para que emitan sus observaciones. En el evento en que no reciba comentarios u observaciones a las actas, dentro de los dos días siguientes a su envío, se entenderá que no existen objeciones y que el proyecto es aceptado para ser firmado por parte del Presidente y el Secretario del comité de contratación. 
Procedimiento del cual dejará los soportes necesarios, en el expediente contentivo de las actas".     
-. </t>
    </r>
    <r>
      <rPr>
        <sz val="10"/>
        <color theme="1"/>
        <rFont val="Arial Narrow"/>
        <family val="2"/>
      </rPr>
      <t xml:space="preserve">Soporte de publicación de la resolución en el botón de transparencia de la entidad desde el 02  de diciembre. 
-. Acta del CIGD del 31/10/2025 en la cual se aprobó la modificación a la resolución (punto 5)
-. Memorando n°3-202-1767 del 19/11/2025 con la cual el proceso socializó el manual.
Por tanto, se recomienda al proceso implementar el lineamiento incluído. </t>
    </r>
  </si>
  <si>
    <r>
      <t>La acción de mejora se cierra; revisado el SharePoint de planes de mejoramiento el 27/01/2026 se identificaron los siguientes soportes:
-. Resolución n°155 del 13 de noviembre del 2025, la cual modificó la Resolución n°223 del 2023 incluyendo el parágrafo 5 del artículo n°36 que para adiciones, prórrogas se debe contar con RP y Modificación de garantía (si aplica)</t>
    </r>
    <r>
      <rPr>
        <i/>
        <sz val="10"/>
        <color theme="1"/>
        <rFont val="Arial Narrow"/>
        <family val="2"/>
      </rPr>
      <t xml:space="preserve">
-. </t>
    </r>
    <r>
      <rPr>
        <sz val="10"/>
        <color theme="1"/>
        <rFont val="Arial Narrow"/>
        <family val="2"/>
      </rPr>
      <t xml:space="preserve">Soporte de publicación de la resolución en el botón de transparencia de la entidad
-. Acta del CIGD del 31/10/2025 en la cual se aprobó la modificación a la resolución (punto 6)
-. Memorando n°3-202-1767 del 19/11/2025 con la cual el proceso socializó el manual.
Por tanto, se recomienda al proceso implementar el lineamiento incluído. </t>
    </r>
  </si>
  <si>
    <t xml:space="preserve">La acción de mejora se cierra; revisado el SharePoint de planes de mejoramiento el 27/01/2026 se identificaron los siguientes soportes: 
-. Listado de capacitación virtual a los supervisores de contratos, de fecha 17/12/2025.
-. Material presentado en la capacitación. </t>
  </si>
  <si>
    <t xml:space="preserve">La acción de mejora se encuentra en ejecución; revisado el SharePoint de planes de mejoramiento el 27/01/2026 se identificó memorando n°3-2025-1582 del 02/10/2025 con el cual se solicitó al supervisor del contrato cumplir con los requisitos para el cierre del expediente contractual. 
Así entonces, es importante que para veriicar la efectividad de la acción se adjunte evidencia del cumplimiento de los requisitos por parte del supervisor y posterior soporte del cierre del expediente por parte de la Secretaria General. </t>
  </si>
  <si>
    <r>
      <t xml:space="preserve">La acción de mejora se encuentra en ejecución; revisado el SharePoint de planes de mejoramiento el 27/01/2026 se identificaron los siguientes soportes: 
-. Procedimiento PRO103-383-5 Invitación Directa versión del 06/11/2025, donde en la actividad n°15 se incluyó la no aplicabilidad de la revsiónde la verificación de los requisitos de la propuesta presentada para los contratos de prestación de servicios. 
-. -. Acta del CIGD del 31/10/2025 en la cual se aprobó la modificación a la resolución (punto 4)
</t>
    </r>
    <r>
      <rPr>
        <b/>
        <sz val="10"/>
        <color rgb="FF000000"/>
        <rFont val="Arial Narrow"/>
        <family val="2"/>
      </rPr>
      <t>No obstante, la acción no se cierra hasta cuando:
-. Se ajuste el formato del procedimiento en el control de cambios (fecha de aprobación en el comité)
-. Se ajuste el nombre de los responsables que elaboraron y revisaron el procedimiento (funcionarios actuales)
-. Se publique la versión n°5 en el botón de transparencia (en la actualidad se encuentra la versión n°4-revisión el 27/01/2026)</t>
    </r>
  </si>
  <si>
    <t xml:space="preserve">La acción de mejora se encuentra en ejecución; revisado el SharePoint de planes de mejoramiento el 28/01/2026 el proceso no reporto avance de ejecución y/o cumplimiento de la acción; por tanto, se recomienda ejecutar las actividades correspondientes con oportunidad para evitar retrasos y/o posibles incumplimientos. </t>
  </si>
  <si>
    <t xml:space="preserve">La acción de mejora se cierra; revisado el SharePoint de planes de mejoramiento el 28/01/2026 se identificó la versión n°3 de la matriz de riesgos de la entidad aprobada en el CICCI del 09/12/2025. En la cual se registran los siguientes ajustes para el proceso de bienes y servicios:
-. Ajuste de a redacción del riesgo RF-11 y RF-17 de conformidad con lo lineamientos de riesgos fiscales. 
-. Ajuste de los controles del riesgo RF-17 incluyendo el proposito del control.
Si bien, no se adjunta el acta; la OCI en su repositorio cuenta con el acta firmada. 
Por tanto, se recomienda al proceso continuar propiciando espacios de acompañamientos a los demás procesos de la entidad para la revisión periódica de las matrices de riesgos. </t>
  </si>
  <si>
    <t xml:space="preserve">La acción de mejora se cierra; revisado el SharePoint de planes de mejoramiento el 28/01/2026 se identificaron los siguientes soportes:
-. Justificación de la modificación del contrato n°18 del 2025. 
-. Modificación contrato n°18 del 2025 incluyendo la respondabilidad al contratista de dar cumplimiento con las obligaciones del seguridad de la información.
-. Aprobación de la modificación por parte de la Secretaría General con fecha 15/10/2025
-. Comunicación a los supervisores del contrato (OAP y OGTI) de la modificación mediante correo electrónico del 16/10/2025. </t>
  </si>
  <si>
    <t xml:space="preserve">La acción de mejora se cierra; revisado el SharePoint de planes de mejoramiento el 28/01/2026 se identificó la versión n°3 de la matriz de riesgos de la entidad aprobada en el CICCI del 09/12/2025. En la cual, entre otros ajustes se identifican los realizados a la estructura general del formato, a saber:  formulación correcta para cáculo de variables de identificación de riesgos, nivel de impacto, etc.
Si bien, no se adjunta el acta; la OCI en su repositorio cuenta con el acta firmada. 
Así entonces, se recomienda al proceso realizar revisiones periódicas con el fin de garantizar la integridad de la información registrada en la matriz de riegsos de la entidad. </t>
  </si>
  <si>
    <t xml:space="preserve">La acción de mejora se cierra; revisado el SharePoint de planes de mejoramiento el 28/01/2026 se identificó la versión n°3 de la matriz de riesgos de la entidad aprobada en el CICCI del 09/12/2025. En la cual se registran los siguientes entre otros ajustes, los relacionados con la redacción de riesgos fiscales de conformidad con los lineamientos de la guía de riesgos y controles de la Función Pública. 
Si bien, no se adjunta el acta; la OCI en su repositorio cuenta con el acta firmada. 
</t>
  </si>
  <si>
    <t xml:space="preserve">La acción de mejora se cierra; revisado el SharePoint de planes de mejoramiento se identificó:
-. Correo electrónico del 09/10/2025 y 06/01/2026 con el cual se solicitó a los procesos reportar la ocurrencia de materialización de riesgos (si ocurrió) durante el III y IV trimestre.
-. Correo del 29/10/2025 y 06/11/2025 con el cual se solicitó a la DOP diligenciar el seguimiento al plan de acción para el evento reportado. 
Así entonces, es importante que desde el proceso se implementen estrategías que garanticen la implementación correcta del procedimiento por parte de los procesos de la entidad. </t>
  </si>
  <si>
    <t xml:space="preserve">La acción de mejora se cierra; revisado el SharePoint de planes de mejoramiento el 28/01/2026 se identificó la versión n°3 de la matriz de riesgos de la entidad aprobada en el CICCI del 09/12/2025. En la cual se registran ajustes a los riesgos de gestión y corrupción identificados para la Oficina Jurídica junto con sus controles. 
Si bien, no se adjunta el acta; la OCI en su repositorio cuenta con el acta firmada. 
Por tanto, se recomienda al proceso continuar propiciando espacios de acompañamientos a los demás procesos de la entidad para la revisión periódica de las matrices de riesgos. </t>
  </si>
  <si>
    <t>La acción de mejora se cierra; revisado el SharePoint de planes de mejoramiento se identificó: 
-. Documento Excel "Seguimiento a reporte y evidencias" donde se lleva el seguimiento al rpeorte de la evidencias de cada uno de los procesos. 
Si bien, se identifica aplicacion de control interno por el proceso es importante que se implementen acciones más  efectivas para garantizar el reporte de información por parte de procesos para posterior análisis y registro en los informes de seguimiento (eje: mesas de trabajo)</t>
  </si>
  <si>
    <t xml:space="preserve">La acción de mejora se encuentra en ejecución; revisado el SharePoint de planes de mejoramiento el 28/01/2026 se identificó el memorando con el cual el procesos olicitó prórroga para cumplimiento a febrero del 2026. 
La OCI aprobó la prórroga mediante memorando n°°3-2025-1899.
Por tanto, se recomienda al proceso adlenatar las actividades oportunamente para evitar retrasos y/o posibles incumplimientos. 
</t>
  </si>
  <si>
    <t>La acción de mejora se cierra; revisado el SharePoint de planes de mejoramiento el 28/01/2026 se identificaron los siguientes soportes:
-. Listado de asistencia de la capacitación del 19/11/2025 entre la OAP y el área de comunicaciones. 
-. Material presentado en la capacitación (Participacipación ciudadana y rendidición de cuentas)</t>
  </si>
  <si>
    <t xml:space="preserve">La acción de mejora se encuentra pendiente de cierre; revisado el SharePoint de planes de mejoramiento el 28/01/2026 se identificó el procedimiento PRO332-341-5 Participación ciudadana y rendición de cuentas con los ajustes realizados a:
1) Ampliar la caracterización de partes interesadas incorporando otros grupos ciudadanos (política n°3 y actividad °1)  
2) Incluir en el plan talleres periódicos sobre prevención del soborno y canales de denuncia (actividad 4)
 3) Aplicar el instrumento de evaluación y consolidar informe con acciones de mejora (actividad 7)
4) Incluir propuestas de mejora en el informe de rendición de cuentas (actividad 8)
5) Publicar en la web institucional el seguimiento al plan (actividad 9)
No obstante, el documento no es la verisón final aprobada, y la misma no se encuentra publicado a la fecha de revisión en el botón de transapencia.
Se recomienda ajustar responsables de elaboración y revisión del documento con los servidores actuales y la fecha de aprobación, y publicar en el botónd de transparencia. 
Remitir acta del CIGD donde se aprobó el procedimiento.
</t>
  </si>
  <si>
    <t>PENDIENTE DE CIERRE</t>
  </si>
  <si>
    <t xml:space="preserve">La acción de mejora se cierra; revisado el SharePoint de planes de mejoramiento el 28/01/2026 se identificaron los siguientes soportes:
-. Registro fotográfico de la rendición de cuentas del I semestre 2025
-. Documento word con los enlaces de la redes sociales donde se publicó el ejercicio de la rendición de cuentas de la entidad. 
-. Informe rendición de cuentas del I semestre 2025.
-. Link del OneDrive donde se en cuentra la información de la rendición de cuentas. 
Se recomienda al proceso documentar todos los docuemntos que soportan el ejericicio de la rendición de cuentas de la entidad de conformidad con la Circular 4 de  2024 expedida por la Veeduría Distrital; para los próximos ejercicios a realizar por la entidad. 
</t>
  </si>
  <si>
    <t xml:space="preserve">La acción de mejora se encuenra incumplida; evisado el SharePoint de planes de mejoramiento el 28/01/2026 no se identificó el soporte para validar lo reportado por el proceso responsable. </t>
  </si>
  <si>
    <r>
      <t xml:space="preserve">La acción de mejora se encuentra en ejecución; revisado el SharePoint de  planes de mejoramiento el 28/01/2026 se identificaron los siguientes soportes:
-. Informes de seguimiento a indicadores del I al III trimestre del 2025.
-. Documentos Excel que registra el control de la entrega de información por parte de los procesos. 
</t>
    </r>
    <r>
      <rPr>
        <b/>
        <sz val="10"/>
        <color theme="1"/>
        <rFont val="Arial Narrow"/>
        <family val="2"/>
      </rPr>
      <t xml:space="preserve">No obstante con lo anterior, los soportes no corresponden a la undiad de medida formulada la cual es "Acta de comité  con alertas documentadas Y Presentaciones realizadas al Comité"; ya que se debe socialziar los informes en e marco del comité identificando fortalezas y debilidades. 
Por tanto, se recomienda al proceso consolidar la información corresondiente y remitir a la OCI para revisión. </t>
    </r>
  </si>
  <si>
    <t xml:space="preserve">La acción de mejora se en ejecución; revisado el SharePoint de planes de mejoramiento el 28/01/2026 se identificó correo electrónico del 03/12/2025 con el cual se solicitó a los procesos actualizar el contexto institucional.
Por tanto, se recomienda al proceso adelantar las actividades correspondientes antes del plazo para evitar retrasos y/o posibles incumplimientos. 
</t>
  </si>
  <si>
    <t xml:space="preserve">La acción de mejora se cierra; revisado el SharePoint de  planes de mejoramiento el 28/01/2026 se identificó la verisón n°3 de la matriz de riesgos de la entidad aprobada en sesión del CICCI del 09/12/2025 donde se identifica la inclusión de riesgo estratégico asociado con los indicadores (RE-04) en el proceso de Planeación y Direccionamiento estratégico. 
Así mismo, acta de la sesión del CICCI, la cual en el reporsitorio de la OCI se encuentra firmada. </t>
  </si>
  <si>
    <t xml:space="preserve">La acción de mejora se cierra; revisado el SharePoint de  planes de mejoramiento el 28/01/2026 se identificaron los siguientes soportes:
-. Correo del 10/12/2025 con el cual se socializó la matriz v3 a los líderes y/o responsables de procesos. 
-. Link de la publicación de la matriz en el botón de transparencia de la entidad. </t>
  </si>
  <si>
    <t xml:space="preserve">La acción de mejora se cierra; revisado el SharePoint de  planes de mejoramiento el 28/01/2026 se identificó acta de la sesión del CICCI del 09/12/2025, la cual en el reporsitorio de la OCI se encuentra firmada. </t>
  </si>
  <si>
    <t>La acción de mejora se cierra; revisado el SharePoint de planes de mejoramiento se identificó:
-. Traza de correo electrónico del 14/10/2025 y 06/01/2026 con el cual se solicitó a los procesos reportar la ocurrencia de materialización de riesgos a la DOP.
-. Correo del 29/10/2025 con el cual se solicitó a la DOP diligenciar el seguimiento al plan de acción para el evento reportado. 
-. Formato FRO103-457 con el reporte de los eventos identificados en elos sorteos 2735 y 2744.</t>
  </si>
  <si>
    <r>
      <t xml:space="preserve">La acción de mejora se encuentra incumplida; revisado el SharePont de planes de mejoramiento el 28/01/2026 no se identificaron soportes de las actas de mesa de trabajo con el área de comunicaicones y mercadeo para rveisión del botón de transparencia de la entidad. 
</t>
    </r>
    <r>
      <rPr>
        <b/>
        <sz val="10"/>
        <color rgb="FF000000"/>
        <rFont val="Arial Narrow"/>
        <family val="2"/>
      </rPr>
      <t xml:space="preserve">Si bien, el proceso adjunta acta del 27 de junio del CIGD, seguimiento al botón de transparencia con corte al I semestre del 2025 y socialización del seguimiento mediante correo del 06 de julio; estos no corresponden con la undiad de medida formulada. </t>
    </r>
  </si>
  <si>
    <t>La acción de mejora se cierra; revisado el SharePoint de planes de mejoramiento se identificó:
-. Documento "PROTOCOLO PUBLICACIÓN PÁGINA WEB DOC440-652-1", verisón del 30 de julio del 2025.
-. Acta del CIGD del  30 de julio en el cual se aprobó el documento (punto 5)
-. Traza de correos del 31 de juio informando la codificación del documentos</t>
  </si>
  <si>
    <t>La acción de mejora se cierra; revisado el SharePoint de planes de mejoramiento se identificó Resolución n°163 del 28 de noviembre del 2025, donde se incluyó la función n°18</t>
  </si>
  <si>
    <t xml:space="preserve">La acción de mejora se cierra; revisado el SharePoint de planes de mejoramiento el 28/01/2026 se identificaron los siguientes soportes:
-. FRO410-148-4 FORMATO MANTENIMIENTO DEL EQUIPO DE SORTEO  LOTERIA DE BOGOTÁ, donde se identifica el apartado para el registro de las firmas de los delegados asistentes al matenimiento. 
-. Correo del 23/12/2025 con el cual se socializó el formato ajustado al equipo del procesos para implementación. </t>
  </si>
  <si>
    <r>
      <t xml:space="preserve">La acción de mejora se cierra; revisado el SharePoint de planes de mejoramiento el 28/01/2026 se identificaron los siguientes soportes:
-. Memorando n°2-2025-1408 del 21/11/2026 con la cual el proceso solicitó a la NTC </t>
    </r>
    <r>
      <rPr>
        <i/>
        <sz val="10"/>
        <color theme="1"/>
        <rFont val="Arial Narrow"/>
        <family val="2"/>
      </rPr>
      <t>"Al momento de finalización de los lanzamientos de pruebas, enfocar nuevamente las balotas para evidenciar el orden consecutivo de las mismas antes de comenzar con la transmisión del sorteo"</t>
    </r>
    <r>
      <rPr>
        <sz val="10"/>
        <color theme="1"/>
        <rFont val="Arial Narrow"/>
        <family val="2"/>
      </rPr>
      <t xml:space="preserve">
-. Respuesta del 01/12/2025 de la NTC informando las acciones de mejora tomadas para el enfoque de las camaras y </t>
    </r>
    <r>
      <rPr>
        <i/>
        <sz val="10"/>
        <color theme="1"/>
        <rFont val="Arial Narrow"/>
        <family val="2"/>
      </rPr>
      <t xml:space="preserve">"A partir de la fecha de esta comunicación, se ha dado instrucciones precisas al 
camarógrafo y al director de cámaras de enfocar con la cámara, la bolsa que 
contiene las fichas y el proceso de manipulación de las mismas por parte de los 
delegados. Así mismo, en el momento de finalización de los lanzamientos de 
pruebas, enfocar nuevamente las balotas para evidenciar el orden consecutivo 
de las mismas antes de comenzar con la transmisión del sorteo."
</t>
    </r>
    <r>
      <rPr>
        <sz val="10"/>
        <color theme="1"/>
        <rFont val="Arial Narrow"/>
        <family val="2"/>
      </rPr>
      <t>Así entonces, se recomienda revisar las grabaciones que se dé continuidad a las acciones de mejora tomadas con respecto al enfoque de cámaras.</t>
    </r>
  </si>
  <si>
    <r>
      <t xml:space="preserve">La acción de mejora se cierra; revisado el SharePoint de planes de mejoramiento el 28/01/2026 se identificaron los siguientes soportes:
-. Memorando n°2-2025-1408 del 21/11/2026 con la cual el proceso solicitó a la NTC </t>
    </r>
    <r>
      <rPr>
        <i/>
        <sz val="10"/>
        <color theme="1"/>
        <rFont val="Arial Narrow"/>
        <family val="2"/>
      </rPr>
      <t>"Al momento de finalización de los lanzamientos de pruebas, enfocar nuevamente las balotas para evidenciar el orden consecutivo de las mismas antes de comenzar con la transmisión del sorteo"</t>
    </r>
    <r>
      <rPr>
        <sz val="10"/>
        <color theme="1"/>
        <rFont val="Arial Narrow"/>
        <family val="2"/>
      </rPr>
      <t xml:space="preserve">
-. Respuesta del 01/12/2025 de la NTC informando las acciones de mejora tomadas para el enfoque de las camaras, donde se idenitfica la cámara estudio que permite visualizar pasillo y estudio.</t>
    </r>
    <r>
      <rPr>
        <i/>
        <sz val="10"/>
        <color theme="1"/>
        <rFont val="Arial Narrow"/>
        <family val="2"/>
      </rPr>
      <t xml:space="preserve">
</t>
    </r>
    <r>
      <rPr>
        <sz val="10"/>
        <color theme="1"/>
        <rFont val="Arial Narrow"/>
        <family val="2"/>
      </rPr>
      <t>Así entonces, se recomienda revisar las grabaciones que se dé continuidad a las acciones de mejora tomadas con respecto al enfoque de cámaras.</t>
    </r>
  </si>
  <si>
    <r>
      <t xml:space="preserve">La acción de mejora se cierra; revisado el SharePoint de planes de mejoramiento el 28/01/2026 se identificaron los siguientes soportes:
-. Procedimiento PRO410-204-18 REALIZACIÓN SORTEO LOTERÍA verisón del 19/2/2025 en la cual se incluyó en la nota 4 de la actividad 6, lo relacionada con el peso de las baloteras y las acciones a realizar.
</t>
    </r>
    <r>
      <rPr>
        <b/>
        <sz val="10"/>
        <color theme="1"/>
        <rFont val="Arial Narrow"/>
        <family val="2"/>
      </rPr>
      <t xml:space="preserve">Se recomienda solicitar la publicación del procedimiento actualizado en el botón de transparencia, ya que, en la actualidad se encuentra la verisón anterior. </t>
    </r>
  </si>
  <si>
    <r>
      <t xml:space="preserve">La acción de mejora se cierra; revisado el SharePoint de planes de mejoramiento el 28/01/2026 se identificaron los siguientes soportes:
-. Procedimiento PRO410-204-18 REALIZACIÓN SORTEO LOTERÍA verisón del 19/12/2025 en la cual se incluyó en la nota 3 de la actividad 12, lo relacionada con la verificación de la información.
Se recomienda, implementar el control registrado a partir de los sorteos a realizar desde el mes de diciembre del 2025.
</t>
    </r>
    <r>
      <rPr>
        <b/>
        <sz val="10"/>
        <color theme="1"/>
        <rFont val="Arial Narrow"/>
        <family val="2"/>
      </rPr>
      <t xml:space="preserve">Se recomienda solicitar la publicación del procedimiento actualizado en el botón de transparencia, ya que, en la actualidad se encuentra la verisón anterior. </t>
    </r>
  </si>
  <si>
    <t>La acción de mejora se cierra; revisado el SharePoint de planes de mejoramiento el 28/01/2026 se identificaron los siguientes soportes:
-. Correo electrónico del 25/11/2025 con el cual el proceso solicitó a la supersalud el reporte 204 posterior a para cada uno de los sorteos realizados
-. Correo del 26/11/2025 de respuesta del ente de control informando la no pertinenecia del envío de la información, por cuanto esta puede ser consultada por la entidad. 
Así entonces, se recomienda al proceso realizar la consulta en el sistema del ente de control para verificar la información, durante cada uno de los sorteos realizados.</t>
  </si>
  <si>
    <r>
      <t xml:space="preserve">La acción de mejora se cierra; revisado el SharePoint de planes de mejoramiento el 28/01/2026 se identificaron los siguientes soportes:
-. Frente a la actividad n°1 se identificó Procedimiento PRO410-204-18 REALIZACIÓN SORTEO LOTERÍA y procedimiento PRO410-237-12 MANTENIMIENTO DE EQUIPOS DE SORTEO verisón del 19/12/2025; en los cuales se la periodicidad de la vigencia de la certificación de las balotas, y que los set de balotas se envían para certificación una vez al año
</t>
    </r>
    <r>
      <rPr>
        <b/>
        <sz val="10"/>
        <color theme="1"/>
        <rFont val="Arial Narrow"/>
        <family val="2"/>
      </rPr>
      <t xml:space="preserve">Se recomienda solicitar la publicación del procedimiento actualizado en el botón de transparencia, ya que, en la actualidad se encuentra la verisón anterior. 
</t>
    </r>
    <r>
      <rPr>
        <sz val="10"/>
        <color theme="1"/>
        <rFont val="Arial Narrow"/>
        <family val="2"/>
      </rPr>
      <t>-. Frente a la actividad n°2, se identificaron 12 certificados de calibración a las baloteras emitidos el 17/12/2025.</t>
    </r>
  </si>
  <si>
    <t xml:space="preserve">La acción de mejora se cierra; revisado el SharePoint de planes de mejoramiento el 28/01/2026 se identificaron los siguientes soportes:
-. Correo del 21/11/2025 con el cual el proceso solicitó la incorporación a los modelos estadísticos la probabilidad de caída de premios, al estadista de la entidad. 
-. Documento ANALISIS DE RETORNO HISTORICO LOTERIA DE BOGOTA en el cual se registra el análisis a los sorteos donde cayó el premio mayor. </t>
  </si>
  <si>
    <r>
      <t xml:space="preserve">La acción de mejora se cierra; revisado el SharePoint de planes de mejoramiento el 28/01/2026 se identificaron los siguientes soportes:
-. Frente a la actividad n°1 se identificó Procedimiento PRO410-204-18 REALIZACIÓN SORTEO LOTERÍA vigencia del 19/12/2025 en los cuales se la periodicidad de la vigencia de la certificación de las balotas.
</t>
    </r>
    <r>
      <rPr>
        <b/>
        <sz val="10"/>
        <color theme="1"/>
        <rFont val="Arial Narrow"/>
        <family val="2"/>
      </rPr>
      <t xml:space="preserve">Se recomienda solicitar la publicación del procedimiento actualizado en el botón de transparencia, ya que, en la actualidad se encuentra la verisón anterior. 
</t>
    </r>
    <r>
      <rPr>
        <sz val="10"/>
        <color theme="1"/>
        <rFont val="Arial Narrow"/>
        <family val="2"/>
      </rPr>
      <t>-. Frente a la actividad n°2, se identificaron 12 certificados de calibración a las baloteras emitidos el 17/12/2025.</t>
    </r>
  </si>
  <si>
    <t>La acción de mejora se cierra; revisado el SharePoint de planes de mejoramiento el 28/01/2026 se identificaron los siguientes soportes:
-. Correo del 21/11/2025 con el cual el proceso solicitó a la Secretaría de Gobierno la posibilidad de cambio de sellos con caracteristicas de seguridad mas robustas.
-. Correo del 24/11/2025 de respuesta de la Secretaría informando que los sellos actuales contienen caracterisiticas robustas de seguridad, no obstante, se encuentran en adquisición de nuevos sellos.
-. Correo del 10/12/2025 de segunda respuesta de la Secretaría.</t>
  </si>
  <si>
    <t xml:space="preserve">La acción de mejora se cierra; revisado el SharePoint de planes de mejoramiento el 28/01/2026 se identificaron los siguientes soportes:
-. PLANEACIÓN Y RESULTADO SIMULACRO 2025, con los resultados de las actividades realizadas
-. Acta del 21 de octubre con la cual se planificó la realización del simulacro (actividades y repsonsables), de conformidad con el plan de contingencia de la entidad. 
-. Documento Excel "TURNOS SIMULACRO SORTEO OCTUBRE 30 -2025" que registra los responsables asignados para acompañar el simulacro. 
-. Registro fotográfico del simulacro.
-. Informe del simulacro realizado el 30 de octubre debidamente firmado. 
Por tanto, se recomienda al proceso realizar los simulacros semestrales de conformidad con los lineamientos establecido en el procedimiento interno. </t>
  </si>
  <si>
    <r>
      <t xml:space="preserve">La acción de mejora se cierra; revisado el SharePoint de planes de mejoramiento el 28/01/2026 se identificó procedimiento PRO410-204-18 REALIZACIÓN SORTEO LOTERÍA verisón del 19/12/2025  en el cual se incluye la nota No. 5 en la actividad 2 relacionado el acceso a la boveda. Por tanto, se recomienda implementar el control incluido. 
</t>
    </r>
    <r>
      <rPr>
        <b/>
        <sz val="10"/>
        <color theme="1"/>
        <rFont val="Arial Narrow"/>
        <family val="2"/>
      </rPr>
      <t xml:space="preserve">Se recomienda solicitar la publicación del procedimiento actualizado en el botón de transparencia, ya que, en la actualidad se encuentra la verisón anterior. </t>
    </r>
  </si>
  <si>
    <r>
      <t xml:space="preserve">La acción de mejora se cierra; revisado el SharePoint de planes de mejoramiento el 28/01/2026 se identificó procedimiento PRO410-204-18 REALIZACIÓN SORTEO LOTERÍA verisón del 19/12/2025  en el cual se ajusta las responsabilidades para la actividad n°11.
</t>
    </r>
    <r>
      <rPr>
        <b/>
        <sz val="10"/>
        <color theme="1"/>
        <rFont val="Arial Narrow"/>
        <family val="2"/>
      </rPr>
      <t xml:space="preserve">Se recomienda solicitar la publicación del procedimiento actualizado en el botón de transparencia, ya que, en la actualidad se encuentra la verisón anterior. </t>
    </r>
  </si>
  <si>
    <t xml:space="preserve">La acción de mejora se cierra; revisado el SharePoint de planes de mejoramiento el 28/01/2026 se identificó:
-. Llistado de capacitación realizada el 04/12/2025 con el personal del proceso y los delegados a asistir a los sorteos frente a los procedimiento actualizados Procedimiento PRO410-204-18 REALIZACIÓN SORTEO LOTERÍA y procedimiento PRO410-237-12 MANTENIMIENTO DE EQUIPOS DE SORTEO verisón del 19/12/2025.
-. Correo del 23/12/2025 de socialización de los procedimientos. </t>
  </si>
  <si>
    <t xml:space="preserve">La acción de mejora se cierra; revisado el SharePoint de planes de mejoramiento el 28/01/2026 se identificó:
-.Formato FRO410-268-10 ACTA DESARROLLO DEL SORTEO Actividad No.1: PESAJE DE BALOTAS DE LA LOTERÍA DE BOGOTA.
-. Formato FRO410-268-10 ACTA DESARROLLO DEL SORTEO-Actividad No. 2:  PRUEBAS PREVIAS AL SORTEO - LOTERÍA DE BOGOTA
-. Correo del 23/12/2025 socializando los formatos ajustados. 
-. Registro fotográfico de la ubicación dels listado de rangos de pesaje de las balotas. </t>
  </si>
  <si>
    <r>
      <t xml:space="preserve">La acción de mejora se cierra; revisado el SharePoint de planes de mejoramiento el 28/01/2026 se identificaron los siguientes soportes:
-. Memorando n°2-2025-1408 del 21/11/2026 con la cual el proceso solicitó a la NTC </t>
    </r>
    <r>
      <rPr>
        <i/>
        <sz val="10"/>
        <color theme="1"/>
        <rFont val="Arial Narrow"/>
        <family val="2"/>
      </rPr>
      <t>"Al momento de finalización de los lanzamientos de pruebas, enfocar nuevamente las balotas para evidenciar el orden consecutivo de las mismas antes de comenzar con la transmisión del sorteo"</t>
    </r>
    <r>
      <rPr>
        <sz val="10"/>
        <color theme="1"/>
        <rFont val="Arial Narrow"/>
        <family val="2"/>
      </rPr>
      <t xml:space="preserve">
-. Respuesta del 01/12/2025 de la NTC informando las acciones de mejora tomadas para el enfoque de las camaras, donde se idenitfica ajustes en la ámara puerta bóveda y cajilla de seguridad de las llaves, y Cámara entrada bóveda.</t>
    </r>
    <r>
      <rPr>
        <i/>
        <sz val="10"/>
        <color theme="1"/>
        <rFont val="Arial Narrow"/>
        <family val="2"/>
      </rPr>
      <t xml:space="preserve">
</t>
    </r>
    <r>
      <rPr>
        <b/>
        <sz val="10"/>
        <color theme="1"/>
        <rFont val="Arial Narrow"/>
        <family val="2"/>
      </rPr>
      <t>Así entonces, se recomienda revisar las grabaciones que se dé continuidad a las acciones de mejora tomadas con respecto al enfoque de cámaras.</t>
    </r>
  </si>
  <si>
    <t xml:space="preserve">La acción de mejora se cierra; revisado el SharePoint de planes de mejoramiento el 28/01/2026 se identificó:
-. Llistado de capacitación realizada el 04/12/2025 con el personal del proceso y los delegados a asistir a los sorteos frente a los procedimiento actualizados Procedimiento PRO410-204-18 REALIZACIÓN SORTEO LOTERÍA.
-. Correo del 23/12/2025 de socialización de los procedimientos. </t>
  </si>
  <si>
    <r>
      <t xml:space="preserve">La acción de mejora se cierra; revisado el SharePoint de planes de mejoramiento el 28/01/2026 se identificó:
-. Llistado de capacitación realizada el 04/12/2025 con el personal del proceso y los delegados a asistir a los sorteos frente a los procedimiento actualizados Procedimiento PRO410-204-18 REALIZACIÓN SORTEO LOTERÍA.
-. Correo del 23/12/2025 de socialización de los procedimientos. 
-. Procedimiento PRO410-204-18 REALIZACIÓN SORTEO LOTERÍA incluyendo el uso de guantes obligatorio en las actividades n°7, 6, 10 y 16.
</t>
    </r>
    <r>
      <rPr>
        <b/>
        <sz val="10"/>
        <color theme="1"/>
        <rFont val="Arial Narrow"/>
        <family val="2"/>
      </rPr>
      <t>Se recomienda solicitar la publicación del procedimiento actualizado en el botón de transparencia, ya que, en la actualidad se encuentra la verisón anterior.</t>
    </r>
  </si>
  <si>
    <r>
      <t xml:space="preserve">La acción de mejora se encuentra cumplida parcialmente; revisado el SharePoint de planes de mejoramiento el 28/01/2026 se identificó:
-. Procedimiento PRO410-204-18 REALIZACIÓN SORTEO LOTERÍA verisón del 19/12/2025, donde se identifica la inclusión de la polírica n°7 para uso excepcional del celular y ajuste en la nota n°2 de la actividad n°1. 
</t>
    </r>
    <r>
      <rPr>
        <b/>
        <sz val="10"/>
        <color theme="1"/>
        <rFont val="Arial Narrow"/>
        <family val="2"/>
      </rPr>
      <t>Se recomienda solicitar la publicación del procedimiento actualizado en el botón de transparencia, ya que, en la actualidad se encuentra la verisón anterior.
-.</t>
    </r>
    <r>
      <rPr>
        <sz val="10"/>
        <color theme="1"/>
        <rFont val="Arial Narrow"/>
        <family val="2"/>
      </rPr>
      <t xml:space="preserve"> Correo del 23/12/2025 de socialización de los procedimientos. 
No obstante, no se identifica la socialización realizada a la NTC; por lo cual la acción no se cierra hasta cuando no se remita el soporte correspondiente.</t>
    </r>
  </si>
  <si>
    <t>La acción de mejora se cierra; revisado el SharePoint de planes de mejoramiento el 28/01/2026 se identificó:
-. Memorando n° 2-2025-1408 del 21/11/2025 con el cual se solicitó información respecto de los acceso a biométricos. 
-. Respuesta de la NTC el 27/12/2025 con el Consolidado de usuarios que tienen acceso a la bóveda denominada Lotería de Bogotá (11 usuarios) y el informe relacionado con el comportamiento de la irregularidad con el usuario de Javier Ortiz para el sorteo 2767.
-.Repoprte acceso de usuarios del 1 al 5 de diciembre, y 6 al 12 de diciembre, y el 18 de diciembre.</t>
  </si>
  <si>
    <t>La acción de mejora se cierra; revisado el SharePoint de planes de mejoramiento el 28/01/2026 se identificó acta de reunión del 15/12/2025 entre el proceso y la NTC para revisar la adecuada Interpretación  de los reportes (log de información) recibidos entre el 27 de noviembre.</t>
  </si>
  <si>
    <t>La acción de mejora se cierra; revisado el SharePoint de planes de mejoramiento el 28/01/2026 se identificó:
-. Memorando n° 2-2025-1408 del 21/11/2025 con el cual se solicitó información respecto de los acceso a biométricos. 
-. Respuesta de la NTC el 27/12/2025 con el Consolidado de usuarios que tienen acceso a la bóveda denominada Lotería de Bogotá (11 usuarios) y el informe relacionado con el comportamiento de la irregularidad con el usuario de Javier Ortiz para el sorteo 2767.
-.Respuesta del 01/12/2025 en el cual se remite el consolidado de usuarios activos registrados en la base de datos de la NTC (11 USUARIOS)
-. Correo del 28 de noviembre, solicitando la cancelación de usuarios que ya no hacen parte de los delegados de la entidad para asistencia a mantenimientos y sorteos.</t>
  </si>
  <si>
    <t>La acción de mejora se cierra; revisado el SharePoint de planes de mejoramiento el 28/01/2026 se identificó:
-. Informe Especial Supervisión Contrato 26 de 2024.
-. Captura de pantalla del SECOP II donde se identifica el cargue del informe.</t>
  </si>
  <si>
    <t xml:space="preserve">La acción de mejora se cierra; revisado el SharePoint de planes de mejoramiento el 28/01/2026 se identificó:
-. Correo del 28/12/2025 con la cual el proceso solicitó el cargue de la factura pendiente. 
-. Captura de pantalla del SECOP II donde se identifica el cargue de la factura pendiente. </t>
  </si>
  <si>
    <t xml:space="preserve">La acción de mejora se cierra; revisado el SharePoint de planes de mejoramiento el 28/01/2026 se identificó:
-. Acta de fecha 15/11/2025 en la cual se revisó el estado de la información publicada en SECOP II del contrato; socialización al responsable para la publicación de la información pendiente.
-. Captura de pantalla del SECOP II donde se identifica el cargue de los formatos de seguimiento de diciembre 2024 a mayo del 2025. </t>
  </si>
  <si>
    <t xml:space="preserve">La acción de mejora se cierra; teniendo en cuenta que el triemstre anterior se remitió acta de fecha del 30/09/2025 con el cual el proceso realizó seguimiento entre otras cosas a los planes de mejoramiento vigentes, durante este corte se identificó reporte y acrgue oportuno de los soportes para cumplimiento de cada una de las acciones vigentes.
Así mismo, se identificó actas de reuniones durante el IV trimestre para revisar no solo planes de mejoramiento, sino actividades relacionadas con la auditoría SGAS, revisión de matriz de riesgos, entre otras. </t>
  </si>
  <si>
    <t>La acción de mejora se cierra; revisado el SharePoint de planes de mejoramiento el 28/01/2026 se identificó captura de pantalla del SECOP II donde se identifica el cargue del informe.</t>
  </si>
  <si>
    <t xml:space="preserve">La acción de mejora se cierra;  revisado el SharePoint de planes de mejoramiento el 28/01/2026 se identificó los soguientes soportes:
-. Correo del 23/10/2025 con la solicitud de actualizar la matriz de riesgos asociada con el riesgo RDPD-04.
-. Matriz de riesgos con los ajustes del control, incluyendo la periodicidad del control. 
Así entonces, se revisió la versión n°3 de la matriz de riesgos de la entidad aprobada en el CICCI del 09/12/2025 identiificando el ajuste solicitado. </t>
  </si>
  <si>
    <t>La acción de mejora se cierra; revisado el SharePoint de planes de mejoramiento el 28/01/2026 se identificó acta de fecha 15/11/2025 en la cual se revisó el estado de la información publicada en SECOP II del contrato; socialización al responsable para la publicación de la información pendiente.
Así entonces, se recomienda al proceso continuar con la revisión periódica que se debe cargar en el SECOP II; a fin de agrantizar su actualización oportuna.</t>
  </si>
  <si>
    <t>La acción de mejora se cierra; revisado el SharePoint de planes de mejoramiento el 28/01/2026 se identificaron los siguientes soportes:
-. Traza de correos del 31/10/2025 con la cual el profesional del SST remitió información relacionada para realizar simulacros. 
-. Acta del 21 de octubre con la cual se planificó la realización del simulacro (actividades y repsonsables), de conformidad con el plan de contingencia de la entidad.</t>
  </si>
  <si>
    <t>La acción de mejora se encuentra en ejecución; revisado el SharePoint de planes de mejoramiento el 28/01/2026 se identificaron los siguientes soportes:
-. Acta de reunión del 31/10/2025 del comité de cupos. 
-. 15 comnicaciones a distribuidores que presentan ventas por debajo del 20%, con el fin de identificar: 
1. Principales retos que están enfrentando en la comercialización del producto.
2. Acciones que consideran necesarias para impulsar las ventas en su región.
3. Apoyos o material promocional que desde la Lotería podamos gestionar para fortalecerlos.</t>
  </si>
  <si>
    <t>CUMPLIDA</t>
  </si>
  <si>
    <t>La acción de mejora se cierra; revisado el SharePoint de planes de mejoramiento el 28/01/2026 se identificaron los siguientes soportes:
-. FRO410-148-4 FORMATO MANTENIMIENTO DEL EQUIPO DE SORTEO  LOTERIA DE BOGOTÁ, donde se identifica el apartado para el registro de las firmas de los delegados asistentes al matenimiento. 
-. Correo del 23/12/2025 con el cual se socializó el formato ajustado al equipo del procesos para implementación. 
-. Acta de fecha 31/12/2025 y 08/01/2026 de mantenimiento a los equipos donde se identifica la verificación de la no incorporación de elementos ajenos o no autorizados que puedan comprometer la confiabilidad de los módulos.</t>
  </si>
  <si>
    <t>La acción de mejora se cierra; revisado el SharePoint de planes de mejoramiento el 28/01/2026 se identificó procedimiento PRO410-237-12 MANTENIMIENTO DE EQUIPOS DE SORTEO verisón del 19/12/2025, donde se identifica la inclusión de la polírica n°4 para uso excepcional del celular y ajuste en la nota n°1 de la actividad n°3, que hace referencia al protocolo para el manejo de celulares durante los sorteos realizados. 
Así entonces, se recomienda al proceso realizar seguimiento para identificar que lo establecido en el procedimiento se cumpla.</t>
  </si>
  <si>
    <r>
      <t xml:space="preserve">La acción de mejora se cierra; revisado el SharePoint de planes de mejoramiento el 28/01/2026 se identificó: 
Frenta a la actividad n°1, procedimiento PRO410-237-12 MANTENIMIENTO DE EQUIPOS DE SORTEO verisón del 19/12/2025, donde se identifica la inclusión de nota en la actividad n°2 relacionada con la rotación de personal y documento excel "ACTIVIDAD TURNO SORTEOS ENERO 2026" donde se registra la programación de los delegados a asistir a los sorteos en el mes de enero del 2026. 
</t>
    </r>
    <r>
      <rPr>
        <sz val="10"/>
        <rFont val="Arial Narrow"/>
        <family val="2"/>
      </rPr>
      <t xml:space="preserve">Frenta a la actividad n°2, no se identifica solicitud mediante comunicación a la NTC para la programación del personal encargado del ajuste y mantenimiento de los equipos del sorteo, ni la respuesta remitida. No obstante, de lo informado por el proceso en reunión virtual del 29 de enero este tipo de actividades no se encuentran contempladas dentro de las obligaciones el contrato por lo que requeriría costos adicionales para ambas entidades.
</t>
    </r>
    <r>
      <rPr>
        <b/>
        <sz val="10"/>
        <rFont val="Arial Narrow"/>
        <family val="2"/>
      </rPr>
      <t>De acuerdo a lo anterior, se recomienda al proceso f</t>
    </r>
    <r>
      <rPr>
        <b/>
        <sz val="10"/>
        <color theme="1"/>
        <rFont val="Arial Narrow"/>
        <family val="2"/>
      </rPr>
      <t>ormular las acciones de mejoramiento teniendo la capacidad y los recursos con los que cuenta la entidad para ejecutar actividades.</t>
    </r>
  </si>
  <si>
    <r>
      <t xml:space="preserve">La acción de mejora se cierra; revisado el SharePoint de planes de mejoramiento el 28/01/2026 se identificó procedimiento PRO410-204-18 REALIZACIÓN SORTEO LOTERÍA versión del 19/12/2025 en el cual se incluye en la actividad n°14 la socialziación verbal de los resultados para confromtación. 
</t>
    </r>
    <r>
      <rPr>
        <b/>
        <sz val="10"/>
        <color theme="1"/>
        <rFont val="Arial Narrow"/>
        <family val="2"/>
      </rPr>
      <t xml:space="preserve">Se recomienda solicitar la publicación del procedimiento actualizado en el botón de transparencia, ya que, en la actualidad se encuentra la verisón anterior. 
</t>
    </r>
    <r>
      <rPr>
        <sz val="10"/>
        <color theme="1"/>
        <rFont val="Arial Narrow"/>
        <family val="2"/>
      </rPr>
      <t xml:space="preserve">Frente a la actividad n°2, el 29/01/2025 el proceso remitió acta del sorteo 2827 y 2828 donde no se identificaron diferencias con los resultados obtenidos. </t>
    </r>
  </si>
  <si>
    <r>
      <t xml:space="preserve">La acción de mejora se cierra; revisado el SharePoint de planes de mejoramiento el 28/01/2026 se identificó: 
-. Correo del 28 de octubre con el cual el proceso solicitó a la OAP incluir la aprobación del normograma.
-. Normograma donde se identifica la inclusión del Acuerdo 710 de 2023 (fila 13) y Acuerdo 709 de 2023 (fila 33)
</t>
    </r>
    <r>
      <rPr>
        <b/>
        <sz val="10"/>
        <color rgb="FF000000"/>
        <rFont val="Arial Narrow"/>
        <family val="2"/>
      </rPr>
      <t>Por consiguiente, se recomienda al proceso realizar seguimiento a la solicitud con le fin de identificar la aprobación y posterior ´publicación en el botón de transparencia.</t>
    </r>
  </si>
  <si>
    <r>
      <t>La acción de mejora se cierra; revisado el SharePoint de planes de mejoramiento el 28/01/2026 se identificaron los siguientes soportes:
-. Correo del 28 de diciembre, con el cual se asigno al responsable la actividad de "</t>
    </r>
    <r>
      <rPr>
        <i/>
        <sz val="10"/>
        <color theme="1"/>
        <rFont val="Arial Narrow"/>
        <family val="2"/>
      </rPr>
      <t xml:space="preserve">reportar de manera semanal a la Unidad Financiera los distribuidores que se presentan las garantías vencidas, con el fin de que el área de Cartera realice la retención correspondient"
-. </t>
    </r>
    <r>
      <rPr>
        <sz val="10"/>
        <color theme="1"/>
        <rFont val="Arial Narrow"/>
        <family val="2"/>
      </rPr>
      <t xml:space="preserve">PRO410-199-13 ASIGNACIÓN Y DISTRIBUCIÓN DE BILLETERIA aprobado por el comité de
gestión el 19 de diciembre de 2025 donde se incluyó la </t>
    </r>
    <r>
      <rPr>
        <i/>
        <sz val="10"/>
        <color theme="1"/>
        <rFont val="Arial Narrow"/>
        <family val="2"/>
      </rPr>
      <t xml:space="preserve">"Nota No. 1: La dirección de Operación debe reportar de manera semanal a la Unidad Financiera los distribuidores que se presentan las garantías vencidas, con el fin de que el área de Cartera realice la retención correspondiente"
-. </t>
    </r>
    <r>
      <rPr>
        <sz val="10"/>
        <color theme="1"/>
        <rFont val="Arial Narrow"/>
        <family val="2"/>
      </rPr>
      <t>El 29/01/2026 se remitieron las comunicaciones del seguimiento realizado por el responsable a las novedas asociadas con pólizas vencidas (septiembre 18, octubre 24 y noviembre 20)</t>
    </r>
    <r>
      <rPr>
        <i/>
        <sz val="10"/>
        <color theme="1"/>
        <rFont val="Arial Narrow"/>
        <family val="2"/>
      </rPr>
      <t xml:space="preserve">
</t>
    </r>
    <r>
      <rPr>
        <b/>
        <sz val="10"/>
        <color theme="1"/>
        <rFont val="Arial Narrow"/>
        <family val="2"/>
      </rPr>
      <t xml:space="preserve">Así entonces, teniendo en cuenta que la asignación del responsable se realizó a diciembre del 2025 se recomienda hacer seguimiento periódico con el fin de identificar que se ejecute la revisión de novedas relacionadas con el estado de los distribuidores.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</si>
</sst>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d/mm/yyyy;@"/>
    <numFmt numFmtId="166" formatCode="dd/mm/yyyy;@"/>
  </numFmts>
  <fonts count="65"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b/>
      <sz val="8"/>
      <color theme="1"/>
      <name val="Arial Narrow"/>
      <family val="2"/>
    </font>
    <font>
      <sz val="8"/>
      <color theme="1"/>
      <name val="Arial Narrow"/>
      <family val="2"/>
    </font>
    <font>
      <b/>
      <sz val="11"/>
      <color rgb="FFFF0000"/>
      <name val="Arial Narrow"/>
      <family val="2"/>
    </font>
    <font>
      <b/>
      <sz val="11"/>
      <name val="Arial Narrow"/>
      <family val="2"/>
    </font>
    <font>
      <sz val="11"/>
      <name val="Arial Narrow"/>
      <family val="2"/>
    </font>
    <font>
      <b/>
      <sz val="10"/>
      <name val="Arial Narrow"/>
      <family val="2"/>
    </font>
    <font>
      <sz val="10"/>
      <name val="Arial Narrow"/>
      <family val="2"/>
    </font>
    <font>
      <sz val="10"/>
      <color theme="0"/>
      <name val="Arial Narrow"/>
      <family val="2"/>
    </font>
    <font>
      <b/>
      <sz val="10"/>
      <color rgb="FF000000"/>
      <name val="Arial Narrow"/>
      <family val="2"/>
    </font>
    <font>
      <sz val="10"/>
      <color rgb="FF000000"/>
      <name val="Arial Narrow"/>
      <family val="2"/>
    </font>
    <font>
      <sz val="10"/>
      <color rgb="FFFF0000"/>
      <name val="Arial Narrow"/>
      <family val="2"/>
    </font>
    <font>
      <b/>
      <sz val="9"/>
      <color indexed="81"/>
      <name val="Tahoma"/>
      <family val="2"/>
    </font>
    <font>
      <sz val="9"/>
      <color indexed="81"/>
      <name val="Tahoma"/>
      <family val="2"/>
    </font>
    <font>
      <sz val="10"/>
      <color indexed="8"/>
      <name val="Arial Narrow"/>
      <family val="2"/>
    </font>
    <font>
      <b/>
      <u/>
      <sz val="10"/>
      <name val="Arial Narrow"/>
      <family val="2"/>
    </font>
    <font>
      <sz val="8"/>
      <color rgb="FFFF0000"/>
      <name val="Arial"/>
      <family val="2"/>
    </font>
    <font>
      <b/>
      <sz val="8"/>
      <color rgb="FF323232"/>
      <name val="Arial"/>
      <family val="2"/>
    </font>
    <font>
      <b/>
      <sz val="9"/>
      <color theme="0"/>
      <name val="Arial"/>
      <family val="2"/>
    </font>
    <font>
      <b/>
      <sz val="11"/>
      <color theme="0"/>
      <name val="Arial"/>
      <family val="2"/>
    </font>
    <font>
      <sz val="11"/>
      <color theme="0"/>
      <name val="Arial"/>
      <family val="2"/>
    </font>
    <font>
      <sz val="11"/>
      <color theme="1"/>
      <name val="Arial"/>
      <family val="2"/>
    </font>
    <font>
      <b/>
      <sz val="11"/>
      <color theme="1"/>
      <name val="Arial"/>
      <family val="2"/>
    </font>
    <font>
      <b/>
      <sz val="8"/>
      <color rgb="FFFF0000"/>
      <name val="Arial Narrow"/>
      <family val="2"/>
    </font>
    <font>
      <sz val="8"/>
      <color rgb="FFFF0000"/>
      <name val="Arial Narrow"/>
      <family val="2"/>
    </font>
    <font>
      <b/>
      <i/>
      <sz val="10"/>
      <color rgb="FF000000"/>
      <name val="Arial Narrow"/>
      <family val="2"/>
    </font>
    <font>
      <u/>
      <sz val="10"/>
      <color rgb="FF000000"/>
      <name val="Arial Narrow"/>
      <family val="2"/>
    </font>
    <font>
      <i/>
      <sz val="10"/>
      <color rgb="FF000000"/>
      <name val="Arial Narrow"/>
      <family val="2"/>
    </font>
    <font>
      <i/>
      <sz val="10"/>
      <color theme="1"/>
      <name val="Arial Narrow"/>
      <family val="2"/>
    </font>
    <font>
      <u/>
      <sz val="7.35"/>
      <color theme="10"/>
      <name val="Calibri"/>
      <family val="2"/>
    </font>
    <font>
      <b/>
      <sz val="10"/>
      <color rgb="FFFF0000"/>
      <name val="Arial Narrow"/>
      <family val="2"/>
    </font>
  </fonts>
  <fills count="28">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rgb="FF000000"/>
      </patternFill>
    </fill>
    <fill>
      <patternFill patternType="solid">
        <fgColor theme="4"/>
        <bgColor indexed="64"/>
      </patternFill>
    </fill>
    <fill>
      <patternFill patternType="solid">
        <fgColor theme="9" tint="0.39997558519241921"/>
        <bgColor indexed="64"/>
      </patternFill>
    </fill>
    <fill>
      <patternFill patternType="solid">
        <fgColor rgb="FF5B9BD5"/>
        <bgColor indexed="64"/>
      </patternFill>
    </fill>
    <fill>
      <patternFill patternType="solid">
        <fgColor rgb="FF54823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rgb="FFFFFF00"/>
        <bgColor rgb="FF000000"/>
      </patternFill>
    </fill>
    <fill>
      <patternFill patternType="solid">
        <fgColor theme="0"/>
        <bgColor rgb="FF000000"/>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bottom/>
      <diagonal/>
    </border>
    <border>
      <left style="thin">
        <color rgb="FF000000"/>
      </left>
      <right/>
      <top style="thin">
        <color rgb="FF000000"/>
      </top>
      <bottom/>
      <diagonal/>
    </border>
    <border>
      <left style="thin">
        <color indexed="64"/>
      </left>
      <right style="thin">
        <color indexed="64"/>
      </right>
      <top style="double">
        <color indexed="64"/>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s>
  <cellStyleXfs count="35">
    <xf numFmtId="0" fontId="0" fillId="0" borderId="0"/>
    <xf numFmtId="9" fontId="1" fillId="0" borderId="0" applyFont="0" applyFill="0" applyBorder="0" applyAlignment="0" applyProtection="0"/>
    <xf numFmtId="0" fontId="2" fillId="0" borderId="0"/>
    <xf numFmtId="0" fontId="3" fillId="0" borderId="0"/>
    <xf numFmtId="0" fontId="10"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3" fillId="0" borderId="0" applyNumberFormat="0" applyFill="0" applyBorder="0" applyAlignment="0" applyProtection="0">
      <alignment vertical="top"/>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cellStyleXfs>
  <cellXfs count="535">
    <xf numFmtId="0" fontId="0" fillId="0" borderId="0" xfId="0"/>
    <xf numFmtId="0" fontId="8" fillId="11" borderId="0" xfId="0" applyFont="1" applyFill="1" applyAlignment="1" applyProtection="1">
      <alignment horizontal="center" vertical="center" wrapText="1"/>
      <protection locked="0"/>
    </xf>
    <xf numFmtId="0" fontId="8"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8"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8"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8" fillId="14" borderId="1" xfId="1" applyFont="1" applyFill="1" applyBorder="1" applyAlignment="1" applyProtection="1">
      <alignment horizontal="center" vertical="center" wrapText="1"/>
      <protection locked="0"/>
    </xf>
    <xf numFmtId="0" fontId="8" fillId="0" borderId="1" xfId="0" applyFont="1" applyBorder="1" applyAlignment="1">
      <alignment vertical="top" wrapText="1"/>
    </xf>
    <xf numFmtId="0" fontId="8" fillId="0" borderId="1" xfId="0" applyFont="1" applyBorder="1" applyAlignment="1">
      <alignment vertical="center" wrapText="1"/>
    </xf>
    <xf numFmtId="0" fontId="7" fillId="3" borderId="0" xfId="0" applyFont="1" applyFill="1" applyAlignment="1" applyProtection="1">
      <alignment horizontal="center" vertical="top" wrapText="1"/>
      <protection locked="0"/>
    </xf>
    <xf numFmtId="0" fontId="8" fillId="12" borderId="0" xfId="0" applyFont="1" applyFill="1" applyAlignment="1" applyProtection="1">
      <alignment horizontal="center" vertical="top" wrapText="1"/>
      <protection locked="0"/>
    </xf>
    <xf numFmtId="0" fontId="8" fillId="0" borderId="0" xfId="0" applyFont="1" applyAlignment="1" applyProtection="1">
      <alignment horizontal="center" vertical="top" wrapText="1"/>
      <protection locked="0"/>
    </xf>
    <xf numFmtId="0" fontId="8"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8"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8" fillId="0" borderId="0" xfId="0" applyFont="1" applyAlignment="1">
      <alignment horizontal="center" vertical="center" wrapText="1"/>
    </xf>
    <xf numFmtId="14" fontId="8" fillId="0" borderId="0" xfId="0" applyNumberFormat="1" applyFont="1" applyAlignment="1" applyProtection="1">
      <alignment horizontal="center" vertical="center" wrapText="1"/>
      <protection locked="0"/>
    </xf>
    <xf numFmtId="0" fontId="8" fillId="14"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pplyProtection="1">
      <alignment horizontal="center" vertical="center"/>
      <protection locked="0"/>
    </xf>
    <xf numFmtId="14" fontId="8" fillId="14" borderId="0" xfId="0" applyNumberFormat="1" applyFont="1" applyFill="1" applyAlignment="1" applyProtection="1">
      <alignment horizontal="center" vertical="center"/>
      <protection locked="0"/>
    </xf>
    <xf numFmtId="14" fontId="8" fillId="14" borderId="0" xfId="0" applyNumberFormat="1" applyFont="1" applyFill="1" applyAlignment="1" applyProtection="1">
      <alignment horizontal="center" vertical="center" wrapText="1"/>
      <protection locked="0"/>
    </xf>
    <xf numFmtId="0" fontId="14" fillId="0" borderId="0" xfId="0" applyFont="1" applyAlignment="1">
      <alignment horizontal="center" vertical="center"/>
    </xf>
    <xf numFmtId="0" fontId="13" fillId="0" borderId="0" xfId="0" applyFont="1" applyAlignment="1">
      <alignment horizontal="center" vertical="center" wrapText="1"/>
    </xf>
    <xf numFmtId="0" fontId="8" fillId="0" borderId="0" xfId="0" applyFont="1" applyAlignment="1">
      <alignment horizontal="center" vertical="top" wrapText="1"/>
    </xf>
    <xf numFmtId="9" fontId="8" fillId="0" borderId="0" xfId="1" applyFont="1" applyFill="1" applyBorder="1" applyAlignment="1" applyProtection="1">
      <alignment horizontal="center" vertical="center"/>
      <protection locked="0"/>
    </xf>
    <xf numFmtId="14" fontId="8" fillId="0" borderId="0" xfId="0" applyNumberFormat="1" applyFont="1" applyAlignment="1">
      <alignment horizontal="center" vertical="center"/>
    </xf>
    <xf numFmtId="14" fontId="12" fillId="0" borderId="0" xfId="0" applyNumberFormat="1" applyFont="1" applyAlignment="1">
      <alignment horizontal="center" vertical="center" wrapText="1"/>
    </xf>
    <xf numFmtId="14" fontId="8" fillId="0" borderId="0" xfId="0" applyNumberFormat="1" applyFont="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top" wrapText="1"/>
    </xf>
    <xf numFmtId="0" fontId="9" fillId="0" borderId="0" xfId="2" applyFont="1" applyAlignment="1">
      <alignment horizontal="center" vertical="center" wrapText="1"/>
    </xf>
    <xf numFmtId="14" fontId="9" fillId="0" borderId="0" xfId="2" applyNumberFormat="1" applyFont="1" applyAlignment="1">
      <alignment horizontal="center" vertical="center" wrapText="1"/>
    </xf>
    <xf numFmtId="14" fontId="9" fillId="0" borderId="0" xfId="0" applyNumberFormat="1" applyFont="1" applyAlignment="1">
      <alignment horizontal="center" vertical="center"/>
    </xf>
    <xf numFmtId="0" fontId="15" fillId="0" borderId="0" xfId="0" applyFont="1" applyAlignment="1">
      <alignment horizontal="center" vertical="center" wrapText="1"/>
    </xf>
    <xf numFmtId="0" fontId="9" fillId="0" borderId="0" xfId="2" applyFont="1" applyAlignment="1">
      <alignment horizontal="center" vertical="top" wrapText="1"/>
    </xf>
    <xf numFmtId="14" fontId="9"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9" fillId="0" borderId="0" xfId="9" applyFont="1" applyFill="1" applyBorder="1" applyAlignment="1" applyProtection="1">
      <alignment horizontal="center" vertical="center" wrapText="1"/>
    </xf>
    <xf numFmtId="0" fontId="11" fillId="0" borderId="0" xfId="0" applyFont="1" applyAlignment="1">
      <alignment horizontal="center" vertical="center"/>
    </xf>
    <xf numFmtId="14" fontId="16" fillId="0" borderId="0" xfId="0" applyNumberFormat="1" applyFont="1" applyAlignment="1">
      <alignment horizontal="center" vertical="center"/>
    </xf>
    <xf numFmtId="0" fontId="16" fillId="0" borderId="0" xfId="0" applyFont="1" applyAlignment="1">
      <alignment horizontal="center" vertical="center"/>
    </xf>
    <xf numFmtId="9" fontId="8" fillId="0" borderId="0" xfId="0" applyNumberFormat="1" applyFont="1" applyAlignment="1">
      <alignment horizontal="center" vertical="center" wrapText="1"/>
    </xf>
    <xf numFmtId="0" fontId="12" fillId="0" borderId="0" xfId="0" applyFont="1" applyAlignment="1">
      <alignment horizontal="center" vertical="center" wrapText="1"/>
    </xf>
    <xf numFmtId="0" fontId="9" fillId="0" borderId="0" xfId="0" applyFont="1" applyAlignment="1" applyProtection="1">
      <alignment horizontal="center" vertical="top" wrapText="1"/>
      <protection locked="0"/>
    </xf>
    <xf numFmtId="9" fontId="8" fillId="0" borderId="0" xfId="1"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4" fontId="9" fillId="0" borderId="0" xfId="0" applyNumberFormat="1" applyFont="1" applyAlignment="1" applyProtection="1">
      <alignment horizontal="center" vertical="center" wrapText="1"/>
      <protection locked="0"/>
    </xf>
    <xf numFmtId="9" fontId="8" fillId="0" borderId="0" xfId="0" applyNumberFormat="1" applyFont="1" applyAlignment="1" applyProtection="1">
      <alignment horizontal="center" vertical="center" wrapText="1"/>
      <protection locked="0"/>
    </xf>
    <xf numFmtId="14" fontId="12" fillId="0" borderId="0" xfId="0" applyNumberFormat="1" applyFont="1" applyAlignment="1" applyProtection="1">
      <alignment horizontal="center" vertical="center" wrapText="1"/>
      <protection locked="0"/>
    </xf>
    <xf numFmtId="0" fontId="9" fillId="0" borderId="0" xfId="0" applyFont="1" applyAlignment="1" applyProtection="1">
      <alignment horizontal="left" vertical="top" wrapText="1"/>
      <protection locked="0"/>
    </xf>
    <xf numFmtId="0" fontId="8" fillId="0" borderId="0" xfId="4" applyFont="1" applyAlignment="1">
      <alignment horizontal="center" vertical="center" wrapText="1"/>
    </xf>
    <xf numFmtId="0" fontId="8" fillId="0" borderId="0" xfId="0" applyFont="1" applyAlignment="1" applyProtection="1">
      <alignment horizontal="center" vertical="top" wrapText="1" shrinkToFit="1"/>
      <protection locked="0"/>
    </xf>
    <xf numFmtId="14" fontId="9" fillId="0" borderId="0" xfId="0" applyNumberFormat="1" applyFont="1" applyAlignment="1" applyProtection="1">
      <alignment horizontal="center" vertical="center"/>
      <protection locked="0"/>
    </xf>
    <xf numFmtId="0" fontId="7" fillId="0" borderId="0" xfId="0" applyFont="1" applyAlignment="1" applyProtection="1">
      <alignment horizontal="left" vertical="center" wrapText="1"/>
      <protection locked="0"/>
    </xf>
    <xf numFmtId="0" fontId="9" fillId="0" borderId="0" xfId="0" applyFont="1" applyAlignment="1">
      <alignment horizontal="center" vertical="top" wrapText="1"/>
    </xf>
    <xf numFmtId="0" fontId="16" fillId="0" borderId="0" xfId="0" applyFont="1" applyAlignment="1">
      <alignment horizontal="center" vertical="top" wrapText="1"/>
    </xf>
    <xf numFmtId="0" fontId="8"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7" fillId="0" borderId="0" xfId="0" applyFont="1" applyAlignment="1">
      <alignment vertical="center" wrapText="1"/>
    </xf>
    <xf numFmtId="0" fontId="18" fillId="0" borderId="1" xfId="0" applyFont="1" applyBorder="1" applyAlignment="1" applyProtection="1">
      <alignment horizontal="center" vertical="center" wrapText="1"/>
      <protection locked="0"/>
    </xf>
    <xf numFmtId="14" fontId="12"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8" fillId="0" borderId="1" xfId="0" applyFont="1" applyBorder="1" applyAlignment="1">
      <alignment wrapText="1"/>
    </xf>
    <xf numFmtId="9" fontId="5" fillId="0" borderId="1" xfId="1" applyFont="1" applyBorder="1" applyAlignment="1" applyProtection="1">
      <alignment horizontal="center" vertical="center"/>
      <protection locked="0"/>
    </xf>
    <xf numFmtId="0" fontId="8" fillId="0" borderId="0" xfId="0" applyFont="1"/>
    <xf numFmtId="0" fontId="18" fillId="0" borderId="1"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18" fillId="0" borderId="1" xfId="0" applyFont="1" applyBorder="1" applyAlignment="1" applyProtection="1">
      <alignment horizontal="center" vertical="top" wrapText="1"/>
      <protection locked="0"/>
    </xf>
    <xf numFmtId="14" fontId="12"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7"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7" fillId="0" borderId="0" xfId="0" applyFont="1" applyAlignment="1">
      <alignment horizontal="justify" vertical="top" wrapText="1"/>
    </xf>
    <xf numFmtId="14" fontId="5" fillId="0" borderId="0" xfId="0" applyNumberFormat="1" applyFont="1" applyAlignment="1">
      <alignment horizontal="center" vertical="center" wrapText="1"/>
    </xf>
    <xf numFmtId="0" fontId="23" fillId="0" borderId="0" xfId="0" applyFont="1" applyAlignment="1">
      <alignment horizontal="justify" vertical="top" wrapText="1"/>
    </xf>
    <xf numFmtId="0" fontId="25"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0" xfId="0" applyFont="1"/>
    <xf numFmtId="0" fontId="28" fillId="0" borderId="0" xfId="0" applyFont="1" applyAlignment="1" applyProtection="1">
      <alignment horizontal="center" vertical="top" wrapText="1"/>
      <protection locked="0"/>
    </xf>
    <xf numFmtId="0" fontId="29" fillId="0" borderId="0" xfId="0" applyFont="1"/>
    <xf numFmtId="0" fontId="31" fillId="0" borderId="0" xfId="0" applyFont="1" applyAlignment="1">
      <alignment vertical="top" wrapText="1"/>
    </xf>
    <xf numFmtId="0" fontId="27" fillId="2"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vertical="center" wrapText="1"/>
      <protection locked="0"/>
    </xf>
    <xf numFmtId="0" fontId="27" fillId="17" borderId="1"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protection locked="0"/>
    </xf>
    <xf numFmtId="0" fontId="28" fillId="0" borderId="1" xfId="0" applyFont="1" applyBorder="1"/>
    <xf numFmtId="0" fontId="29" fillId="0" borderId="8" xfId="0" applyFont="1" applyBorder="1"/>
    <xf numFmtId="0" fontId="29" fillId="0" borderId="14" xfId="0" applyFont="1" applyBorder="1"/>
    <xf numFmtId="0" fontId="29" fillId="0" borderId="7" xfId="0" applyFont="1" applyBorder="1"/>
    <xf numFmtId="0" fontId="29" fillId="0" borderId="9" xfId="0" applyFont="1" applyBorder="1"/>
    <xf numFmtId="0" fontId="29" fillId="0" borderId="15" xfId="0" applyFont="1" applyBorder="1"/>
    <xf numFmtId="0" fontId="29" fillId="0" borderId="8" xfId="0" applyFont="1" applyBorder="1" applyAlignment="1">
      <alignment horizontal="center"/>
    </xf>
    <xf numFmtId="0" fontId="29" fillId="0" borderId="0" xfId="0" applyFont="1" applyAlignment="1">
      <alignment horizontal="center"/>
    </xf>
    <xf numFmtId="0" fontId="29" fillId="0" borderId="14" xfId="0" applyFont="1" applyBorder="1" applyAlignment="1">
      <alignment horizontal="center"/>
    </xf>
    <xf numFmtId="0" fontId="33" fillId="0" borderId="8" xfId="0" applyFont="1" applyBorder="1"/>
    <xf numFmtId="0" fontId="34" fillId="0" borderId="8" xfId="0" applyFont="1" applyBorder="1"/>
    <xf numFmtId="0" fontId="33" fillId="0" borderId="0" xfId="0" applyFont="1"/>
    <xf numFmtId="0" fontId="34" fillId="6" borderId="1" xfId="0" applyFont="1" applyFill="1" applyBorder="1" applyAlignment="1">
      <alignment horizontal="center"/>
    </xf>
    <xf numFmtId="0" fontId="34" fillId="0" borderId="1" xfId="0" applyFont="1" applyBorder="1" applyAlignment="1" applyProtection="1">
      <alignment vertical="center" wrapText="1"/>
      <protection locked="0"/>
    </xf>
    <xf numFmtId="0" fontId="33" fillId="0" borderId="1" xfId="0" applyFont="1" applyBorder="1" applyAlignment="1" applyProtection="1">
      <alignment vertical="top" wrapText="1"/>
      <protection locked="0"/>
    </xf>
    <xf numFmtId="0" fontId="34" fillId="0" borderId="0" xfId="0" applyFont="1" applyAlignment="1" applyProtection="1">
      <alignment vertical="center" wrapText="1"/>
      <protection locked="0"/>
    </xf>
    <xf numFmtId="0" fontId="33" fillId="0" borderId="0" xfId="0" applyFont="1" applyAlignment="1" applyProtection="1">
      <alignment vertical="center" wrapText="1"/>
      <protection locked="0"/>
    </xf>
    <xf numFmtId="0" fontId="34" fillId="0" borderId="0" xfId="0" applyFont="1"/>
    <xf numFmtId="0" fontId="30" fillId="0" borderId="18" xfId="0" applyFont="1" applyBorder="1" applyAlignment="1">
      <alignment vertical="center"/>
    </xf>
    <xf numFmtId="0" fontId="30" fillId="0" borderId="19" xfId="0" applyFont="1" applyBorder="1" applyAlignment="1">
      <alignment vertical="center"/>
    </xf>
    <xf numFmtId="0" fontId="35" fillId="0" borderId="17" xfId="0" applyFont="1" applyBorder="1" applyAlignment="1">
      <alignment horizontal="center" vertical="center"/>
    </xf>
    <xf numFmtId="0" fontId="37" fillId="0" borderId="0" xfId="0" applyFont="1" applyAlignment="1">
      <alignment horizontal="center"/>
    </xf>
    <xf numFmtId="0" fontId="33" fillId="0" borderId="0" xfId="0" applyFont="1" applyAlignment="1">
      <alignment horizontal="center"/>
    </xf>
    <xf numFmtId="0" fontId="33" fillId="0" borderId="0" xfId="0" applyFont="1" applyAlignment="1">
      <alignment horizontal="center" vertical="center"/>
    </xf>
    <xf numFmtId="9" fontId="33" fillId="0" borderId="0" xfId="1" applyFont="1" applyFill="1"/>
    <xf numFmtId="0" fontId="28" fillId="0" borderId="2" xfId="0" applyFont="1" applyBorder="1" applyAlignment="1" applyProtection="1">
      <alignment horizontal="center" vertical="center"/>
      <protection locked="0"/>
    </xf>
    <xf numFmtId="0" fontId="33" fillId="0" borderId="12" xfId="0" applyFont="1" applyBorder="1" applyAlignment="1">
      <alignment horizontal="left" vertical="center" wrapText="1"/>
    </xf>
    <xf numFmtId="0" fontId="33" fillId="0" borderId="1" xfId="0" applyFont="1" applyBorder="1" applyAlignment="1" applyProtection="1">
      <alignment horizontal="justify" vertical="center" wrapText="1"/>
      <protection locked="0"/>
    </xf>
    <xf numFmtId="0" fontId="38" fillId="0" borderId="1" xfId="0" applyFont="1" applyBorder="1" applyAlignment="1" applyProtection="1">
      <alignment horizontal="justify" vertical="center" wrapText="1"/>
      <protection locked="0"/>
    </xf>
    <xf numFmtId="0" fontId="39" fillId="0" borderId="1" xfId="0" applyFont="1" applyBorder="1" applyAlignment="1" applyProtection="1">
      <alignment horizontal="justify"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horizontal="justify" vertical="top" wrapText="1"/>
      <protection locked="0"/>
    </xf>
    <xf numFmtId="0" fontId="40" fillId="17" borderId="2" xfId="0" applyFont="1" applyFill="1" applyBorder="1" applyAlignment="1" applyProtection="1">
      <alignment horizontal="center" vertical="center" wrapText="1"/>
      <protection locked="0"/>
    </xf>
    <xf numFmtId="0" fontId="40" fillId="17" borderId="1" xfId="0" applyFont="1" applyFill="1" applyBorder="1" applyAlignment="1" applyProtection="1">
      <alignment horizontal="center" vertical="center" wrapText="1"/>
      <protection locked="0"/>
    </xf>
    <xf numFmtId="0" fontId="41" fillId="0" borderId="1" xfId="0" applyFont="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28" fillId="14" borderId="2"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8" fillId="16" borderId="1" xfId="0" applyFont="1" applyFill="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9" fontId="28" fillId="14" borderId="2" xfId="0" applyNumberFormat="1" applyFont="1" applyFill="1" applyBorder="1" applyAlignment="1" applyProtection="1">
      <alignment horizontal="center" vertical="center" wrapText="1"/>
      <protection locked="0"/>
    </xf>
    <xf numFmtId="14" fontId="41" fillId="14" borderId="1" xfId="2" applyNumberFormat="1" applyFont="1" applyFill="1" applyBorder="1" applyAlignment="1" applyProtection="1">
      <alignment horizontal="center" vertical="center" wrapText="1"/>
      <protection locked="0"/>
    </xf>
    <xf numFmtId="0" fontId="40" fillId="0" borderId="1" xfId="0" applyFont="1" applyBorder="1" applyAlignment="1">
      <alignment horizontal="left" vertical="center" wrapText="1"/>
    </xf>
    <xf numFmtId="0" fontId="28" fillId="14" borderId="1" xfId="0" applyFont="1" applyFill="1" applyBorder="1" applyAlignment="1" applyProtection="1">
      <alignment horizontal="center" vertical="center" wrapText="1"/>
      <protection locked="0"/>
    </xf>
    <xf numFmtId="0" fontId="28" fillId="16" borderId="2" xfId="0" applyFont="1" applyFill="1" applyBorder="1" applyAlignment="1" applyProtection="1">
      <alignment horizontal="center" vertical="center" wrapText="1"/>
      <protection locked="0"/>
    </xf>
    <xf numFmtId="0" fontId="28" fillId="0" borderId="21" xfId="0" applyFont="1" applyBorder="1" applyAlignment="1" applyProtection="1">
      <alignment horizontal="center" vertical="center"/>
      <protection locked="0"/>
    </xf>
    <xf numFmtId="0" fontId="41" fillId="0" borderId="1" xfId="0" applyFont="1" applyBorder="1" applyAlignment="1">
      <alignment horizontal="left" vertical="top" wrapText="1"/>
    </xf>
    <xf numFmtId="0" fontId="27" fillId="0" borderId="2"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8" fillId="0" borderId="1" xfId="0" applyFont="1" applyBorder="1" applyAlignment="1">
      <alignment horizontal="center" vertical="center"/>
    </xf>
    <xf numFmtId="2" fontId="28" fillId="0" borderId="2" xfId="0" applyNumberFormat="1" applyFont="1" applyBorder="1" applyAlignment="1" applyProtection="1">
      <alignment horizontal="center" vertical="center"/>
      <protection locked="0"/>
    </xf>
    <xf numFmtId="9" fontId="28" fillId="0" borderId="2" xfId="0" applyNumberFormat="1" applyFont="1" applyBorder="1" applyAlignment="1" applyProtection="1">
      <alignment horizontal="center" vertical="center"/>
      <protection locked="0"/>
    </xf>
    <xf numFmtId="0" fontId="28" fillId="14" borderId="22" xfId="0" applyFont="1" applyFill="1" applyBorder="1" applyAlignment="1" applyProtection="1">
      <alignment horizontal="center" vertical="center"/>
      <protection locked="0"/>
    </xf>
    <xf numFmtId="2" fontId="28" fillId="0" borderId="1" xfId="0" applyNumberFormat="1" applyFont="1" applyBorder="1" applyAlignment="1" applyProtection="1">
      <alignment horizontal="center" vertical="center"/>
      <protection locked="0"/>
    </xf>
    <xf numFmtId="9" fontId="28" fillId="0" borderId="1" xfId="0" applyNumberFormat="1" applyFont="1" applyBorder="1" applyAlignment="1" applyProtection="1">
      <alignment horizontal="center" vertical="center"/>
      <protection locked="0"/>
    </xf>
    <xf numFmtId="0" fontId="28" fillId="14" borderId="1" xfId="0" applyFont="1" applyFill="1" applyBorder="1" applyAlignment="1" applyProtection="1">
      <alignment horizontal="center" vertical="center"/>
      <protection locked="0"/>
    </xf>
    <xf numFmtId="0" fontId="41" fillId="0" borderId="23" xfId="0" applyFont="1" applyBorder="1" applyAlignment="1">
      <alignment horizontal="justify" vertical="top" wrapText="1"/>
    </xf>
    <xf numFmtId="0" fontId="41" fillId="0" borderId="3" xfId="0" applyFont="1" applyBorder="1" applyAlignment="1">
      <alignment horizontal="center" vertical="center" wrapText="1"/>
    </xf>
    <xf numFmtId="9" fontId="28" fillId="14" borderId="1" xfId="0" applyNumberFormat="1" applyFont="1" applyFill="1" applyBorder="1" applyAlignment="1" applyProtection="1">
      <alignment horizontal="center" vertical="center" wrapText="1"/>
      <protection locked="0"/>
    </xf>
    <xf numFmtId="165" fontId="41" fillId="0" borderId="1" xfId="0" applyNumberFormat="1" applyFont="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41" fillId="0" borderId="1" xfId="9" applyFont="1" applyFill="1" applyBorder="1" applyAlignment="1" applyProtection="1">
      <alignment horizontal="center" vertical="center" wrapText="1"/>
    </xf>
    <xf numFmtId="0" fontId="28" fillId="16" borderId="1" xfId="0" applyFont="1" applyFill="1" applyBorder="1" applyAlignment="1">
      <alignment horizontal="center" vertical="center" wrapText="1"/>
    </xf>
    <xf numFmtId="0" fontId="41" fillId="0" borderId="1" xfId="0" applyFont="1" applyBorder="1" applyAlignment="1">
      <alignment horizontal="justify" vertical="top" wrapText="1"/>
    </xf>
    <xf numFmtId="0" fontId="41" fillId="0" borderId="1" xfId="0" applyFont="1" applyBorder="1" applyAlignment="1">
      <alignment horizontal="center" vertical="center" wrapText="1"/>
    </xf>
    <xf numFmtId="0" fontId="28" fillId="0" borderId="1" xfId="0" applyFont="1" applyBorder="1" applyAlignment="1">
      <alignment horizontal="center" vertical="center" wrapText="1"/>
    </xf>
    <xf numFmtId="14" fontId="41" fillId="14" borderId="1" xfId="2" applyNumberFormat="1" applyFont="1" applyFill="1" applyBorder="1" applyAlignment="1">
      <alignment horizontal="center" vertical="center" wrapText="1"/>
    </xf>
    <xf numFmtId="14" fontId="44" fillId="14" borderId="1" xfId="2" applyNumberFormat="1" applyFont="1" applyFill="1" applyBorder="1" applyAlignment="1">
      <alignment horizontal="center" vertical="center" wrapText="1"/>
    </xf>
    <xf numFmtId="0" fontId="41" fillId="0" borderId="1" xfId="0" applyFont="1" applyBorder="1" applyAlignment="1">
      <alignment horizontal="left" vertical="center" wrapText="1"/>
    </xf>
    <xf numFmtId="165" fontId="28" fillId="0" borderId="1" xfId="0" applyNumberFormat="1" applyFont="1" applyBorder="1" applyAlignment="1" applyProtection="1">
      <alignment horizontal="center" vertical="center"/>
      <protection locked="0"/>
    </xf>
    <xf numFmtId="0" fontId="28" fillId="0" borderId="5" xfId="0" applyFont="1" applyBorder="1" applyAlignment="1" applyProtection="1">
      <alignment horizontal="center" vertical="center" wrapText="1"/>
      <protection locked="0"/>
    </xf>
    <xf numFmtId="0" fontId="28" fillId="16" borderId="1" xfId="0" applyFont="1" applyFill="1" applyBorder="1" applyAlignment="1" applyProtection="1">
      <alignment horizontal="center" vertical="center"/>
      <protection locked="0"/>
    </xf>
    <xf numFmtId="0" fontId="28" fillId="0" borderId="1" xfId="0" applyFont="1" applyBorder="1" applyAlignment="1" applyProtection="1">
      <alignment horizontal="left" vertical="center" wrapText="1"/>
      <protection locked="0"/>
    </xf>
    <xf numFmtId="0" fontId="28" fillId="0" borderId="1" xfId="0" applyFont="1" applyBorder="1" applyAlignment="1" applyProtection="1">
      <alignment horizontal="left" vertical="top" wrapText="1"/>
      <protection locked="0"/>
    </xf>
    <xf numFmtId="0" fontId="28" fillId="16" borderId="2" xfId="0" applyFont="1" applyFill="1" applyBorder="1" applyAlignment="1" applyProtection="1">
      <alignment horizontal="center" vertical="center"/>
      <protection locked="0"/>
    </xf>
    <xf numFmtId="0" fontId="28" fillId="0" borderId="2" xfId="0" applyFont="1" applyBorder="1" applyAlignment="1" applyProtection="1">
      <alignment horizontal="left" vertical="center" wrapText="1"/>
      <protection locked="0"/>
    </xf>
    <xf numFmtId="0" fontId="41" fillId="0" borderId="2" xfId="0" applyFont="1" applyBorder="1" applyAlignment="1">
      <alignment horizontal="center" vertical="center" wrapText="1"/>
    </xf>
    <xf numFmtId="14" fontId="41" fillId="0" borderId="1" xfId="0" applyNumberFormat="1" applyFont="1" applyBorder="1" applyAlignment="1">
      <alignment horizontal="center" vertical="center" wrapText="1"/>
    </xf>
    <xf numFmtId="0" fontId="28" fillId="14" borderId="1" xfId="0" applyFont="1" applyFill="1" applyBorder="1" applyAlignment="1">
      <alignment horizontal="center" vertical="center" wrapText="1"/>
    </xf>
    <xf numFmtId="0" fontId="41" fillId="16" borderId="1" xfId="9" applyFont="1" applyFill="1" applyBorder="1" applyAlignment="1" applyProtection="1">
      <alignment horizontal="center" vertical="center" wrapText="1"/>
    </xf>
    <xf numFmtId="0" fontId="41" fillId="0" borderId="1" xfId="2" applyFont="1" applyBorder="1" applyAlignment="1">
      <alignment vertical="top" wrapText="1"/>
    </xf>
    <xf numFmtId="0" fontId="41" fillId="0" borderId="1" xfId="2" applyFont="1" applyBorder="1" applyAlignment="1">
      <alignment vertical="center" wrapText="1"/>
    </xf>
    <xf numFmtId="0" fontId="48" fillId="0" borderId="1" xfId="0" applyFont="1" applyBorder="1" applyAlignment="1">
      <alignment horizontal="center" vertical="center"/>
    </xf>
    <xf numFmtId="0" fontId="41" fillId="0" borderId="1" xfId="2" applyFont="1" applyBorder="1" applyAlignment="1">
      <alignment horizontal="center" vertical="center" wrapText="1"/>
    </xf>
    <xf numFmtId="9" fontId="28" fillId="14" borderId="1" xfId="1" applyFont="1" applyFill="1" applyBorder="1" applyAlignment="1" applyProtection="1">
      <alignment horizontal="center" vertical="center"/>
      <protection locked="0"/>
    </xf>
    <xf numFmtId="14" fontId="41" fillId="0" borderId="1" xfId="2" applyNumberFormat="1" applyFont="1" applyBorder="1" applyAlignment="1">
      <alignment horizontal="center" vertical="center" wrapText="1"/>
    </xf>
    <xf numFmtId="0" fontId="28" fillId="14" borderId="5" xfId="0" applyFont="1" applyFill="1" applyBorder="1" applyAlignment="1" applyProtection="1">
      <alignment horizontal="center" vertical="center" wrapText="1"/>
      <protection locked="0"/>
    </xf>
    <xf numFmtId="0" fontId="41" fillId="14" borderId="24" xfId="9" applyFont="1" applyFill="1" applyBorder="1" applyAlignment="1" applyProtection="1">
      <alignment horizontal="center" vertical="center" wrapText="1"/>
    </xf>
    <xf numFmtId="0" fontId="28" fillId="14" borderId="22" xfId="0" applyFont="1" applyFill="1" applyBorder="1" applyAlignment="1" applyProtection="1">
      <alignment horizontal="center" vertical="center" wrapText="1"/>
      <protection locked="0"/>
    </xf>
    <xf numFmtId="0" fontId="41" fillId="14" borderId="25" xfId="9" applyFont="1" applyFill="1" applyBorder="1" applyAlignment="1" applyProtection="1">
      <alignment horizontal="center" vertical="center" wrapText="1"/>
    </xf>
    <xf numFmtId="0" fontId="41" fillId="0" borderId="2" xfId="2" applyFont="1" applyBorder="1" applyAlignment="1">
      <alignment vertical="top" wrapText="1"/>
    </xf>
    <xf numFmtId="9" fontId="28" fillId="14" borderId="2" xfId="1" applyFont="1" applyFill="1" applyBorder="1" applyAlignment="1" applyProtection="1">
      <alignment horizontal="center" vertical="center"/>
      <protection locked="0"/>
    </xf>
    <xf numFmtId="14" fontId="41" fillId="14" borderId="2" xfId="2" applyNumberFormat="1" applyFont="1" applyFill="1" applyBorder="1" applyAlignment="1">
      <alignment horizontal="center" vertical="center" wrapText="1"/>
    </xf>
    <xf numFmtId="0" fontId="28" fillId="0" borderId="24" xfId="0" applyFont="1" applyBorder="1" applyAlignment="1" applyProtection="1">
      <alignment horizontal="center" vertical="center" wrapText="1"/>
      <protection locked="0"/>
    </xf>
    <xf numFmtId="0" fontId="28" fillId="0" borderId="1" xfId="0" applyFont="1" applyBorder="1" applyAlignment="1" applyProtection="1">
      <alignment horizontal="left" vertical="center"/>
      <protection locked="0"/>
    </xf>
    <xf numFmtId="0" fontId="41" fillId="0" borderId="2" xfId="0" applyFont="1" applyBorder="1" applyAlignment="1">
      <alignment horizontal="left" vertical="center" wrapText="1"/>
    </xf>
    <xf numFmtId="14" fontId="41" fillId="0" borderId="2" xfId="0" applyNumberFormat="1" applyFont="1" applyBorder="1" applyAlignment="1">
      <alignment horizontal="center" vertical="center" wrapText="1"/>
    </xf>
    <xf numFmtId="9" fontId="28" fillId="14" borderId="21" xfId="0" applyNumberFormat="1" applyFont="1" applyFill="1" applyBorder="1" applyAlignment="1" applyProtection="1">
      <alignment horizontal="center" vertical="center" wrapText="1"/>
      <protection locked="0"/>
    </xf>
    <xf numFmtId="0" fontId="41" fillId="0" borderId="3" xfId="0" applyFont="1" applyBorder="1" applyAlignment="1">
      <alignment horizontal="left" vertical="center" wrapText="1"/>
    </xf>
    <xf numFmtId="0" fontId="40" fillId="0" borderId="1" xfId="0" applyFont="1" applyBorder="1" applyAlignment="1">
      <alignment horizontal="center" vertical="center" wrapText="1"/>
    </xf>
    <xf numFmtId="0" fontId="41" fillId="14" borderId="1" xfId="9" applyFont="1" applyFill="1" applyBorder="1" applyAlignment="1" applyProtection="1">
      <alignment horizontal="center" vertical="center" wrapText="1"/>
    </xf>
    <xf numFmtId="166" fontId="41" fillId="0" borderId="1" xfId="2" applyNumberFormat="1" applyFont="1" applyBorder="1" applyAlignment="1">
      <alignment horizontal="center" vertical="center" wrapText="1"/>
    </xf>
    <xf numFmtId="14" fontId="28" fillId="0" borderId="1" xfId="0" applyNumberFormat="1" applyFont="1" applyBorder="1" applyAlignment="1" applyProtection="1">
      <alignment horizontal="center" vertical="center"/>
      <protection locked="0"/>
    </xf>
    <xf numFmtId="0" fontId="51" fillId="19" borderId="2" xfId="0" applyFont="1" applyFill="1" applyBorder="1" applyAlignment="1">
      <alignment horizontal="center" vertical="center" wrapText="1" readingOrder="1"/>
    </xf>
    <xf numFmtId="0" fontId="51" fillId="19" borderId="1" xfId="0" applyFont="1" applyFill="1" applyBorder="1" applyAlignment="1">
      <alignment horizontal="center" vertical="center" wrapText="1" readingOrder="1"/>
    </xf>
    <xf numFmtId="0" fontId="19" fillId="19" borderId="1" xfId="0" applyFont="1" applyFill="1" applyBorder="1" applyAlignment="1">
      <alignment horizontal="center" vertical="center" wrapText="1"/>
    </xf>
    <xf numFmtId="0" fontId="19" fillId="20" borderId="1" xfId="0" applyFont="1" applyFill="1" applyBorder="1" applyAlignment="1">
      <alignment horizontal="center" vertical="center" wrapText="1"/>
    </xf>
    <xf numFmtId="0" fontId="51" fillId="22" borderId="1" xfId="0" applyFont="1" applyFill="1" applyBorder="1" applyAlignment="1">
      <alignment horizontal="center" vertical="center" wrapText="1" readingOrder="1"/>
    </xf>
    <xf numFmtId="0" fontId="51" fillId="15" borderId="1" xfId="0" applyFont="1" applyFill="1" applyBorder="1" applyAlignment="1">
      <alignment horizontal="center" vertical="center" wrapText="1" readingOrder="1"/>
    </xf>
    <xf numFmtId="0" fontId="51" fillId="16" borderId="1" xfId="0" applyFont="1" applyFill="1" applyBorder="1" applyAlignment="1">
      <alignment horizontal="center" vertical="center" wrapText="1" readingOrder="1"/>
    </xf>
    <xf numFmtId="0" fontId="18" fillId="23" borderId="24" xfId="0" applyFont="1" applyFill="1" applyBorder="1" applyAlignment="1">
      <alignment horizontal="center" vertical="center" wrapText="1" readingOrder="1"/>
    </xf>
    <xf numFmtId="0" fontId="20" fillId="24" borderId="5" xfId="0" applyFont="1" applyFill="1" applyBorder="1" applyAlignment="1">
      <alignment horizontal="center" vertical="center"/>
    </xf>
    <xf numFmtId="0" fontId="20" fillId="24" borderId="1" xfId="0" applyFont="1" applyFill="1" applyBorder="1" applyAlignment="1">
      <alignment horizontal="center" vertical="center"/>
    </xf>
    <xf numFmtId="0" fontId="20" fillId="24" borderId="24" xfId="0" applyFont="1" applyFill="1" applyBorder="1" applyAlignment="1">
      <alignment horizontal="center" vertical="center" wrapText="1" readingOrder="1"/>
    </xf>
    <xf numFmtId="0" fontId="20" fillId="24" borderId="1" xfId="0" applyFont="1" applyFill="1" applyBorder="1" applyAlignment="1">
      <alignment horizontal="center" vertical="center" wrapText="1" readingOrder="1"/>
    </xf>
    <xf numFmtId="0" fontId="50" fillId="24" borderId="1" xfId="0" applyFont="1" applyFill="1" applyBorder="1" applyAlignment="1">
      <alignment horizontal="center" vertical="center" wrapText="1" readingOrder="1"/>
    </xf>
    <xf numFmtId="0" fontId="20" fillId="24" borderId="1" xfId="0" applyFont="1" applyFill="1" applyBorder="1" applyAlignment="1">
      <alignment horizontal="center" vertical="center" wrapText="1"/>
    </xf>
    <xf numFmtId="0" fontId="18" fillId="23" borderId="1" xfId="0" applyFont="1" applyFill="1" applyBorder="1" applyAlignment="1">
      <alignment horizontal="center" vertical="center" wrapText="1" readingOrder="1"/>
    </xf>
    <xf numFmtId="0" fontId="21" fillId="23" borderId="1" xfId="0" applyFont="1" applyFill="1" applyBorder="1" applyAlignment="1">
      <alignment horizontal="center" vertical="center" wrapText="1" readingOrder="1"/>
    </xf>
    <xf numFmtId="0" fontId="50" fillId="24" borderId="1" xfId="0" applyFont="1" applyFill="1" applyBorder="1" applyAlignment="1">
      <alignment horizontal="center" vertical="center" wrapText="1"/>
    </xf>
    <xf numFmtId="0" fontId="53" fillId="25" borderId="27" xfId="0" applyFont="1" applyFill="1" applyBorder="1" applyAlignment="1">
      <alignment horizontal="center" vertical="center"/>
    </xf>
    <xf numFmtId="0" fontId="54" fillId="25" borderId="6" xfId="0" applyFont="1" applyFill="1" applyBorder="1" applyAlignment="1">
      <alignment horizontal="center" vertical="center"/>
    </xf>
    <xf numFmtId="0" fontId="54" fillId="25" borderId="28" xfId="0" applyFont="1" applyFill="1" applyBorder="1" applyAlignment="1">
      <alignment horizontal="center" vertical="center"/>
    </xf>
    <xf numFmtId="0" fontId="54" fillId="25" borderId="27" xfId="0" applyFont="1" applyFill="1" applyBorder="1" applyAlignment="1">
      <alignment horizontal="center" vertical="center"/>
    </xf>
    <xf numFmtId="0" fontId="5" fillId="0" borderId="0" xfId="0" applyFont="1" applyAlignment="1">
      <alignment horizontal="center"/>
    </xf>
    <xf numFmtId="0" fontId="55" fillId="0" borderId="0" xfId="0" applyFont="1" applyAlignment="1">
      <alignment horizontal="center" vertical="center"/>
    </xf>
    <xf numFmtId="10" fontId="56" fillId="0" borderId="1" xfId="1" applyNumberFormat="1" applyFont="1" applyBorder="1" applyAlignment="1">
      <alignment horizontal="center" vertical="center"/>
    </xf>
    <xf numFmtId="14" fontId="41" fillId="0" borderId="23" xfId="0" applyNumberFormat="1" applyFont="1" applyBorder="1" applyAlignment="1">
      <alignment horizontal="center" vertical="center" wrapText="1"/>
    </xf>
    <xf numFmtId="0" fontId="41" fillId="14" borderId="1" xfId="0" applyFont="1" applyFill="1" applyBorder="1" applyAlignment="1">
      <alignment horizontal="center" vertical="center" wrapText="1"/>
    </xf>
    <xf numFmtId="0" fontId="28" fillId="0" borderId="29" xfId="0" applyFont="1" applyBorder="1" applyAlignment="1" applyProtection="1">
      <alignment horizontal="center" vertical="center"/>
      <protection locked="0"/>
    </xf>
    <xf numFmtId="166" fontId="41" fillId="0" borderId="1" xfId="0" applyNumberFormat="1" applyFont="1" applyBorder="1" applyAlignment="1">
      <alignment horizontal="center" vertical="center" wrapText="1"/>
    </xf>
    <xf numFmtId="166" fontId="28" fillId="0" borderId="1" xfId="0" applyNumberFormat="1" applyFont="1" applyBorder="1" applyAlignment="1" applyProtection="1">
      <alignment horizontal="center" vertical="center"/>
      <protection locked="0"/>
    </xf>
    <xf numFmtId="0" fontId="41" fillId="0" borderId="3" xfId="2" applyFont="1" applyBorder="1" applyAlignment="1">
      <alignment horizontal="justify" vertical="center" wrapText="1"/>
    </xf>
    <xf numFmtId="0" fontId="41" fillId="0" borderId="3" xfId="2" applyFont="1" applyBorder="1" applyAlignment="1">
      <alignment horizontal="center" vertical="center" wrapText="1"/>
    </xf>
    <xf numFmtId="0" fontId="41" fillId="0" borderId="2" xfId="2" applyFont="1" applyBorder="1" applyAlignment="1">
      <alignment vertical="center" wrapText="1"/>
    </xf>
    <xf numFmtId="0" fontId="41" fillId="0" borderId="1" xfId="2" applyFont="1" applyBorder="1" applyAlignment="1">
      <alignment horizontal="justify" vertical="center" wrapText="1"/>
    </xf>
    <xf numFmtId="0" fontId="28" fillId="0" borderId="2" xfId="0" applyFont="1" applyBorder="1" applyAlignment="1">
      <alignment horizontal="center" vertical="center"/>
    </xf>
    <xf numFmtId="0" fontId="40" fillId="0" borderId="3" xfId="0" applyFont="1" applyBorder="1" applyAlignment="1">
      <alignment horizontal="left" vertical="center" wrapText="1"/>
    </xf>
    <xf numFmtId="0" fontId="28" fillId="16" borderId="5" xfId="0" applyFont="1" applyFill="1" applyBorder="1" applyAlignment="1" applyProtection="1">
      <alignment horizontal="center" vertical="center"/>
      <protection locked="0"/>
    </xf>
    <xf numFmtId="14" fontId="28" fillId="0" borderId="2" xfId="0" applyNumberFormat="1" applyFont="1" applyBorder="1" applyAlignment="1">
      <alignment horizontal="center" vertical="center"/>
    </xf>
    <xf numFmtId="0" fontId="41" fillId="4" borderId="1" xfId="0" applyFont="1" applyFill="1" applyBorder="1" applyAlignment="1" applyProtection="1">
      <alignment horizontal="center" vertical="center"/>
      <protection locked="0"/>
    </xf>
    <xf numFmtId="14" fontId="28" fillId="0" borderId="1" xfId="0" applyNumberFormat="1" applyFont="1" applyBorder="1" applyAlignment="1">
      <alignment horizontal="center" vertical="center"/>
    </xf>
    <xf numFmtId="0" fontId="41" fillId="0" borderId="2" xfId="2" applyFont="1" applyBorder="1" applyAlignment="1">
      <alignment horizontal="justify" vertical="center" wrapText="1"/>
    </xf>
    <xf numFmtId="0" fontId="41" fillId="0" borderId="2" xfId="2" applyFont="1" applyBorder="1" applyAlignment="1">
      <alignment horizontal="center" vertical="center" wrapText="1"/>
    </xf>
    <xf numFmtId="0" fontId="41" fillId="4" borderId="2" xfId="0" applyFont="1" applyFill="1" applyBorder="1" applyAlignment="1" applyProtection="1">
      <alignment horizontal="center" vertical="center"/>
      <protection locked="0"/>
    </xf>
    <xf numFmtId="0" fontId="41" fillId="0" borderId="1" xfId="2" applyFont="1" applyBorder="1" applyAlignment="1">
      <alignment horizontal="center" vertical="top" wrapText="1"/>
    </xf>
    <xf numFmtId="0" fontId="28" fillId="0" borderId="1" xfId="0" applyFont="1" applyBorder="1" applyAlignment="1">
      <alignment vertical="center" wrapText="1"/>
    </xf>
    <xf numFmtId="0" fontId="28" fillId="0" borderId="1" xfId="0" applyFont="1" applyBorder="1" applyAlignment="1">
      <alignment wrapText="1"/>
    </xf>
    <xf numFmtId="0" fontId="28" fillId="0" borderId="1" xfId="0" applyFont="1" applyBorder="1" applyAlignment="1">
      <alignment horizontal="left" vertical="center" wrapText="1"/>
    </xf>
    <xf numFmtId="0" fontId="28" fillId="14" borderId="31" xfId="0" applyFont="1" applyFill="1" applyBorder="1" applyAlignment="1" applyProtection="1">
      <alignment horizontal="center" vertical="center"/>
      <protection locked="0"/>
    </xf>
    <xf numFmtId="2" fontId="28" fillId="0" borderId="21" xfId="0" applyNumberFormat="1" applyFont="1" applyBorder="1" applyAlignment="1" applyProtection="1">
      <alignment horizontal="center" vertical="center"/>
      <protection locked="0"/>
    </xf>
    <xf numFmtId="0" fontId="28" fillId="0" borderId="21" xfId="0" applyFont="1" applyBorder="1" applyAlignment="1">
      <alignment horizontal="center" vertical="center" wrapText="1"/>
    </xf>
    <xf numFmtId="165" fontId="41" fillId="0" borderId="21" xfId="0" applyNumberFormat="1" applyFont="1" applyBorder="1" applyAlignment="1">
      <alignment horizontal="center" vertical="center" wrapText="1"/>
    </xf>
    <xf numFmtId="0" fontId="41" fillId="0" borderId="11" xfId="0" applyFont="1" applyBorder="1" applyAlignment="1">
      <alignment horizontal="center" vertical="center" wrapText="1"/>
    </xf>
    <xf numFmtId="9" fontId="28" fillId="0" borderId="32" xfId="0" applyNumberFormat="1" applyFont="1" applyBorder="1" applyAlignment="1" applyProtection="1">
      <alignment horizontal="center" vertical="center"/>
      <protection locked="0"/>
    </xf>
    <xf numFmtId="9" fontId="28" fillId="14" borderId="22" xfId="0" applyNumberFormat="1" applyFont="1" applyFill="1" applyBorder="1" applyAlignment="1" applyProtection="1">
      <alignment horizontal="center" vertical="center" wrapText="1"/>
      <protection locked="0"/>
    </xf>
    <xf numFmtId="0" fontId="44" fillId="18" borderId="1" xfId="0" applyFont="1" applyFill="1" applyBorder="1" applyAlignment="1">
      <alignment horizontal="center" vertical="center" wrapText="1"/>
    </xf>
    <xf numFmtId="166" fontId="28" fillId="0" borderId="2" xfId="0" applyNumberFormat="1" applyFont="1" applyBorder="1" applyAlignment="1" applyProtection="1">
      <alignment horizontal="center" vertical="center"/>
      <protection locked="0"/>
    </xf>
    <xf numFmtId="0" fontId="44" fillId="0" borderId="1" xfId="0" applyFont="1" applyBorder="1" applyAlignment="1">
      <alignment horizontal="center" vertical="center" wrapText="1"/>
    </xf>
    <xf numFmtId="0" fontId="28" fillId="14" borderId="1" xfId="0" applyFont="1" applyFill="1" applyBorder="1" applyAlignment="1">
      <alignment horizontal="center" vertical="center"/>
    </xf>
    <xf numFmtId="0" fontId="51" fillId="21" borderId="1" xfId="0" applyFont="1" applyFill="1" applyBorder="1" applyAlignment="1">
      <alignment horizontal="center" vertical="center" wrapText="1" readingOrder="1"/>
    </xf>
    <xf numFmtId="0" fontId="27" fillId="0" borderId="2" xfId="0" applyFont="1" applyBorder="1" applyAlignment="1">
      <alignment horizontal="center" vertical="center" wrapText="1"/>
    </xf>
    <xf numFmtId="0" fontId="44" fillId="0" borderId="1" xfId="0" applyFont="1" applyBorder="1" applyAlignment="1">
      <alignment vertical="center" wrapText="1"/>
    </xf>
    <xf numFmtId="0" fontId="41" fillId="14" borderId="3" xfId="0" applyFont="1" applyFill="1" applyBorder="1" applyAlignment="1">
      <alignment horizontal="center" vertical="center" wrapText="1"/>
    </xf>
    <xf numFmtId="9" fontId="28" fillId="0" borderId="29" xfId="0" applyNumberFormat="1" applyFont="1" applyBorder="1" applyAlignment="1" applyProtection="1">
      <alignment horizontal="center" vertical="center"/>
      <protection locked="0"/>
    </xf>
    <xf numFmtId="0" fontId="28" fillId="14" borderId="29" xfId="0" applyFont="1" applyFill="1" applyBorder="1" applyAlignment="1" applyProtection="1">
      <alignment horizontal="center" vertical="center"/>
      <protection locked="0"/>
    </xf>
    <xf numFmtId="0" fontId="28" fillId="0" borderId="29" xfId="0" applyFont="1" applyBorder="1" applyAlignment="1">
      <alignment horizontal="center" vertical="center" wrapText="1"/>
    </xf>
    <xf numFmtId="0" fontId="28" fillId="14" borderId="2" xfId="0" applyFont="1" applyFill="1" applyBorder="1" applyAlignment="1" applyProtection="1">
      <alignment horizontal="center" vertical="center"/>
      <protection locked="0"/>
    </xf>
    <xf numFmtId="0" fontId="41" fillId="0" borderId="4" xfId="2" applyFont="1" applyBorder="1" applyAlignment="1">
      <alignment horizontal="justify" vertical="center" wrapText="1"/>
    </xf>
    <xf numFmtId="0" fontId="41" fillId="0" borderId="4" xfId="2" applyFont="1" applyBorder="1" applyAlignment="1">
      <alignment horizontal="center" vertical="center" wrapText="1"/>
    </xf>
    <xf numFmtId="166" fontId="28" fillId="0" borderId="29" xfId="0" applyNumberFormat="1" applyFont="1" applyBorder="1" applyAlignment="1" applyProtection="1">
      <alignment horizontal="center" vertical="center"/>
      <protection locked="0"/>
    </xf>
    <xf numFmtId="14" fontId="41" fillId="15" borderId="1" xfId="2" applyNumberFormat="1" applyFont="1" applyFill="1" applyBorder="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14" borderId="2" xfId="0" applyFont="1" applyFill="1" applyBorder="1" applyAlignment="1">
      <alignment horizontal="center" vertical="center" wrapText="1"/>
    </xf>
    <xf numFmtId="0" fontId="41" fillId="14" borderId="2" xfId="9" applyFont="1" applyFill="1" applyBorder="1" applyAlignment="1" applyProtection="1">
      <alignment horizontal="center" vertical="center" wrapText="1"/>
    </xf>
    <xf numFmtId="0" fontId="41" fillId="0" borderId="1" xfId="0" applyFont="1" applyBorder="1" applyAlignment="1">
      <alignment horizontal="center" vertical="center"/>
    </xf>
    <xf numFmtId="0" fontId="28" fillId="0" borderId="0" xfId="0" applyFont="1" applyAlignment="1">
      <alignment vertical="center"/>
    </xf>
    <xf numFmtId="0" fontId="44" fillId="0" borderId="3" xfId="0" applyFont="1" applyBorder="1" applyAlignment="1">
      <alignment horizontal="center" vertical="center" wrapText="1"/>
    </xf>
    <xf numFmtId="0" fontId="28" fillId="0" borderId="0" xfId="0" applyFont="1" applyAlignment="1">
      <alignment horizontal="center" vertical="center"/>
    </xf>
    <xf numFmtId="0" fontId="41" fillId="0" borderId="2" xfId="0" applyFont="1" applyBorder="1" applyAlignment="1">
      <alignment horizontal="justify" vertical="top" wrapText="1"/>
    </xf>
    <xf numFmtId="0" fontId="41" fillId="4" borderId="29" xfId="0" applyFont="1" applyFill="1" applyBorder="1" applyAlignment="1" applyProtection="1">
      <alignment horizontal="center" vertical="center"/>
      <protection locked="0"/>
    </xf>
    <xf numFmtId="9" fontId="28" fillId="0" borderId="1" xfId="1" applyFont="1" applyFill="1" applyBorder="1" applyAlignment="1">
      <alignment horizontal="center" vertical="center"/>
    </xf>
    <xf numFmtId="9" fontId="41" fillId="0" borderId="3" xfId="0" applyNumberFormat="1" applyFont="1" applyBorder="1" applyAlignment="1">
      <alignment horizontal="center" vertical="center" wrapText="1"/>
    </xf>
    <xf numFmtId="14" fontId="14" fillId="0" borderId="1" xfId="0" applyNumberFormat="1" applyFont="1" applyBorder="1" applyAlignment="1">
      <alignment horizontal="center" vertical="center" wrapText="1"/>
    </xf>
    <xf numFmtId="14" fontId="57" fillId="0" borderId="16" xfId="0" applyNumberFormat="1" applyFont="1" applyBorder="1" applyAlignment="1">
      <alignment horizontal="center" vertical="center"/>
    </xf>
    <xf numFmtId="0" fontId="27" fillId="0" borderId="21" xfId="0" applyFont="1" applyBorder="1" applyAlignment="1" applyProtection="1">
      <alignment horizontal="center" vertical="center"/>
      <protection locked="0"/>
    </xf>
    <xf numFmtId="0" fontId="28" fillId="0" borderId="25" xfId="0" applyFont="1" applyBorder="1" applyAlignment="1" applyProtection="1">
      <alignment horizontal="center" vertical="center" wrapText="1"/>
      <protection locked="0"/>
    </xf>
    <xf numFmtId="9" fontId="28" fillId="14" borderId="2" xfId="0" applyNumberFormat="1" applyFont="1" applyFill="1" applyBorder="1" applyAlignment="1" applyProtection="1">
      <alignment horizontal="center" vertical="center"/>
      <protection locked="0"/>
    </xf>
    <xf numFmtId="0" fontId="44" fillId="0" borderId="1" xfId="0" applyFont="1" applyBorder="1" applyAlignment="1">
      <alignment horizontal="left" vertical="center" wrapText="1"/>
    </xf>
    <xf numFmtId="9" fontId="28" fillId="0" borderId="3" xfId="0" applyNumberFormat="1" applyFont="1" applyBorder="1" applyAlignment="1" applyProtection="1">
      <alignment horizontal="center" vertical="center"/>
      <protection locked="0"/>
    </xf>
    <xf numFmtId="0" fontId="28" fillId="14" borderId="3" xfId="0" applyFont="1" applyFill="1" applyBorder="1" applyAlignment="1" applyProtection="1">
      <alignment horizontal="center" vertical="center"/>
      <protection locked="0"/>
    </xf>
    <xf numFmtId="0" fontId="28" fillId="0" borderId="2" xfId="0" applyFont="1" applyBorder="1" applyAlignment="1">
      <alignment vertical="center" wrapText="1"/>
    </xf>
    <xf numFmtId="0" fontId="41" fillId="0" borderId="2" xfId="0" applyFont="1" applyBorder="1" applyAlignment="1" applyProtection="1">
      <alignment horizontal="center" vertical="center"/>
      <protection locked="0"/>
    </xf>
    <xf numFmtId="14" fontId="14" fillId="0" borderId="2" xfId="0" applyNumberFormat="1" applyFont="1" applyBorder="1" applyAlignment="1">
      <alignment horizontal="center" vertical="center" wrapText="1"/>
    </xf>
    <xf numFmtId="9" fontId="28" fillId="0" borderId="2" xfId="1" applyFont="1" applyFill="1" applyBorder="1" applyAlignment="1">
      <alignment horizontal="center" vertical="center"/>
    </xf>
    <xf numFmtId="14" fontId="28" fillId="15" borderId="1" xfId="0" applyNumberFormat="1" applyFont="1" applyFill="1" applyBorder="1" applyAlignment="1" applyProtection="1">
      <alignment horizontal="center" vertical="center"/>
      <protection locked="0"/>
    </xf>
    <xf numFmtId="14" fontId="41" fillId="15" borderId="1" xfId="2" applyNumberFormat="1" applyFont="1" applyFill="1" applyBorder="1" applyAlignment="1">
      <alignment horizontal="center" vertical="center" wrapText="1"/>
    </xf>
    <xf numFmtId="0" fontId="28" fillId="0" borderId="0" xfId="0" applyFont="1" applyAlignment="1" applyProtection="1">
      <alignment horizontal="center" vertical="center" wrapText="1"/>
      <protection locked="0"/>
    </xf>
    <xf numFmtId="0" fontId="28" fillId="0" borderId="21" xfId="0" applyFont="1" applyBorder="1" applyAlignment="1">
      <alignment horizontal="center" vertical="center"/>
    </xf>
    <xf numFmtId="0" fontId="41" fillId="4" borderId="1" xfId="0" applyFont="1" applyFill="1" applyBorder="1" applyAlignment="1" applyProtection="1">
      <alignment horizontal="center" vertical="center" wrapText="1"/>
      <protection locked="0"/>
    </xf>
    <xf numFmtId="0" fontId="44" fillId="0" borderId="23" xfId="0" applyFont="1" applyBorder="1" applyAlignment="1">
      <alignment horizontal="justify" vertical="top" wrapText="1"/>
    </xf>
    <xf numFmtId="2" fontId="28" fillId="0" borderId="24" xfId="0" applyNumberFormat="1" applyFont="1" applyBorder="1" applyAlignment="1" applyProtection="1">
      <alignment horizontal="center" vertical="center"/>
      <protection locked="0"/>
    </xf>
    <xf numFmtId="0" fontId="28" fillId="0" borderId="4" xfId="0" applyFont="1" applyBorder="1" applyAlignment="1">
      <alignment horizontal="center" vertical="center"/>
    </xf>
    <xf numFmtId="14" fontId="14" fillId="0" borderId="4" xfId="0" applyNumberFormat="1" applyFont="1" applyBorder="1" applyAlignment="1">
      <alignment horizontal="center" vertical="center" wrapText="1"/>
    </xf>
    <xf numFmtId="9" fontId="28" fillId="0" borderId="4" xfId="1" applyFont="1" applyFill="1" applyBorder="1" applyAlignment="1">
      <alignment horizontal="center" vertical="center"/>
    </xf>
    <xf numFmtId="0" fontId="41" fillId="0" borderId="4"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41" fillId="4" borderId="25" xfId="0" applyFont="1" applyFill="1" applyBorder="1" applyAlignment="1" applyProtection="1">
      <alignment horizontal="center" vertical="center"/>
      <protection locked="0"/>
    </xf>
    <xf numFmtId="0" fontId="44" fillId="14" borderId="1" xfId="0" applyFont="1" applyFill="1" applyBorder="1" applyAlignment="1">
      <alignment vertical="center" wrapText="1"/>
    </xf>
    <xf numFmtId="0" fontId="44" fillId="14" borderId="1" xfId="0" applyFont="1" applyFill="1" applyBorder="1" applyAlignment="1">
      <alignment horizontal="center" vertical="center"/>
    </xf>
    <xf numFmtId="0" fontId="44" fillId="0" borderId="1" xfId="2" applyFont="1" applyBorder="1" applyAlignment="1">
      <alignment vertical="top" wrapText="1"/>
    </xf>
    <xf numFmtId="0" fontId="43" fillId="0" borderId="3" xfId="0" applyFont="1" applyBorder="1" applyAlignment="1">
      <alignment horizontal="left" vertical="center" wrapText="1"/>
    </xf>
    <xf numFmtId="0" fontId="22" fillId="21" borderId="2" xfId="0" applyFont="1" applyFill="1" applyBorder="1" applyAlignment="1">
      <alignment horizontal="center" vertical="center" wrapText="1" readingOrder="1"/>
    </xf>
    <xf numFmtId="0" fontId="44" fillId="14" borderId="2" xfId="0" applyFont="1" applyFill="1" applyBorder="1" applyAlignment="1">
      <alignment horizontal="center" vertical="center"/>
    </xf>
    <xf numFmtId="9" fontId="28" fillId="0" borderId="22" xfId="0" applyNumberFormat="1" applyFont="1" applyBorder="1" applyAlignment="1" applyProtection="1">
      <alignment horizontal="center" vertical="center"/>
      <protection locked="0"/>
    </xf>
    <xf numFmtId="0" fontId="40" fillId="0" borderId="3" xfId="2" applyFont="1" applyBorder="1" applyAlignment="1">
      <alignment horizontal="left" vertical="center" wrapText="1"/>
    </xf>
    <xf numFmtId="14" fontId="41" fillId="14" borderId="1" xfId="13" applyNumberFormat="1" applyFont="1" applyFill="1" applyBorder="1" applyAlignment="1" applyProtection="1">
      <alignment horizontal="center" vertical="center" wrapText="1"/>
      <protection locked="0"/>
    </xf>
    <xf numFmtId="0" fontId="40" fillId="0" borderId="1" xfId="2" applyFont="1" applyBorder="1" applyAlignment="1">
      <alignment horizontal="left" vertical="center" wrapText="1"/>
    </xf>
    <xf numFmtId="0" fontId="41" fillId="4" borderId="2" xfId="0" applyFont="1" applyFill="1" applyBorder="1" applyAlignment="1" applyProtection="1">
      <alignment horizontal="center" vertical="center" wrapText="1"/>
      <protection locked="0"/>
    </xf>
    <xf numFmtId="0" fontId="41" fillId="14" borderId="1" xfId="0" applyFont="1" applyFill="1" applyBorder="1" applyAlignment="1">
      <alignment horizontal="justify" vertical="center" wrapText="1"/>
    </xf>
    <xf numFmtId="0" fontId="28" fillId="0" borderId="25" xfId="0" applyFont="1" applyBorder="1" applyAlignment="1">
      <alignment horizontal="left" vertical="center" wrapText="1"/>
    </xf>
    <xf numFmtId="165" fontId="28" fillId="15" borderId="5" xfId="0" applyNumberFormat="1" applyFont="1" applyFill="1" applyBorder="1" applyAlignment="1" applyProtection="1">
      <alignment horizontal="center" vertical="center" wrapText="1"/>
      <protection locked="0"/>
    </xf>
    <xf numFmtId="0" fontId="28" fillId="0" borderId="5" xfId="0" applyFont="1" applyBorder="1" applyAlignment="1">
      <alignment vertical="center" wrapText="1"/>
    </xf>
    <xf numFmtId="14" fontId="28" fillId="15" borderId="1" xfId="2" applyNumberFormat="1" applyFont="1" applyFill="1" applyBorder="1" applyAlignment="1">
      <alignment horizontal="center" vertical="center" wrapText="1"/>
    </xf>
    <xf numFmtId="14" fontId="41" fillId="0" borderId="1" xfId="2" applyNumberFormat="1" applyFont="1" applyBorder="1" applyAlignment="1" applyProtection="1">
      <alignment horizontal="center" vertical="center" wrapText="1"/>
      <protection locked="0"/>
    </xf>
    <xf numFmtId="0" fontId="28" fillId="0" borderId="1" xfId="0" applyFont="1" applyBorder="1" applyAlignment="1">
      <alignment vertical="center"/>
    </xf>
    <xf numFmtId="0" fontId="28" fillId="14" borderId="1" xfId="0" applyFont="1" applyFill="1" applyBorder="1" applyAlignment="1">
      <alignment horizontal="center" wrapText="1"/>
    </xf>
    <xf numFmtId="0" fontId="44" fillId="0" borderId="1" xfId="0" applyFont="1" applyBorder="1" applyAlignment="1">
      <alignment horizontal="justify" vertical="center" wrapText="1"/>
    </xf>
    <xf numFmtId="0" fontId="28" fillId="14" borderId="5" xfId="0" applyFont="1" applyFill="1" applyBorder="1" applyAlignment="1" applyProtection="1">
      <alignment horizontal="center" vertical="center"/>
      <protection locked="0"/>
    </xf>
    <xf numFmtId="0" fontId="41" fillId="0" borderId="24" xfId="0" applyFont="1" applyBorder="1" applyAlignment="1">
      <alignment horizontal="center" vertical="center" wrapText="1"/>
    </xf>
    <xf numFmtId="0" fontId="28" fillId="0" borderId="0" xfId="0" applyFont="1" applyAlignment="1">
      <alignment horizontal="left" vertical="center" wrapText="1"/>
    </xf>
    <xf numFmtId="0" fontId="28" fillId="14" borderId="34" xfId="0" applyFont="1" applyFill="1" applyBorder="1" applyAlignment="1" applyProtection="1">
      <alignment horizontal="center" vertical="center"/>
      <protection locked="0"/>
    </xf>
    <xf numFmtId="0" fontId="43" fillId="0" borderId="1" xfId="2" applyFont="1" applyBorder="1" applyAlignment="1">
      <alignment horizontal="left" vertical="center" wrapText="1"/>
    </xf>
    <xf numFmtId="0" fontId="28" fillId="16" borderId="1" xfId="0" applyFont="1" applyFill="1" applyBorder="1" applyAlignment="1">
      <alignment horizontal="left" vertical="center" wrapText="1"/>
    </xf>
    <xf numFmtId="0" fontId="28" fillId="0" borderId="3" xfId="0" applyFont="1" applyBorder="1" applyAlignment="1" applyProtection="1">
      <alignment horizontal="center" vertical="center"/>
      <protection locked="0"/>
    </xf>
    <xf numFmtId="0" fontId="44" fillId="14" borderId="2" xfId="0" applyFont="1" applyFill="1" applyBorder="1" applyAlignment="1">
      <alignment horizontal="center" vertical="center" wrapText="1"/>
    </xf>
    <xf numFmtId="9" fontId="44" fillId="27" borderId="2" xfId="0" applyNumberFormat="1" applyFont="1" applyFill="1" applyBorder="1" applyAlignment="1">
      <alignment horizontal="center" vertical="center" wrapText="1"/>
    </xf>
    <xf numFmtId="14" fontId="44" fillId="0" borderId="1" xfId="0" applyNumberFormat="1" applyFont="1" applyBorder="1" applyAlignment="1">
      <alignment horizontal="center" vertical="center" wrapText="1"/>
    </xf>
    <xf numFmtId="14" fontId="28" fillId="14" borderId="1" xfId="0" applyNumberFormat="1" applyFont="1" applyFill="1" applyBorder="1" applyAlignment="1" applyProtection="1">
      <alignment horizontal="center" vertical="center"/>
      <protection locked="0"/>
    </xf>
    <xf numFmtId="0" fontId="44" fillId="14" borderId="1" xfId="0" applyFont="1" applyFill="1" applyBorder="1" applyAlignment="1">
      <alignment horizontal="center" vertical="center" wrapText="1"/>
    </xf>
    <xf numFmtId="9" fontId="44" fillId="27" borderId="1" xfId="0" applyNumberFormat="1" applyFont="1" applyFill="1" applyBorder="1" applyAlignment="1">
      <alignment horizontal="center" vertical="center" wrapText="1"/>
    </xf>
    <xf numFmtId="0" fontId="40" fillId="0" borderId="2" xfId="2" applyFont="1" applyBorder="1" applyAlignment="1">
      <alignment horizontal="center" vertical="center" wrapText="1"/>
    </xf>
    <xf numFmtId="0" fontId="44" fillId="18" borderId="2" xfId="0" applyFont="1" applyFill="1" applyBorder="1" applyAlignment="1">
      <alignment horizontal="center" vertical="center" wrapText="1"/>
    </xf>
    <xf numFmtId="0" fontId="44" fillId="0" borderId="2" xfId="0" applyFont="1" applyBorder="1" applyAlignment="1">
      <alignment horizontal="center" vertical="center" wrapText="1"/>
    </xf>
    <xf numFmtId="166" fontId="41" fillId="0" borderId="2" xfId="0" applyNumberFormat="1" applyFont="1" applyBorder="1" applyAlignment="1">
      <alignment horizontal="center" vertical="center" wrapText="1"/>
    </xf>
    <xf numFmtId="0" fontId="28" fillId="0" borderId="2" xfId="0" applyFont="1" applyBorder="1" applyAlignment="1">
      <alignment horizontal="center" vertical="center" wrapText="1"/>
    </xf>
    <xf numFmtId="166" fontId="41" fillId="15" borderId="2" xfId="0" applyNumberFormat="1" applyFont="1" applyFill="1" applyBorder="1" applyAlignment="1">
      <alignment horizontal="center" vertical="center" wrapText="1"/>
    </xf>
    <xf numFmtId="14" fontId="41" fillId="15" borderId="1" xfId="13" applyNumberFormat="1" applyFont="1" applyFill="1" applyBorder="1" applyAlignment="1" applyProtection="1">
      <alignment horizontal="center" vertical="center" wrapText="1"/>
      <protection locked="0"/>
    </xf>
    <xf numFmtId="14" fontId="28" fillId="0" borderId="1" xfId="0" applyNumberFormat="1" applyFont="1" applyBorder="1" applyAlignment="1">
      <alignment horizontal="center" vertical="center" wrapText="1"/>
    </xf>
    <xf numFmtId="14" fontId="28" fillId="15" borderId="1" xfId="0" applyNumberFormat="1" applyFont="1" applyFill="1" applyBorder="1" applyAlignment="1">
      <alignment horizontal="center" vertical="center" wrapText="1"/>
    </xf>
    <xf numFmtId="14" fontId="28" fillId="0" borderId="2" xfId="0" applyNumberFormat="1" applyFont="1" applyBorder="1" applyAlignment="1">
      <alignment horizontal="center" vertical="center" wrapText="1"/>
    </xf>
    <xf numFmtId="0" fontId="28" fillId="0" borderId="1" xfId="2" applyFont="1" applyBorder="1" applyAlignment="1">
      <alignment horizontal="left" vertical="center" wrapText="1"/>
    </xf>
    <xf numFmtId="0" fontId="41" fillId="0" borderId="2" xfId="9" applyFont="1" applyFill="1" applyBorder="1" applyAlignment="1" applyProtection="1">
      <alignment horizontal="center" vertical="center" wrapText="1"/>
    </xf>
    <xf numFmtId="0" fontId="28" fillId="0" borderId="2" xfId="0" applyFont="1" applyBorder="1" applyAlignment="1" applyProtection="1">
      <alignment horizontal="center" vertical="top" wrapText="1"/>
      <protection locked="0"/>
    </xf>
    <xf numFmtId="0" fontId="44" fillId="0" borderId="2" xfId="0" applyFont="1" applyBorder="1" applyAlignment="1" applyProtection="1">
      <alignment horizontal="left" vertical="center" wrapText="1"/>
      <protection locked="0"/>
    </xf>
    <xf numFmtId="0" fontId="41" fillId="14" borderId="2" xfId="0" applyFont="1" applyFill="1" applyBorder="1" applyAlignment="1">
      <alignment horizontal="justify" vertical="center" wrapText="1"/>
    </xf>
    <xf numFmtId="0" fontId="41" fillId="14" borderId="2" xfId="0" applyFont="1" applyFill="1" applyBorder="1" applyAlignment="1">
      <alignment horizontal="center" vertical="center" wrapText="1"/>
    </xf>
    <xf numFmtId="0" fontId="44" fillId="14" borderId="2" xfId="0" applyFont="1" applyFill="1" applyBorder="1" applyAlignment="1">
      <alignment horizontal="left" vertical="center" wrapText="1"/>
    </xf>
    <xf numFmtId="0" fontId="41" fillId="0" borderId="1" xfId="0" applyFont="1" applyBorder="1" applyAlignment="1">
      <alignment horizontal="justify" vertical="center" wrapText="1"/>
    </xf>
    <xf numFmtId="14" fontId="41" fillId="15" borderId="1" xfId="0" applyNumberFormat="1" applyFont="1" applyFill="1" applyBorder="1" applyAlignment="1">
      <alignment horizontal="center" vertical="center" wrapText="1"/>
    </xf>
    <xf numFmtId="0" fontId="41" fillId="0" borderId="3" xfId="2" applyFont="1" applyBorder="1" applyAlignment="1">
      <alignment horizontal="left" vertical="center" wrapText="1"/>
    </xf>
    <xf numFmtId="0" fontId="40" fillId="0" borderId="3" xfId="2" applyFont="1" applyBorder="1" applyAlignment="1">
      <alignment horizontal="center" vertical="center" wrapText="1"/>
    </xf>
    <xf numFmtId="0" fontId="28" fillId="0" borderId="2" xfId="0" applyFont="1" applyBorder="1" applyAlignment="1">
      <alignment horizontal="left" vertical="center" wrapText="1"/>
    </xf>
    <xf numFmtId="0" fontId="41" fillId="0" borderId="1" xfId="2" applyFont="1" applyBorder="1" applyAlignment="1">
      <alignment horizontal="left" vertical="center" wrapText="1"/>
    </xf>
    <xf numFmtId="49" fontId="41" fillId="0" borderId="1" xfId="2" applyNumberFormat="1" applyFont="1" applyBorder="1" applyAlignment="1">
      <alignment horizontal="center" vertical="center" wrapText="1"/>
    </xf>
    <xf numFmtId="0" fontId="41" fillId="0" borderId="35" xfId="2" applyFont="1" applyBorder="1" applyAlignment="1">
      <alignment vertical="center" wrapText="1"/>
    </xf>
    <xf numFmtId="0" fontId="41" fillId="0" borderId="1" xfId="4" applyFont="1" applyBorder="1" applyAlignment="1">
      <alignment horizontal="justify" vertical="center"/>
    </xf>
    <xf numFmtId="0" fontId="28" fillId="0" borderId="1" xfId="4" applyFont="1" applyBorder="1" applyAlignment="1">
      <alignment horizontal="justify" vertical="center"/>
    </xf>
    <xf numFmtId="14" fontId="28" fillId="0" borderId="1" xfId="2"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2" borderId="2" xfId="0" applyFont="1" applyFill="1" applyBorder="1" applyAlignment="1" applyProtection="1">
      <alignment horizontal="center" vertical="center" wrapText="1"/>
      <protection locked="0"/>
    </xf>
    <xf numFmtId="0" fontId="0" fillId="0" borderId="1" xfId="0" applyBorder="1" applyAlignment="1">
      <alignment vertical="center" wrapText="1"/>
    </xf>
    <xf numFmtId="0" fontId="28" fillId="0" borderId="29" xfId="0" applyFont="1" applyBorder="1" applyAlignment="1">
      <alignment horizontal="center" vertical="center"/>
    </xf>
    <xf numFmtId="9" fontId="28" fillId="14" borderId="1" xfId="0" applyNumberFormat="1" applyFont="1" applyFill="1" applyBorder="1" applyAlignment="1" applyProtection="1">
      <alignment horizontal="center" vertical="center"/>
      <protection locked="0"/>
    </xf>
    <xf numFmtId="14" fontId="28" fillId="15" borderId="2" xfId="0" applyNumberFormat="1" applyFont="1" applyFill="1" applyBorder="1" applyAlignment="1" applyProtection="1">
      <alignment horizontal="center" vertical="center"/>
      <protection locked="0"/>
    </xf>
    <xf numFmtId="14" fontId="41" fillId="15" borderId="33" xfId="0" applyNumberFormat="1" applyFont="1" applyFill="1" applyBorder="1" applyAlignment="1">
      <alignment horizontal="center" vertical="center" wrapText="1"/>
    </xf>
    <xf numFmtId="14" fontId="41" fillId="15" borderId="2" xfId="0" applyNumberFormat="1" applyFont="1" applyFill="1" applyBorder="1" applyAlignment="1">
      <alignment horizontal="center" vertical="center" wrapText="1"/>
    </xf>
    <xf numFmtId="14" fontId="41" fillId="15" borderId="23" xfId="0" applyNumberFormat="1" applyFont="1" applyFill="1" applyBorder="1" applyAlignment="1">
      <alignment horizontal="center" vertical="center" wrapText="1"/>
    </xf>
    <xf numFmtId="166" fontId="41" fillId="15" borderId="1" xfId="0" applyNumberFormat="1" applyFont="1" applyFill="1" applyBorder="1" applyAlignment="1">
      <alignment horizontal="center" vertical="center" wrapText="1"/>
    </xf>
    <xf numFmtId="49" fontId="41" fillId="15" borderId="1" xfId="2" applyNumberFormat="1" applyFont="1" applyFill="1" applyBorder="1" applyAlignment="1">
      <alignment horizontal="center" vertical="center" wrapText="1"/>
    </xf>
    <xf numFmtId="0" fontId="41" fillId="15" borderId="1" xfId="0" applyFont="1" applyFill="1" applyBorder="1" applyAlignment="1">
      <alignment horizontal="center" vertical="center" wrapText="1"/>
    </xf>
    <xf numFmtId="14" fontId="41" fillId="0" borderId="5" xfId="0" applyNumberFormat="1" applyFont="1" applyBorder="1" applyAlignment="1">
      <alignment horizontal="center" vertical="center" wrapText="1"/>
    </xf>
    <xf numFmtId="14" fontId="28" fillId="0" borderId="2" xfId="0" applyNumberFormat="1" applyFont="1" applyBorder="1" applyAlignment="1" applyProtection="1">
      <alignment horizontal="center" vertical="center"/>
      <protection locked="0"/>
    </xf>
    <xf numFmtId="0" fontId="43" fillId="0" borderId="3" xfId="2" applyFont="1" applyBorder="1" applyAlignment="1">
      <alignment horizontal="left" vertical="center" wrapText="1"/>
    </xf>
    <xf numFmtId="0" fontId="28" fillId="0" borderId="1" xfId="0" applyFont="1" applyBorder="1" applyAlignment="1">
      <alignment vertical="top" wrapText="1"/>
    </xf>
    <xf numFmtId="0" fontId="28" fillId="0" borderId="37" xfId="0" applyFont="1" applyBorder="1" applyAlignment="1">
      <alignment horizontal="left" vertical="center" wrapText="1"/>
    </xf>
    <xf numFmtId="2" fontId="28" fillId="0" borderId="25" xfId="0" applyNumberFormat="1" applyFont="1" applyBorder="1" applyAlignment="1" applyProtection="1">
      <alignment horizontal="center" vertical="center"/>
      <protection locked="0"/>
    </xf>
    <xf numFmtId="2" fontId="28" fillId="0" borderId="30" xfId="0" applyNumberFormat="1" applyFont="1" applyBorder="1" applyAlignment="1" applyProtection="1">
      <alignment horizontal="center" vertical="center"/>
      <protection locked="0"/>
    </xf>
    <xf numFmtId="0" fontId="44" fillId="0" borderId="1" xfId="0" applyFont="1" applyBorder="1" applyAlignment="1">
      <alignment horizontal="center" vertical="center"/>
    </xf>
    <xf numFmtId="9" fontId="28" fillId="0" borderId="29" xfId="1" applyFont="1" applyFill="1" applyBorder="1" applyAlignment="1">
      <alignment horizontal="center" vertical="center"/>
    </xf>
    <xf numFmtId="14" fontId="14" fillId="0" borderId="29" xfId="0" applyNumberFormat="1" applyFont="1" applyBorder="1" applyAlignment="1">
      <alignment horizontal="center" vertical="center" wrapText="1"/>
    </xf>
    <xf numFmtId="0" fontId="28" fillId="0" borderId="36" xfId="0" applyFont="1" applyBorder="1" applyAlignment="1" applyProtection="1">
      <alignment horizontal="center" vertical="center"/>
      <protection locked="0"/>
    </xf>
    <xf numFmtId="0" fontId="41" fillId="0" borderId="29" xfId="0" applyFont="1" applyBorder="1" applyAlignment="1" applyProtection="1">
      <alignment horizontal="center" vertical="center"/>
      <protection locked="0"/>
    </xf>
    <xf numFmtId="0" fontId="44" fillId="0" borderId="2" xfId="0" applyFont="1" applyBorder="1" applyAlignment="1">
      <alignment vertical="center" wrapText="1"/>
    </xf>
    <xf numFmtId="0" fontId="44" fillId="26" borderId="1" xfId="0" applyFont="1" applyFill="1" applyBorder="1" applyAlignment="1">
      <alignment horizontal="left" vertical="center" wrapText="1"/>
    </xf>
    <xf numFmtId="0" fontId="44" fillId="0" borderId="0" xfId="0" applyFont="1" applyAlignment="1">
      <alignment horizontal="left" vertical="center" wrapText="1"/>
    </xf>
    <xf numFmtId="0" fontId="44" fillId="0" borderId="2" xfId="0" applyFont="1" applyBorder="1" applyAlignment="1">
      <alignment horizontal="left" vertical="center" wrapText="1"/>
    </xf>
    <xf numFmtId="0" fontId="44" fillId="0" borderId="1" xfId="0" applyFont="1" applyFill="1" applyBorder="1" applyAlignment="1">
      <alignment horizontal="left" vertical="center" wrapText="1"/>
    </xf>
    <xf numFmtId="0" fontId="28" fillId="0" borderId="1" xfId="0" applyFont="1" applyFill="1" applyBorder="1" applyAlignment="1">
      <alignment vertical="center" wrapText="1"/>
    </xf>
    <xf numFmtId="0" fontId="33" fillId="0" borderId="0" xfId="0" applyFont="1" applyAlignment="1">
      <alignment horizontal="left" vertical="center" wrapText="1"/>
    </xf>
    <xf numFmtId="0" fontId="33" fillId="0" borderId="20" xfId="0" applyFont="1" applyBorder="1" applyAlignment="1" applyProtection="1">
      <alignment horizontal="left" vertical="center" wrapText="1"/>
      <protection locked="0"/>
    </xf>
    <xf numFmtId="0" fontId="32" fillId="0" borderId="0" xfId="0" applyFont="1" applyAlignment="1">
      <alignment horizontal="left" vertical="top" wrapText="1"/>
    </xf>
    <xf numFmtId="0" fontId="34" fillId="0" borderId="0" xfId="0" applyFont="1" applyAlignment="1">
      <alignment horizontal="center"/>
    </xf>
    <xf numFmtId="0" fontId="33" fillId="0" borderId="0" xfId="0" applyFont="1" applyAlignment="1">
      <alignment horizontal="justify" wrapText="1"/>
    </xf>
    <xf numFmtId="0" fontId="38" fillId="0" borderId="0" xfId="0" applyFont="1" applyAlignment="1">
      <alignment horizontal="center"/>
    </xf>
    <xf numFmtId="0" fontId="31" fillId="0" borderId="0" xfId="0" applyFont="1" applyAlignment="1">
      <alignment horizontal="left" vertical="top" wrapText="1"/>
    </xf>
    <xf numFmtId="0" fontId="30" fillId="0" borderId="13" xfId="0" applyFont="1" applyBorder="1" applyAlignment="1">
      <alignment horizontal="center" vertical="center"/>
    </xf>
    <xf numFmtId="0" fontId="30" fillId="0" borderId="9" xfId="0" applyFont="1" applyBorder="1" applyAlignment="1">
      <alignment horizontal="center" vertical="center"/>
    </xf>
    <xf numFmtId="0" fontId="43" fillId="0" borderId="1" xfId="0" applyFont="1" applyBorder="1" applyAlignment="1">
      <alignment horizontal="center" vertical="center" wrapText="1"/>
    </xf>
    <xf numFmtId="0" fontId="40" fillId="7" borderId="10" xfId="0" applyFont="1" applyFill="1" applyBorder="1" applyAlignment="1" applyProtection="1">
      <alignment horizontal="center" vertical="center"/>
      <protection locked="0"/>
    </xf>
    <xf numFmtId="0" fontId="40" fillId="7" borderId="0" xfId="0" applyFont="1" applyFill="1" applyAlignment="1" applyProtection="1">
      <alignment horizontal="center" vertical="center"/>
      <protection locked="0"/>
    </xf>
    <xf numFmtId="0" fontId="40" fillId="7" borderId="11" xfId="0" applyFont="1" applyFill="1" applyBorder="1" applyAlignment="1" applyProtection="1">
      <alignment horizontal="center" vertical="center"/>
      <protection locked="0"/>
    </xf>
    <xf numFmtId="0" fontId="40" fillId="7" borderId="12"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protection locked="0"/>
    </xf>
    <xf numFmtId="0" fontId="27" fillId="3" borderId="1" xfId="0" applyFont="1" applyFill="1" applyBorder="1" applyAlignment="1" applyProtection="1">
      <alignment horizontal="center" vertical="center"/>
      <protection locked="0"/>
    </xf>
    <xf numFmtId="0" fontId="27" fillId="11" borderId="1" xfId="0" applyFont="1" applyFill="1" applyBorder="1" applyAlignment="1" applyProtection="1">
      <alignment horizontal="center" vertical="center"/>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43" fillId="0" borderId="2" xfId="0" applyFont="1" applyBorder="1" applyAlignment="1">
      <alignment horizontal="center" vertical="center" wrapText="1"/>
    </xf>
    <xf numFmtId="0" fontId="27" fillId="0" borderId="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2" borderId="1" xfId="0" applyFont="1" applyFill="1" applyBorder="1" applyAlignment="1" applyProtection="1">
      <alignment vertical="center"/>
      <protection locked="0"/>
    </xf>
    <xf numFmtId="0" fontId="27" fillId="3" borderId="22" xfId="0" applyFont="1" applyFill="1" applyBorder="1" applyAlignment="1" applyProtection="1">
      <alignment horizontal="center" vertical="center"/>
      <protection locked="0"/>
    </xf>
    <xf numFmtId="0" fontId="27" fillId="3" borderId="20" xfId="0" applyFont="1" applyFill="1" applyBorder="1" applyAlignment="1" applyProtection="1">
      <alignment horizontal="center" vertical="center"/>
      <protection locked="0"/>
    </xf>
    <xf numFmtId="0" fontId="27" fillId="3" borderId="25" xfId="0" applyFont="1" applyFill="1" applyBorder="1" applyAlignment="1" applyProtection="1">
      <alignment horizontal="center" vertical="center"/>
      <protection locked="0"/>
    </xf>
    <xf numFmtId="0" fontId="27" fillId="3" borderId="11" xfId="0" applyFont="1" applyFill="1" applyBorder="1" applyAlignment="1" applyProtection="1">
      <alignment horizontal="center" vertical="center"/>
      <protection locked="0"/>
    </xf>
    <xf numFmtId="0" fontId="27" fillId="3" borderId="12" xfId="0" applyFont="1" applyFill="1" applyBorder="1" applyAlignment="1" applyProtection="1">
      <alignment horizontal="center" vertical="center"/>
      <protection locked="0"/>
    </xf>
    <xf numFmtId="0" fontId="27" fillId="3" borderId="23" xfId="0" applyFont="1" applyFill="1" applyBorder="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7" fillId="3"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protection locked="0"/>
    </xf>
    <xf numFmtId="0" fontId="7" fillId="2"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9"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7"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8" fillId="0" borderId="0" xfId="0" applyFont="1" applyAlignment="1" applyProtection="1">
      <alignment horizontal="center" vertical="top" wrapText="1"/>
      <protection locked="0"/>
    </xf>
    <xf numFmtId="14" fontId="8" fillId="14" borderId="0" xfId="0" applyNumberFormat="1" applyFont="1" applyFill="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7"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14" fontId="9" fillId="0" borderId="0" xfId="0" applyNumberFormat="1" applyFont="1" applyAlignment="1">
      <alignment horizontal="center" vertical="center" wrapText="1"/>
    </xf>
    <xf numFmtId="0" fontId="11" fillId="0" borderId="0" xfId="0"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14" fontId="18" fillId="0" borderId="1" xfId="0" applyNumberFormat="1" applyFont="1" applyBorder="1" applyAlignment="1" applyProtection="1">
      <alignment horizontal="center" vertical="center"/>
      <protection locked="0"/>
    </xf>
    <xf numFmtId="0" fontId="18" fillId="16" borderId="2" xfId="0" applyFont="1" applyFill="1" applyBorder="1" applyAlignment="1">
      <alignment horizontal="center" vertical="center" wrapText="1"/>
    </xf>
    <xf numFmtId="0" fontId="18" fillId="16" borderId="3" xfId="0" applyFont="1" applyFill="1" applyBorder="1" applyAlignment="1">
      <alignment horizontal="center" vertical="center" wrapText="1"/>
    </xf>
    <xf numFmtId="0" fontId="1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0" fillId="0" borderId="1" xfId="0" applyFont="1" applyBorder="1" applyAlignment="1" applyProtection="1">
      <alignment horizontal="center" vertical="center" wrapText="1"/>
      <protection locked="0"/>
    </xf>
    <xf numFmtId="0" fontId="22" fillId="21" borderId="2" xfId="0" applyFont="1" applyFill="1" applyBorder="1" applyAlignment="1">
      <alignment horizontal="center" vertical="center" wrapText="1" readingOrder="1"/>
    </xf>
    <xf numFmtId="0" fontId="22" fillId="21" borderId="4" xfId="0" applyFont="1" applyFill="1" applyBorder="1" applyAlignment="1">
      <alignment horizontal="center" vertical="center" wrapText="1" readingOrder="1"/>
    </xf>
    <xf numFmtId="0" fontId="22" fillId="21" borderId="3" xfId="0" applyFont="1" applyFill="1" applyBorder="1" applyAlignment="1">
      <alignment horizontal="center" vertical="center" wrapText="1" readingOrder="1"/>
    </xf>
    <xf numFmtId="0" fontId="52" fillId="25" borderId="5" xfId="0" applyFont="1" applyFill="1" applyBorder="1" applyAlignment="1">
      <alignment horizontal="center" vertical="center"/>
    </xf>
    <xf numFmtId="0" fontId="52" fillId="25" borderId="26" xfId="0" applyFont="1" applyFill="1" applyBorder="1" applyAlignment="1">
      <alignment horizontal="center" vertical="center"/>
    </xf>
    <xf numFmtId="0" fontId="34" fillId="0" borderId="0" xfId="0" applyFont="1" applyAlignment="1">
      <alignment horizontal="center" vertical="center"/>
    </xf>
    <xf numFmtId="0" fontId="51" fillId="21" borderId="2" xfId="0" applyFont="1" applyFill="1" applyBorder="1" applyAlignment="1">
      <alignment horizontal="center" vertical="center" wrapText="1" readingOrder="1"/>
    </xf>
    <xf numFmtId="0" fontId="51" fillId="21" borderId="4" xfId="0" applyFont="1" applyFill="1" applyBorder="1" applyAlignment="1">
      <alignment horizontal="center" vertical="center" wrapText="1" readingOrder="1"/>
    </xf>
    <xf numFmtId="0" fontId="51" fillId="21" borderId="3" xfId="0" applyFont="1" applyFill="1" applyBorder="1" applyAlignment="1">
      <alignment horizontal="center" vertical="center" wrapText="1" readingOrder="1"/>
    </xf>
  </cellXfs>
  <cellStyles count="35">
    <cellStyle name="Hipervínculo" xfId="9" builtinId="8"/>
    <cellStyle name="Hipervínculo 2" xfId="34"/>
    <cellStyle name="Hipervínculo 3" xfId="23"/>
    <cellStyle name="Hyperlink" xfId="27"/>
    <cellStyle name="Millares 2" xfId="5"/>
    <cellStyle name="Millares 2 2" xfId="6"/>
    <cellStyle name="Millares 2 2 2" xfId="7"/>
    <cellStyle name="Millares 2 2 2 2" xfId="11"/>
    <cellStyle name="Millares 2 2 2 2 2" xfId="18"/>
    <cellStyle name="Millares 2 2 2 2 3" xfId="29"/>
    <cellStyle name="Millares 2 2 2 3" xfId="21"/>
    <cellStyle name="Millares 2 2 2 3 2" xfId="32"/>
    <cellStyle name="Millares 2 2 2 4" xfId="15"/>
    <cellStyle name="Millares 2 2 2 5" xfId="25"/>
    <cellStyle name="Millares 2 2 3" xfId="8"/>
    <cellStyle name="Millares 2 2 3 2" xfId="12"/>
    <cellStyle name="Millares 2 2 3 2 2" xfId="19"/>
    <cellStyle name="Millares 2 2 3 2 3" xfId="30"/>
    <cellStyle name="Millares 2 2 3 3" xfId="22"/>
    <cellStyle name="Millares 2 2 3 3 2" xfId="33"/>
    <cellStyle name="Millares 2 2 3 4" xfId="16"/>
    <cellStyle name="Millares 2 2 3 5" xfId="26"/>
    <cellStyle name="Millares 2 2 4" xfId="10"/>
    <cellStyle name="Millares 2 2 4 2" xfId="17"/>
    <cellStyle name="Millares 2 2 4 3" xfId="28"/>
    <cellStyle name="Millares 2 2 5" xfId="20"/>
    <cellStyle name="Millares 2 2 5 2" xfId="31"/>
    <cellStyle name="Millares 2 2 6" xfId="14"/>
    <cellStyle name="Millares 2 2 7" xfId="24"/>
    <cellStyle name="Normal" xfId="0" builtinId="0"/>
    <cellStyle name="Normal 2" xfId="2"/>
    <cellStyle name="Normal 2 2" xfId="13"/>
    <cellStyle name="Normal 3" xfId="4"/>
    <cellStyle name="Normal 4" xfId="3"/>
    <cellStyle name="Porcentaje" xfId="1" builtinId="5"/>
  </cellStyles>
  <dxfs count="227">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7C8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7C8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theme="7" tint="0.79998168889431442"/>
        </patternFill>
      </fill>
    </dxf>
    <dxf>
      <fill>
        <patternFill>
          <bgColor theme="7" tint="0.79998168889431442"/>
        </patternFill>
      </fill>
    </dxf>
    <dxf>
      <fill>
        <patternFill>
          <bgColor rgb="FFFF33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1D16F0"/>
      <color rgb="FFC92C0D"/>
      <color rgb="FFFF6600"/>
      <color rgb="FFFF7C80"/>
      <color rgb="FFEE56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3638550</xdr:colOff>
      <xdr:row>42</xdr:row>
      <xdr:rowOff>666750</xdr:rowOff>
    </xdr:from>
    <xdr:to>
      <xdr:col>3</xdr:col>
      <xdr:colOff>3971925</xdr:colOff>
      <xdr:row>42</xdr:row>
      <xdr:rowOff>809625</xdr:rowOff>
    </xdr:to>
    <xdr:sp macro="" textlink="">
      <xdr:nvSpPr>
        <xdr:cNvPr id="2" name="CuadroTexto 1">
          <a:extLst>
            <a:ext uri="{FF2B5EF4-FFF2-40B4-BE49-F238E27FC236}">
              <a16:creationId xmlns:a16="http://schemas.microsoft.com/office/drawing/2014/main" id="{A94E7D8A-8AC7-4DFA-8F25-82A1E8E1DAC2}"/>
            </a:ext>
          </a:extLst>
        </xdr:cNvPr>
        <xdr:cNvSpPr txBox="1"/>
      </xdr:nvSpPr>
      <xdr:spPr>
        <a:xfrm>
          <a:off x="7419975" y="17802225"/>
          <a:ext cx="333375" cy="142875"/>
        </a:xfrm>
        <a:prstGeom prst="rect">
          <a:avLst/>
        </a:prstGeom>
        <a:solidFill>
          <a:srgbClr val="FF99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42</xdr:row>
      <xdr:rowOff>1076325</xdr:rowOff>
    </xdr:from>
    <xdr:to>
      <xdr:col>3</xdr:col>
      <xdr:colOff>2600325</xdr:colOff>
      <xdr:row>42</xdr:row>
      <xdr:rowOff>1219200</xdr:rowOff>
    </xdr:to>
    <xdr:sp macro="" textlink="">
      <xdr:nvSpPr>
        <xdr:cNvPr id="3" name="CuadroTexto 2">
          <a:extLst>
            <a:ext uri="{FF2B5EF4-FFF2-40B4-BE49-F238E27FC236}">
              <a16:creationId xmlns:a16="http://schemas.microsoft.com/office/drawing/2014/main" id="{4F7A26E8-7103-4A22-9B79-C3780202CC7D}"/>
            </a:ext>
          </a:extLst>
        </xdr:cNvPr>
        <xdr:cNvSpPr txBox="1"/>
      </xdr:nvSpPr>
      <xdr:spPr>
        <a:xfrm>
          <a:off x="6048375" y="18211800"/>
          <a:ext cx="333375" cy="1428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42</xdr:row>
      <xdr:rowOff>1495425</xdr:rowOff>
    </xdr:from>
    <xdr:to>
      <xdr:col>3</xdr:col>
      <xdr:colOff>2628900</xdr:colOff>
      <xdr:row>42</xdr:row>
      <xdr:rowOff>1638300</xdr:rowOff>
    </xdr:to>
    <xdr:sp macro="" textlink="">
      <xdr:nvSpPr>
        <xdr:cNvPr id="4" name="CuadroTexto 3">
          <a:extLst>
            <a:ext uri="{FF2B5EF4-FFF2-40B4-BE49-F238E27FC236}">
              <a16:creationId xmlns:a16="http://schemas.microsoft.com/office/drawing/2014/main" id="{171EC216-D8B2-457B-A53F-7E82409CCA13}"/>
            </a:ext>
          </a:extLst>
        </xdr:cNvPr>
        <xdr:cNvSpPr txBox="1"/>
      </xdr:nvSpPr>
      <xdr:spPr>
        <a:xfrm>
          <a:off x="6076950" y="18630900"/>
          <a:ext cx="333375" cy="142875"/>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42</xdr:row>
      <xdr:rowOff>1895475</xdr:rowOff>
    </xdr:from>
    <xdr:to>
      <xdr:col>3</xdr:col>
      <xdr:colOff>2619375</xdr:colOff>
      <xdr:row>42</xdr:row>
      <xdr:rowOff>2038350</xdr:rowOff>
    </xdr:to>
    <xdr:sp macro="" textlink="">
      <xdr:nvSpPr>
        <xdr:cNvPr id="5" name="CuadroTexto 4">
          <a:extLst>
            <a:ext uri="{FF2B5EF4-FFF2-40B4-BE49-F238E27FC236}">
              <a16:creationId xmlns:a16="http://schemas.microsoft.com/office/drawing/2014/main" id="{AE75FD99-18FE-46E7-9518-27F797554E2A}"/>
            </a:ext>
          </a:extLst>
        </xdr:cNvPr>
        <xdr:cNvSpPr txBox="1"/>
      </xdr:nvSpPr>
      <xdr:spPr>
        <a:xfrm>
          <a:off x="6067425" y="19030950"/>
          <a:ext cx="333375" cy="142875"/>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33555</xdr:rowOff>
    </xdr:from>
    <xdr:to>
      <xdr:col>1</xdr:col>
      <xdr:colOff>676274</xdr:colOff>
      <xdr:row>2</xdr:row>
      <xdr:rowOff>277320</xdr:rowOff>
    </xdr:to>
    <xdr:pic>
      <xdr:nvPicPr>
        <xdr:cNvPr id="6" name="Imagen 5">
          <a:extLst>
            <a:ext uri="{FF2B5EF4-FFF2-40B4-BE49-F238E27FC236}">
              <a16:creationId xmlns:a16="http://schemas.microsoft.com/office/drawing/2014/main" id="{2878F575-D20F-4542-AE0F-1C30C41B9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243105"/>
          <a:ext cx="581024" cy="54856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a Hernández Jaramillo" id="{2B6D8FE3-D9D9-4CB6-929D-A4FCD34EE2D3}" userId="54f0ec2798f8af97" providerId="Windows Live"/>
  <person displayName="Manuela Hernandez Jaramillo" id="{7FD7DA69-BDCA-4CEF-B28C-C5A9F3E296DA}" userId="S::manuela.hernandez@loteriadebogota.com::8eae5f68-7fe8-4f5c-ad72-087e3696003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9" dT="2026-01-02T15:20:45.62" personId="{7FD7DA69-BDCA-4CEF-B28C-C5A9F3E296DA}" id="{522DB805-4364-4D5A-9154-B649ADC7886C}">
    <text>Se aprobó prórroga mediante memorando n°3-2025-1900 del 19/12/2025.</text>
  </threadedComment>
</ThreadedComments>
</file>

<file path=xl/threadedComments/threadedComment2.xml><?xml version="1.0" encoding="utf-8"?>
<ThreadedComments xmlns="http://schemas.microsoft.com/office/spreadsheetml/2018/threadedcomments" xmlns:x="http://schemas.openxmlformats.org/spreadsheetml/2006/main">
  <threadedComment ref="I6" dT="2025-11-05T21:55:11.94" personId="{2B6D8FE3-D9D9-4CB6-929D-A4FCD34EE2D3}" id="{69CFE9CA-A16C-437B-9E91-2417D2C79B97}">
    <text>Se aprobó reformulación mediante memorando n°3-2025-1695 del 31/10/2025</text>
  </threadedComment>
  <threadedComment ref="J6" dT="2025-11-05T21:55:15.99" personId="{2B6D8FE3-D9D9-4CB6-929D-A4FCD34EE2D3}" id="{BB4E3E46-E61F-4411-8D78-8649075F56B1}">
    <text>Se aprobó reformulación mediante memorando n°3-2025-1695 del 31/10/2025</text>
  </threadedComment>
  <threadedComment ref="P10" dT="2025-09-16T04:54:49.40" personId="{2B6D8FE3-D9D9-4CB6-929D-A4FCD34EE2D3}" id="{77700CFC-8CA7-4D4D-B9D3-407004D392C8}">
    <text>Se aprobó prórroga mediante memorando n°3-2025-1435 del 03/09/2025
Se aprobó segunda prórroga mediante memorando n°3-2025-1695 del 31/10/2025</text>
  </threadedComment>
  <threadedComment ref="P15" dT="2025-11-05T21:58:53.59" personId="{2B6D8FE3-D9D9-4CB6-929D-A4FCD34EE2D3}" id="{B05B384C-684C-4D55-B430-35724CC0A4BF}">
    <text>Se aprobó prórroga mediante memorando n°3-2025-1695 del 31/10/2025</text>
  </threadedComment>
  <threadedComment ref="H18" dT="2025-11-05T22:00:54.09" personId="{2B6D8FE3-D9D9-4CB6-929D-A4FCD34EE2D3}" id="{1DAEC7A9-C914-45E4-9150-8023AA89FDA9}">
    <text>Se aprobó reformulación mediante memorando n°3-2025-1695 del 31/10/2025.</text>
  </threadedComment>
</ThreadedComments>
</file>

<file path=xl/threadedComments/threadedComment3.xml><?xml version="1.0" encoding="utf-8"?>
<ThreadedComments xmlns="http://schemas.microsoft.com/office/spreadsheetml/2018/threadedcomments" xmlns:x="http://schemas.openxmlformats.org/spreadsheetml/2006/main">
  <threadedComment ref="H4" dT="2024-12-27T21:19:38.38" personId="{7FD7DA69-BDCA-4CEF-B28C-C5A9F3E296DA}" id="{1ED689CC-A15A-47D7-8B52-27338F29AC97}">
    <text xml:space="preserve">Se aprobó reformulación de la acción mediante memorando n°3-2024-2172 del 26/12/2024. </text>
  </threadedComment>
  <threadedComment ref="I4" dT="2024-12-27T21:20:23.53" personId="{7FD7DA69-BDCA-4CEF-B28C-C5A9F3E296DA}" id="{CF429D3D-0C01-470B-ADCA-0EFF6B9DBD0C}">
    <text xml:space="preserve">Se aprobó reformulación de la unidad de medida mediante memorando n°3-2024-2172 del 26/12/2024. </text>
  </threadedComment>
  <threadedComment ref="J4" dT="2024-12-27T21:20:55.54" personId="{7FD7DA69-BDCA-4CEF-B28C-C5A9F3E296DA}" id="{49307E06-1B65-44D9-BF0B-504CD39B99D2}">
    <text xml:space="preserve">Se aprobó reformulación de la cantidad de la unidad de medida mediante memorando n°3-2024-2172 del 26/12/2024. </text>
  </threadedComment>
  <threadedComment ref="P4" dT="2024-12-27T20:54:46.87" personId="{7FD7DA69-BDCA-4CEF-B28C-C5A9F3E296DA}" id="{BBD458DD-FB51-4727-B5D3-658BBE7F10E6}">
    <text xml:space="preserve">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ext>
  </threadedComment>
  <threadedComment ref="H5" dT="2024-12-27T21:19:38.38" personId="{7FD7DA69-BDCA-4CEF-B28C-C5A9F3E296DA}" id="{1B6E7DAD-87C5-4C94-8B2E-C503503D63DD}">
    <text xml:space="preserve">Se aprobó reformulación de la acción mediante memorando n°3-2024-2172 del 26/12/2024. </text>
  </threadedComment>
  <threadedComment ref="I5" dT="2024-12-27T21:20:23.53" personId="{7FD7DA69-BDCA-4CEF-B28C-C5A9F3E296DA}" id="{55A73860-2A3E-4096-B0AA-20CB7984F3B1}">
    <text xml:space="preserve">Se aprobó reformulación de la unidad de medida mediante memorando n°3-2024-2172 del 26/12/2024. </text>
  </threadedComment>
  <threadedComment ref="J5" dT="2024-12-27T21:20:55.54" personId="{7FD7DA69-BDCA-4CEF-B28C-C5A9F3E296DA}" id="{2C72EBA9-C7FF-44DD-8456-B6EF1F18939E}">
    <text xml:space="preserve">Se aprobó reformulación de la cantidad de la unidad de medida mediante memorando n°3-2024-2172 del 26/12/2024. </text>
  </threadedComment>
  <threadedComment ref="P5" dT="2024-12-27T20:54:46.87" personId="{7FD7DA69-BDCA-4CEF-B28C-C5A9F3E296DA}" id="{34EE5E8B-8E8F-439B-9537-8619F420E3F2}">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ext>
  </threadedComment>
  <threadedComment ref="H6" dT="2024-12-27T21:19:38.38" personId="{7FD7DA69-BDCA-4CEF-B28C-C5A9F3E296DA}" id="{09EF07DF-4C68-402A-87A1-126A62BFDBE7}">
    <text xml:space="preserve">Se aprobó reformulación de la acción mediante memorando n°3-2024-2172 del 26/12/2024. </text>
  </threadedComment>
  <threadedComment ref="I6" dT="2024-12-27T21:20:23.53" personId="{7FD7DA69-BDCA-4CEF-B28C-C5A9F3E296DA}" id="{09F2FE03-086E-4275-AF23-AA915604DE97}">
    <text xml:space="preserve">Se aprobó reformulación de la unidad de medida mediante memorando n°3-2024-2172 del 26/12/2024. </text>
  </threadedComment>
  <threadedComment ref="J6" dT="2024-12-27T21:20:55.54" personId="{7FD7DA69-BDCA-4CEF-B28C-C5A9F3E296DA}" id="{14380241-62B4-4AB2-AD70-F6158E8BCBBD}">
    <text xml:space="preserve">Se aprobó reformulación de la cantidad de la unidad de medida mediante memorando n°3-2024-2172 del 26/12/2024. </text>
  </threadedComment>
  <threadedComment ref="P6" dT="2024-12-27T20:54:46.87" personId="{7FD7DA69-BDCA-4CEF-B28C-C5A9F3E296DA}" id="{4D2DF42E-E22D-4F51-B238-F0E3FAC91BCB}">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ext>
  </threadedComment>
  <threadedComment ref="H7" dT="2024-12-27T21:19:38.38" personId="{7FD7DA69-BDCA-4CEF-B28C-C5A9F3E296DA}" id="{F56DEBC4-2E33-431A-ABB5-67A349042DA9}">
    <text xml:space="preserve">Se aprobó reformulación de la acción mediante memorando n°3-2024-2172 del 26/12/2024. </text>
  </threadedComment>
  <threadedComment ref="I7" dT="2024-12-27T21:20:23.53" personId="{7FD7DA69-BDCA-4CEF-B28C-C5A9F3E296DA}" id="{8FFA1264-A3D9-4CD7-9569-E7ADF3FDCD13}">
    <text xml:space="preserve">Se aprobó reformulación de la unidad de medida mediante memorando n°3-2024-2172 del 26/12/2024. </text>
  </threadedComment>
  <threadedComment ref="J7" dT="2024-12-27T21:20:55.54" personId="{7FD7DA69-BDCA-4CEF-B28C-C5A9F3E296DA}" id="{1AA06121-5755-4C3D-93CD-A84CAC8FBF79}">
    <text xml:space="preserve">Se aprobó reformulación de la cantidad de la unidad de medida mediante memorando n°3-2024-2172 del 26/12/2024. </text>
  </threadedComment>
  <threadedComment ref="P7" dT="2024-12-27T20:54:46.87" personId="{7FD7DA69-BDCA-4CEF-B28C-C5A9F3E296DA}" id="{32026BE0-A954-47B3-8545-B567AC465D03}">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8" dT="2024-12-27T21:19:38.38" personId="{7FD7DA69-BDCA-4CEF-B28C-C5A9F3E296DA}" id="{3BD838C2-13CE-4E4D-BC0D-ADE96D586B21}">
    <text xml:space="preserve">Se aprobó reformulación de la acción mediante memorando n°3-2024-2172 del 26/12/2024. </text>
  </threadedComment>
  <threadedComment ref="I8" dT="2024-12-27T21:20:23.53" personId="{7FD7DA69-BDCA-4CEF-B28C-C5A9F3E296DA}" id="{93F2EE83-0448-42F1-A574-978E42FFD0EC}">
    <text xml:space="preserve">Se aprobó reformulación de la unidad de medida mediante memorando n°3-2024-2172 del 26/12/2024. </text>
  </threadedComment>
  <threadedComment ref="J8" dT="2024-12-27T21:20:55.54" personId="{7FD7DA69-BDCA-4CEF-B28C-C5A9F3E296DA}" id="{5F197595-9E7C-41A2-A872-740B1E48B743}">
    <text xml:space="preserve">Se aprobó reformulación de la cantidad de la unidad de medida mediante memorando n°3-2024-2172 del 26/12/2024. </text>
  </threadedComment>
  <threadedComment ref="P8" dT="2024-12-27T20:54:46.87" personId="{7FD7DA69-BDCA-4CEF-B28C-C5A9F3E296DA}" id="{6B5E0BED-A06C-4ACD-99CA-940AEC2D719F}">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9" dT="2024-12-27T21:19:38.38" personId="{7FD7DA69-BDCA-4CEF-B28C-C5A9F3E296DA}" id="{EB512D93-5519-48C2-BEA0-D637EFA53F3B}">
    <text xml:space="preserve">Se aprobó reformulación de la acción mediante memorando n°3-2024-2172 del 26/12/2024. </text>
  </threadedComment>
  <threadedComment ref="I9" dT="2024-12-27T21:20:23.53" personId="{7FD7DA69-BDCA-4CEF-B28C-C5A9F3E296DA}" id="{A69CA6A4-0E28-4E87-B4E5-2B652AFC5E99}">
    <text xml:space="preserve">Se aprobó reformulación de la unidad de medida mediante memorando n°3-2024-2172 del 26/12/2024. </text>
  </threadedComment>
  <threadedComment ref="J9" dT="2024-12-27T21:20:55.54" personId="{7FD7DA69-BDCA-4CEF-B28C-C5A9F3E296DA}" id="{B35567AC-BD79-4C4D-925F-D3FF18B8E292}">
    <text xml:space="preserve">Se aprobó reformulación de la cantidad de la unidad de medida mediante memorando n°3-2024-2172 del 26/12/2024. </text>
  </threadedComment>
  <threadedComment ref="P9" dT="2024-12-27T20:54:46.87" personId="{7FD7DA69-BDCA-4CEF-B28C-C5A9F3E296DA}" id="{163870B9-FF03-4E79-8E64-A676D626BC4C}">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10" dT="2024-12-27T21:19:38.38" personId="{7FD7DA69-BDCA-4CEF-B28C-C5A9F3E296DA}" id="{F9065E84-91CD-4155-8884-97BC3FB18030}">
    <text xml:space="preserve">Se aprobó reformulación de la acción mediante memorando n°3-2024-2172 del 26/12/2024. </text>
  </threadedComment>
  <threadedComment ref="I10" dT="2024-12-27T21:20:23.53" personId="{7FD7DA69-BDCA-4CEF-B28C-C5A9F3E296DA}" id="{48799996-4705-4BF6-AE17-48F22C7E1C21}">
    <text xml:space="preserve">Se aprobó reformulación de la unidad de medida mediante memorando n°3-2024-2172 del 26/12/2024. </text>
  </threadedComment>
  <threadedComment ref="J10" dT="2024-12-27T21:20:55.54" personId="{7FD7DA69-BDCA-4CEF-B28C-C5A9F3E296DA}" id="{A1D2A107-B834-4184-ACDF-FA69E1D294F3}">
    <text xml:space="preserve">Se aprobó reformulación de la cantidad de la unidad de medida mediante memorando n°3-2024-2172 del 26/12/2024. </text>
  </threadedComment>
  <threadedComment ref="P10" dT="2024-12-27T20:54:46.87" personId="{7FD7DA69-BDCA-4CEF-B28C-C5A9F3E296DA}" id="{5E7BB4C6-EFA8-4158-8FA2-3FEDD032AE68}">
    <text xml:space="preserve">Se aprobó segunda prórroga mediante memorando n°3-2024-2168 y 3-2024-2172 del 26/12/2024. 
Se aprobó prórroga mediante memorando n°3-2024-532 del 13/03/2024. 
</text>
  </threadedComment>
  <threadedComment ref="H11" dT="2024-12-27T21:19:38.38" personId="{7FD7DA69-BDCA-4CEF-B28C-C5A9F3E296DA}" id="{2EBF388F-AA14-40DB-A139-14613B6A6B00}">
    <text xml:space="preserve">Se aprobó reformulación de la acción mediante memorando n°3-2024-2172 del 26/12/2024. </text>
  </threadedComment>
  <threadedComment ref="I11" dT="2024-12-27T21:20:23.53" personId="{7FD7DA69-BDCA-4CEF-B28C-C5A9F3E296DA}" id="{29D98239-3A19-4A58-B8C1-0B685543B749}">
    <text xml:space="preserve">Se aprobó reformulación de la unidad de medida mediante memorando n°3-2024-2172 del 26/12/2024. </text>
  </threadedComment>
  <threadedComment ref="J11" dT="2024-12-27T21:20:55.54" personId="{7FD7DA69-BDCA-4CEF-B28C-C5A9F3E296DA}" id="{CC75BE06-2E48-4EC3-B7CF-B5EED3405B1B}">
    <text xml:space="preserve">Se aprobó reformulación de la cantidad de la unidad de medida mediante memorando n°3-2024-2172 del 26/12/2024. </text>
  </threadedComment>
  <threadedComment ref="P11" dT="2024-12-27T20:54:46.87" personId="{7FD7DA69-BDCA-4CEF-B28C-C5A9F3E296DA}" id="{D20361EB-B913-4E1A-B07D-6ADFD665AAD2}">
    <text xml:space="preserve">Se aprobó segunda prórroga mediante memorando n°3-2024-2168 y 3-2024-2172 del 26/12/2024. 
Se aprobó prórroga mediante memorando n°3-2024-532 del 13/03/2024. 
</text>
  </threadedComment>
  <threadedComment ref="H12" dT="2024-12-27T21:19:38.38" personId="{7FD7DA69-BDCA-4CEF-B28C-C5A9F3E296DA}" id="{4305E3B5-C302-4243-B78D-34688F0EF353}">
    <text xml:space="preserve">Se aprobó reformulación de la acción mediante memorando n°3-2024-2172 del 26/12/2024. </text>
  </threadedComment>
  <threadedComment ref="I12" dT="2024-12-27T21:20:23.53" personId="{7FD7DA69-BDCA-4CEF-B28C-C5A9F3E296DA}" id="{8B6F98ED-2403-4232-A3FC-2AC6983D87C8}">
    <text xml:space="preserve">Se aprobó reformulación de la unidad de medida mediante memorando n°3-2024-2172 del 26/12/2024. </text>
  </threadedComment>
  <threadedComment ref="J12" dT="2024-12-27T21:20:55.54" personId="{7FD7DA69-BDCA-4CEF-B28C-C5A9F3E296DA}" id="{CD98B79C-565C-4E67-BE1D-A0FF5D40FD73}">
    <text xml:space="preserve">Se aprobó reformulación de la cantidad de la unidad de medida mediante memorando n°3-2024-2172 del 26/12/2024. </text>
  </threadedComment>
  <threadedComment ref="P12" dT="2024-12-27T20:54:46.87" personId="{7FD7DA69-BDCA-4CEF-B28C-C5A9F3E296DA}" id="{1207F75E-BB81-4684-A2B9-8494A4D847DF}">
    <text xml:space="preserve">Se aprobó segunda prórroga mediante memorando n°3-2024-2168 y 3-2024-2172 del 26/12/2024. 
Se aprobó prórroga mediante memorando n°3-2024-532 del 13/03/2024. 
</text>
  </threadedComment>
  <threadedComment ref="H13" dT="2024-12-27T21:19:38.38" personId="{7FD7DA69-BDCA-4CEF-B28C-C5A9F3E296DA}" id="{54B5AD7A-27EC-4D4F-AD7C-B60FF444ADA6}">
    <text xml:space="preserve">Se aprobó reformulación de la acción mediante memorando n°3-2024-2172 del 26/12/2024. </text>
  </threadedComment>
  <threadedComment ref="I13" dT="2024-12-27T21:20:23.53" personId="{7FD7DA69-BDCA-4CEF-B28C-C5A9F3E296DA}" id="{0EFABCA0-6CA0-4FBC-824C-30A33091C501}">
    <text xml:space="preserve">Se aprobó reformulación de la unidad de medida mediante memorando n°3-2024-2172 del 26/12/2024. </text>
  </threadedComment>
  <threadedComment ref="J13" dT="2024-12-27T21:20:55.54" personId="{7FD7DA69-BDCA-4CEF-B28C-C5A9F3E296DA}" id="{FA075011-54CE-4C64-9057-52EF5F90518B}">
    <text xml:space="preserve">Se aprobó reformulación de la cantidad de la unidad de medida mediante memorando n°3-2024-2172 del 26/12/2024. </text>
  </threadedComment>
  <threadedComment ref="P13" dT="2024-12-27T20:54:46.87" personId="{7FD7DA69-BDCA-4CEF-B28C-C5A9F3E296DA}" id="{DDCD9BBF-F7A2-41D3-BA40-FDE654D3F63B}">
    <text xml:space="preserve">Se aprobó prórroga mediante memorando n°3-2024-2168 y 3-2024-2172 del 26/12/2024. </text>
  </threadedComment>
  <threadedComment ref="H14" dT="2024-12-27T21:19:38.38" personId="{7FD7DA69-BDCA-4CEF-B28C-C5A9F3E296DA}" id="{FEDE5B5B-674E-4591-8F3A-C8E48FD0D877}">
    <text xml:space="preserve">Se aprobó reformulación de la acción mediante memorando n°3-2024-2172 del 26/12/2024. </text>
  </threadedComment>
  <threadedComment ref="I14" dT="2024-12-27T21:20:23.53" personId="{7FD7DA69-BDCA-4CEF-B28C-C5A9F3E296DA}" id="{9661C0B1-F2FC-4FFE-809C-68418BFBD29C}">
    <text xml:space="preserve">Se aprobó reformulación de la unidad de medida mediante memorando n°3-2024-2172 del 26/12/2024. </text>
  </threadedComment>
  <threadedComment ref="J14" dT="2024-12-27T21:20:55.54" personId="{7FD7DA69-BDCA-4CEF-B28C-C5A9F3E296DA}" id="{E372F1A0-3E6A-4FB0-B9E7-118EC1C471E5}">
    <text xml:space="preserve">Se aprobó reformulación de la cantidad de la unidad de medida mediante memorando n°3-2024-2172 del 26/12/2024. </text>
  </threadedComment>
  <threadedComment ref="P14" dT="2024-12-27T20:54:46.87" personId="{7FD7DA69-BDCA-4CEF-B28C-C5A9F3E296DA}" id="{3B53A9BE-622D-451E-BE98-878921AC21F3}">
    <text xml:space="preserve">Se aprobó prórroga mediante memorando n°3-2024-2168 y 3-2024-2172 del 26/12/2024. </text>
  </threadedComment>
  <threadedComment ref="H15" dT="2024-12-27T21:19:38.38" personId="{7FD7DA69-BDCA-4CEF-B28C-C5A9F3E296DA}" id="{E56EE3F5-C4A9-4D1C-898D-FA957AC0E277}">
    <text xml:space="preserve">Se aprobó reformulación de la acción mediante memorando n°3-2024-2172 del 26/12/2024. </text>
  </threadedComment>
  <threadedComment ref="I15" dT="2024-12-27T21:20:23.53" personId="{7FD7DA69-BDCA-4CEF-B28C-C5A9F3E296DA}" id="{E4F09360-AFD6-4055-8D76-EC7AABF4C5BC}">
    <text xml:space="preserve">Se aprobó reformulación de la unidad de medida mediante memorando n°3-2024-2172 del 26/12/2024. </text>
  </threadedComment>
  <threadedComment ref="J15" dT="2024-12-27T21:20:55.54" personId="{7FD7DA69-BDCA-4CEF-B28C-C5A9F3E296DA}" id="{55393990-8528-47E4-9701-07099E0D4730}">
    <text xml:space="preserve">Se aprobó reformulación de la cantidad de la unidad de medida mediante memorando n°3-2024-2172 del 26/12/2024. </text>
  </threadedComment>
  <threadedComment ref="P15" dT="2024-12-27T20:54:46.87" personId="{7FD7DA69-BDCA-4CEF-B28C-C5A9F3E296DA}" id="{92CAD2B5-1217-4F78-B3F5-16488F64EB4B}">
    <text xml:space="preserve">Se aprobó prórroga mediante memorando n°3-2024-2168 y 3-2024-2172 del 26/12/2024. </text>
  </threadedComment>
  <threadedComment ref="H16" dT="2024-12-27T21:19:38.38" personId="{7FD7DA69-BDCA-4CEF-B28C-C5A9F3E296DA}" id="{C970DEDA-6B12-43F9-BFC5-7D95668A66CC}">
    <text xml:space="preserve">Se aprobó reformulación de la acción mediante memorando n°3-2024-2172 del 26/12/2024. </text>
  </threadedComment>
  <threadedComment ref="I16" dT="2024-12-27T21:20:23.53" personId="{7FD7DA69-BDCA-4CEF-B28C-C5A9F3E296DA}" id="{13E67872-40A2-4588-B396-14D32C95B078}">
    <text xml:space="preserve">Se aprobó reformulación de la unidad de medida mediante memorando n°3-2024-2172 del 26/12/2024. </text>
  </threadedComment>
  <threadedComment ref="J16" dT="2024-12-27T21:20:55.54" personId="{7FD7DA69-BDCA-4CEF-B28C-C5A9F3E296DA}" id="{A59FEC3D-33AE-4870-817E-A15B1F576852}">
    <text xml:space="preserve">Se aprobó reformulación de la cantidad de la unidad de medida mediante memorando n°3-2024-2172 del 26/12/2024. </text>
  </threadedComment>
  <threadedComment ref="P16" dT="2024-12-27T20:54:46.87" personId="{7FD7DA69-BDCA-4CEF-B28C-C5A9F3E296DA}" id="{7243E969-CCCA-4EBF-9D65-ADEEE97D4994}">
    <text xml:space="preserve">Se aprobó prórroga mediante memorando n°3-2024-2168 y 3-2024-2172 del 26/12/2024. </text>
  </threadedComment>
  <threadedComment ref="H17" dT="2024-12-27T21:19:38.38" personId="{7FD7DA69-BDCA-4CEF-B28C-C5A9F3E296DA}" id="{C4EEE062-8680-4458-BEDA-3DF6AC4A94B0}">
    <text xml:space="preserve">Se aprobó reformulación de la acción mediante memorando n°3-2024-2172 del 26/12/2024. </text>
  </threadedComment>
  <threadedComment ref="I17" dT="2024-12-27T21:20:23.53" personId="{7FD7DA69-BDCA-4CEF-B28C-C5A9F3E296DA}" id="{FF2BEBFD-1189-4E6A-8D04-7E6D05519641}">
    <text xml:space="preserve">Se aprobó reformulación de la unidad de medida mediante memorando n°3-2024-2172 del 26/12/2024. </text>
  </threadedComment>
  <threadedComment ref="J17" dT="2024-12-27T21:20:55.54" personId="{7FD7DA69-BDCA-4CEF-B28C-C5A9F3E296DA}" id="{212701B0-7B8B-495F-9B61-1F377A5C51D6}">
    <text xml:space="preserve">Se aprobó reformulación de la cantidad de la unidad de medida mediante memorando n°3-2024-2172 del 26/12/2024. </text>
  </threadedComment>
  <threadedComment ref="P17" dT="2024-12-27T20:54:46.87" personId="{7FD7DA69-BDCA-4CEF-B28C-C5A9F3E296DA}" id="{FB7EF2BA-71EA-4793-B987-C442B2F4E31A}">
    <text xml:space="preserve">Se aprobó prórroga mediante memorando n°3-2024-2168 y 3-2024-2172 del 26/12/2024. </text>
  </threadedComment>
  <threadedComment ref="H18" dT="2024-12-27T21:19:38.38" personId="{7FD7DA69-BDCA-4CEF-B28C-C5A9F3E296DA}" id="{11944A12-5A10-4111-B3B2-23F4BD1F5351}">
    <text xml:space="preserve">Se aprobó reformulación de la acción mediante memorando n°3-2024-2172 del 26/12/2024. </text>
  </threadedComment>
  <threadedComment ref="I18" dT="2024-12-27T21:20:23.53" personId="{7FD7DA69-BDCA-4CEF-B28C-C5A9F3E296DA}" id="{B7534BFF-8FEE-4263-B164-21F28EDB99C1}">
    <text xml:space="preserve">Se aprobó reformulación de la unidad de medida mediante memorando n°3-2024-2172 del 26/12/2024. </text>
  </threadedComment>
  <threadedComment ref="J18" dT="2024-12-27T21:20:55.54" personId="{7FD7DA69-BDCA-4CEF-B28C-C5A9F3E296DA}" id="{D9D41CB1-3C3E-46F6-8267-80AED3815BEC}">
    <text xml:space="preserve">Se aprobó reformulación de la cantidad de la unidad de medida mediante memorando n°3-2024-2172 del 26/12/2024. </text>
  </threadedComment>
  <threadedComment ref="P18" dT="2024-12-27T20:54:46.87" personId="{7FD7DA69-BDCA-4CEF-B28C-C5A9F3E296DA}" id="{007D88EB-3748-4725-AA80-FEA38C487A23}">
    <text xml:space="preserve">Se aprobó prórroga mediante memorando n°3-2024-2168 y 3-2024-2172 del 26/12/2024. </text>
  </threadedComment>
  <threadedComment ref="P19" dT="2025-06-16T21:36:54.19" personId="{2B6D8FE3-D9D9-4CB6-929D-A4FCD34EE2D3}" id="{C283CB77-54E4-48EA-85EC-F1527725DD5C}">
    <text>Se aprobó prórroga mediante memorando n°3-2025-1030 del 11/06/2025</text>
  </threadedComment>
  <threadedComment ref="P25" dT="2025-11-05T22:04:00.77" personId="{2B6D8FE3-D9D9-4CB6-929D-A4FCD34EE2D3}" id="{7482AE9E-2384-4A27-8EEB-5DA491596453}">
    <text xml:space="preserve">Se aprobó prórroga mediante memorando n°3-2025-1693 del 31/10/2025. </text>
  </threadedComment>
</ThreadedComments>
</file>

<file path=xl/threadedComments/threadedComment4.xml><?xml version="1.0" encoding="utf-8"?>
<ThreadedComments xmlns="http://schemas.microsoft.com/office/spreadsheetml/2018/threadedcomments" xmlns:x="http://schemas.openxmlformats.org/spreadsheetml/2006/main">
  <threadedComment ref="P4" dT="2025-03-31T23:17:11.07" personId="{2B6D8FE3-D9D9-4CB6-929D-A4FCD34EE2D3}" id="{9E95787F-34D6-428B-B333-AC8DCAC4D112}">
    <text xml:space="preserve">Se aprobó prórroga mediante memorando n°3-2025-509 del 14/03/2025.
Se aprobó segunda prórroga mediante memorando n°3-2025-1693 del 31/10/2025. </text>
  </threadedComment>
</ThreadedComments>
</file>

<file path=xl/threadedComments/threadedComment5.xml><?xml version="1.0" encoding="utf-8"?>
<ThreadedComments xmlns="http://schemas.microsoft.com/office/spreadsheetml/2018/threadedcomments" xmlns:x="http://schemas.openxmlformats.org/spreadsheetml/2006/main">
  <threadedComment ref="P4" dT="2025-06-16T21:39:29.16" personId="{2B6D8FE3-D9D9-4CB6-929D-A4FCD34EE2D3}" id="{D4C54991-E75C-4189-99DE-C823F7202962}">
    <text>Se aprobó prórroga mediante memorando n°3-2025-1049 del 12/06/2025.</text>
  </threadedComment>
</ThreadedComments>
</file>

<file path=xl/threadedComments/threadedComment6.xml><?xml version="1.0" encoding="utf-8"?>
<ThreadedComments xmlns="http://schemas.microsoft.com/office/spreadsheetml/2018/threadedcomments" xmlns:x="http://schemas.openxmlformats.org/spreadsheetml/2006/main">
  <threadedComment ref="P4" dT="2025-11-05T21:45:29.70" personId="{2B6D8FE3-D9D9-4CB6-929D-A4FCD34EE2D3}" id="{D7B91A09-735C-4D04-9147-2A81D366ED56}">
    <text xml:space="preserve">Se aprobó prórroga mediante memorando n°3-2025-1668 del 27/10/2025. </text>
  </threadedComment>
  <threadedComment ref="P5" dT="2025-11-05T21:45:29.70" personId="{2B6D8FE3-D9D9-4CB6-929D-A4FCD34EE2D3}" id="{DFED961D-EF94-499D-AD96-D64B6C33876F}">
    <text xml:space="preserve">Se aprobó prórroga mediante memorando n°3-2025-1668 del 27/10/2025. </text>
  </threadedComment>
  <threadedComment ref="P6" dT="2025-11-05T21:45:29.70" personId="{2B6D8FE3-D9D9-4CB6-929D-A4FCD34EE2D3}" id="{80ED3908-8874-4EC7-A872-BA80156E1977}">
    <text xml:space="preserve">Se aprobó prórroga mediante memorando n°3-2025-1668 del 27/10/2025. </text>
  </threadedComment>
  <threadedComment ref="P7" dT="2025-11-05T21:45:29.70" personId="{2B6D8FE3-D9D9-4CB6-929D-A4FCD34EE2D3}" id="{FBFE7471-9E29-4BC3-A19A-B61B02E72F2D}">
    <text xml:space="preserve">Se aprobó prórroga mediante memorando n°3-2025-1668 del 27/10/2025. </text>
  </threadedComment>
  <threadedComment ref="P8" dT="2025-11-05T21:45:29.70" personId="{2B6D8FE3-D9D9-4CB6-929D-A4FCD34EE2D3}" id="{F95CEA7A-1B7D-44AA-91AC-16945498F36F}">
    <text xml:space="preserve">Se aprobó prórroga mediante memorando n°3-2025-1668 del 27/10/2025. </text>
  </threadedComment>
  <threadedComment ref="P9" dT="2025-06-16T21:42:20.66" personId="{2B6D8FE3-D9D9-4CB6-929D-A4FCD34EE2D3}" id="{8D6CB51A-D273-4CC5-AAAF-E0CE9089C09F}">
    <text xml:space="preserve">Se aprobó prórroga mediante memorando n°3-2025-1048 del 12/06/2025.
Se aprobó segunda prórroga mediante memorando n°3-2025-1668 del 27/10/2025. </text>
  </threadedComment>
  <threadedComment ref="P10" dT="2025-06-16T21:42:20.66" personId="{2B6D8FE3-D9D9-4CB6-929D-A4FCD34EE2D3}" id="{BA20C7CC-9F49-4ED6-B953-20D41785640A}">
    <text xml:space="preserve">Se aprobó prórroga mediante memorando n°3-2025-1048 del 12/06/2025.
Se aprobó segunda prórroga mediante memorando n°3-2025-1668 del 27/10/2025. </text>
  </threadedComment>
</ThreadedComments>
</file>

<file path=xl/threadedComments/threadedComment7.xml><?xml version="1.0" encoding="utf-8"?>
<ThreadedComments xmlns="http://schemas.microsoft.com/office/spreadsheetml/2018/threadedcomments" xmlns:x="http://schemas.openxmlformats.org/spreadsheetml/2006/main">
  <threadedComment ref="P4" dT="2025-06-16T23:06:41.81" personId="{2B6D8FE3-D9D9-4CB6-929D-A4FCD34EE2D3}" id="{A7FCEF15-27F2-487E-808C-B6E5074E3A8B}">
    <text>Se aprobó prórroga mediante memorando n°3-2025-969 del 03/06/2025</text>
  </threadedComment>
  <threadedComment ref="P5" dT="2025-06-16T23:06:41.81" personId="{2B6D8FE3-D9D9-4CB6-929D-A4FCD34EE2D3}" id="{36BE8386-59B4-45C0-9BBA-39968975C3B4}">
    <text>Se aprobó prórroga mediante memorando n°3-2025-969 del 03/06/2025</text>
  </threadedComment>
  <threadedComment ref="H6" dT="2025-06-16T23:10:11.34" personId="{2B6D8FE3-D9D9-4CB6-929D-A4FCD34EE2D3}" id="{01056E61-84A7-4C48-B73D-0F2CC558B4FF}">
    <text xml:space="preserve">Se aprobó reformulación mediante memorando n°3-2025-969 del 03/06/2025
</text>
  </threadedComment>
  <threadedComment ref="P6" dT="2025-06-16T23:06:41.81" personId="{2B6D8FE3-D9D9-4CB6-929D-A4FCD34EE2D3}" id="{851471EE-19E2-4BAE-AAC9-4449FD65688A}">
    <text>Se aprobó prórroga mediante memorando n°3-2025-969 del 03/06/2025</text>
  </threadedComment>
</ThreadedComments>
</file>

<file path=xl/threadedComments/threadedComment8.xml><?xml version="1.0" encoding="utf-8"?>
<ThreadedComments xmlns="http://schemas.microsoft.com/office/spreadsheetml/2018/threadedcomments" xmlns:x="http://schemas.openxmlformats.org/spreadsheetml/2006/main">
  <threadedComment ref="P17" dT="2026-01-02T15:24:03.44" personId="{7FD7DA69-BDCA-4CEF-B28C-C5A9F3E296DA}" id="{EB220060-1F8B-4F48-95D7-FB8AE95DA180}">
    <text xml:space="preserve">Se aprobó prórroga mediante memorando n°3-2025-1899.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7.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 Id="rId4" Type="http://schemas.microsoft.com/office/2017/10/relationships/threadedComment" Target="../threadedComments/threadedComment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9"/>
  <sheetViews>
    <sheetView showGridLines="0" zoomScale="110" zoomScaleNormal="110" workbookViewId="0">
      <selection activeCell="G5" sqref="G5"/>
    </sheetView>
  </sheetViews>
  <sheetFormatPr baseColWidth="10" defaultColWidth="11.42578125" defaultRowHeight="15.75" x14ac:dyDescent="0.25"/>
  <cols>
    <col min="1" max="2" width="11.42578125" style="145"/>
    <col min="3" max="3" width="33.85546875" style="145" customWidth="1"/>
    <col min="4" max="4" width="60.42578125" style="145" customWidth="1"/>
    <col min="5" max="5" width="17" style="145" customWidth="1"/>
    <col min="6" max="16384" width="11.42578125" style="145"/>
  </cols>
  <sheetData>
    <row r="1" spans="2:12" ht="16.5" thickBot="1" x14ac:dyDescent="0.3"/>
    <row r="2" spans="2:12" ht="24.6" customHeight="1" x14ac:dyDescent="0.25">
      <c r="B2" s="170"/>
      <c r="C2" s="458" t="s">
        <v>0</v>
      </c>
      <c r="D2" s="458"/>
      <c r="E2" s="172" t="s">
        <v>1</v>
      </c>
    </row>
    <row r="3" spans="2:12" ht="24.6" customHeight="1" x14ac:dyDescent="0.25">
      <c r="B3" s="171"/>
      <c r="C3" s="459"/>
      <c r="D3" s="459"/>
      <c r="E3" s="336" t="s">
        <v>2</v>
      </c>
    </row>
    <row r="4" spans="2:12" x14ac:dyDescent="0.25">
      <c r="B4" s="158"/>
      <c r="C4" s="159"/>
      <c r="D4" s="159"/>
      <c r="E4" s="160"/>
    </row>
    <row r="5" spans="2:12" ht="16.5" x14ac:dyDescent="0.3">
      <c r="B5" s="162" t="s">
        <v>3</v>
      </c>
      <c r="E5" s="154"/>
    </row>
    <row r="6" spans="2:12" ht="16.5" x14ac:dyDescent="0.3">
      <c r="B6" s="161" t="s">
        <v>4</v>
      </c>
      <c r="E6" s="154"/>
    </row>
    <row r="7" spans="2:12" ht="16.5" x14ac:dyDescent="0.3">
      <c r="B7" s="161" t="s">
        <v>5</v>
      </c>
      <c r="E7" s="154"/>
    </row>
    <row r="8" spans="2:12" x14ac:dyDescent="0.25">
      <c r="B8" s="153"/>
      <c r="E8" s="154"/>
    </row>
    <row r="9" spans="2:12" x14ac:dyDescent="0.25">
      <c r="B9" s="153"/>
      <c r="E9" s="154"/>
    </row>
    <row r="10" spans="2:12" ht="16.5" x14ac:dyDescent="0.3">
      <c r="B10" s="161"/>
      <c r="C10" s="454" t="s">
        <v>6</v>
      </c>
      <c r="D10" s="454"/>
      <c r="E10" s="154"/>
    </row>
    <row r="11" spans="2:12" ht="16.5" x14ac:dyDescent="0.3">
      <c r="B11" s="161"/>
      <c r="C11" s="163"/>
      <c r="D11" s="163"/>
      <c r="E11" s="154"/>
      <c r="F11" s="457"/>
      <c r="G11" s="457"/>
      <c r="H11" s="457"/>
      <c r="I11" s="457"/>
      <c r="J11" s="457"/>
      <c r="K11" s="457"/>
      <c r="L11" s="457"/>
    </row>
    <row r="12" spans="2:12" ht="16.5" x14ac:dyDescent="0.3">
      <c r="B12" s="161"/>
      <c r="C12" s="164" t="s">
        <v>7</v>
      </c>
      <c r="D12" s="164" t="s">
        <v>8</v>
      </c>
      <c r="E12" s="154"/>
      <c r="F12" s="457"/>
      <c r="G12" s="457"/>
      <c r="H12" s="457"/>
      <c r="I12" s="457"/>
      <c r="J12" s="457"/>
      <c r="K12" s="457"/>
      <c r="L12" s="457"/>
    </row>
    <row r="13" spans="2:12" ht="66" x14ac:dyDescent="0.3">
      <c r="B13" s="161"/>
      <c r="C13" s="165" t="s">
        <v>9</v>
      </c>
      <c r="D13" s="179" t="s">
        <v>10</v>
      </c>
      <c r="E13" s="154"/>
      <c r="F13" s="457"/>
      <c r="G13" s="457"/>
      <c r="H13" s="457"/>
      <c r="I13" s="457"/>
      <c r="J13" s="457"/>
      <c r="K13" s="457"/>
      <c r="L13" s="457"/>
    </row>
    <row r="14" spans="2:12" ht="16.5" x14ac:dyDescent="0.3">
      <c r="B14" s="161"/>
      <c r="C14" s="165" t="s">
        <v>11</v>
      </c>
      <c r="D14" s="179" t="s">
        <v>12</v>
      </c>
      <c r="E14" s="154"/>
      <c r="F14" s="457"/>
      <c r="G14" s="457"/>
      <c r="H14" s="457"/>
      <c r="I14" s="457"/>
      <c r="J14" s="457"/>
      <c r="K14" s="457"/>
      <c r="L14" s="457"/>
    </row>
    <row r="15" spans="2:12" ht="16.5" x14ac:dyDescent="0.3">
      <c r="B15" s="161"/>
      <c r="C15" s="165" t="s">
        <v>13</v>
      </c>
      <c r="D15" s="179" t="s">
        <v>14</v>
      </c>
      <c r="E15" s="154"/>
      <c r="F15" s="453"/>
      <c r="G15" s="453"/>
      <c r="H15" s="453"/>
      <c r="I15" s="453"/>
      <c r="J15" s="453"/>
      <c r="K15" s="453"/>
      <c r="L15" s="453"/>
    </row>
    <row r="16" spans="2:12" ht="15.75" customHeight="1" x14ac:dyDescent="0.3">
      <c r="B16" s="161"/>
      <c r="C16" s="165" t="s">
        <v>15</v>
      </c>
      <c r="D16" s="179" t="s">
        <v>16</v>
      </c>
      <c r="E16" s="154"/>
      <c r="F16" s="453"/>
      <c r="G16" s="453"/>
      <c r="H16" s="453"/>
      <c r="I16" s="453"/>
      <c r="J16" s="453"/>
      <c r="K16" s="453"/>
      <c r="L16" s="453"/>
    </row>
    <row r="17" spans="2:12" ht="49.5" x14ac:dyDescent="0.3">
      <c r="B17" s="161"/>
      <c r="C17" s="165" t="s">
        <v>17</v>
      </c>
      <c r="D17" s="179" t="s">
        <v>18</v>
      </c>
      <c r="E17" s="154"/>
      <c r="F17" s="457"/>
      <c r="G17" s="457"/>
      <c r="H17" s="457"/>
      <c r="I17" s="457"/>
      <c r="J17" s="457"/>
      <c r="K17" s="457"/>
      <c r="L17" s="457"/>
    </row>
    <row r="18" spans="2:12" ht="16.5" x14ac:dyDescent="0.3">
      <c r="B18" s="161"/>
      <c r="C18" s="163"/>
      <c r="D18" s="163"/>
      <c r="E18" s="154"/>
      <c r="F18" s="457"/>
      <c r="G18" s="457"/>
      <c r="H18" s="457"/>
      <c r="I18" s="457"/>
      <c r="J18" s="457"/>
      <c r="K18" s="457"/>
      <c r="L18" s="457"/>
    </row>
    <row r="19" spans="2:12" ht="16.5" x14ac:dyDescent="0.3">
      <c r="B19" s="161"/>
      <c r="C19" s="454" t="s">
        <v>19</v>
      </c>
      <c r="D19" s="454"/>
      <c r="E19" s="154"/>
      <c r="F19" s="457"/>
      <c r="G19" s="457"/>
      <c r="H19" s="457"/>
      <c r="I19" s="457"/>
      <c r="J19" s="457"/>
      <c r="K19" s="457"/>
      <c r="L19" s="457"/>
    </row>
    <row r="20" spans="2:12" ht="16.5" x14ac:dyDescent="0.3">
      <c r="B20" s="161"/>
      <c r="C20" s="163"/>
      <c r="D20" s="163"/>
      <c r="E20" s="154"/>
      <c r="F20" s="457"/>
      <c r="G20" s="457"/>
      <c r="H20" s="457"/>
      <c r="I20" s="457"/>
      <c r="J20" s="457"/>
      <c r="K20" s="457"/>
      <c r="L20" s="457"/>
    </row>
    <row r="21" spans="2:12" ht="16.5" x14ac:dyDescent="0.3">
      <c r="B21" s="161"/>
      <c r="C21" s="164" t="s">
        <v>7</v>
      </c>
      <c r="D21" s="164" t="s">
        <v>8</v>
      </c>
      <c r="E21" s="154"/>
      <c r="F21" s="457"/>
      <c r="G21" s="457"/>
      <c r="H21" s="457"/>
      <c r="I21" s="457"/>
      <c r="J21" s="457"/>
      <c r="K21" s="457"/>
      <c r="L21" s="457"/>
    </row>
    <row r="22" spans="2:12" ht="66" x14ac:dyDescent="0.3">
      <c r="B22" s="161"/>
      <c r="C22" s="165" t="s">
        <v>20</v>
      </c>
      <c r="D22" s="179" t="s">
        <v>21</v>
      </c>
      <c r="E22" s="154"/>
      <c r="F22" s="457"/>
      <c r="G22" s="457"/>
      <c r="H22" s="457"/>
      <c r="I22" s="457"/>
      <c r="J22" s="457"/>
      <c r="K22" s="457"/>
      <c r="L22" s="457"/>
    </row>
    <row r="23" spans="2:12" ht="33" x14ac:dyDescent="0.3">
      <c r="B23" s="161"/>
      <c r="C23" s="165" t="s">
        <v>22</v>
      </c>
      <c r="D23" s="179" t="s">
        <v>23</v>
      </c>
      <c r="E23" s="154"/>
      <c r="F23" s="457"/>
      <c r="G23" s="457"/>
      <c r="H23" s="457"/>
      <c r="I23" s="457"/>
      <c r="J23" s="457"/>
      <c r="K23" s="457"/>
      <c r="L23" s="457"/>
    </row>
    <row r="24" spans="2:12" ht="49.5" x14ac:dyDescent="0.3">
      <c r="B24" s="161"/>
      <c r="C24" s="165" t="s">
        <v>24</v>
      </c>
      <c r="D24" s="179" t="s">
        <v>25</v>
      </c>
      <c r="E24" s="154"/>
      <c r="F24" s="453"/>
      <c r="G24" s="453"/>
      <c r="H24" s="453"/>
      <c r="I24" s="453"/>
      <c r="J24" s="453"/>
      <c r="K24" s="453"/>
      <c r="L24" s="453"/>
    </row>
    <row r="25" spans="2:12" ht="66" x14ac:dyDescent="0.3">
      <c r="B25" s="161"/>
      <c r="C25" s="165" t="s">
        <v>26</v>
      </c>
      <c r="D25" s="179" t="s">
        <v>27</v>
      </c>
      <c r="E25" s="154"/>
      <c r="F25" s="453"/>
      <c r="G25" s="453"/>
      <c r="H25" s="453"/>
      <c r="I25" s="453"/>
      <c r="J25" s="453"/>
      <c r="K25" s="453"/>
      <c r="L25" s="453"/>
    </row>
    <row r="26" spans="2:12" ht="66" x14ac:dyDescent="0.3">
      <c r="B26" s="161"/>
      <c r="C26" s="165" t="s">
        <v>28</v>
      </c>
      <c r="D26" s="179" t="s">
        <v>29</v>
      </c>
      <c r="E26" s="154"/>
      <c r="F26" s="453"/>
      <c r="G26" s="453"/>
      <c r="H26" s="453"/>
      <c r="I26" s="453"/>
      <c r="J26" s="453"/>
      <c r="K26" s="453"/>
      <c r="L26" s="453"/>
    </row>
    <row r="27" spans="2:12" ht="33" x14ac:dyDescent="0.3">
      <c r="B27" s="161"/>
      <c r="C27" s="165" t="s">
        <v>30</v>
      </c>
      <c r="D27" s="179" t="s">
        <v>31</v>
      </c>
      <c r="E27" s="154"/>
      <c r="F27" s="453"/>
      <c r="G27" s="453"/>
      <c r="H27" s="453"/>
      <c r="I27" s="453"/>
      <c r="J27" s="453"/>
      <c r="K27" s="453"/>
      <c r="L27" s="453"/>
    </row>
    <row r="28" spans="2:12" ht="33" x14ac:dyDescent="0.3">
      <c r="B28" s="161"/>
      <c r="C28" s="165" t="s">
        <v>32</v>
      </c>
      <c r="D28" s="179" t="s">
        <v>33</v>
      </c>
      <c r="E28" s="154"/>
      <c r="F28" s="453"/>
      <c r="G28" s="453"/>
      <c r="H28" s="453"/>
      <c r="I28" s="453"/>
      <c r="J28" s="453"/>
      <c r="K28" s="453"/>
      <c r="L28" s="453"/>
    </row>
    <row r="29" spans="2:12" ht="42.75" customHeight="1" x14ac:dyDescent="0.3">
      <c r="B29" s="161"/>
      <c r="C29" s="165" t="s">
        <v>34</v>
      </c>
      <c r="D29" s="179" t="s">
        <v>35</v>
      </c>
      <c r="E29" s="154"/>
      <c r="F29" s="146"/>
      <c r="G29" s="146"/>
      <c r="H29" s="146"/>
      <c r="I29" s="146"/>
      <c r="J29" s="146"/>
      <c r="K29" s="146"/>
      <c r="L29" s="146"/>
    </row>
    <row r="30" spans="2:12" ht="48" customHeight="1" x14ac:dyDescent="0.3">
      <c r="B30" s="161"/>
      <c r="C30" s="165" t="s">
        <v>36</v>
      </c>
      <c r="D30" s="179" t="s">
        <v>37</v>
      </c>
      <c r="E30" s="154"/>
    </row>
    <row r="31" spans="2:12" ht="16.5" x14ac:dyDescent="0.3">
      <c r="B31" s="161"/>
      <c r="C31" s="167"/>
      <c r="D31" s="168"/>
      <c r="E31" s="154"/>
    </row>
    <row r="32" spans="2:12" ht="16.5" x14ac:dyDescent="0.3">
      <c r="B32" s="161"/>
      <c r="C32" s="454" t="s">
        <v>38</v>
      </c>
      <c r="D32" s="454"/>
      <c r="E32" s="154"/>
    </row>
    <row r="33" spans="2:5" ht="26.25" customHeight="1" x14ac:dyDescent="0.3">
      <c r="B33" s="161"/>
      <c r="C33" s="455" t="s">
        <v>39</v>
      </c>
      <c r="D33" s="455"/>
      <c r="E33" s="154"/>
    </row>
    <row r="34" spans="2:5" ht="32.25" customHeight="1" x14ac:dyDescent="0.3">
      <c r="B34" s="161"/>
      <c r="C34" s="455"/>
      <c r="D34" s="455"/>
      <c r="E34" s="154"/>
    </row>
    <row r="35" spans="2:5" ht="16.5" x14ac:dyDescent="0.3">
      <c r="B35" s="161"/>
      <c r="C35" s="167"/>
      <c r="D35" s="168"/>
      <c r="E35" s="154"/>
    </row>
    <row r="36" spans="2:5" ht="16.5" x14ac:dyDescent="0.3">
      <c r="B36" s="161"/>
      <c r="C36" s="164" t="s">
        <v>7</v>
      </c>
      <c r="D36" s="164" t="s">
        <v>8</v>
      </c>
      <c r="E36" s="154"/>
    </row>
    <row r="37" spans="2:5" ht="66" x14ac:dyDescent="0.3">
      <c r="B37" s="161"/>
      <c r="C37" s="165" t="s">
        <v>40</v>
      </c>
      <c r="D37" s="179" t="s">
        <v>41</v>
      </c>
      <c r="E37" s="154"/>
    </row>
    <row r="38" spans="2:5" ht="66" x14ac:dyDescent="0.3">
      <c r="B38" s="161"/>
      <c r="C38" s="165" t="s">
        <v>42</v>
      </c>
      <c r="D38" s="179" t="s">
        <v>43</v>
      </c>
      <c r="E38" s="154"/>
    </row>
    <row r="39" spans="2:5" ht="49.5" x14ac:dyDescent="0.3">
      <c r="B39" s="161"/>
      <c r="C39" s="165" t="s">
        <v>44</v>
      </c>
      <c r="D39" s="179" t="s">
        <v>45</v>
      </c>
      <c r="E39" s="154"/>
    </row>
    <row r="40" spans="2:5" ht="82.5" customHeight="1" x14ac:dyDescent="0.3">
      <c r="B40" s="161"/>
      <c r="C40" s="165" t="s">
        <v>46</v>
      </c>
      <c r="D40" s="179" t="s">
        <v>47</v>
      </c>
      <c r="E40" s="154"/>
    </row>
    <row r="41" spans="2:5" ht="49.5" x14ac:dyDescent="0.3">
      <c r="B41" s="161"/>
      <c r="C41" s="165" t="s">
        <v>48</v>
      </c>
      <c r="D41" s="179" t="s">
        <v>49</v>
      </c>
      <c r="E41" s="154"/>
    </row>
    <row r="42" spans="2:5" ht="33" x14ac:dyDescent="0.3">
      <c r="B42" s="161"/>
      <c r="C42" s="165" t="s">
        <v>50</v>
      </c>
      <c r="D42" s="179" t="s">
        <v>51</v>
      </c>
      <c r="E42" s="154"/>
    </row>
    <row r="43" spans="2:5" ht="176.25" customHeight="1" x14ac:dyDescent="0.3">
      <c r="B43" s="161"/>
      <c r="C43" s="165" t="s">
        <v>52</v>
      </c>
      <c r="D43" s="166" t="s">
        <v>53</v>
      </c>
      <c r="E43" s="154"/>
    </row>
    <row r="44" spans="2:5" ht="16.5" x14ac:dyDescent="0.3">
      <c r="B44" s="161"/>
      <c r="C44" s="163"/>
      <c r="D44" s="163"/>
      <c r="E44" s="154"/>
    </row>
    <row r="45" spans="2:5" ht="16.5" x14ac:dyDescent="0.3">
      <c r="B45" s="161"/>
      <c r="C45" s="456" t="s">
        <v>54</v>
      </c>
      <c r="D45" s="456"/>
      <c r="E45" s="154"/>
    </row>
    <row r="46" spans="2:5" ht="16.5" x14ac:dyDescent="0.3">
      <c r="B46" s="161"/>
      <c r="C46" s="173"/>
      <c r="D46" s="173"/>
      <c r="E46" s="154"/>
    </row>
    <row r="47" spans="2:5" ht="42" customHeight="1" x14ac:dyDescent="0.3">
      <c r="B47" s="161"/>
      <c r="C47" s="451" t="s">
        <v>55</v>
      </c>
      <c r="D47" s="451"/>
      <c r="E47" s="154"/>
    </row>
    <row r="48" spans="2:5" ht="15" customHeight="1" x14ac:dyDescent="0.3">
      <c r="B48" s="161"/>
      <c r="C48" s="178"/>
      <c r="D48" s="178"/>
      <c r="E48" s="154"/>
    </row>
    <row r="49" spans="2:5" ht="16.5" x14ac:dyDescent="0.3">
      <c r="B49" s="161"/>
      <c r="C49" s="164" t="s">
        <v>7</v>
      </c>
      <c r="D49" s="164" t="s">
        <v>8</v>
      </c>
      <c r="E49" s="154"/>
    </row>
    <row r="50" spans="2:5" ht="49.5" x14ac:dyDescent="0.3">
      <c r="B50" s="161"/>
      <c r="C50" s="180" t="s">
        <v>56</v>
      </c>
      <c r="D50" s="181" t="s">
        <v>57</v>
      </c>
      <c r="E50" s="154"/>
    </row>
    <row r="51" spans="2:5" ht="78.75" customHeight="1" x14ac:dyDescent="0.3">
      <c r="B51" s="161"/>
      <c r="C51" s="180" t="s">
        <v>58</v>
      </c>
      <c r="D51" s="181" t="s">
        <v>59</v>
      </c>
      <c r="E51" s="154"/>
    </row>
    <row r="52" spans="2:5" ht="241.5" customHeight="1" x14ac:dyDescent="0.3">
      <c r="B52" s="161"/>
      <c r="C52" s="182" t="s">
        <v>60</v>
      </c>
      <c r="D52" s="181" t="s">
        <v>61</v>
      </c>
      <c r="E52" s="154"/>
    </row>
    <row r="53" spans="2:5" ht="92.25" customHeight="1" x14ac:dyDescent="0.3">
      <c r="B53" s="161"/>
      <c r="C53" s="182" t="s">
        <v>62</v>
      </c>
      <c r="D53" s="181" t="s">
        <v>63</v>
      </c>
      <c r="E53" s="154"/>
    </row>
    <row r="54" spans="2:5" ht="33" x14ac:dyDescent="0.3">
      <c r="B54" s="161"/>
      <c r="C54" s="165" t="s">
        <v>64</v>
      </c>
      <c r="D54" s="179" t="s">
        <v>65</v>
      </c>
      <c r="E54" s="154"/>
    </row>
    <row r="55" spans="2:5" ht="69" customHeight="1" x14ac:dyDescent="0.3">
      <c r="B55" s="161"/>
      <c r="C55" s="165" t="s">
        <v>66</v>
      </c>
      <c r="D55" s="183" t="s">
        <v>67</v>
      </c>
      <c r="E55" s="154"/>
    </row>
    <row r="56" spans="2:5" ht="12.75" customHeight="1" x14ac:dyDescent="0.3">
      <c r="B56" s="161"/>
      <c r="C56" s="452"/>
      <c r="D56" s="452"/>
      <c r="E56" s="154"/>
    </row>
    <row r="57" spans="2:5" x14ac:dyDescent="0.25">
      <c r="B57" s="153"/>
      <c r="E57" s="154"/>
    </row>
    <row r="58" spans="2:5" ht="16.5" x14ac:dyDescent="0.3">
      <c r="B58" s="161" t="s">
        <v>68</v>
      </c>
      <c r="E58" s="154"/>
    </row>
    <row r="59" spans="2:5" ht="16.5" thickBot="1" x14ac:dyDescent="0.3">
      <c r="B59" s="155"/>
      <c r="C59" s="156"/>
      <c r="D59" s="156"/>
      <c r="E59" s="157"/>
    </row>
  </sheetData>
  <mergeCells count="26">
    <mergeCell ref="C19:D19"/>
    <mergeCell ref="F19:L19"/>
    <mergeCell ref="C2:D3"/>
    <mergeCell ref="C10:D10"/>
    <mergeCell ref="F11:L11"/>
    <mergeCell ref="F12:L12"/>
    <mergeCell ref="F13:L13"/>
    <mergeCell ref="F14:L14"/>
    <mergeCell ref="F25:L25"/>
    <mergeCell ref="F15:L15"/>
    <mergeCell ref="F16:L16"/>
    <mergeCell ref="F17:L17"/>
    <mergeCell ref="F18:L18"/>
    <mergeCell ref="F20:L20"/>
    <mergeCell ref="F21:L21"/>
    <mergeCell ref="F22:L22"/>
    <mergeCell ref="F23:L23"/>
    <mergeCell ref="F24:L24"/>
    <mergeCell ref="C47:D47"/>
    <mergeCell ref="C56:D56"/>
    <mergeCell ref="F26:L26"/>
    <mergeCell ref="F27:L27"/>
    <mergeCell ref="F28:L28"/>
    <mergeCell ref="C32:D32"/>
    <mergeCell ref="C33:D34"/>
    <mergeCell ref="C45:D4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1:AE43"/>
  <sheetViews>
    <sheetView zoomScale="90" zoomScaleNormal="90" workbookViewId="0">
      <pane xSplit="6" ySplit="2" topLeftCell="W3" activePane="bottomRight" state="frozen"/>
      <selection pane="topRight" activeCell="G1" sqref="G1"/>
      <selection pane="bottomLeft" activeCell="A3" sqref="A3"/>
      <selection pane="bottomRight" activeCell="W11" sqref="W11"/>
    </sheetView>
  </sheetViews>
  <sheetFormatPr baseColWidth="10" defaultColWidth="9.140625" defaultRowHeight="35.1" customHeight="1" outlineLevelCol="1" x14ac:dyDescent="0.2"/>
  <cols>
    <col min="1" max="1" width="4.140625" style="142" customWidth="1"/>
    <col min="2" max="4" width="12.85546875" style="142" customWidth="1"/>
    <col min="5" max="5" width="15" style="142" customWidth="1"/>
    <col min="6" max="6" width="53.140625" style="142" customWidth="1"/>
    <col min="7" max="7" width="49.28515625" style="142" customWidth="1"/>
    <col min="8" max="8" width="41.28515625" style="144" customWidth="1"/>
    <col min="9" max="10" width="22.7109375" style="142" customWidth="1"/>
    <col min="11" max="11" width="22.7109375" style="349" customWidth="1"/>
    <col min="12" max="16" width="22.7109375" style="142" customWidth="1"/>
    <col min="17" max="17" width="9.140625" style="143" customWidth="1" outlineLevel="1"/>
    <col min="18" max="18" width="70.5703125" style="143" customWidth="1" outlineLevel="1"/>
    <col min="19" max="19" width="20.140625" style="330" customWidth="1" outlineLevel="1"/>
    <col min="20" max="22" width="20.140625" style="143" customWidth="1" outlineLevel="1"/>
    <col min="23" max="23" width="71.28515625" style="143" customWidth="1" outlineLevel="1"/>
    <col min="24" max="24" width="17.140625" style="143" customWidth="1" outlineLevel="1"/>
    <col min="25" max="25" width="20.42578125" style="143" customWidth="1" outlineLevel="1"/>
    <col min="26" max="26" width="23.42578125" style="143" customWidth="1" outlineLevel="1"/>
    <col min="27" max="27" width="20.140625" style="143" customWidth="1" outlineLevel="1"/>
    <col min="28" max="30" width="20.140625" style="143"/>
    <col min="31" max="31" width="20.140625" style="142"/>
    <col min="32" max="32" width="8.85546875" style="142" customWidth="1"/>
    <col min="33" max="33" width="8.42578125" style="142" customWidth="1"/>
    <col min="34" max="16384" width="9.140625" style="142"/>
  </cols>
  <sheetData>
    <row r="1" spans="2:31" ht="24.6" customHeight="1" x14ac:dyDescent="0.25">
      <c r="B1" s="466" t="s">
        <v>6</v>
      </c>
      <c r="C1" s="466"/>
      <c r="D1" s="466"/>
      <c r="E1" s="466"/>
      <c r="F1" s="466"/>
      <c r="G1" s="476" t="s">
        <v>19</v>
      </c>
      <c r="H1" s="477"/>
      <c r="I1" s="477"/>
      <c r="J1" s="477"/>
      <c r="K1" s="477"/>
      <c r="L1" s="477"/>
      <c r="M1" s="477"/>
      <c r="N1" s="477"/>
      <c r="O1" s="477"/>
      <c r="P1" s="478"/>
      <c r="Q1" s="465"/>
      <c r="R1" s="465"/>
      <c r="S1" s="465"/>
      <c r="T1" s="465"/>
      <c r="U1" s="465"/>
      <c r="V1" s="465"/>
      <c r="W1" s="465"/>
      <c r="X1" s="465"/>
      <c r="Y1" s="465"/>
      <c r="Z1" s="461" t="s">
        <v>69</v>
      </c>
      <c r="AA1" s="462"/>
      <c r="AB1" s="462"/>
      <c r="AC1" s="462"/>
      <c r="AD1" s="462"/>
      <c r="AE1" s="462"/>
    </row>
    <row r="2" spans="2:31" ht="21.95" customHeight="1" x14ac:dyDescent="0.25">
      <c r="B2" s="466"/>
      <c r="C2" s="466"/>
      <c r="D2" s="466"/>
      <c r="E2" s="466"/>
      <c r="F2" s="466"/>
      <c r="G2" s="479"/>
      <c r="H2" s="480"/>
      <c r="I2" s="480"/>
      <c r="J2" s="480"/>
      <c r="K2" s="480"/>
      <c r="L2" s="480"/>
      <c r="M2" s="480"/>
      <c r="N2" s="480"/>
      <c r="O2" s="480"/>
      <c r="P2" s="481"/>
      <c r="Q2" s="468" t="s">
        <v>70</v>
      </c>
      <c r="R2" s="468"/>
      <c r="S2" s="468"/>
      <c r="T2" s="468"/>
      <c r="U2" s="468"/>
      <c r="V2" s="468"/>
      <c r="W2" s="468"/>
      <c r="X2" s="468"/>
      <c r="Y2" s="468"/>
      <c r="Z2" s="463"/>
      <c r="AA2" s="464"/>
      <c r="AB2" s="464"/>
      <c r="AC2" s="464"/>
      <c r="AD2" s="464"/>
      <c r="AE2" s="464"/>
    </row>
    <row r="3" spans="2:31" ht="74.2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4" t="s">
        <v>58</v>
      </c>
      <c r="AB3" s="184" t="s">
        <v>60</v>
      </c>
      <c r="AC3" s="184" t="s">
        <v>62</v>
      </c>
      <c r="AD3" s="184" t="s">
        <v>64</v>
      </c>
      <c r="AE3" s="184" t="s">
        <v>84</v>
      </c>
    </row>
    <row r="4" spans="2:31" ht="156.75" customHeight="1" x14ac:dyDescent="0.25">
      <c r="B4" s="195" t="s">
        <v>85</v>
      </c>
      <c r="C4" s="470" t="s">
        <v>360</v>
      </c>
      <c r="D4" s="252" t="s">
        <v>361</v>
      </c>
      <c r="E4" s="223">
        <v>637</v>
      </c>
      <c r="F4" s="224" t="s">
        <v>464</v>
      </c>
      <c r="G4" s="298" t="s">
        <v>465</v>
      </c>
      <c r="H4" s="217" t="s">
        <v>466</v>
      </c>
      <c r="I4" s="217" t="s">
        <v>467</v>
      </c>
      <c r="J4" s="217">
        <v>2</v>
      </c>
      <c r="K4" s="189" t="s">
        <v>92</v>
      </c>
      <c r="L4" s="189" t="s">
        <v>468</v>
      </c>
      <c r="M4" s="210">
        <v>1</v>
      </c>
      <c r="N4" s="400">
        <v>45640</v>
      </c>
      <c r="O4" s="400">
        <v>45805</v>
      </c>
      <c r="P4" s="401">
        <v>45991</v>
      </c>
      <c r="Q4" s="293">
        <v>46019</v>
      </c>
      <c r="R4" s="300" t="s">
        <v>469</v>
      </c>
      <c r="S4" s="201">
        <f>+J4</f>
        <v>2</v>
      </c>
      <c r="T4" s="205">
        <f t="shared" ref="T4:T10" si="0">(IF(S4="","",IF(OR($J4=0,$J4="",Q4=""),"",S4/$J4)))</f>
        <v>1</v>
      </c>
      <c r="U4" s="206">
        <f t="shared" ref="U4:U10" si="1">(IF(OR($M4="",T4=""),"",IF(OR($M4=0,T4=0),0,IF((T4*100%)/$M4&gt;100%,100%,(T4*100%)/$M4))))</f>
        <v>1</v>
      </c>
      <c r="V4" s="207" t="str">
        <f t="shared" ref="V4:V10" si="2">IF(S4="","",IF(U4&lt;100%, IF(U4&lt;100%, "ALERTA","EN TERMINO"), IF(U4=100%, "OK", "EN TERMINO")))</f>
        <v>OK</v>
      </c>
      <c r="W4" s="414" t="s">
        <v>1077</v>
      </c>
      <c r="X4" s="217" t="s">
        <v>306</v>
      </c>
      <c r="Y4" s="292" t="str">
        <f t="shared" ref="Y4:Y7" si="3">IF(U4=100%,IF(U4&gt;=100%,"CUMPLIDA","ATENCIÓN"),IF(U4&lt;75%,"ATENCIÓN","EN EJECUCIÓN"))</f>
        <v>CUMPLIDA</v>
      </c>
      <c r="Z4" s="201" t="str">
        <f t="shared" ref="Z4:Z11" si="4">IF(Y4="CUMPLIDA", "SI", "NO")</f>
        <v>SI</v>
      </c>
      <c r="AA4" s="335" t="s">
        <v>94</v>
      </c>
      <c r="AB4" s="333" t="str">
        <f t="shared" ref="AB4:AB11" si="5">IF(Y4="CUMPLIDA",IF(AND(Z4="SI",AA4="NO"),"EFECTIVA",IF(AND(Z4="NO",AA4="NO"),"INEFECTIVA",IF(AND(Z4="NO",AA4="SI"),"INEFECTIVA",IF(AND(Z4="SI",AA4="SI"),"INEFECTIVA")))),"NO APLICA")</f>
        <v>EFECTIVA</v>
      </c>
      <c r="AC4" s="186" t="str">
        <f t="shared" ref="AC4:AC11" si="6">IF(AB4="EFECTIVA","NO",IF(AB4="INEFECTIVA","SI","NO APLICA"))</f>
        <v>NO</v>
      </c>
      <c r="AD4" s="201" t="s">
        <v>95</v>
      </c>
      <c r="AE4" s="151"/>
    </row>
    <row r="5" spans="2:31" ht="139.5" customHeight="1" x14ac:dyDescent="0.25">
      <c r="B5" s="195" t="s">
        <v>85</v>
      </c>
      <c r="C5" s="473"/>
      <c r="D5" s="252" t="s">
        <v>361</v>
      </c>
      <c r="E5" s="223">
        <v>638</v>
      </c>
      <c r="F5" s="224" t="s">
        <v>470</v>
      </c>
      <c r="G5" s="298" t="s">
        <v>471</v>
      </c>
      <c r="H5" s="217" t="s">
        <v>472</v>
      </c>
      <c r="I5" s="217" t="s">
        <v>473</v>
      </c>
      <c r="J5" s="217">
        <v>1</v>
      </c>
      <c r="K5" s="189" t="s">
        <v>92</v>
      </c>
      <c r="L5" s="189" t="s">
        <v>474</v>
      </c>
      <c r="M5" s="210">
        <v>1</v>
      </c>
      <c r="N5" s="400">
        <v>45640</v>
      </c>
      <c r="O5" s="400">
        <v>45899</v>
      </c>
      <c r="P5" s="401">
        <v>45991</v>
      </c>
      <c r="Q5" s="293">
        <v>46019</v>
      </c>
      <c r="R5" s="217" t="s">
        <v>475</v>
      </c>
      <c r="S5" s="201">
        <f t="shared" ref="S5:S11" si="7">+J5</f>
        <v>1</v>
      </c>
      <c r="T5" s="205">
        <f t="shared" si="0"/>
        <v>1</v>
      </c>
      <c r="U5" s="206">
        <f t="shared" si="1"/>
        <v>1</v>
      </c>
      <c r="V5" s="207" t="str">
        <f t="shared" si="2"/>
        <v>OK</v>
      </c>
      <c r="W5" s="300" t="s">
        <v>1076</v>
      </c>
      <c r="X5" s="217" t="s">
        <v>306</v>
      </c>
      <c r="Y5" s="292" t="str">
        <f t="shared" si="3"/>
        <v>CUMPLIDA</v>
      </c>
      <c r="Z5" s="201" t="str">
        <f t="shared" si="4"/>
        <v>SI</v>
      </c>
      <c r="AA5" s="335" t="s">
        <v>94</v>
      </c>
      <c r="AB5" s="333" t="str">
        <f t="shared" si="5"/>
        <v>EFECTIVA</v>
      </c>
      <c r="AC5" s="186" t="str">
        <f t="shared" si="6"/>
        <v>NO</v>
      </c>
      <c r="AD5" s="201" t="s">
        <v>95</v>
      </c>
      <c r="AE5" s="151"/>
    </row>
    <row r="6" spans="2:31" ht="168" customHeight="1" x14ac:dyDescent="0.25">
      <c r="B6" s="195" t="s">
        <v>85</v>
      </c>
      <c r="C6" s="473"/>
      <c r="D6" s="252" t="s">
        <v>361</v>
      </c>
      <c r="E6" s="223">
        <v>638</v>
      </c>
      <c r="F6" s="224" t="s">
        <v>470</v>
      </c>
      <c r="G6" s="298" t="s">
        <v>471</v>
      </c>
      <c r="H6" s="217" t="s">
        <v>476</v>
      </c>
      <c r="I6" s="217" t="s">
        <v>477</v>
      </c>
      <c r="J6" s="217">
        <v>1</v>
      </c>
      <c r="K6" s="189" t="s">
        <v>92</v>
      </c>
      <c r="L6" s="189" t="s">
        <v>474</v>
      </c>
      <c r="M6" s="210">
        <v>1</v>
      </c>
      <c r="N6" s="400">
        <v>45640</v>
      </c>
      <c r="O6" s="400">
        <v>45899</v>
      </c>
      <c r="P6" s="401">
        <v>45991</v>
      </c>
      <c r="Q6" s="293">
        <v>46019</v>
      </c>
      <c r="R6" s="217" t="s">
        <v>478</v>
      </c>
      <c r="S6" s="201">
        <f t="shared" si="7"/>
        <v>1</v>
      </c>
      <c r="T6" s="205">
        <f t="shared" si="0"/>
        <v>1</v>
      </c>
      <c r="U6" s="206">
        <f t="shared" si="1"/>
        <v>1</v>
      </c>
      <c r="V6" s="207" t="str">
        <f t="shared" si="2"/>
        <v>OK</v>
      </c>
      <c r="W6" s="300" t="s">
        <v>1057</v>
      </c>
      <c r="X6" s="217" t="s">
        <v>306</v>
      </c>
      <c r="Y6" s="292" t="str">
        <f t="shared" si="3"/>
        <v>CUMPLIDA</v>
      </c>
      <c r="Z6" s="201" t="str">
        <f t="shared" si="4"/>
        <v>SI</v>
      </c>
      <c r="AA6" s="335" t="s">
        <v>94</v>
      </c>
      <c r="AB6" s="333" t="str">
        <f t="shared" si="5"/>
        <v>EFECTIVA</v>
      </c>
      <c r="AC6" s="186" t="str">
        <f t="shared" si="6"/>
        <v>NO</v>
      </c>
      <c r="AD6" s="201" t="s">
        <v>95</v>
      </c>
      <c r="AE6" s="151"/>
    </row>
    <row r="7" spans="2:31" ht="95.25" customHeight="1" x14ac:dyDescent="0.25">
      <c r="B7" s="195" t="s">
        <v>85</v>
      </c>
      <c r="C7" s="473"/>
      <c r="D7" s="252" t="s">
        <v>361</v>
      </c>
      <c r="E7" s="223">
        <v>639</v>
      </c>
      <c r="F7" s="224" t="s">
        <v>479</v>
      </c>
      <c r="G7" s="298" t="s">
        <v>480</v>
      </c>
      <c r="H7" s="217" t="s">
        <v>481</v>
      </c>
      <c r="I7" s="217" t="s">
        <v>482</v>
      </c>
      <c r="J7" s="217">
        <v>1</v>
      </c>
      <c r="K7" s="189" t="s">
        <v>92</v>
      </c>
      <c r="L7" s="189" t="s">
        <v>468</v>
      </c>
      <c r="M7" s="210">
        <v>1</v>
      </c>
      <c r="N7" s="400">
        <v>45640</v>
      </c>
      <c r="O7" s="400">
        <v>45838</v>
      </c>
      <c r="P7" s="401">
        <v>45991</v>
      </c>
      <c r="Q7" s="293">
        <v>46019</v>
      </c>
      <c r="R7" s="217" t="s">
        <v>483</v>
      </c>
      <c r="S7" s="201">
        <f t="shared" si="7"/>
        <v>1</v>
      </c>
      <c r="T7" s="205">
        <f t="shared" si="0"/>
        <v>1</v>
      </c>
      <c r="U7" s="206">
        <f t="shared" si="1"/>
        <v>1</v>
      </c>
      <c r="V7" s="207" t="str">
        <f t="shared" si="2"/>
        <v>OK</v>
      </c>
      <c r="W7" s="300" t="s">
        <v>1075</v>
      </c>
      <c r="X7" s="217" t="s">
        <v>306</v>
      </c>
      <c r="Y7" s="292" t="str">
        <f t="shared" si="3"/>
        <v>CUMPLIDA</v>
      </c>
      <c r="Z7" s="201" t="s">
        <v>94</v>
      </c>
      <c r="AA7" s="335" t="s">
        <v>94</v>
      </c>
      <c r="AB7" s="333" t="str">
        <f t="shared" si="5"/>
        <v>INEFECTIVA</v>
      </c>
      <c r="AC7" s="186" t="str">
        <f t="shared" si="6"/>
        <v>SI</v>
      </c>
      <c r="AD7" s="201" t="s">
        <v>95</v>
      </c>
      <c r="AE7" s="151"/>
    </row>
    <row r="8" spans="2:31" ht="246" customHeight="1" x14ac:dyDescent="0.25">
      <c r="B8" s="195" t="s">
        <v>85</v>
      </c>
      <c r="C8" s="473"/>
      <c r="D8" s="252" t="s">
        <v>361</v>
      </c>
      <c r="E8" s="223">
        <v>640</v>
      </c>
      <c r="F8" s="224" t="s">
        <v>484</v>
      </c>
      <c r="G8" s="298" t="s">
        <v>485</v>
      </c>
      <c r="H8" s="217" t="s">
        <v>486</v>
      </c>
      <c r="I8" s="217" t="s">
        <v>487</v>
      </c>
      <c r="J8" s="217">
        <v>3</v>
      </c>
      <c r="K8" s="189" t="s">
        <v>92</v>
      </c>
      <c r="L8" s="189" t="s">
        <v>468</v>
      </c>
      <c r="M8" s="210">
        <v>1</v>
      </c>
      <c r="N8" s="400">
        <v>45640</v>
      </c>
      <c r="O8" s="400">
        <v>45777</v>
      </c>
      <c r="P8" s="401">
        <v>45991</v>
      </c>
      <c r="Q8" s="293">
        <v>46019</v>
      </c>
      <c r="R8" s="217" t="s">
        <v>488</v>
      </c>
      <c r="S8" s="201">
        <v>3</v>
      </c>
      <c r="T8" s="205">
        <f t="shared" si="0"/>
        <v>1</v>
      </c>
      <c r="U8" s="206">
        <f t="shared" si="1"/>
        <v>1</v>
      </c>
      <c r="V8" s="207" t="str">
        <f t="shared" si="2"/>
        <v>OK</v>
      </c>
      <c r="W8" s="300" t="s">
        <v>1084</v>
      </c>
      <c r="X8" s="217" t="s">
        <v>306</v>
      </c>
      <c r="Y8" s="292" t="str">
        <f>IF(U8=100%,IF(U8&gt;=100%,"CUMPLIDA","ATENCIÓN"),IF(U8&lt;100%,"INCUMPLIDA","EN EJECUCIÓN"))</f>
        <v>CUMPLIDA</v>
      </c>
      <c r="Z8" s="201" t="str">
        <f t="shared" si="4"/>
        <v>SI</v>
      </c>
      <c r="AA8" s="335" t="s">
        <v>94</v>
      </c>
      <c r="AB8" s="333" t="str">
        <f t="shared" si="5"/>
        <v>EFECTIVA</v>
      </c>
      <c r="AC8" s="186" t="str">
        <f t="shared" si="6"/>
        <v>NO</v>
      </c>
      <c r="AD8" s="201" t="s">
        <v>95</v>
      </c>
      <c r="AE8" s="151"/>
    </row>
    <row r="9" spans="2:31" ht="138" customHeight="1" x14ac:dyDescent="0.25">
      <c r="B9" s="195" t="s">
        <v>85</v>
      </c>
      <c r="C9" s="473"/>
      <c r="D9" s="252" t="s">
        <v>361</v>
      </c>
      <c r="E9" s="223">
        <v>641</v>
      </c>
      <c r="F9" s="224" t="s">
        <v>489</v>
      </c>
      <c r="G9" s="298" t="s">
        <v>490</v>
      </c>
      <c r="H9" s="217" t="s">
        <v>491</v>
      </c>
      <c r="I9" s="217" t="s">
        <v>492</v>
      </c>
      <c r="J9" s="217">
        <v>1</v>
      </c>
      <c r="K9" s="189" t="s">
        <v>92</v>
      </c>
      <c r="L9" s="189" t="s">
        <v>468</v>
      </c>
      <c r="M9" s="210">
        <v>1</v>
      </c>
      <c r="N9" s="400">
        <v>45640</v>
      </c>
      <c r="O9" s="400">
        <v>45746</v>
      </c>
      <c r="P9" s="401">
        <v>45991</v>
      </c>
      <c r="Q9" s="293">
        <v>46019</v>
      </c>
      <c r="R9" s="217" t="s">
        <v>493</v>
      </c>
      <c r="S9" s="201">
        <v>1</v>
      </c>
      <c r="T9" s="205">
        <f>(IF(S9="","",IF(OR($J9=0,$J9="",Q9=""),"",S9/$J9)))</f>
        <v>1</v>
      </c>
      <c r="U9" s="341">
        <f t="shared" si="1"/>
        <v>1</v>
      </c>
      <c r="V9" s="342" t="str">
        <f t="shared" si="2"/>
        <v>OK</v>
      </c>
      <c r="W9" s="449" t="s">
        <v>1083</v>
      </c>
      <c r="X9" s="217" t="s">
        <v>306</v>
      </c>
      <c r="Y9" s="292" t="str">
        <f>IF(U9=100%,IF(U9&gt;=100%,"CUMPLIDA","ATENCIÓN"),IF(U9&lt;100%,"INCUMPLIDA","EN EJECUCIÓN"))</f>
        <v>CUMPLIDA</v>
      </c>
      <c r="Z9" s="201" t="str">
        <f t="shared" si="4"/>
        <v>SI</v>
      </c>
      <c r="AA9" s="335" t="s">
        <v>94</v>
      </c>
      <c r="AB9" s="333" t="str">
        <f t="shared" si="5"/>
        <v>EFECTIVA</v>
      </c>
      <c r="AC9" s="186" t="str">
        <f t="shared" si="6"/>
        <v>NO</v>
      </c>
      <c r="AD9" s="201" t="s">
        <v>95</v>
      </c>
      <c r="AE9" s="151"/>
    </row>
    <row r="10" spans="2:31" ht="101.25" customHeight="1" x14ac:dyDescent="0.25">
      <c r="B10" s="188" t="s">
        <v>85</v>
      </c>
      <c r="C10" s="472"/>
      <c r="D10" s="326" t="s">
        <v>361</v>
      </c>
      <c r="E10" s="226">
        <v>642</v>
      </c>
      <c r="F10" s="224" t="s">
        <v>494</v>
      </c>
      <c r="G10" s="397" t="s">
        <v>495</v>
      </c>
      <c r="H10" s="397" t="s">
        <v>496</v>
      </c>
      <c r="I10" s="397" t="s">
        <v>497</v>
      </c>
      <c r="J10" s="397">
        <v>1</v>
      </c>
      <c r="K10" s="191" t="s">
        <v>92</v>
      </c>
      <c r="L10" s="191" t="s">
        <v>498</v>
      </c>
      <c r="M10" s="192">
        <v>1</v>
      </c>
      <c r="N10" s="400">
        <v>45640</v>
      </c>
      <c r="O10" s="402">
        <v>45713</v>
      </c>
      <c r="P10" s="401">
        <v>45991</v>
      </c>
      <c r="Q10" s="293">
        <v>46019</v>
      </c>
      <c r="R10" s="397" t="s">
        <v>499</v>
      </c>
      <c r="S10" s="201">
        <f t="shared" si="7"/>
        <v>1</v>
      </c>
      <c r="T10" s="202">
        <f t="shared" si="0"/>
        <v>1</v>
      </c>
      <c r="U10" s="203">
        <f t="shared" si="1"/>
        <v>1</v>
      </c>
      <c r="V10" s="319" t="str">
        <f t="shared" si="2"/>
        <v>OK</v>
      </c>
      <c r="W10" s="340" t="s">
        <v>1074</v>
      </c>
      <c r="X10" s="217" t="s">
        <v>306</v>
      </c>
      <c r="Y10" s="292" t="str">
        <f>IF(U10=100%,IF(U10&gt;=100%,"CUMPLIDA","ATENCIÓN"),IF(U10&lt;75%,"ATENCIÓN","EN EJECUCIÓN"))</f>
        <v>CUMPLIDA</v>
      </c>
      <c r="Z10" s="201" t="str">
        <f t="shared" si="4"/>
        <v>SI</v>
      </c>
      <c r="AA10" s="335" t="s">
        <v>94</v>
      </c>
      <c r="AB10" s="333" t="str">
        <f t="shared" si="5"/>
        <v>EFECTIVA</v>
      </c>
      <c r="AC10" s="186" t="str">
        <f t="shared" si="6"/>
        <v>NO</v>
      </c>
      <c r="AD10" s="201" t="s">
        <v>95</v>
      </c>
      <c r="AE10" s="177"/>
    </row>
    <row r="11" spans="2:31" ht="118.5" customHeight="1" x14ac:dyDescent="0.25">
      <c r="B11" s="195" t="s">
        <v>85</v>
      </c>
      <c r="C11" s="212" t="s">
        <v>382</v>
      </c>
      <c r="D11" s="189" t="s">
        <v>383</v>
      </c>
      <c r="E11" s="223">
        <v>724</v>
      </c>
      <c r="F11" s="403" t="s">
        <v>500</v>
      </c>
      <c r="G11" s="217" t="s">
        <v>501</v>
      </c>
      <c r="H11" s="217" t="s">
        <v>502</v>
      </c>
      <c r="I11" s="217" t="s">
        <v>503</v>
      </c>
      <c r="J11" s="217">
        <v>1</v>
      </c>
      <c r="K11" s="189" t="s">
        <v>99</v>
      </c>
      <c r="L11" s="189" t="s">
        <v>504</v>
      </c>
      <c r="M11" s="210">
        <v>1</v>
      </c>
      <c r="N11" s="400">
        <v>45884</v>
      </c>
      <c r="O11" s="401" t="s">
        <v>505</v>
      </c>
      <c r="P11" s="151"/>
      <c r="Q11" s="293">
        <v>46019</v>
      </c>
      <c r="R11" s="300" t="s">
        <v>506</v>
      </c>
      <c r="S11" s="201">
        <f t="shared" si="7"/>
        <v>1</v>
      </c>
      <c r="T11" s="205">
        <f t="shared" ref="T11" si="8">(IF(S11="","",IF(OR($J11=0,$J11="",Q11=""),"",S11/$J11)))</f>
        <v>1</v>
      </c>
      <c r="U11" s="206">
        <f t="shared" ref="U11" si="9">(IF(OR($M11="",T11=""),"",IF(OR($M11=0,T11=0),0,IF((T11*100%)/$M11&gt;100%,100%,(T11*100%)/$M11))))</f>
        <v>1</v>
      </c>
      <c r="V11" s="207" t="str">
        <f t="shared" ref="V11" si="10">IF(S11="","",IF(U11&lt;100%, IF(U11&lt;100%, "ALERTA","EN TERMINO"), IF(U11=100%, "OK", "EN TERMINO")))</f>
        <v>OK</v>
      </c>
      <c r="W11" s="298" t="s">
        <v>1072</v>
      </c>
      <c r="X11" s="217" t="s">
        <v>306</v>
      </c>
      <c r="Y11" s="351" t="str">
        <f t="shared" ref="Y11" si="11">IF(U11=100%,IF(U11&gt;=100%,"CUMPLIDA","ATENCIÓN"),IF(U11=0%,"ATENCIÓN","EN EJECUCIÓN"))</f>
        <v>CUMPLIDA</v>
      </c>
      <c r="Z11" s="201" t="str">
        <f t="shared" si="4"/>
        <v>SI</v>
      </c>
      <c r="AA11" s="335" t="s">
        <v>94</v>
      </c>
      <c r="AB11" s="333" t="str">
        <f t="shared" si="5"/>
        <v>EFECTIVA</v>
      </c>
      <c r="AC11" s="186" t="str">
        <f t="shared" si="6"/>
        <v>NO</v>
      </c>
      <c r="AD11" s="201" t="s">
        <v>95</v>
      </c>
      <c r="AE11" s="151"/>
    </row>
    <row r="12" spans="2:31" ht="138.6" customHeight="1" x14ac:dyDescent="0.25">
      <c r="B12" s="195" t="s">
        <v>85</v>
      </c>
      <c r="C12" s="469" t="s">
        <v>86</v>
      </c>
      <c r="D12" s="189" t="s">
        <v>87</v>
      </c>
      <c r="E12" s="223">
        <v>738</v>
      </c>
      <c r="F12" s="403" t="s">
        <v>507</v>
      </c>
      <c r="G12" s="224" t="s">
        <v>508</v>
      </c>
      <c r="H12" s="224" t="s">
        <v>509</v>
      </c>
      <c r="I12" s="189" t="s">
        <v>510</v>
      </c>
      <c r="J12" s="189">
        <v>1</v>
      </c>
      <c r="K12" s="189" t="s">
        <v>99</v>
      </c>
      <c r="L12" s="189" t="s">
        <v>504</v>
      </c>
      <c r="M12" s="210">
        <v>1</v>
      </c>
      <c r="N12" s="400">
        <v>45922</v>
      </c>
      <c r="O12" s="401">
        <v>46022</v>
      </c>
      <c r="P12" s="151"/>
      <c r="Q12" s="293">
        <v>46019</v>
      </c>
      <c r="R12" s="217" t="s">
        <v>511</v>
      </c>
      <c r="S12" s="201">
        <v>1</v>
      </c>
      <c r="T12" s="205">
        <f t="shared" ref="T12:T43" si="12">(IF(S12="","",IF(OR($J12=0,$J12="",Q12=""),"",S12/$J12)))</f>
        <v>1</v>
      </c>
      <c r="U12" s="206">
        <f t="shared" ref="U12:U43" si="13">(IF(OR($M12="",T12=""),"",IF(OR($M12=0,T12=0),0,IF((T12*100%)/$M12&gt;100%,100%,(T12*100%)/$M12))))</f>
        <v>1</v>
      </c>
      <c r="V12" s="207" t="str">
        <f t="shared" ref="V12:V43" si="14">IF(S12="","",IF(U12&lt;100%, IF(U12&lt;100%, "ALERTA","EN TERMINO"), IF(U12=100%, "OK", "EN TERMINO")))</f>
        <v>OK</v>
      </c>
      <c r="W12" s="298" t="s">
        <v>1073</v>
      </c>
      <c r="X12" s="217" t="s">
        <v>306</v>
      </c>
      <c r="Y12" s="351" t="str">
        <f t="shared" ref="Y12:Y43" si="15">IF(U12=100%,IF(U12&gt;=100%,"CUMPLIDA","ATENCIÓN"),IF(U12=0%,"ATENCIÓN","EN EJECUCIÓN"))</f>
        <v>CUMPLIDA</v>
      </c>
      <c r="Z12" s="201" t="str">
        <f t="shared" ref="Z12:Z43" si="16">IF(Y12="CUMPLIDA", "SI", "NO")</f>
        <v>SI</v>
      </c>
      <c r="AA12" s="335" t="s">
        <v>94</v>
      </c>
      <c r="AB12" s="333" t="str">
        <f t="shared" ref="AB12:AB43" si="17">IF(Y12="CUMPLIDA",IF(AND(Z12="SI",AA12="NO"),"EFECTIVA",IF(AND(Z12="NO",AA12="NO"),"INEFECTIVA",IF(AND(Z12="NO",AA12="SI"),"INEFECTIVA",IF(AND(Z12="SI",AA12="SI"),"INEFECTIVA")))),"NO APLICA")</f>
        <v>EFECTIVA</v>
      </c>
      <c r="AC12" s="186" t="str">
        <f t="shared" ref="AC12:AC43" si="18">IF(AB12="EFECTIVA","NO",IF(AB12="INEFECTIVA","SI","NO APLICA"))</f>
        <v>NO</v>
      </c>
      <c r="AD12" s="201" t="s">
        <v>95</v>
      </c>
      <c r="AE12" s="151"/>
    </row>
    <row r="13" spans="2:31" ht="102.75" customHeight="1" x14ac:dyDescent="0.25">
      <c r="B13" s="195" t="s">
        <v>85</v>
      </c>
      <c r="C13" s="469"/>
      <c r="D13" s="189" t="s">
        <v>87</v>
      </c>
      <c r="E13" s="223">
        <v>738</v>
      </c>
      <c r="F13" s="403" t="s">
        <v>507</v>
      </c>
      <c r="G13" s="224" t="s">
        <v>508</v>
      </c>
      <c r="H13" s="224" t="s">
        <v>512</v>
      </c>
      <c r="I13" s="189" t="s">
        <v>513</v>
      </c>
      <c r="J13" s="189">
        <v>1</v>
      </c>
      <c r="K13" s="189" t="s">
        <v>99</v>
      </c>
      <c r="L13" s="189" t="s">
        <v>504</v>
      </c>
      <c r="M13" s="210">
        <v>1</v>
      </c>
      <c r="N13" s="400">
        <v>45922</v>
      </c>
      <c r="O13" s="401">
        <v>46022</v>
      </c>
      <c r="P13" s="151"/>
      <c r="Q13" s="293">
        <v>46019</v>
      </c>
      <c r="R13" s="298" t="s">
        <v>514</v>
      </c>
      <c r="S13" s="201">
        <v>1</v>
      </c>
      <c r="T13" s="205">
        <f t="shared" si="12"/>
        <v>1</v>
      </c>
      <c r="U13" s="206">
        <f t="shared" si="13"/>
        <v>1</v>
      </c>
      <c r="V13" s="207" t="str">
        <f t="shared" si="14"/>
        <v>OK</v>
      </c>
      <c r="W13" s="298" t="s">
        <v>1069</v>
      </c>
      <c r="X13" s="217" t="s">
        <v>306</v>
      </c>
      <c r="Y13" s="351" t="str">
        <f t="shared" si="15"/>
        <v>CUMPLIDA</v>
      </c>
      <c r="Z13" s="201" t="str">
        <f t="shared" si="16"/>
        <v>SI</v>
      </c>
      <c r="AA13" s="335" t="s">
        <v>94</v>
      </c>
      <c r="AB13" s="333" t="str">
        <f t="shared" si="17"/>
        <v>EFECTIVA</v>
      </c>
      <c r="AC13" s="186" t="str">
        <f t="shared" si="18"/>
        <v>NO</v>
      </c>
      <c r="AD13" s="201" t="s">
        <v>95</v>
      </c>
      <c r="AE13" s="151"/>
    </row>
    <row r="14" spans="2:31" ht="102.75" customHeight="1" x14ac:dyDescent="0.25">
      <c r="B14" s="195" t="s">
        <v>85</v>
      </c>
      <c r="C14" s="469"/>
      <c r="D14" s="189" t="s">
        <v>87</v>
      </c>
      <c r="E14" s="223">
        <v>738</v>
      </c>
      <c r="F14" s="403" t="s">
        <v>507</v>
      </c>
      <c r="G14" s="224" t="s">
        <v>508</v>
      </c>
      <c r="H14" s="224" t="s">
        <v>515</v>
      </c>
      <c r="I14" s="189" t="s">
        <v>516</v>
      </c>
      <c r="J14" s="189">
        <v>1</v>
      </c>
      <c r="K14" s="189" t="s">
        <v>99</v>
      </c>
      <c r="L14" s="189" t="s">
        <v>504</v>
      </c>
      <c r="M14" s="210">
        <v>1</v>
      </c>
      <c r="N14" s="400">
        <v>45922</v>
      </c>
      <c r="O14" s="401">
        <v>46022</v>
      </c>
      <c r="P14" s="151"/>
      <c r="Q14" s="293">
        <v>46019</v>
      </c>
      <c r="R14" s="298" t="s">
        <v>517</v>
      </c>
      <c r="S14" s="201">
        <v>1</v>
      </c>
      <c r="T14" s="205">
        <f t="shared" si="12"/>
        <v>1</v>
      </c>
      <c r="U14" s="206">
        <f t="shared" si="13"/>
        <v>1</v>
      </c>
      <c r="V14" s="207" t="str">
        <f t="shared" si="14"/>
        <v>OK</v>
      </c>
      <c r="W14" s="298" t="s">
        <v>1070</v>
      </c>
      <c r="X14" s="217" t="s">
        <v>306</v>
      </c>
      <c r="Y14" s="351" t="str">
        <f t="shared" si="15"/>
        <v>CUMPLIDA</v>
      </c>
      <c r="Z14" s="201" t="str">
        <f t="shared" si="16"/>
        <v>SI</v>
      </c>
      <c r="AA14" s="335" t="s">
        <v>94</v>
      </c>
      <c r="AB14" s="333" t="str">
        <f t="shared" si="17"/>
        <v>EFECTIVA</v>
      </c>
      <c r="AC14" s="186" t="str">
        <f t="shared" si="18"/>
        <v>NO</v>
      </c>
      <c r="AD14" s="201" t="s">
        <v>95</v>
      </c>
      <c r="AE14" s="151"/>
    </row>
    <row r="15" spans="2:31" ht="102.75" customHeight="1" x14ac:dyDescent="0.25">
      <c r="B15" s="195" t="s">
        <v>85</v>
      </c>
      <c r="C15" s="469"/>
      <c r="D15" s="189" t="s">
        <v>87</v>
      </c>
      <c r="E15" s="223">
        <v>739</v>
      </c>
      <c r="F15" s="403" t="s">
        <v>518</v>
      </c>
      <c r="G15" s="224" t="s">
        <v>508</v>
      </c>
      <c r="H15" s="224" t="s">
        <v>519</v>
      </c>
      <c r="I15" s="189" t="s">
        <v>520</v>
      </c>
      <c r="J15" s="189">
        <v>6</v>
      </c>
      <c r="K15" s="189" t="s">
        <v>99</v>
      </c>
      <c r="L15" s="189" t="s">
        <v>504</v>
      </c>
      <c r="M15" s="210">
        <v>1</v>
      </c>
      <c r="N15" s="400">
        <v>45922</v>
      </c>
      <c r="O15" s="401">
        <v>46022</v>
      </c>
      <c r="P15" s="151"/>
      <c r="Q15" s="293">
        <v>46019</v>
      </c>
      <c r="R15" s="436" t="s">
        <v>521</v>
      </c>
      <c r="S15" s="201">
        <v>6</v>
      </c>
      <c r="T15" s="205">
        <f t="shared" si="12"/>
        <v>1</v>
      </c>
      <c r="U15" s="206">
        <f t="shared" si="13"/>
        <v>1</v>
      </c>
      <c r="V15" s="207" t="str">
        <f t="shared" si="14"/>
        <v>OK</v>
      </c>
      <c r="W15" s="298" t="s">
        <v>1071</v>
      </c>
      <c r="X15" s="217" t="s">
        <v>306</v>
      </c>
      <c r="Y15" s="351" t="str">
        <f t="shared" si="15"/>
        <v>CUMPLIDA</v>
      </c>
      <c r="Z15" s="201" t="str">
        <f t="shared" si="16"/>
        <v>SI</v>
      </c>
      <c r="AA15" s="335" t="s">
        <v>94</v>
      </c>
      <c r="AB15" s="333" t="str">
        <f t="shared" si="17"/>
        <v>EFECTIVA</v>
      </c>
      <c r="AC15" s="186" t="str">
        <f t="shared" si="18"/>
        <v>NO</v>
      </c>
      <c r="AD15" s="201" t="s">
        <v>95</v>
      </c>
      <c r="AE15" s="151"/>
    </row>
    <row r="16" spans="2:31" ht="156.75" customHeight="1" x14ac:dyDescent="0.25">
      <c r="B16" s="195" t="s">
        <v>85</v>
      </c>
      <c r="C16" s="469" t="s">
        <v>522</v>
      </c>
      <c r="D16" s="151" t="s">
        <v>361</v>
      </c>
      <c r="E16" s="223">
        <v>742</v>
      </c>
      <c r="F16" s="224" t="s">
        <v>523</v>
      </c>
      <c r="G16" s="224" t="s">
        <v>524</v>
      </c>
      <c r="H16" s="224" t="s">
        <v>525</v>
      </c>
      <c r="I16" s="189" t="s">
        <v>526</v>
      </c>
      <c r="J16" s="189">
        <v>1</v>
      </c>
      <c r="K16" s="189" t="s">
        <v>92</v>
      </c>
      <c r="L16" s="189" t="s">
        <v>527</v>
      </c>
      <c r="M16" s="210">
        <v>1</v>
      </c>
      <c r="N16" s="368">
        <v>45884</v>
      </c>
      <c r="O16" s="399">
        <v>46022</v>
      </c>
      <c r="P16" s="151"/>
      <c r="Q16" s="293">
        <v>46019</v>
      </c>
      <c r="R16" s="436" t="s">
        <v>528</v>
      </c>
      <c r="S16" s="201">
        <f t="shared" ref="S16:S43" si="19">+J16</f>
        <v>1</v>
      </c>
      <c r="T16" s="205">
        <f t="shared" si="12"/>
        <v>1</v>
      </c>
      <c r="U16" s="206">
        <f t="shared" si="13"/>
        <v>1</v>
      </c>
      <c r="V16" s="207" t="str">
        <f t="shared" si="14"/>
        <v>OK</v>
      </c>
      <c r="W16" s="298" t="s">
        <v>1068</v>
      </c>
      <c r="X16" s="217" t="s">
        <v>306</v>
      </c>
      <c r="Y16" s="351" t="str">
        <f t="shared" si="15"/>
        <v>CUMPLIDA</v>
      </c>
      <c r="Z16" s="201" t="str">
        <f t="shared" si="16"/>
        <v>SI</v>
      </c>
      <c r="AA16" s="335" t="s">
        <v>94</v>
      </c>
      <c r="AB16" s="333" t="str">
        <f t="shared" si="17"/>
        <v>EFECTIVA</v>
      </c>
      <c r="AC16" s="186" t="str">
        <f t="shared" si="18"/>
        <v>NO</v>
      </c>
      <c r="AD16" s="201" t="s">
        <v>95</v>
      </c>
      <c r="AE16" s="151"/>
    </row>
    <row r="17" spans="2:31" ht="151.5" customHeight="1" x14ac:dyDescent="0.25">
      <c r="B17" s="195" t="s">
        <v>85</v>
      </c>
      <c r="C17" s="469"/>
      <c r="D17" s="151" t="s">
        <v>361</v>
      </c>
      <c r="E17" s="223">
        <v>743</v>
      </c>
      <c r="F17" s="224" t="s">
        <v>529</v>
      </c>
      <c r="G17" s="224" t="s">
        <v>530</v>
      </c>
      <c r="H17" s="224" t="s">
        <v>531</v>
      </c>
      <c r="I17" s="189" t="s">
        <v>532</v>
      </c>
      <c r="J17" s="189">
        <v>1</v>
      </c>
      <c r="K17" s="189" t="s">
        <v>92</v>
      </c>
      <c r="L17" s="189" t="s">
        <v>527</v>
      </c>
      <c r="M17" s="210">
        <v>1</v>
      </c>
      <c r="N17" s="368">
        <v>45884</v>
      </c>
      <c r="O17" s="399">
        <v>46022</v>
      </c>
      <c r="P17" s="151"/>
      <c r="Q17" s="293">
        <v>46019</v>
      </c>
      <c r="R17" s="298" t="s">
        <v>533</v>
      </c>
      <c r="S17" s="201">
        <f t="shared" si="19"/>
        <v>1</v>
      </c>
      <c r="T17" s="205">
        <f t="shared" si="12"/>
        <v>1</v>
      </c>
      <c r="U17" s="206">
        <f t="shared" si="13"/>
        <v>1</v>
      </c>
      <c r="V17" s="207" t="str">
        <f t="shared" si="14"/>
        <v>OK</v>
      </c>
      <c r="W17" s="298" t="s">
        <v>1067</v>
      </c>
      <c r="X17" s="217" t="s">
        <v>306</v>
      </c>
      <c r="Y17" s="351" t="str">
        <f t="shared" si="15"/>
        <v>CUMPLIDA</v>
      </c>
      <c r="Z17" s="201" t="str">
        <f t="shared" si="16"/>
        <v>SI</v>
      </c>
      <c r="AA17" s="335" t="s">
        <v>94</v>
      </c>
      <c r="AB17" s="333" t="str">
        <f t="shared" si="17"/>
        <v>EFECTIVA</v>
      </c>
      <c r="AC17" s="186" t="str">
        <f t="shared" si="18"/>
        <v>NO</v>
      </c>
      <c r="AD17" s="201" t="s">
        <v>95</v>
      </c>
      <c r="AE17" s="151"/>
    </row>
    <row r="18" spans="2:31" ht="176.25" customHeight="1" x14ac:dyDescent="0.25">
      <c r="B18" s="195" t="s">
        <v>85</v>
      </c>
      <c r="C18" s="469"/>
      <c r="D18" s="151" t="s">
        <v>361</v>
      </c>
      <c r="E18" s="223">
        <v>744</v>
      </c>
      <c r="F18" s="224" t="s">
        <v>534</v>
      </c>
      <c r="G18" s="224" t="s">
        <v>535</v>
      </c>
      <c r="H18" s="224" t="s">
        <v>536</v>
      </c>
      <c r="I18" s="189" t="s">
        <v>537</v>
      </c>
      <c r="J18" s="189">
        <v>1</v>
      </c>
      <c r="K18" s="189" t="s">
        <v>92</v>
      </c>
      <c r="L18" s="189" t="s">
        <v>527</v>
      </c>
      <c r="M18" s="210">
        <v>1</v>
      </c>
      <c r="N18" s="368">
        <v>45884</v>
      </c>
      <c r="O18" s="399">
        <v>46022</v>
      </c>
      <c r="P18" s="151"/>
      <c r="Q18" s="293">
        <v>46019</v>
      </c>
      <c r="R18" s="298" t="s">
        <v>538</v>
      </c>
      <c r="S18" s="201">
        <f t="shared" si="19"/>
        <v>1</v>
      </c>
      <c r="T18" s="205">
        <f t="shared" si="12"/>
        <v>1</v>
      </c>
      <c r="U18" s="206">
        <f t="shared" si="13"/>
        <v>1</v>
      </c>
      <c r="V18" s="207" t="str">
        <f t="shared" si="14"/>
        <v>OK</v>
      </c>
      <c r="W18" s="298" t="s">
        <v>1066</v>
      </c>
      <c r="X18" s="217" t="s">
        <v>306</v>
      </c>
      <c r="Y18" s="351" t="str">
        <f t="shared" si="15"/>
        <v>CUMPLIDA</v>
      </c>
      <c r="Z18" s="201" t="str">
        <f t="shared" si="16"/>
        <v>SI</v>
      </c>
      <c r="AA18" s="335" t="s">
        <v>94</v>
      </c>
      <c r="AB18" s="333" t="str">
        <f t="shared" si="17"/>
        <v>EFECTIVA</v>
      </c>
      <c r="AC18" s="186" t="str">
        <f t="shared" si="18"/>
        <v>NO</v>
      </c>
      <c r="AD18" s="201" t="s">
        <v>95</v>
      </c>
      <c r="AE18" s="151"/>
    </row>
    <row r="19" spans="2:31" ht="179.25" customHeight="1" x14ac:dyDescent="0.25">
      <c r="B19" s="195" t="s">
        <v>85</v>
      </c>
      <c r="C19" s="469"/>
      <c r="D19" s="151" t="s">
        <v>361</v>
      </c>
      <c r="E19" s="223">
        <v>745</v>
      </c>
      <c r="F19" s="224" t="s">
        <v>539</v>
      </c>
      <c r="G19" s="224" t="s">
        <v>540</v>
      </c>
      <c r="H19" s="224" t="s">
        <v>541</v>
      </c>
      <c r="I19" s="189" t="s">
        <v>542</v>
      </c>
      <c r="J19" s="189">
        <v>1</v>
      </c>
      <c r="K19" s="189" t="s">
        <v>92</v>
      </c>
      <c r="L19" s="189" t="s">
        <v>527</v>
      </c>
      <c r="M19" s="210">
        <v>1</v>
      </c>
      <c r="N19" s="368">
        <v>45884</v>
      </c>
      <c r="O19" s="399">
        <v>46022</v>
      </c>
      <c r="P19" s="151"/>
      <c r="Q19" s="293">
        <v>46019</v>
      </c>
      <c r="R19" s="298" t="s">
        <v>543</v>
      </c>
      <c r="S19" s="201">
        <f t="shared" si="19"/>
        <v>1</v>
      </c>
      <c r="T19" s="205">
        <f t="shared" si="12"/>
        <v>1</v>
      </c>
      <c r="U19" s="206">
        <f t="shared" si="13"/>
        <v>1</v>
      </c>
      <c r="V19" s="207" t="str">
        <f t="shared" si="14"/>
        <v>OK</v>
      </c>
      <c r="W19" s="385" t="s">
        <v>1065</v>
      </c>
      <c r="X19" s="217" t="s">
        <v>306</v>
      </c>
      <c r="Y19" s="351" t="str">
        <f t="shared" si="15"/>
        <v>CUMPLIDA</v>
      </c>
      <c r="Z19" s="201" t="str">
        <f t="shared" si="16"/>
        <v>SI</v>
      </c>
      <c r="AA19" s="335" t="s">
        <v>94</v>
      </c>
      <c r="AB19" s="333" t="str">
        <f t="shared" si="17"/>
        <v>EFECTIVA</v>
      </c>
      <c r="AC19" s="186" t="str">
        <f t="shared" si="18"/>
        <v>NO</v>
      </c>
      <c r="AD19" s="201" t="s">
        <v>95</v>
      </c>
      <c r="AE19" s="151"/>
    </row>
    <row r="20" spans="2:31" ht="117" customHeight="1" x14ac:dyDescent="0.25">
      <c r="B20" s="195" t="s">
        <v>85</v>
      </c>
      <c r="C20" s="469"/>
      <c r="D20" s="151" t="s">
        <v>361</v>
      </c>
      <c r="E20" s="223">
        <v>746</v>
      </c>
      <c r="F20" s="224" t="s">
        <v>544</v>
      </c>
      <c r="G20" s="224" t="s">
        <v>545</v>
      </c>
      <c r="H20" s="224" t="s">
        <v>546</v>
      </c>
      <c r="I20" s="189" t="s">
        <v>547</v>
      </c>
      <c r="J20" s="189">
        <v>1</v>
      </c>
      <c r="K20" s="189" t="s">
        <v>92</v>
      </c>
      <c r="L20" s="189" t="s">
        <v>527</v>
      </c>
      <c r="M20" s="210">
        <v>1</v>
      </c>
      <c r="N20" s="368">
        <v>45884</v>
      </c>
      <c r="O20" s="399">
        <v>46022</v>
      </c>
      <c r="P20" s="151"/>
      <c r="Q20" s="293">
        <v>46019</v>
      </c>
      <c r="R20" s="298" t="s">
        <v>548</v>
      </c>
      <c r="S20" s="201">
        <f t="shared" si="19"/>
        <v>1</v>
      </c>
      <c r="T20" s="205">
        <f t="shared" si="12"/>
        <v>1</v>
      </c>
      <c r="U20" s="206">
        <f t="shared" si="13"/>
        <v>1</v>
      </c>
      <c r="V20" s="207" t="str">
        <f t="shared" si="14"/>
        <v>OK</v>
      </c>
      <c r="W20" s="298" t="s">
        <v>1063</v>
      </c>
      <c r="X20" s="217" t="s">
        <v>306</v>
      </c>
      <c r="Y20" s="351" t="str">
        <f t="shared" si="15"/>
        <v>CUMPLIDA</v>
      </c>
      <c r="Z20" s="201" t="str">
        <f t="shared" si="16"/>
        <v>SI</v>
      </c>
      <c r="AA20" s="335" t="s">
        <v>94</v>
      </c>
      <c r="AB20" s="333" t="str">
        <f t="shared" si="17"/>
        <v>EFECTIVA</v>
      </c>
      <c r="AC20" s="186" t="str">
        <f t="shared" si="18"/>
        <v>NO</v>
      </c>
      <c r="AD20" s="201" t="s">
        <v>95</v>
      </c>
      <c r="AE20" s="151"/>
    </row>
    <row r="21" spans="2:31" ht="148.5" customHeight="1" x14ac:dyDescent="0.25">
      <c r="B21" s="195" t="s">
        <v>85</v>
      </c>
      <c r="C21" s="469"/>
      <c r="D21" s="151" t="s">
        <v>361</v>
      </c>
      <c r="E21" s="223">
        <v>747</v>
      </c>
      <c r="F21" s="224" t="s">
        <v>549</v>
      </c>
      <c r="G21" s="224" t="s">
        <v>550</v>
      </c>
      <c r="H21" s="224" t="s">
        <v>551</v>
      </c>
      <c r="I21" s="189" t="s">
        <v>552</v>
      </c>
      <c r="J21" s="189">
        <v>2</v>
      </c>
      <c r="K21" s="189" t="s">
        <v>92</v>
      </c>
      <c r="L21" s="189" t="s">
        <v>527</v>
      </c>
      <c r="M21" s="210">
        <v>1</v>
      </c>
      <c r="N21" s="368">
        <v>45884</v>
      </c>
      <c r="O21" s="399">
        <v>46022</v>
      </c>
      <c r="P21" s="151"/>
      <c r="Q21" s="293">
        <v>46019</v>
      </c>
      <c r="R21" s="298" t="s">
        <v>548</v>
      </c>
      <c r="S21" s="201">
        <f t="shared" si="19"/>
        <v>2</v>
      </c>
      <c r="T21" s="205">
        <f t="shared" si="12"/>
        <v>1</v>
      </c>
      <c r="U21" s="206">
        <f t="shared" si="13"/>
        <v>1</v>
      </c>
      <c r="V21" s="207" t="str">
        <f t="shared" si="14"/>
        <v>OK</v>
      </c>
      <c r="W21" s="298" t="s">
        <v>1064</v>
      </c>
      <c r="X21" s="217" t="s">
        <v>306</v>
      </c>
      <c r="Y21" s="351" t="str">
        <f t="shared" si="15"/>
        <v>CUMPLIDA</v>
      </c>
      <c r="Z21" s="201" t="str">
        <f t="shared" si="16"/>
        <v>SI</v>
      </c>
      <c r="AA21" s="335" t="s">
        <v>94</v>
      </c>
      <c r="AB21" s="333" t="str">
        <f t="shared" si="17"/>
        <v>EFECTIVA</v>
      </c>
      <c r="AC21" s="186" t="str">
        <f t="shared" si="18"/>
        <v>NO</v>
      </c>
      <c r="AD21" s="201" t="s">
        <v>95</v>
      </c>
      <c r="AE21" s="151"/>
    </row>
    <row r="22" spans="2:31" ht="147" customHeight="1" x14ac:dyDescent="0.25">
      <c r="B22" s="195" t="s">
        <v>85</v>
      </c>
      <c r="C22" s="469"/>
      <c r="D22" s="151" t="s">
        <v>361</v>
      </c>
      <c r="E22" s="223">
        <v>748</v>
      </c>
      <c r="F22" s="224" t="s">
        <v>553</v>
      </c>
      <c r="G22" s="224" t="s">
        <v>554</v>
      </c>
      <c r="H22" s="224" t="s">
        <v>555</v>
      </c>
      <c r="I22" s="189" t="s">
        <v>556</v>
      </c>
      <c r="J22" s="189">
        <v>2</v>
      </c>
      <c r="K22" s="189" t="s">
        <v>92</v>
      </c>
      <c r="L22" s="189" t="s">
        <v>527</v>
      </c>
      <c r="M22" s="210">
        <v>1</v>
      </c>
      <c r="N22" s="368">
        <v>45884</v>
      </c>
      <c r="O22" s="399">
        <v>46022</v>
      </c>
      <c r="P22" s="151"/>
      <c r="Q22" s="293">
        <v>46019</v>
      </c>
      <c r="R22" s="298" t="s">
        <v>557</v>
      </c>
      <c r="S22" s="201">
        <f t="shared" si="19"/>
        <v>2</v>
      </c>
      <c r="T22" s="205">
        <f t="shared" si="12"/>
        <v>1</v>
      </c>
      <c r="U22" s="206">
        <f t="shared" si="13"/>
        <v>1</v>
      </c>
      <c r="V22" s="207" t="str">
        <f t="shared" si="14"/>
        <v>OK</v>
      </c>
      <c r="W22" s="300" t="s">
        <v>1062</v>
      </c>
      <c r="X22" s="217" t="s">
        <v>306</v>
      </c>
      <c r="Y22" s="351" t="str">
        <f t="shared" si="15"/>
        <v>CUMPLIDA</v>
      </c>
      <c r="Z22" s="201" t="str">
        <f t="shared" si="16"/>
        <v>SI</v>
      </c>
      <c r="AA22" s="335" t="s">
        <v>94</v>
      </c>
      <c r="AB22" s="333" t="str">
        <f t="shared" si="17"/>
        <v>EFECTIVA</v>
      </c>
      <c r="AC22" s="186" t="str">
        <f t="shared" si="18"/>
        <v>NO</v>
      </c>
      <c r="AD22" s="201" t="s">
        <v>95</v>
      </c>
      <c r="AE22" s="151"/>
    </row>
    <row r="23" spans="2:31" ht="140.25" customHeight="1" x14ac:dyDescent="0.25">
      <c r="B23" s="195" t="s">
        <v>85</v>
      </c>
      <c r="C23" s="469"/>
      <c r="D23" s="151" t="s">
        <v>361</v>
      </c>
      <c r="E23" s="223">
        <v>749</v>
      </c>
      <c r="F23" s="224" t="s">
        <v>558</v>
      </c>
      <c r="G23" s="224" t="s">
        <v>559</v>
      </c>
      <c r="H23" s="224" t="s">
        <v>560</v>
      </c>
      <c r="I23" s="189" t="s">
        <v>561</v>
      </c>
      <c r="J23" s="189">
        <v>2</v>
      </c>
      <c r="K23" s="189" t="s">
        <v>92</v>
      </c>
      <c r="L23" s="189" t="s">
        <v>527</v>
      </c>
      <c r="M23" s="210">
        <v>1</v>
      </c>
      <c r="N23" s="368">
        <v>45884</v>
      </c>
      <c r="O23" s="399">
        <v>46022</v>
      </c>
      <c r="P23" s="151"/>
      <c r="Q23" s="293">
        <v>46019</v>
      </c>
      <c r="R23" s="298" t="s">
        <v>562</v>
      </c>
      <c r="S23" s="201">
        <f t="shared" si="19"/>
        <v>2</v>
      </c>
      <c r="T23" s="205">
        <f t="shared" si="12"/>
        <v>1</v>
      </c>
      <c r="U23" s="206">
        <f t="shared" si="13"/>
        <v>1</v>
      </c>
      <c r="V23" s="207" t="str">
        <f t="shared" si="14"/>
        <v>OK</v>
      </c>
      <c r="W23" s="298" t="s">
        <v>1061</v>
      </c>
      <c r="X23" s="217" t="s">
        <v>306</v>
      </c>
      <c r="Y23" s="351" t="str">
        <f t="shared" si="15"/>
        <v>CUMPLIDA</v>
      </c>
      <c r="Z23" s="201" t="str">
        <f t="shared" si="16"/>
        <v>SI</v>
      </c>
      <c r="AA23" s="335" t="s">
        <v>94</v>
      </c>
      <c r="AB23" s="333" t="str">
        <f t="shared" si="17"/>
        <v>EFECTIVA</v>
      </c>
      <c r="AC23" s="186" t="str">
        <f t="shared" si="18"/>
        <v>NO</v>
      </c>
      <c r="AD23" s="201" t="s">
        <v>95</v>
      </c>
      <c r="AE23" s="151"/>
    </row>
    <row r="24" spans="2:31" ht="112.5" customHeight="1" x14ac:dyDescent="0.25">
      <c r="B24" s="195" t="s">
        <v>85</v>
      </c>
      <c r="C24" s="469"/>
      <c r="D24" s="151" t="s">
        <v>361</v>
      </c>
      <c r="E24" s="223">
        <v>750</v>
      </c>
      <c r="F24" s="224" t="s">
        <v>563</v>
      </c>
      <c r="G24" s="224" t="s">
        <v>564</v>
      </c>
      <c r="H24" s="224" t="s">
        <v>565</v>
      </c>
      <c r="I24" s="189" t="s">
        <v>566</v>
      </c>
      <c r="J24" s="189">
        <v>1</v>
      </c>
      <c r="K24" s="189" t="s">
        <v>92</v>
      </c>
      <c r="L24" s="189" t="s">
        <v>527</v>
      </c>
      <c r="M24" s="210">
        <v>1</v>
      </c>
      <c r="N24" s="368">
        <v>45884</v>
      </c>
      <c r="O24" s="399">
        <v>46022</v>
      </c>
      <c r="P24" s="151"/>
      <c r="Q24" s="293">
        <v>46019</v>
      </c>
      <c r="R24" s="298" t="s">
        <v>567</v>
      </c>
      <c r="S24" s="201">
        <f t="shared" si="19"/>
        <v>1</v>
      </c>
      <c r="T24" s="205">
        <f t="shared" si="12"/>
        <v>1</v>
      </c>
      <c r="U24" s="206">
        <f t="shared" si="13"/>
        <v>1</v>
      </c>
      <c r="V24" s="207" t="str">
        <f t="shared" si="14"/>
        <v>OK</v>
      </c>
      <c r="W24" s="298" t="s">
        <v>1060</v>
      </c>
      <c r="X24" s="217" t="s">
        <v>306</v>
      </c>
      <c r="Y24" s="351" t="str">
        <f t="shared" si="15"/>
        <v>CUMPLIDA</v>
      </c>
      <c r="Z24" s="201" t="str">
        <f t="shared" si="16"/>
        <v>SI</v>
      </c>
      <c r="AA24" s="335" t="s">
        <v>94</v>
      </c>
      <c r="AB24" s="333" t="str">
        <f t="shared" si="17"/>
        <v>EFECTIVA</v>
      </c>
      <c r="AC24" s="186" t="str">
        <f t="shared" si="18"/>
        <v>NO</v>
      </c>
      <c r="AD24" s="201" t="s">
        <v>95</v>
      </c>
      <c r="AE24" s="151"/>
    </row>
    <row r="25" spans="2:31" ht="111.75" customHeight="1" x14ac:dyDescent="0.25">
      <c r="B25" s="195" t="s">
        <v>85</v>
      </c>
      <c r="C25" s="469"/>
      <c r="D25" s="151" t="s">
        <v>361</v>
      </c>
      <c r="E25" s="223">
        <v>751</v>
      </c>
      <c r="F25" s="224" t="s">
        <v>568</v>
      </c>
      <c r="G25" s="224" t="s">
        <v>569</v>
      </c>
      <c r="H25" s="224" t="s">
        <v>570</v>
      </c>
      <c r="I25" s="189" t="s">
        <v>542</v>
      </c>
      <c r="J25" s="189">
        <v>1</v>
      </c>
      <c r="K25" s="189" t="s">
        <v>92</v>
      </c>
      <c r="L25" s="189" t="s">
        <v>527</v>
      </c>
      <c r="M25" s="210">
        <v>1</v>
      </c>
      <c r="N25" s="368">
        <v>45884</v>
      </c>
      <c r="O25" s="399">
        <v>46022</v>
      </c>
      <c r="P25" s="151"/>
      <c r="Q25" s="293">
        <v>46019</v>
      </c>
      <c r="R25" s="298" t="s">
        <v>571</v>
      </c>
      <c r="S25" s="201">
        <f t="shared" si="19"/>
        <v>1</v>
      </c>
      <c r="T25" s="205">
        <f t="shared" si="12"/>
        <v>1</v>
      </c>
      <c r="U25" s="206">
        <f t="shared" si="13"/>
        <v>1</v>
      </c>
      <c r="V25" s="207" t="str">
        <f t="shared" si="14"/>
        <v>OK</v>
      </c>
      <c r="W25" s="298" t="s">
        <v>1059</v>
      </c>
      <c r="X25" s="217" t="s">
        <v>306</v>
      </c>
      <c r="Y25" s="351" t="str">
        <f t="shared" si="15"/>
        <v>CUMPLIDA</v>
      </c>
      <c r="Z25" s="201" t="str">
        <f t="shared" si="16"/>
        <v>SI</v>
      </c>
      <c r="AA25" s="335" t="s">
        <v>94</v>
      </c>
      <c r="AB25" s="333" t="str">
        <f t="shared" si="17"/>
        <v>EFECTIVA</v>
      </c>
      <c r="AC25" s="186" t="str">
        <f t="shared" si="18"/>
        <v>NO</v>
      </c>
      <c r="AD25" s="201" t="s">
        <v>95</v>
      </c>
      <c r="AE25" s="151"/>
    </row>
    <row r="26" spans="2:31" ht="132" customHeight="1" x14ac:dyDescent="0.25">
      <c r="B26" s="195" t="s">
        <v>85</v>
      </c>
      <c r="C26" s="469"/>
      <c r="D26" s="151" t="s">
        <v>361</v>
      </c>
      <c r="E26" s="223">
        <v>752</v>
      </c>
      <c r="F26" s="224" t="s">
        <v>572</v>
      </c>
      <c r="G26" s="224" t="s">
        <v>573</v>
      </c>
      <c r="H26" s="224" t="s">
        <v>574</v>
      </c>
      <c r="I26" s="189" t="s">
        <v>575</v>
      </c>
      <c r="J26" s="189">
        <v>2</v>
      </c>
      <c r="K26" s="189" t="s">
        <v>92</v>
      </c>
      <c r="L26" s="189" t="s">
        <v>527</v>
      </c>
      <c r="M26" s="210">
        <v>1</v>
      </c>
      <c r="N26" s="368">
        <v>45884</v>
      </c>
      <c r="O26" s="399">
        <v>46022</v>
      </c>
      <c r="P26" s="151"/>
      <c r="Q26" s="293">
        <v>46019</v>
      </c>
      <c r="R26" s="298" t="s">
        <v>576</v>
      </c>
      <c r="S26" s="201">
        <v>2</v>
      </c>
      <c r="T26" s="205">
        <f t="shared" si="12"/>
        <v>1</v>
      </c>
      <c r="U26" s="206">
        <f t="shared" si="13"/>
        <v>1</v>
      </c>
      <c r="V26" s="207" t="str">
        <f t="shared" si="14"/>
        <v>OK</v>
      </c>
      <c r="W26" s="450" t="s">
        <v>1082</v>
      </c>
      <c r="X26" s="217" t="s">
        <v>306</v>
      </c>
      <c r="Y26" s="351" t="str">
        <f>IF(U26=100%,IF(U26&gt;=100%,"CUMPLIDA","ATENCIÓN"),IF(U26&lt;100%,"INCUMPLIDA","EN EJECUCIÓN"))</f>
        <v>CUMPLIDA</v>
      </c>
      <c r="Z26" s="201" t="str">
        <f t="shared" si="16"/>
        <v>SI</v>
      </c>
      <c r="AA26" s="335" t="s">
        <v>94</v>
      </c>
      <c r="AB26" s="333" t="str">
        <f t="shared" si="17"/>
        <v>EFECTIVA</v>
      </c>
      <c r="AC26" s="186" t="str">
        <f t="shared" si="18"/>
        <v>NO</v>
      </c>
      <c r="AD26" s="201" t="s">
        <v>95</v>
      </c>
      <c r="AE26" s="151"/>
    </row>
    <row r="27" spans="2:31" ht="129.75" customHeight="1" x14ac:dyDescent="0.25">
      <c r="B27" s="195" t="s">
        <v>85</v>
      </c>
      <c r="C27" s="469"/>
      <c r="D27" s="151" t="s">
        <v>361</v>
      </c>
      <c r="E27" s="223">
        <v>753</v>
      </c>
      <c r="F27" s="224" t="s">
        <v>577</v>
      </c>
      <c r="G27" s="224" t="s">
        <v>578</v>
      </c>
      <c r="H27" s="224" t="s">
        <v>579</v>
      </c>
      <c r="I27" s="189" t="s">
        <v>542</v>
      </c>
      <c r="J27" s="189">
        <v>1</v>
      </c>
      <c r="K27" s="189" t="s">
        <v>92</v>
      </c>
      <c r="L27" s="189" t="s">
        <v>527</v>
      </c>
      <c r="M27" s="210">
        <v>1</v>
      </c>
      <c r="N27" s="368">
        <v>45884</v>
      </c>
      <c r="O27" s="399">
        <v>46022</v>
      </c>
      <c r="P27" s="151"/>
      <c r="Q27" s="293">
        <v>46019</v>
      </c>
      <c r="R27" s="298" t="s">
        <v>580</v>
      </c>
      <c r="S27" s="201">
        <f t="shared" si="19"/>
        <v>1</v>
      </c>
      <c r="T27" s="205">
        <f t="shared" si="12"/>
        <v>1</v>
      </c>
      <c r="U27" s="206">
        <f t="shared" si="13"/>
        <v>1</v>
      </c>
      <c r="V27" s="207" t="str">
        <f t="shared" si="14"/>
        <v>OK</v>
      </c>
      <c r="W27" s="298" t="s">
        <v>1058</v>
      </c>
      <c r="X27" s="217" t="s">
        <v>306</v>
      </c>
      <c r="Y27" s="351" t="str">
        <f t="shared" si="15"/>
        <v>CUMPLIDA</v>
      </c>
      <c r="Z27" s="201" t="str">
        <f t="shared" si="16"/>
        <v>SI</v>
      </c>
      <c r="AA27" s="335" t="s">
        <v>94</v>
      </c>
      <c r="AB27" s="333" t="str">
        <f t="shared" si="17"/>
        <v>EFECTIVA</v>
      </c>
      <c r="AC27" s="186" t="str">
        <f t="shared" si="18"/>
        <v>NO</v>
      </c>
      <c r="AD27" s="201" t="s">
        <v>95</v>
      </c>
      <c r="AE27" s="151"/>
    </row>
    <row r="28" spans="2:31" ht="170.25" customHeight="1" x14ac:dyDescent="0.2">
      <c r="B28" s="195" t="s">
        <v>85</v>
      </c>
      <c r="C28" s="469"/>
      <c r="D28" s="151" t="s">
        <v>361</v>
      </c>
      <c r="E28" s="223">
        <v>754</v>
      </c>
      <c r="F28" s="224" t="s">
        <v>581</v>
      </c>
      <c r="G28" s="224" t="s">
        <v>582</v>
      </c>
      <c r="H28" s="224" t="s">
        <v>583</v>
      </c>
      <c r="I28" s="189" t="s">
        <v>584</v>
      </c>
      <c r="J28" s="189" t="s">
        <v>585</v>
      </c>
      <c r="K28" s="189" t="s">
        <v>99</v>
      </c>
      <c r="L28" s="189" t="s">
        <v>527</v>
      </c>
      <c r="M28" s="210">
        <v>1</v>
      </c>
      <c r="N28" s="368">
        <v>45884</v>
      </c>
      <c r="O28" s="399">
        <v>46022</v>
      </c>
      <c r="P28" s="151"/>
      <c r="Q28" s="293">
        <v>46019</v>
      </c>
      <c r="R28" s="299" t="s">
        <v>586</v>
      </c>
      <c r="S28" s="201">
        <v>1</v>
      </c>
      <c r="T28" s="205">
        <v>1</v>
      </c>
      <c r="U28" s="206">
        <f t="shared" ref="U28" si="20">(IF(OR($M28="",T28=""),"",IF(OR($M28=0,T28=0),0,IF((T28*100%)/$M28&gt;100%,100%,(T28*100%)/$M28))))</f>
        <v>1</v>
      </c>
      <c r="V28" s="207" t="str">
        <f t="shared" si="14"/>
        <v>OK</v>
      </c>
      <c r="W28" s="300" t="s">
        <v>1057</v>
      </c>
      <c r="X28" s="217" t="s">
        <v>306</v>
      </c>
      <c r="Y28" s="351" t="str">
        <f t="shared" si="15"/>
        <v>CUMPLIDA</v>
      </c>
      <c r="Z28" s="201" t="str">
        <f t="shared" si="16"/>
        <v>SI</v>
      </c>
      <c r="AA28" s="335" t="s">
        <v>94</v>
      </c>
      <c r="AB28" s="333" t="str">
        <f t="shared" si="17"/>
        <v>EFECTIVA</v>
      </c>
      <c r="AC28" s="186" t="str">
        <f t="shared" si="18"/>
        <v>NO</v>
      </c>
      <c r="AD28" s="201" t="s">
        <v>95</v>
      </c>
      <c r="AE28" s="151"/>
    </row>
    <row r="29" spans="2:31" ht="138" customHeight="1" x14ac:dyDescent="0.25">
      <c r="B29" s="195" t="s">
        <v>85</v>
      </c>
      <c r="C29" s="469"/>
      <c r="D29" s="151" t="s">
        <v>361</v>
      </c>
      <c r="E29" s="223">
        <v>755</v>
      </c>
      <c r="F29" s="224" t="s">
        <v>587</v>
      </c>
      <c r="G29" s="224" t="s">
        <v>588</v>
      </c>
      <c r="H29" s="224" t="s">
        <v>589</v>
      </c>
      <c r="I29" s="189" t="s">
        <v>590</v>
      </c>
      <c r="J29" s="189">
        <v>1</v>
      </c>
      <c r="K29" s="189" t="s">
        <v>92</v>
      </c>
      <c r="L29" s="189" t="s">
        <v>527</v>
      </c>
      <c r="M29" s="210">
        <v>1</v>
      </c>
      <c r="N29" s="368">
        <v>45884</v>
      </c>
      <c r="O29" s="399">
        <v>46022</v>
      </c>
      <c r="P29" s="151"/>
      <c r="Q29" s="293">
        <v>46019</v>
      </c>
      <c r="R29" s="298" t="s">
        <v>591</v>
      </c>
      <c r="S29" s="201">
        <f t="shared" si="19"/>
        <v>1</v>
      </c>
      <c r="T29" s="205">
        <f t="shared" si="12"/>
        <v>1</v>
      </c>
      <c r="U29" s="206">
        <f t="shared" si="13"/>
        <v>1</v>
      </c>
      <c r="V29" s="207" t="str">
        <f t="shared" si="14"/>
        <v>OK</v>
      </c>
      <c r="W29" s="300" t="s">
        <v>1056</v>
      </c>
      <c r="X29" s="217" t="s">
        <v>306</v>
      </c>
      <c r="Y29" s="351" t="str">
        <f t="shared" si="15"/>
        <v>CUMPLIDA</v>
      </c>
      <c r="Z29" s="201" t="str">
        <f t="shared" si="16"/>
        <v>SI</v>
      </c>
      <c r="AA29" s="335" t="s">
        <v>94</v>
      </c>
      <c r="AB29" s="333" t="str">
        <f t="shared" si="17"/>
        <v>EFECTIVA</v>
      </c>
      <c r="AC29" s="186" t="str">
        <f t="shared" si="18"/>
        <v>NO</v>
      </c>
      <c r="AD29" s="201" t="s">
        <v>95</v>
      </c>
      <c r="AE29" s="151"/>
    </row>
    <row r="30" spans="2:31" ht="237" customHeight="1" x14ac:dyDescent="0.25">
      <c r="B30" s="195" t="s">
        <v>85</v>
      </c>
      <c r="C30" s="469"/>
      <c r="D30" s="151" t="s">
        <v>361</v>
      </c>
      <c r="E30" s="223">
        <v>756</v>
      </c>
      <c r="F30" s="224" t="s">
        <v>592</v>
      </c>
      <c r="G30" s="224" t="s">
        <v>593</v>
      </c>
      <c r="H30" s="224" t="s">
        <v>594</v>
      </c>
      <c r="I30" s="189" t="s">
        <v>595</v>
      </c>
      <c r="J30" s="189">
        <v>2</v>
      </c>
      <c r="K30" s="189" t="s">
        <v>92</v>
      </c>
      <c r="L30" s="189" t="s">
        <v>527</v>
      </c>
      <c r="M30" s="210">
        <v>1</v>
      </c>
      <c r="N30" s="368">
        <v>45884</v>
      </c>
      <c r="O30" s="399">
        <v>46022</v>
      </c>
      <c r="P30" s="151"/>
      <c r="Q30" s="293">
        <v>46019</v>
      </c>
      <c r="R30" s="298" t="s">
        <v>596</v>
      </c>
      <c r="S30" s="201">
        <f t="shared" si="19"/>
        <v>2</v>
      </c>
      <c r="T30" s="205">
        <f t="shared" si="12"/>
        <v>1</v>
      </c>
      <c r="U30" s="206">
        <f t="shared" si="13"/>
        <v>1</v>
      </c>
      <c r="V30" s="207" t="str">
        <f t="shared" si="14"/>
        <v>OK</v>
      </c>
      <c r="W30" s="300" t="s">
        <v>1055</v>
      </c>
      <c r="X30" s="217" t="s">
        <v>306</v>
      </c>
      <c r="Y30" s="351" t="str">
        <f t="shared" si="15"/>
        <v>CUMPLIDA</v>
      </c>
      <c r="Z30" s="201" t="str">
        <f t="shared" si="16"/>
        <v>SI</v>
      </c>
      <c r="AA30" s="335" t="s">
        <v>94</v>
      </c>
      <c r="AB30" s="333" t="str">
        <f t="shared" si="17"/>
        <v>EFECTIVA</v>
      </c>
      <c r="AC30" s="186" t="str">
        <f t="shared" si="18"/>
        <v>NO</v>
      </c>
      <c r="AD30" s="201" t="s">
        <v>95</v>
      </c>
      <c r="AE30" s="151"/>
    </row>
    <row r="31" spans="2:31" ht="155.25" customHeight="1" x14ac:dyDescent="0.25">
      <c r="B31" s="195" t="s">
        <v>85</v>
      </c>
      <c r="C31" s="469"/>
      <c r="D31" s="151" t="s">
        <v>361</v>
      </c>
      <c r="E31" s="223">
        <v>757</v>
      </c>
      <c r="F31" s="224" t="s">
        <v>597</v>
      </c>
      <c r="G31" s="224" t="s">
        <v>598</v>
      </c>
      <c r="H31" s="224" t="s">
        <v>599</v>
      </c>
      <c r="I31" s="189" t="s">
        <v>600</v>
      </c>
      <c r="J31" s="189">
        <v>1</v>
      </c>
      <c r="K31" s="189" t="s">
        <v>92</v>
      </c>
      <c r="L31" s="189" t="s">
        <v>527</v>
      </c>
      <c r="M31" s="210">
        <v>1</v>
      </c>
      <c r="N31" s="368">
        <v>45884</v>
      </c>
      <c r="O31" s="399">
        <v>46022</v>
      </c>
      <c r="P31" s="151"/>
      <c r="Q31" s="293">
        <v>46019</v>
      </c>
      <c r="R31" s="298" t="s">
        <v>601</v>
      </c>
      <c r="S31" s="201">
        <f t="shared" si="19"/>
        <v>1</v>
      </c>
      <c r="T31" s="205">
        <f t="shared" si="12"/>
        <v>1</v>
      </c>
      <c r="U31" s="206">
        <f t="shared" si="13"/>
        <v>1</v>
      </c>
      <c r="V31" s="207" t="str">
        <f t="shared" si="14"/>
        <v>OK</v>
      </c>
      <c r="W31" s="300" t="s">
        <v>1054</v>
      </c>
      <c r="X31" s="217" t="s">
        <v>306</v>
      </c>
      <c r="Y31" s="351" t="str">
        <f t="shared" si="15"/>
        <v>CUMPLIDA</v>
      </c>
      <c r="Z31" s="201" t="str">
        <f t="shared" si="16"/>
        <v>SI</v>
      </c>
      <c r="AA31" s="335" t="s">
        <v>94</v>
      </c>
      <c r="AB31" s="333" t="str">
        <f t="shared" si="17"/>
        <v>EFECTIVA</v>
      </c>
      <c r="AC31" s="186" t="str">
        <f t="shared" si="18"/>
        <v>NO</v>
      </c>
      <c r="AD31" s="201" t="s">
        <v>95</v>
      </c>
      <c r="AE31" s="151"/>
    </row>
    <row r="32" spans="2:31" ht="164.25" customHeight="1" x14ac:dyDescent="0.25">
      <c r="B32" s="195" t="s">
        <v>85</v>
      </c>
      <c r="C32" s="469"/>
      <c r="D32" s="151" t="s">
        <v>361</v>
      </c>
      <c r="E32" s="223">
        <v>758</v>
      </c>
      <c r="F32" s="224" t="s">
        <v>602</v>
      </c>
      <c r="G32" s="224" t="s">
        <v>603</v>
      </c>
      <c r="H32" s="224" t="s">
        <v>604</v>
      </c>
      <c r="I32" s="189" t="s">
        <v>605</v>
      </c>
      <c r="J32" s="189">
        <v>2</v>
      </c>
      <c r="K32" s="189" t="s">
        <v>99</v>
      </c>
      <c r="L32" s="189" t="s">
        <v>527</v>
      </c>
      <c r="M32" s="210">
        <v>1</v>
      </c>
      <c r="N32" s="368">
        <v>45884</v>
      </c>
      <c r="O32" s="399">
        <v>46022</v>
      </c>
      <c r="P32" s="151"/>
      <c r="Q32" s="293">
        <v>46019</v>
      </c>
      <c r="R32" s="298" t="s">
        <v>606</v>
      </c>
      <c r="S32" s="201">
        <f t="shared" si="19"/>
        <v>2</v>
      </c>
      <c r="T32" s="205">
        <f t="shared" si="12"/>
        <v>1</v>
      </c>
      <c r="U32" s="206">
        <f t="shared" si="13"/>
        <v>1</v>
      </c>
      <c r="V32" s="207" t="str">
        <f t="shared" si="14"/>
        <v>OK</v>
      </c>
      <c r="W32" s="300" t="s">
        <v>1053</v>
      </c>
      <c r="X32" s="217" t="s">
        <v>306</v>
      </c>
      <c r="Y32" s="351" t="str">
        <f t="shared" si="15"/>
        <v>CUMPLIDA</v>
      </c>
      <c r="Z32" s="201" t="str">
        <f t="shared" si="16"/>
        <v>SI</v>
      </c>
      <c r="AA32" s="335" t="s">
        <v>94</v>
      </c>
      <c r="AB32" s="333" t="str">
        <f t="shared" si="17"/>
        <v>EFECTIVA</v>
      </c>
      <c r="AC32" s="186" t="str">
        <f t="shared" si="18"/>
        <v>NO</v>
      </c>
      <c r="AD32" s="201" t="s">
        <v>95</v>
      </c>
      <c r="AE32" s="151"/>
    </row>
    <row r="33" spans="2:31" ht="126" customHeight="1" x14ac:dyDescent="0.25">
      <c r="B33" s="195" t="s">
        <v>85</v>
      </c>
      <c r="C33" s="469"/>
      <c r="D33" s="151" t="s">
        <v>361</v>
      </c>
      <c r="E33" s="223">
        <v>759</v>
      </c>
      <c r="F33" s="224" t="s">
        <v>607</v>
      </c>
      <c r="G33" s="224" t="s">
        <v>608</v>
      </c>
      <c r="H33" s="224" t="s">
        <v>609</v>
      </c>
      <c r="I33" s="189" t="s">
        <v>610</v>
      </c>
      <c r="J33" s="189">
        <v>1</v>
      </c>
      <c r="K33" s="189" t="s">
        <v>92</v>
      </c>
      <c r="L33" s="189" t="s">
        <v>527</v>
      </c>
      <c r="M33" s="210">
        <v>1</v>
      </c>
      <c r="N33" s="368">
        <v>45884</v>
      </c>
      <c r="O33" s="399">
        <v>46022</v>
      </c>
      <c r="P33" s="151"/>
      <c r="Q33" s="293">
        <v>46019</v>
      </c>
      <c r="R33" s="298" t="s">
        <v>611</v>
      </c>
      <c r="S33" s="201">
        <f t="shared" si="19"/>
        <v>1</v>
      </c>
      <c r="T33" s="205">
        <f t="shared" si="12"/>
        <v>1</v>
      </c>
      <c r="U33" s="206">
        <f t="shared" si="13"/>
        <v>1</v>
      </c>
      <c r="V33" s="207" t="str">
        <f t="shared" si="14"/>
        <v>OK</v>
      </c>
      <c r="W33" s="300" t="s">
        <v>1052</v>
      </c>
      <c r="X33" s="217" t="s">
        <v>306</v>
      </c>
      <c r="Y33" s="351" t="str">
        <f t="shared" si="15"/>
        <v>CUMPLIDA</v>
      </c>
      <c r="Z33" s="201" t="str">
        <f t="shared" si="16"/>
        <v>SI</v>
      </c>
      <c r="AA33" s="335" t="s">
        <v>94</v>
      </c>
      <c r="AB33" s="333" t="str">
        <f t="shared" si="17"/>
        <v>EFECTIVA</v>
      </c>
      <c r="AC33" s="186" t="str">
        <f t="shared" si="18"/>
        <v>NO</v>
      </c>
      <c r="AD33" s="201" t="s">
        <v>95</v>
      </c>
      <c r="AE33" s="151"/>
    </row>
    <row r="34" spans="2:31" ht="156.75" customHeight="1" x14ac:dyDescent="0.25">
      <c r="B34" s="195" t="s">
        <v>85</v>
      </c>
      <c r="C34" s="469"/>
      <c r="D34" s="151" t="s">
        <v>361</v>
      </c>
      <c r="E34" s="223">
        <v>760</v>
      </c>
      <c r="F34" s="224" t="s">
        <v>612</v>
      </c>
      <c r="G34" s="224" t="s">
        <v>613</v>
      </c>
      <c r="H34" s="224" t="s">
        <v>614</v>
      </c>
      <c r="I34" s="189" t="s">
        <v>542</v>
      </c>
      <c r="J34" s="189">
        <v>1</v>
      </c>
      <c r="K34" s="189" t="s">
        <v>92</v>
      </c>
      <c r="L34" s="189" t="s">
        <v>527</v>
      </c>
      <c r="M34" s="210">
        <v>1</v>
      </c>
      <c r="N34" s="368">
        <v>45884</v>
      </c>
      <c r="O34" s="399">
        <v>46022</v>
      </c>
      <c r="P34" s="151"/>
      <c r="Q34" s="293">
        <v>46019</v>
      </c>
      <c r="R34" s="298" t="s">
        <v>615</v>
      </c>
      <c r="S34" s="201">
        <f t="shared" si="19"/>
        <v>1</v>
      </c>
      <c r="T34" s="205">
        <f t="shared" si="12"/>
        <v>1</v>
      </c>
      <c r="U34" s="206">
        <f t="shared" si="13"/>
        <v>1</v>
      </c>
      <c r="V34" s="207" t="str">
        <f t="shared" si="14"/>
        <v>OK</v>
      </c>
      <c r="W34" s="300" t="s">
        <v>1051</v>
      </c>
      <c r="X34" s="217" t="s">
        <v>306</v>
      </c>
      <c r="Y34" s="351" t="str">
        <f t="shared" si="15"/>
        <v>CUMPLIDA</v>
      </c>
      <c r="Z34" s="201" t="str">
        <f t="shared" si="16"/>
        <v>SI</v>
      </c>
      <c r="AA34" s="335" t="s">
        <v>94</v>
      </c>
      <c r="AB34" s="333" t="str">
        <f t="shared" si="17"/>
        <v>EFECTIVA</v>
      </c>
      <c r="AC34" s="186" t="str">
        <f t="shared" si="18"/>
        <v>NO</v>
      </c>
      <c r="AD34" s="201" t="s">
        <v>95</v>
      </c>
      <c r="AE34" s="151"/>
    </row>
    <row r="35" spans="2:31" ht="129.75" customHeight="1" x14ac:dyDescent="0.25">
      <c r="B35" s="195" t="s">
        <v>85</v>
      </c>
      <c r="C35" s="469"/>
      <c r="D35" s="151" t="s">
        <v>361</v>
      </c>
      <c r="E35" s="223">
        <v>761</v>
      </c>
      <c r="F35" s="224" t="s">
        <v>616</v>
      </c>
      <c r="G35" s="224" t="s">
        <v>617</v>
      </c>
      <c r="H35" s="224" t="s">
        <v>617</v>
      </c>
      <c r="I35" s="189" t="s">
        <v>542</v>
      </c>
      <c r="J35" s="189">
        <v>1</v>
      </c>
      <c r="K35" s="189" t="s">
        <v>92</v>
      </c>
      <c r="L35" s="189" t="s">
        <v>527</v>
      </c>
      <c r="M35" s="210">
        <v>1</v>
      </c>
      <c r="N35" s="368">
        <v>45884</v>
      </c>
      <c r="O35" s="399">
        <v>46022</v>
      </c>
      <c r="P35" s="151"/>
      <c r="Q35" s="293">
        <v>46019</v>
      </c>
      <c r="R35" s="298" t="s">
        <v>618</v>
      </c>
      <c r="S35" s="201">
        <f t="shared" si="19"/>
        <v>1</v>
      </c>
      <c r="T35" s="205">
        <f t="shared" si="12"/>
        <v>1</v>
      </c>
      <c r="U35" s="206">
        <f t="shared" si="13"/>
        <v>1</v>
      </c>
      <c r="V35" s="207" t="str">
        <f t="shared" si="14"/>
        <v>OK</v>
      </c>
      <c r="W35" s="300" t="s">
        <v>1050</v>
      </c>
      <c r="X35" s="217" t="s">
        <v>306</v>
      </c>
      <c r="Y35" s="351" t="str">
        <f t="shared" si="15"/>
        <v>CUMPLIDA</v>
      </c>
      <c r="Z35" s="201" t="str">
        <f t="shared" si="16"/>
        <v>SI</v>
      </c>
      <c r="AA35" s="335" t="s">
        <v>94</v>
      </c>
      <c r="AB35" s="333" t="str">
        <f t="shared" si="17"/>
        <v>EFECTIVA</v>
      </c>
      <c r="AC35" s="186" t="str">
        <f t="shared" si="18"/>
        <v>NO</v>
      </c>
      <c r="AD35" s="201" t="s">
        <v>95</v>
      </c>
      <c r="AE35" s="151"/>
    </row>
    <row r="36" spans="2:31" ht="178.5" customHeight="1" x14ac:dyDescent="0.25">
      <c r="B36" s="195" t="s">
        <v>85</v>
      </c>
      <c r="C36" s="469"/>
      <c r="D36" s="151" t="s">
        <v>361</v>
      </c>
      <c r="E36" s="223">
        <v>762</v>
      </c>
      <c r="F36" s="224" t="s">
        <v>619</v>
      </c>
      <c r="G36" s="224" t="s">
        <v>620</v>
      </c>
      <c r="H36" s="224" t="s">
        <v>621</v>
      </c>
      <c r="I36" s="189" t="s">
        <v>622</v>
      </c>
      <c r="J36" s="189">
        <v>2</v>
      </c>
      <c r="K36" s="189" t="s">
        <v>99</v>
      </c>
      <c r="L36" s="189" t="s">
        <v>527</v>
      </c>
      <c r="M36" s="210">
        <v>1</v>
      </c>
      <c r="N36" s="368">
        <v>45884</v>
      </c>
      <c r="O36" s="399">
        <v>46022</v>
      </c>
      <c r="P36" s="151"/>
      <c r="Q36" s="293">
        <v>46019</v>
      </c>
      <c r="R36" s="298" t="s">
        <v>623</v>
      </c>
      <c r="S36" s="201">
        <f t="shared" si="19"/>
        <v>2</v>
      </c>
      <c r="T36" s="205">
        <f t="shared" si="12"/>
        <v>1</v>
      </c>
      <c r="U36" s="206">
        <f t="shared" si="13"/>
        <v>1</v>
      </c>
      <c r="V36" s="207" t="str">
        <f t="shared" si="14"/>
        <v>OK</v>
      </c>
      <c r="W36" s="300" t="s">
        <v>1049</v>
      </c>
      <c r="X36" s="217" t="s">
        <v>306</v>
      </c>
      <c r="Y36" s="351" t="str">
        <f t="shared" si="15"/>
        <v>CUMPLIDA</v>
      </c>
      <c r="Z36" s="201" t="str">
        <f t="shared" si="16"/>
        <v>SI</v>
      </c>
      <c r="AA36" s="335" t="s">
        <v>94</v>
      </c>
      <c r="AB36" s="333" t="str">
        <f t="shared" si="17"/>
        <v>EFECTIVA</v>
      </c>
      <c r="AC36" s="186" t="str">
        <f t="shared" si="18"/>
        <v>NO</v>
      </c>
      <c r="AD36" s="201" t="s">
        <v>95</v>
      </c>
      <c r="AE36" s="151"/>
    </row>
    <row r="37" spans="2:31" ht="212.25" customHeight="1" x14ac:dyDescent="0.25">
      <c r="B37" s="195" t="s">
        <v>85</v>
      </c>
      <c r="C37" s="469"/>
      <c r="D37" s="151" t="s">
        <v>361</v>
      </c>
      <c r="E37" s="223">
        <v>763</v>
      </c>
      <c r="F37" s="224" t="s">
        <v>624</v>
      </c>
      <c r="G37" s="224" t="s">
        <v>625</v>
      </c>
      <c r="H37" s="224" t="s">
        <v>626</v>
      </c>
      <c r="I37" s="189" t="s">
        <v>622</v>
      </c>
      <c r="J37" s="189">
        <v>2</v>
      </c>
      <c r="K37" s="189" t="s">
        <v>99</v>
      </c>
      <c r="L37" s="189" t="s">
        <v>527</v>
      </c>
      <c r="M37" s="210">
        <v>1</v>
      </c>
      <c r="N37" s="368">
        <v>45884</v>
      </c>
      <c r="O37" s="399">
        <v>46022</v>
      </c>
      <c r="P37" s="151"/>
      <c r="Q37" s="293">
        <v>46019</v>
      </c>
      <c r="R37" s="298" t="s">
        <v>627</v>
      </c>
      <c r="S37" s="201">
        <f t="shared" si="19"/>
        <v>2</v>
      </c>
      <c r="T37" s="205">
        <f t="shared" si="12"/>
        <v>1</v>
      </c>
      <c r="U37" s="206">
        <f t="shared" si="13"/>
        <v>1</v>
      </c>
      <c r="V37" s="207" t="str">
        <f t="shared" si="14"/>
        <v>OK</v>
      </c>
      <c r="W37" s="300" t="s">
        <v>1048</v>
      </c>
      <c r="X37" s="217" t="s">
        <v>306</v>
      </c>
      <c r="Y37" s="351" t="str">
        <f t="shared" si="15"/>
        <v>CUMPLIDA</v>
      </c>
      <c r="Z37" s="201" t="str">
        <f t="shared" si="16"/>
        <v>SI</v>
      </c>
      <c r="AA37" s="335" t="s">
        <v>94</v>
      </c>
      <c r="AB37" s="333" t="str">
        <f t="shared" si="17"/>
        <v>EFECTIVA</v>
      </c>
      <c r="AC37" s="186" t="str">
        <f t="shared" si="18"/>
        <v>NO</v>
      </c>
      <c r="AD37" s="201" t="s">
        <v>95</v>
      </c>
      <c r="AE37" s="151"/>
    </row>
    <row r="38" spans="2:31" ht="225" customHeight="1" x14ac:dyDescent="0.25">
      <c r="B38" s="195" t="s">
        <v>85</v>
      </c>
      <c r="C38" s="469"/>
      <c r="D38" s="151" t="s">
        <v>361</v>
      </c>
      <c r="E38" s="223">
        <v>764</v>
      </c>
      <c r="F38" s="224" t="s">
        <v>628</v>
      </c>
      <c r="G38" s="224" t="s">
        <v>629</v>
      </c>
      <c r="H38" s="224" t="s">
        <v>630</v>
      </c>
      <c r="I38" s="189" t="s">
        <v>622</v>
      </c>
      <c r="J38" s="189">
        <v>2</v>
      </c>
      <c r="K38" s="189" t="s">
        <v>99</v>
      </c>
      <c r="L38" s="189" t="s">
        <v>527</v>
      </c>
      <c r="M38" s="210">
        <v>1</v>
      </c>
      <c r="N38" s="368">
        <v>45884</v>
      </c>
      <c r="O38" s="399">
        <v>46022</v>
      </c>
      <c r="P38" s="151"/>
      <c r="Q38" s="293">
        <v>46019</v>
      </c>
      <c r="R38" s="298" t="s">
        <v>631</v>
      </c>
      <c r="S38" s="201">
        <f t="shared" si="19"/>
        <v>2</v>
      </c>
      <c r="T38" s="205">
        <f t="shared" si="12"/>
        <v>1</v>
      </c>
      <c r="U38" s="206">
        <f t="shared" si="13"/>
        <v>1</v>
      </c>
      <c r="V38" s="207" t="str">
        <f t="shared" si="14"/>
        <v>OK</v>
      </c>
      <c r="W38" s="300" t="s">
        <v>1048</v>
      </c>
      <c r="X38" s="217" t="s">
        <v>306</v>
      </c>
      <c r="Y38" s="351" t="str">
        <f t="shared" si="15"/>
        <v>CUMPLIDA</v>
      </c>
      <c r="Z38" s="201" t="str">
        <f t="shared" si="16"/>
        <v>SI</v>
      </c>
      <c r="AA38" s="335" t="s">
        <v>94</v>
      </c>
      <c r="AB38" s="333" t="str">
        <f t="shared" si="17"/>
        <v>EFECTIVA</v>
      </c>
      <c r="AC38" s="186" t="str">
        <f t="shared" si="18"/>
        <v>NO</v>
      </c>
      <c r="AD38" s="201" t="s">
        <v>95</v>
      </c>
      <c r="AE38" s="151"/>
    </row>
    <row r="39" spans="2:31" ht="212.25" customHeight="1" x14ac:dyDescent="0.25">
      <c r="B39" s="195" t="s">
        <v>85</v>
      </c>
      <c r="C39" s="469"/>
      <c r="D39" s="151" t="s">
        <v>361</v>
      </c>
      <c r="E39" s="223">
        <v>765</v>
      </c>
      <c r="F39" s="224" t="s">
        <v>632</v>
      </c>
      <c r="G39" s="224" t="s">
        <v>633</v>
      </c>
      <c r="H39" s="224" t="s">
        <v>634</v>
      </c>
      <c r="I39" s="189" t="s">
        <v>622</v>
      </c>
      <c r="J39" s="189">
        <v>2</v>
      </c>
      <c r="K39" s="189" t="s">
        <v>92</v>
      </c>
      <c r="L39" s="189" t="s">
        <v>527</v>
      </c>
      <c r="M39" s="210">
        <v>1</v>
      </c>
      <c r="N39" s="368">
        <v>45884</v>
      </c>
      <c r="O39" s="399">
        <v>46022</v>
      </c>
      <c r="P39" s="151"/>
      <c r="Q39" s="293">
        <v>46019</v>
      </c>
      <c r="R39" s="298" t="s">
        <v>631</v>
      </c>
      <c r="S39" s="201">
        <f t="shared" si="19"/>
        <v>2</v>
      </c>
      <c r="T39" s="205">
        <f t="shared" si="12"/>
        <v>1</v>
      </c>
      <c r="U39" s="206">
        <f t="shared" si="13"/>
        <v>1</v>
      </c>
      <c r="V39" s="207" t="str">
        <f t="shared" si="14"/>
        <v>OK</v>
      </c>
      <c r="W39" s="300" t="s">
        <v>1048</v>
      </c>
      <c r="X39" s="217" t="s">
        <v>306</v>
      </c>
      <c r="Y39" s="351" t="str">
        <f t="shared" si="15"/>
        <v>CUMPLIDA</v>
      </c>
      <c r="Z39" s="201" t="str">
        <f t="shared" si="16"/>
        <v>SI</v>
      </c>
      <c r="AA39" s="335" t="s">
        <v>94</v>
      </c>
      <c r="AB39" s="333" t="str">
        <f t="shared" si="17"/>
        <v>EFECTIVA</v>
      </c>
      <c r="AC39" s="186" t="str">
        <f t="shared" si="18"/>
        <v>NO</v>
      </c>
      <c r="AD39" s="201" t="s">
        <v>95</v>
      </c>
      <c r="AE39" s="151"/>
    </row>
    <row r="40" spans="2:31" ht="230.25" customHeight="1" x14ac:dyDescent="0.25">
      <c r="B40" s="195" t="s">
        <v>85</v>
      </c>
      <c r="C40" s="469"/>
      <c r="D40" s="151" t="s">
        <v>361</v>
      </c>
      <c r="E40" s="223">
        <v>766</v>
      </c>
      <c r="F40" s="224" t="s">
        <v>635</v>
      </c>
      <c r="G40" s="224" t="s">
        <v>636</v>
      </c>
      <c r="H40" s="224" t="s">
        <v>637</v>
      </c>
      <c r="I40" s="189" t="s">
        <v>638</v>
      </c>
      <c r="J40" s="189">
        <v>2</v>
      </c>
      <c r="K40" s="189" t="s">
        <v>92</v>
      </c>
      <c r="L40" s="189" t="s">
        <v>527</v>
      </c>
      <c r="M40" s="210">
        <v>1</v>
      </c>
      <c r="N40" s="368">
        <v>45884</v>
      </c>
      <c r="O40" s="399">
        <v>46022</v>
      </c>
      <c r="P40" s="151"/>
      <c r="Q40" s="293">
        <v>46019</v>
      </c>
      <c r="R40" s="298" t="s">
        <v>639</v>
      </c>
      <c r="S40" s="201">
        <v>1</v>
      </c>
      <c r="T40" s="205">
        <f t="shared" si="12"/>
        <v>0.5</v>
      </c>
      <c r="U40" s="206">
        <f t="shared" si="13"/>
        <v>0.5</v>
      </c>
      <c r="V40" s="207" t="str">
        <f t="shared" si="14"/>
        <v>ALERTA</v>
      </c>
      <c r="W40" s="300" t="s">
        <v>1081</v>
      </c>
      <c r="X40" s="217" t="s">
        <v>306</v>
      </c>
      <c r="Y40" s="351" t="s">
        <v>1078</v>
      </c>
      <c r="Z40" s="201" t="str">
        <f t="shared" si="16"/>
        <v>SI</v>
      </c>
      <c r="AA40" s="335" t="s">
        <v>94</v>
      </c>
      <c r="AB40" s="333" t="str">
        <f t="shared" si="17"/>
        <v>EFECTIVA</v>
      </c>
      <c r="AC40" s="186" t="str">
        <f t="shared" si="18"/>
        <v>NO</v>
      </c>
      <c r="AD40" s="201" t="s">
        <v>95</v>
      </c>
      <c r="AE40" s="151"/>
    </row>
    <row r="41" spans="2:31" ht="138" customHeight="1" x14ac:dyDescent="0.25">
      <c r="B41" s="195" t="s">
        <v>85</v>
      </c>
      <c r="C41" s="469"/>
      <c r="D41" s="151" t="s">
        <v>361</v>
      </c>
      <c r="E41" s="223">
        <v>767</v>
      </c>
      <c r="F41" s="224" t="s">
        <v>640</v>
      </c>
      <c r="G41" s="224" t="s">
        <v>641</v>
      </c>
      <c r="H41" s="224" t="s">
        <v>642</v>
      </c>
      <c r="I41" s="189" t="s">
        <v>643</v>
      </c>
      <c r="J41" s="189">
        <v>1</v>
      </c>
      <c r="K41" s="189" t="s">
        <v>92</v>
      </c>
      <c r="L41" s="189" t="s">
        <v>527</v>
      </c>
      <c r="M41" s="210">
        <v>1</v>
      </c>
      <c r="N41" s="368">
        <v>45884</v>
      </c>
      <c r="O41" s="399">
        <v>46022</v>
      </c>
      <c r="P41" s="151"/>
      <c r="Q41" s="293">
        <v>46019</v>
      </c>
      <c r="R41" s="298" t="s">
        <v>644</v>
      </c>
      <c r="S41" s="201">
        <v>1</v>
      </c>
      <c r="T41" s="205">
        <f t="shared" si="12"/>
        <v>1</v>
      </c>
      <c r="U41" s="206">
        <f t="shared" si="13"/>
        <v>1</v>
      </c>
      <c r="V41" s="207" t="str">
        <f t="shared" si="14"/>
        <v>OK</v>
      </c>
      <c r="W41" s="300" t="s">
        <v>1080</v>
      </c>
      <c r="X41" s="217" t="s">
        <v>306</v>
      </c>
      <c r="Y41" s="351" t="str">
        <f>IF(U41=100%,IF(U41&gt;=100%,"CUMPLIDA","ATENCIÓN"),IF(U41&lt;100%,"INCUMPLIDA","EN EJECUCIÓN"))</f>
        <v>CUMPLIDA</v>
      </c>
      <c r="Z41" s="201" t="str">
        <f t="shared" si="16"/>
        <v>SI</v>
      </c>
      <c r="AA41" s="335" t="s">
        <v>94</v>
      </c>
      <c r="AB41" s="333" t="str">
        <f t="shared" si="17"/>
        <v>EFECTIVA</v>
      </c>
      <c r="AC41" s="186" t="str">
        <f t="shared" si="18"/>
        <v>NO</v>
      </c>
      <c r="AD41" s="201" t="s">
        <v>95</v>
      </c>
      <c r="AE41" s="151"/>
    </row>
    <row r="42" spans="2:31" ht="189.75" customHeight="1" x14ac:dyDescent="0.25">
      <c r="B42" s="195" t="s">
        <v>85</v>
      </c>
      <c r="C42" s="469"/>
      <c r="D42" s="151" t="s">
        <v>361</v>
      </c>
      <c r="E42" s="223">
        <v>768</v>
      </c>
      <c r="F42" s="224" t="s">
        <v>645</v>
      </c>
      <c r="G42" s="224" t="s">
        <v>646</v>
      </c>
      <c r="H42" s="224" t="s">
        <v>647</v>
      </c>
      <c r="I42" s="189" t="s">
        <v>648</v>
      </c>
      <c r="J42" s="189">
        <v>1</v>
      </c>
      <c r="K42" s="189" t="s">
        <v>92</v>
      </c>
      <c r="L42" s="189" t="s">
        <v>527</v>
      </c>
      <c r="M42" s="210">
        <v>1</v>
      </c>
      <c r="N42" s="368">
        <v>45884</v>
      </c>
      <c r="O42" s="399">
        <v>46022</v>
      </c>
      <c r="P42" s="151"/>
      <c r="Q42" s="293">
        <v>46019</v>
      </c>
      <c r="R42" s="298" t="s">
        <v>649</v>
      </c>
      <c r="S42" s="201">
        <v>1</v>
      </c>
      <c r="T42" s="205">
        <f t="shared" si="12"/>
        <v>1</v>
      </c>
      <c r="U42" s="206">
        <f t="shared" si="13"/>
        <v>1</v>
      </c>
      <c r="V42" s="207" t="str">
        <f t="shared" si="14"/>
        <v>OK</v>
      </c>
      <c r="W42" s="298" t="s">
        <v>1079</v>
      </c>
      <c r="X42" s="217" t="s">
        <v>306</v>
      </c>
      <c r="Y42" s="351" t="str">
        <f>IF(U42=100%,IF(U42&gt;=100%,"CUMPLIDA","ATENCIÓN"),IF(U42&lt;100%,"INCUMPLIDA","EN EJECUCIÓN"))</f>
        <v>CUMPLIDA</v>
      </c>
      <c r="Z42" s="201" t="str">
        <f t="shared" si="16"/>
        <v>SI</v>
      </c>
      <c r="AA42" s="335" t="s">
        <v>94</v>
      </c>
      <c r="AB42" s="333" t="str">
        <f t="shared" si="17"/>
        <v>EFECTIVA</v>
      </c>
      <c r="AC42" s="186" t="str">
        <f t="shared" si="18"/>
        <v>NO</v>
      </c>
      <c r="AD42" s="201" t="s">
        <v>95</v>
      </c>
      <c r="AE42" s="151"/>
    </row>
    <row r="43" spans="2:31" ht="99" customHeight="1" x14ac:dyDescent="0.2">
      <c r="B43" s="195" t="s">
        <v>85</v>
      </c>
      <c r="C43" s="469"/>
      <c r="D43" s="151" t="s">
        <v>361</v>
      </c>
      <c r="E43" s="223">
        <v>769</v>
      </c>
      <c r="F43" s="224" t="s">
        <v>650</v>
      </c>
      <c r="G43" s="224" t="s">
        <v>651</v>
      </c>
      <c r="H43" s="224" t="s">
        <v>652</v>
      </c>
      <c r="I43" s="189" t="s">
        <v>653</v>
      </c>
      <c r="J43" s="189">
        <v>1</v>
      </c>
      <c r="K43" s="189" t="s">
        <v>99</v>
      </c>
      <c r="L43" s="189" t="s">
        <v>527</v>
      </c>
      <c r="M43" s="210">
        <v>1</v>
      </c>
      <c r="N43" s="368">
        <v>45884</v>
      </c>
      <c r="O43" s="399">
        <v>46022</v>
      </c>
      <c r="P43" s="151"/>
      <c r="Q43" s="293">
        <v>46019</v>
      </c>
      <c r="R43" s="298" t="s">
        <v>654</v>
      </c>
      <c r="S43" s="201">
        <f t="shared" si="19"/>
        <v>1</v>
      </c>
      <c r="T43" s="205">
        <f t="shared" si="12"/>
        <v>1</v>
      </c>
      <c r="U43" s="206">
        <f t="shared" si="13"/>
        <v>1</v>
      </c>
      <c r="V43" s="207" t="str">
        <f t="shared" si="14"/>
        <v>OK</v>
      </c>
      <c r="W43" s="299" t="s">
        <v>1047</v>
      </c>
      <c r="X43" s="217" t="s">
        <v>306</v>
      </c>
      <c r="Y43" s="351" t="str">
        <f t="shared" si="15"/>
        <v>CUMPLIDA</v>
      </c>
      <c r="Z43" s="201" t="str">
        <f t="shared" si="16"/>
        <v>SI</v>
      </c>
      <c r="AA43" s="335" t="s">
        <v>94</v>
      </c>
      <c r="AB43" s="333" t="str">
        <f t="shared" si="17"/>
        <v>EFECTIVA</v>
      </c>
      <c r="AC43" s="186" t="str">
        <f t="shared" si="18"/>
        <v>NO</v>
      </c>
      <c r="AD43" s="201" t="s">
        <v>95</v>
      </c>
      <c r="AE43" s="151"/>
    </row>
  </sheetData>
  <autoFilter ref="A3:AG43">
    <filterColumn colId="14">
      <filters>
        <filter val="30/09/2025"/>
        <dateGroupItem year="2025" dateTimeGrouping="year"/>
      </filters>
    </filterColumn>
  </autoFilter>
  <mergeCells count="8">
    <mergeCell ref="C16:C43"/>
    <mergeCell ref="C12:C15"/>
    <mergeCell ref="B1:F2"/>
    <mergeCell ref="Q1:Y1"/>
    <mergeCell ref="Z1:AE2"/>
    <mergeCell ref="Q2:Y2"/>
    <mergeCell ref="G1:P2"/>
    <mergeCell ref="C4:C10"/>
  </mergeCells>
  <conditionalFormatting sqref="V4">
    <cfRule type="dataBar" priority="1656">
      <dataBar>
        <cfvo type="min"/>
        <cfvo type="max"/>
        <color rgb="FF638EC6"/>
      </dataBar>
    </cfRule>
  </conditionalFormatting>
  <conditionalFormatting sqref="V4:V43">
    <cfRule type="containsText" dxfId="139" priority="45" stopIfTrue="1" operator="containsText" text="EN TERMINO">
      <formula>NOT(ISERROR(SEARCH("EN TERMINO",V4)))</formula>
    </cfRule>
    <cfRule type="containsText" priority="46" operator="containsText" text="AMARILLO">
      <formula>NOT(ISERROR(SEARCH("AMARILLO",V4)))</formula>
    </cfRule>
    <cfRule type="containsText" dxfId="138" priority="47" stopIfTrue="1" operator="containsText" text="ALERTA">
      <formula>NOT(ISERROR(SEARCH("ALERTA",V4)))</formula>
    </cfRule>
    <cfRule type="containsText" dxfId="137" priority="48" stopIfTrue="1" operator="containsText" text="OK">
      <formula>NOT(ISERROR(SEARCH("OK",V4)))</formula>
    </cfRule>
  </conditionalFormatting>
  <conditionalFormatting sqref="V5:V6 V9:V43">
    <cfRule type="dataBar" priority="1683">
      <dataBar>
        <cfvo type="min"/>
        <cfvo type="max"/>
        <color rgb="FF638EC6"/>
      </dataBar>
    </cfRule>
  </conditionalFormatting>
  <conditionalFormatting sqref="V7">
    <cfRule type="dataBar" priority="1665">
      <dataBar>
        <cfvo type="min"/>
        <cfvo type="max"/>
        <color rgb="FF638EC6"/>
      </dataBar>
    </cfRule>
  </conditionalFormatting>
  <conditionalFormatting sqref="V8">
    <cfRule type="dataBar" priority="49">
      <dataBar>
        <cfvo type="min"/>
        <cfvo type="max"/>
        <color rgb="FF638EC6"/>
      </dataBar>
    </cfRule>
  </conditionalFormatting>
  <conditionalFormatting sqref="Y4:Y43">
    <cfRule type="containsText" dxfId="136" priority="1" operator="containsText" text="EN EJECUCIÓN">
      <formula>NOT(ISERROR(SEARCH("EN EJECUCIÓN",Y4)))</formula>
    </cfRule>
    <cfRule type="containsText" dxfId="135" priority="2" operator="containsText" text="EN TERMINO">
      <formula>NOT(ISERROR(SEARCH("EN TERMINO",Y4)))</formula>
    </cfRule>
    <cfRule type="containsText" dxfId="134" priority="3" operator="containsText" text="ATENCIÓN">
      <formula>NOT(ISERROR(SEARCH("ATENCIÓN",Y4)))</formula>
    </cfRule>
    <cfRule type="containsText" dxfId="133" priority="4" stopIfTrue="1" operator="containsText" text="PENDIENTE">
      <formula>NOT(ISERROR(SEARCH("PENDIENTE",Y4)))</formula>
    </cfRule>
    <cfRule type="containsText" dxfId="132" priority="5" stopIfTrue="1" operator="containsText" text="INCUMPLIDA">
      <formula>NOT(ISERROR(SEARCH("INCUMPLIDA",Y4)))</formula>
    </cfRule>
    <cfRule type="containsText" dxfId="131" priority="6" stopIfTrue="1" operator="containsText" text="CUMPLIDA">
      <formula>NOT(ISERROR(SEARCH("CUMPLIDA",Y4)))</formula>
    </cfRule>
  </conditionalFormatting>
  <conditionalFormatting sqref="AC4:AC43">
    <cfRule type="containsText" dxfId="130" priority="35" operator="containsText" text="cerrada">
      <formula>NOT(ISERROR(SEARCH("cerrada",AC4)))</formula>
    </cfRule>
    <cfRule type="containsText" dxfId="129" priority="36" operator="containsText" text="cerrado">
      <formula>NOT(ISERROR(SEARCH("cerrado",AC4)))</formula>
    </cfRule>
    <cfRule type="containsText" dxfId="128" priority="37" operator="containsText" text="Abierto">
      <formula>NOT(ISERROR(SEARCH("Abierto",AC4)))</formula>
    </cfRule>
  </conditionalFormatting>
  <dataValidations count="2">
    <dataValidation type="list" allowBlank="1" showInputMessage="1" showErrorMessage="1" sqref="K4:K43">
      <formula1>"Correctiva, Preventiva, Acción de mejora"</formula1>
    </dataValidation>
    <dataValidation type="list" allowBlank="1" showInputMessage="1" showErrorMessage="1" sqref="AA4:AA43">
      <formula1>#REF!</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487"/>
      <c r="B1" s="487"/>
      <c r="C1" s="487"/>
      <c r="D1" s="487"/>
      <c r="E1" s="487"/>
      <c r="F1" s="487"/>
      <c r="G1" s="487"/>
      <c r="H1" s="486" t="s">
        <v>655</v>
      </c>
      <c r="I1" s="486"/>
      <c r="J1" s="486"/>
      <c r="K1" s="486"/>
      <c r="L1" s="486"/>
      <c r="M1" s="486"/>
      <c r="N1" s="486"/>
      <c r="O1" s="486"/>
      <c r="P1" s="486"/>
      <c r="Q1" s="486"/>
      <c r="R1" s="486"/>
      <c r="S1" s="46"/>
      <c r="T1" s="488" t="s">
        <v>656</v>
      </c>
      <c r="U1" s="488"/>
      <c r="V1" s="488"/>
      <c r="W1" s="488"/>
      <c r="X1" s="488"/>
      <c r="Y1" s="488"/>
      <c r="Z1" s="488"/>
      <c r="AA1" s="488"/>
      <c r="AB1" s="488"/>
      <c r="AC1" s="489" t="s">
        <v>657</v>
      </c>
      <c r="AD1" s="489"/>
      <c r="AE1" s="489"/>
      <c r="AF1" s="489"/>
      <c r="AG1" s="489"/>
      <c r="AH1" s="489"/>
      <c r="AI1" s="489"/>
      <c r="AJ1" s="489"/>
      <c r="AK1" s="51"/>
      <c r="AL1" s="490" t="s">
        <v>658</v>
      </c>
      <c r="AM1" s="490"/>
      <c r="AN1" s="490"/>
      <c r="AO1" s="490"/>
      <c r="AP1" s="490"/>
      <c r="AQ1" s="490"/>
      <c r="AR1" s="490"/>
      <c r="AS1" s="490"/>
      <c r="AT1" s="52"/>
      <c r="AU1" s="482" t="s">
        <v>659</v>
      </c>
      <c r="AV1" s="482"/>
      <c r="AW1" s="482"/>
      <c r="AX1" s="482"/>
      <c r="AY1" s="482"/>
      <c r="AZ1" s="482"/>
      <c r="BA1" s="482"/>
      <c r="BB1" s="482"/>
      <c r="BC1" s="53"/>
      <c r="BD1" s="484" t="s">
        <v>660</v>
      </c>
      <c r="BE1" s="484"/>
      <c r="BF1" s="484"/>
      <c r="BG1" s="484"/>
      <c r="BH1" s="484"/>
      <c r="BI1" s="30"/>
      <c r="BJ1" s="30"/>
      <c r="BK1" s="30"/>
    </row>
    <row r="2" spans="1:63" ht="39.950000000000003" customHeight="1" x14ac:dyDescent="0.25">
      <c r="A2" s="485" t="s">
        <v>661</v>
      </c>
      <c r="B2" s="485" t="s">
        <v>9</v>
      </c>
      <c r="C2" s="485" t="s">
        <v>11</v>
      </c>
      <c r="D2" s="485" t="s">
        <v>662</v>
      </c>
      <c r="E2" s="485" t="s">
        <v>663</v>
      </c>
      <c r="F2" s="485" t="s">
        <v>13</v>
      </c>
      <c r="G2" s="485" t="s">
        <v>17</v>
      </c>
      <c r="H2" s="483" t="s">
        <v>71</v>
      </c>
      <c r="I2" s="486" t="s">
        <v>664</v>
      </c>
      <c r="J2" s="486"/>
      <c r="K2" s="486"/>
      <c r="L2" s="483" t="s">
        <v>72</v>
      </c>
      <c r="M2" s="483" t="s">
        <v>665</v>
      </c>
      <c r="N2" s="483" t="s">
        <v>666</v>
      </c>
      <c r="O2" s="483" t="s">
        <v>32</v>
      </c>
      <c r="P2" s="483" t="s">
        <v>667</v>
      </c>
      <c r="Q2" s="483" t="s">
        <v>668</v>
      </c>
      <c r="R2" s="483" t="s">
        <v>669</v>
      </c>
      <c r="S2" s="44"/>
      <c r="T2" s="492" t="s">
        <v>670</v>
      </c>
      <c r="U2" s="492" t="s">
        <v>671</v>
      </c>
      <c r="V2" s="492" t="s">
        <v>672</v>
      </c>
      <c r="W2" s="492" t="s">
        <v>673</v>
      </c>
      <c r="X2" s="492" t="s">
        <v>674</v>
      </c>
      <c r="Y2" s="492" t="s">
        <v>675</v>
      </c>
      <c r="Z2" s="492" t="s">
        <v>676</v>
      </c>
      <c r="AA2" s="492" t="s">
        <v>677</v>
      </c>
      <c r="AB2" s="45"/>
      <c r="AC2" s="491" t="s">
        <v>678</v>
      </c>
      <c r="AD2" s="491" t="s">
        <v>679</v>
      </c>
      <c r="AE2" s="491" t="s">
        <v>680</v>
      </c>
      <c r="AF2" s="491" t="s">
        <v>681</v>
      </c>
      <c r="AG2" s="491" t="s">
        <v>682</v>
      </c>
      <c r="AH2" s="491" t="s">
        <v>683</v>
      </c>
      <c r="AI2" s="491" t="s">
        <v>684</v>
      </c>
      <c r="AJ2" s="491" t="s">
        <v>685</v>
      </c>
      <c r="AK2" s="43"/>
      <c r="AL2" s="493" t="s">
        <v>76</v>
      </c>
      <c r="AM2" s="493" t="s">
        <v>686</v>
      </c>
      <c r="AN2" s="493" t="s">
        <v>78</v>
      </c>
      <c r="AO2" s="493" t="s">
        <v>79</v>
      </c>
      <c r="AP2" s="493" t="s">
        <v>687</v>
      </c>
      <c r="AQ2" s="493" t="s">
        <v>81</v>
      </c>
      <c r="AR2" s="493" t="s">
        <v>688</v>
      </c>
      <c r="AS2" s="493" t="s">
        <v>83</v>
      </c>
      <c r="AT2" s="48"/>
      <c r="AU2" s="495" t="s">
        <v>76</v>
      </c>
      <c r="AV2" s="47"/>
      <c r="AW2" s="495" t="s">
        <v>686</v>
      </c>
      <c r="AX2" s="495" t="s">
        <v>78</v>
      </c>
      <c r="AY2" s="495" t="s">
        <v>79</v>
      </c>
      <c r="AZ2" s="495" t="s">
        <v>80</v>
      </c>
      <c r="BA2" s="495" t="s">
        <v>81</v>
      </c>
      <c r="BB2" s="495" t="s">
        <v>688</v>
      </c>
      <c r="BC2" s="495" t="s">
        <v>689</v>
      </c>
      <c r="BD2" s="494" t="s">
        <v>52</v>
      </c>
      <c r="BE2" s="494" t="s">
        <v>690</v>
      </c>
      <c r="BF2" s="494" t="s">
        <v>691</v>
      </c>
      <c r="BG2" s="494" t="s">
        <v>692</v>
      </c>
      <c r="BH2" s="496" t="s">
        <v>693</v>
      </c>
      <c r="BI2" s="494" t="s">
        <v>691</v>
      </c>
      <c r="BJ2" s="494" t="s">
        <v>692</v>
      </c>
      <c r="BK2" s="496" t="s">
        <v>693</v>
      </c>
    </row>
    <row r="3" spans="1:63" ht="39.950000000000003" customHeight="1" x14ac:dyDescent="0.25">
      <c r="A3" s="485"/>
      <c r="B3" s="485"/>
      <c r="C3" s="485"/>
      <c r="D3" s="485"/>
      <c r="E3" s="485"/>
      <c r="F3" s="485"/>
      <c r="G3" s="485"/>
      <c r="H3" s="483"/>
      <c r="I3" s="34" t="s">
        <v>694</v>
      </c>
      <c r="J3" s="44" t="s">
        <v>24</v>
      </c>
      <c r="K3" s="44" t="s">
        <v>26</v>
      </c>
      <c r="L3" s="483"/>
      <c r="M3" s="483"/>
      <c r="N3" s="483"/>
      <c r="O3" s="483"/>
      <c r="P3" s="483"/>
      <c r="Q3" s="483"/>
      <c r="R3" s="483"/>
      <c r="S3" s="44" t="s">
        <v>695</v>
      </c>
      <c r="T3" s="492"/>
      <c r="U3" s="492"/>
      <c r="V3" s="492"/>
      <c r="W3" s="492"/>
      <c r="X3" s="492"/>
      <c r="Y3" s="492"/>
      <c r="Z3" s="492"/>
      <c r="AA3" s="492"/>
      <c r="AB3" s="45" t="s">
        <v>52</v>
      </c>
      <c r="AC3" s="491"/>
      <c r="AD3" s="491"/>
      <c r="AE3" s="491"/>
      <c r="AF3" s="491"/>
      <c r="AG3" s="491"/>
      <c r="AH3" s="491"/>
      <c r="AI3" s="491"/>
      <c r="AJ3" s="491"/>
      <c r="AK3" s="43" t="s">
        <v>52</v>
      </c>
      <c r="AL3" s="493"/>
      <c r="AM3" s="493"/>
      <c r="AN3" s="493"/>
      <c r="AO3" s="493"/>
      <c r="AP3" s="493"/>
      <c r="AQ3" s="493"/>
      <c r="AR3" s="493"/>
      <c r="AS3" s="493"/>
      <c r="AT3" s="48" t="s">
        <v>52</v>
      </c>
      <c r="AU3" s="495"/>
      <c r="AV3" s="47" t="s">
        <v>696</v>
      </c>
      <c r="AW3" s="495"/>
      <c r="AX3" s="495"/>
      <c r="AY3" s="495"/>
      <c r="AZ3" s="495"/>
      <c r="BA3" s="495"/>
      <c r="BB3" s="495"/>
      <c r="BC3" s="495"/>
      <c r="BD3" s="494"/>
      <c r="BE3" s="494"/>
      <c r="BF3" s="494"/>
      <c r="BG3" s="494"/>
      <c r="BH3" s="496"/>
      <c r="BI3" s="494"/>
      <c r="BJ3" s="494"/>
      <c r="BK3" s="496"/>
    </row>
    <row r="4" spans="1:63" ht="39.950000000000003" customHeight="1" x14ac:dyDescent="0.25">
      <c r="A4" s="1" t="s">
        <v>697</v>
      </c>
      <c r="B4" s="1" t="s">
        <v>698</v>
      </c>
      <c r="C4" s="1" t="s">
        <v>699</v>
      </c>
      <c r="D4" s="1" t="s">
        <v>697</v>
      </c>
      <c r="E4" s="1" t="s">
        <v>700</v>
      </c>
      <c r="F4" s="1" t="s">
        <v>698</v>
      </c>
      <c r="G4" s="1" t="s">
        <v>701</v>
      </c>
      <c r="H4" s="2" t="s">
        <v>702</v>
      </c>
      <c r="I4" s="35" t="s">
        <v>703</v>
      </c>
      <c r="J4" s="2"/>
      <c r="K4" s="2" t="s">
        <v>704</v>
      </c>
      <c r="L4" s="2" t="s">
        <v>698</v>
      </c>
      <c r="M4" s="2" t="s">
        <v>698</v>
      </c>
      <c r="N4" s="2" t="s">
        <v>705</v>
      </c>
      <c r="O4" s="2" t="s">
        <v>698</v>
      </c>
      <c r="P4" s="2" t="s">
        <v>706</v>
      </c>
      <c r="Q4" s="2" t="s">
        <v>697</v>
      </c>
      <c r="R4" s="2" t="s">
        <v>697</v>
      </c>
      <c r="S4" s="2" t="s">
        <v>697</v>
      </c>
      <c r="T4" s="26" t="s">
        <v>697</v>
      </c>
      <c r="U4" s="26" t="s">
        <v>707</v>
      </c>
      <c r="V4" s="26" t="s">
        <v>708</v>
      </c>
      <c r="W4" s="26" t="s">
        <v>709</v>
      </c>
      <c r="X4" s="26" t="s">
        <v>709</v>
      </c>
      <c r="Y4" s="26" t="s">
        <v>705</v>
      </c>
      <c r="Z4" s="26" t="s">
        <v>710</v>
      </c>
      <c r="AA4" s="26" t="s">
        <v>698</v>
      </c>
      <c r="AB4" s="26" t="s">
        <v>711</v>
      </c>
      <c r="AC4" s="27" t="s">
        <v>697</v>
      </c>
      <c r="AD4" s="27" t="s">
        <v>707</v>
      </c>
      <c r="AE4" s="27" t="s">
        <v>708</v>
      </c>
      <c r="AF4" s="27" t="s">
        <v>709</v>
      </c>
      <c r="AG4" s="27" t="s">
        <v>709</v>
      </c>
      <c r="AH4" s="27" t="s">
        <v>705</v>
      </c>
      <c r="AI4" s="27" t="s">
        <v>710</v>
      </c>
      <c r="AJ4" s="27" t="s">
        <v>698</v>
      </c>
      <c r="AK4" s="27"/>
      <c r="AL4" s="28" t="s">
        <v>697</v>
      </c>
      <c r="AM4" s="28" t="s">
        <v>707</v>
      </c>
      <c r="AN4" s="28" t="s">
        <v>708</v>
      </c>
      <c r="AO4" s="28" t="s">
        <v>709</v>
      </c>
      <c r="AP4" s="28" t="s">
        <v>709</v>
      </c>
      <c r="AQ4" s="28" t="s">
        <v>705</v>
      </c>
      <c r="AR4" s="28" t="s">
        <v>710</v>
      </c>
      <c r="AS4" s="28" t="s">
        <v>698</v>
      </c>
      <c r="AT4" s="28"/>
      <c r="AU4" s="29" t="s">
        <v>697</v>
      </c>
      <c r="AV4" s="29"/>
      <c r="AW4" s="29" t="s">
        <v>707</v>
      </c>
      <c r="AX4" s="29" t="s">
        <v>708</v>
      </c>
      <c r="AY4" s="29" t="s">
        <v>709</v>
      </c>
      <c r="AZ4" s="29" t="s">
        <v>709</v>
      </c>
      <c r="BA4" s="29" t="s">
        <v>705</v>
      </c>
      <c r="BB4" s="29" t="s">
        <v>710</v>
      </c>
      <c r="BC4" s="29"/>
      <c r="BD4" s="50" t="s">
        <v>711</v>
      </c>
      <c r="BE4" s="50"/>
      <c r="BF4" s="50" t="s">
        <v>711</v>
      </c>
      <c r="BG4" s="50" t="s">
        <v>698</v>
      </c>
      <c r="BH4" s="496"/>
      <c r="BI4" s="50" t="s">
        <v>711</v>
      </c>
      <c r="BJ4" s="50" t="s">
        <v>698</v>
      </c>
      <c r="BK4" s="496"/>
    </row>
    <row r="5" spans="1:63" ht="39.950000000000003" customHeight="1" x14ac:dyDescent="0.25">
      <c r="A5" s="58"/>
      <c r="B5" s="49" t="s">
        <v>85</v>
      </c>
      <c r="C5" s="497" t="s">
        <v>712</v>
      </c>
      <c r="D5" s="123">
        <v>44677</v>
      </c>
      <c r="E5" s="104" t="s">
        <v>713</v>
      </c>
      <c r="F5" s="124" t="s">
        <v>714</v>
      </c>
      <c r="G5" s="124" t="s">
        <v>715</v>
      </c>
      <c r="H5" s="54" t="s">
        <v>716</v>
      </c>
      <c r="I5" s="54" t="s">
        <v>717</v>
      </c>
      <c r="J5" s="54" t="s">
        <v>718</v>
      </c>
      <c r="K5" s="40">
        <v>1</v>
      </c>
      <c r="L5" s="40" t="s">
        <v>99</v>
      </c>
      <c r="M5" s="54" t="s">
        <v>719</v>
      </c>
      <c r="N5" s="54" t="s">
        <v>720</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85</v>
      </c>
      <c r="C6" s="498"/>
      <c r="D6" s="123">
        <v>44677</v>
      </c>
      <c r="E6" s="104" t="s">
        <v>713</v>
      </c>
      <c r="F6" s="124" t="s">
        <v>714</v>
      </c>
      <c r="G6" s="125" t="s">
        <v>721</v>
      </c>
      <c r="H6" s="54" t="s">
        <v>722</v>
      </c>
      <c r="I6" s="54" t="s">
        <v>723</v>
      </c>
      <c r="J6" s="54" t="s">
        <v>724</v>
      </c>
      <c r="K6" s="40">
        <v>1</v>
      </c>
      <c r="L6" s="40" t="s">
        <v>99</v>
      </c>
      <c r="M6" s="54" t="s">
        <v>719</v>
      </c>
      <c r="N6" s="54" t="s">
        <v>720</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85</v>
      </c>
      <c r="C7" s="498"/>
      <c r="D7" s="123">
        <v>44677</v>
      </c>
      <c r="E7" s="104" t="s">
        <v>713</v>
      </c>
      <c r="F7" s="124" t="s">
        <v>725</v>
      </c>
      <c r="G7" s="125" t="s">
        <v>726</v>
      </c>
      <c r="H7" s="54" t="s">
        <v>727</v>
      </c>
      <c r="I7" s="54" t="s">
        <v>728</v>
      </c>
      <c r="J7" s="54" t="s">
        <v>729</v>
      </c>
      <c r="K7" s="40">
        <v>1</v>
      </c>
      <c r="L7" s="40" t="s">
        <v>99</v>
      </c>
      <c r="M7" s="54" t="s">
        <v>719</v>
      </c>
      <c r="N7" s="54" t="s">
        <v>720</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85</v>
      </c>
      <c r="C8" s="498"/>
      <c r="D8" s="123">
        <v>44677</v>
      </c>
      <c r="E8" s="104" t="s">
        <v>713</v>
      </c>
      <c r="F8" s="125" t="s">
        <v>730</v>
      </c>
      <c r="G8" s="125" t="s">
        <v>731</v>
      </c>
      <c r="H8" s="126" t="s">
        <v>732</v>
      </c>
      <c r="I8" s="54" t="s">
        <v>733</v>
      </c>
      <c r="J8" s="126" t="s">
        <v>734</v>
      </c>
      <c r="K8" s="40">
        <v>2</v>
      </c>
      <c r="L8" s="127" t="s">
        <v>143</v>
      </c>
      <c r="M8" s="126" t="s">
        <v>719</v>
      </c>
      <c r="N8" s="126" t="s">
        <v>720</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85</v>
      </c>
      <c r="C9" s="498"/>
      <c r="D9" s="123">
        <v>44677</v>
      </c>
      <c r="E9" s="104" t="s">
        <v>713</v>
      </c>
      <c r="F9" s="125" t="s">
        <v>730</v>
      </c>
      <c r="G9" s="125" t="s">
        <v>735</v>
      </c>
      <c r="H9" s="126" t="s">
        <v>736</v>
      </c>
      <c r="I9" s="126" t="s">
        <v>737</v>
      </c>
      <c r="J9" s="54" t="s">
        <v>729</v>
      </c>
      <c r="K9" s="40">
        <v>1</v>
      </c>
      <c r="L9" s="40" t="s">
        <v>143</v>
      </c>
      <c r="M9" s="54" t="s">
        <v>719</v>
      </c>
      <c r="N9" s="54" t="s">
        <v>720</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85</v>
      </c>
      <c r="C10" s="498"/>
      <c r="D10" s="123">
        <v>44677</v>
      </c>
      <c r="E10" s="104" t="s">
        <v>713</v>
      </c>
      <c r="F10" s="125" t="s">
        <v>730</v>
      </c>
      <c r="G10" s="125" t="s">
        <v>738</v>
      </c>
      <c r="H10" s="126" t="s">
        <v>739</v>
      </c>
      <c r="I10" s="126" t="s">
        <v>740</v>
      </c>
      <c r="J10" s="126" t="s">
        <v>741</v>
      </c>
      <c r="K10" s="54">
        <v>3</v>
      </c>
      <c r="L10" s="126" t="s">
        <v>99</v>
      </c>
      <c r="M10" s="126" t="s">
        <v>719</v>
      </c>
      <c r="N10" s="126" t="s">
        <v>720</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85</v>
      </c>
      <c r="C11" s="498"/>
      <c r="D11" s="123">
        <v>44677</v>
      </c>
      <c r="E11" s="104" t="s">
        <v>713</v>
      </c>
      <c r="F11" s="500" t="s">
        <v>730</v>
      </c>
      <c r="G11" s="501" t="s">
        <v>742</v>
      </c>
      <c r="H11" s="54" t="s">
        <v>743</v>
      </c>
      <c r="I11" s="54" t="s">
        <v>744</v>
      </c>
      <c r="J11" s="54" t="s">
        <v>745</v>
      </c>
      <c r="K11" s="40">
        <v>2</v>
      </c>
      <c r="L11" s="40" t="s">
        <v>143</v>
      </c>
      <c r="M11" s="54" t="s">
        <v>719</v>
      </c>
      <c r="N11" s="54" t="s">
        <v>720</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85</v>
      </c>
      <c r="C12" s="498"/>
      <c r="D12" s="123">
        <v>44677</v>
      </c>
      <c r="E12" s="104" t="s">
        <v>713</v>
      </c>
      <c r="F12" s="500"/>
      <c r="G12" s="501"/>
      <c r="H12" s="126" t="s">
        <v>746</v>
      </c>
      <c r="I12" s="54" t="s">
        <v>747</v>
      </c>
      <c r="J12" s="54" t="s">
        <v>729</v>
      </c>
      <c r="K12" s="40">
        <v>1</v>
      </c>
      <c r="L12" s="40" t="s">
        <v>143</v>
      </c>
      <c r="M12" s="54" t="s">
        <v>719</v>
      </c>
      <c r="N12" s="54" t="s">
        <v>720</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85</v>
      </c>
      <c r="C13" s="498"/>
      <c r="D13" s="123">
        <v>44677</v>
      </c>
      <c r="E13" s="104" t="s">
        <v>713</v>
      </c>
      <c r="F13" s="502" t="s">
        <v>748</v>
      </c>
      <c r="G13" s="501" t="s">
        <v>749</v>
      </c>
      <c r="H13" s="54" t="s">
        <v>750</v>
      </c>
      <c r="I13" s="54" t="s">
        <v>751</v>
      </c>
      <c r="J13" s="54" t="s">
        <v>752</v>
      </c>
      <c r="K13" s="40">
        <v>2</v>
      </c>
      <c r="L13" s="40" t="s">
        <v>143</v>
      </c>
      <c r="M13" s="54" t="s">
        <v>719</v>
      </c>
      <c r="N13" s="54" t="s">
        <v>720</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85</v>
      </c>
      <c r="C14" s="498"/>
      <c r="D14" s="123">
        <v>44677</v>
      </c>
      <c r="E14" s="104" t="s">
        <v>713</v>
      </c>
      <c r="F14" s="502"/>
      <c r="G14" s="501"/>
      <c r="H14" s="54" t="s">
        <v>753</v>
      </c>
      <c r="I14" s="54" t="s">
        <v>754</v>
      </c>
      <c r="J14" s="54" t="s">
        <v>755</v>
      </c>
      <c r="K14" s="40">
        <v>1</v>
      </c>
      <c r="L14" s="40" t="s">
        <v>143</v>
      </c>
      <c r="M14" s="54" t="s">
        <v>719</v>
      </c>
      <c r="N14" s="54" t="s">
        <v>720</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85</v>
      </c>
      <c r="C15" s="498"/>
      <c r="D15" s="123">
        <v>44677</v>
      </c>
      <c r="E15" s="104" t="s">
        <v>713</v>
      </c>
      <c r="F15" s="501" t="s">
        <v>756</v>
      </c>
      <c r="G15" s="501" t="s">
        <v>757</v>
      </c>
      <c r="H15" s="54" t="s">
        <v>758</v>
      </c>
      <c r="I15" s="54" t="s">
        <v>759</v>
      </c>
      <c r="J15" s="54" t="s">
        <v>760</v>
      </c>
      <c r="K15" s="40">
        <v>3</v>
      </c>
      <c r="L15" s="40" t="s">
        <v>143</v>
      </c>
      <c r="M15" s="54" t="s">
        <v>719</v>
      </c>
      <c r="N15" s="54" t="s">
        <v>720</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85</v>
      </c>
      <c r="C16" s="499"/>
      <c r="D16" s="123">
        <v>44677</v>
      </c>
      <c r="E16" s="104" t="s">
        <v>713</v>
      </c>
      <c r="F16" s="501"/>
      <c r="G16" s="501"/>
      <c r="H16" s="54" t="s">
        <v>761</v>
      </c>
      <c r="I16" s="54" t="s">
        <v>762</v>
      </c>
      <c r="J16" s="54" t="s">
        <v>763</v>
      </c>
      <c r="K16" s="40">
        <v>1</v>
      </c>
      <c r="L16" s="40" t="s">
        <v>143</v>
      </c>
      <c r="M16" s="54" t="s">
        <v>719</v>
      </c>
      <c r="N16" s="54" t="s">
        <v>720</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filterColumn colId="12">
      <filters>
        <filter val="Unidad de Loterias"/>
      </filters>
    </filterColumn>
  </autoFilter>
  <mergeCells count="70">
    <mergeCell ref="C5:C16"/>
    <mergeCell ref="F11:F12"/>
    <mergeCell ref="G11:G12"/>
    <mergeCell ref="F13:F14"/>
    <mergeCell ref="G13:G14"/>
    <mergeCell ref="F15:F16"/>
    <mergeCell ref="G15:G16"/>
    <mergeCell ref="BG2:BG3"/>
    <mergeCell ref="BH2:BH4"/>
    <mergeCell ref="BI2:BI3"/>
    <mergeCell ref="BJ2:BJ3"/>
    <mergeCell ref="BK2:BK4"/>
    <mergeCell ref="BF2:BF3"/>
    <mergeCell ref="AS2:AS3"/>
    <mergeCell ref="AU2:AU3"/>
    <mergeCell ref="AW2:AW3"/>
    <mergeCell ref="AX2:AX3"/>
    <mergeCell ref="AY2:AY3"/>
    <mergeCell ref="AZ2:AZ3"/>
    <mergeCell ref="BA2:BA3"/>
    <mergeCell ref="BB2:BB3"/>
    <mergeCell ref="BC2:BC3"/>
    <mergeCell ref="BD2:BD3"/>
    <mergeCell ref="BE2:BE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s>
  <conditionalFormatting sqref="Y5:Y6">
    <cfRule type="containsText" dxfId="127" priority="15" stopIfTrue="1" operator="containsText" text="EN TERMINO">
      <formula>NOT(ISERROR(SEARCH("EN TERMINO",Y5)))</formula>
    </cfRule>
    <cfRule type="containsText" priority="16" operator="containsText" text="AMARILLO">
      <formula>NOT(ISERROR(SEARCH("AMARILLO",Y5)))</formula>
    </cfRule>
    <cfRule type="containsText" dxfId="126" priority="17" stopIfTrue="1" operator="containsText" text="ALERTA">
      <formula>NOT(ISERROR(SEARCH("ALERTA",Y5)))</formula>
    </cfRule>
    <cfRule type="containsText" dxfId="125" priority="18" stopIfTrue="1" operator="containsText" text="OK">
      <formula>NOT(ISERROR(SEARCH("OK",Y5)))</formula>
    </cfRule>
  </conditionalFormatting>
  <conditionalFormatting sqref="AB5:AB6">
    <cfRule type="containsText" dxfId="124" priority="19" stopIfTrue="1" operator="containsText" text="CUMPLIDA">
      <formula>NOT(ISERROR(SEARCH("CUMPLIDA",AB5)))</formula>
    </cfRule>
    <cfRule type="containsText" dxfId="123" priority="20" stopIfTrue="1" operator="containsText" text="PENDIENTE">
      <formula>NOT(ISERROR(SEARCH("PENDIENTE",AB5)))</formula>
    </cfRule>
    <cfRule type="containsText" dxfId="122" priority="21" stopIfTrue="1" operator="containsText" text="INCUMPLIDA">
      <formula>NOT(ISERROR(SEARCH("INCUMPLIDA",AB5)))</formula>
    </cfRule>
  </conditionalFormatting>
  <conditionalFormatting sqref="AH5:AH6 AQ5:AQ6 BA5:BA6">
    <cfRule type="containsText" dxfId="121" priority="6" stopIfTrue="1" operator="containsText" text="EN TERMINO">
      <formula>NOT(ISERROR(SEARCH("EN TERMINO",AH5)))</formula>
    </cfRule>
    <cfRule type="containsText" priority="7" operator="containsText" text="AMARILLO">
      <formula>NOT(ISERROR(SEARCH("AMARILLO",AH5)))</formula>
    </cfRule>
    <cfRule type="containsText" dxfId="120" priority="8" stopIfTrue="1" operator="containsText" text="ALERTA">
      <formula>NOT(ISERROR(SEARCH("ALERTA",AH5)))</formula>
    </cfRule>
    <cfRule type="containsText" dxfId="119" priority="9" stopIfTrue="1" operator="containsText" text="OK">
      <formula>NOT(ISERROR(SEARCH("OK",AH5)))</formula>
    </cfRule>
  </conditionalFormatting>
  <conditionalFormatting sqref="AK5:AK6 AT5:AT6 BD5:BD6">
    <cfRule type="containsText" dxfId="118" priority="10" stopIfTrue="1" operator="containsText" text="CUMPLIDA">
      <formula>NOT(ISERROR(SEARCH("CUMPLIDA",AK5)))</formula>
    </cfRule>
    <cfRule type="containsText" dxfId="117" priority="11" stopIfTrue="1" operator="containsText" text="PENDIENTE">
      <formula>NOT(ISERROR(SEARCH("PENDIENTE",AK5)))</formula>
    </cfRule>
    <cfRule type="containsText" dxfId="116" priority="12" stopIfTrue="1" operator="containsText" text="INCUMPLIDA">
      <formula>NOT(ISERROR(SEARCH("INCUMPLIDA",AK5)))</formula>
    </cfRule>
  </conditionalFormatting>
  <conditionalFormatting sqref="AK5:AK6">
    <cfRule type="containsText" dxfId="115"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114" priority="3" operator="containsText" text="cerrada">
      <formula>NOT(ISERROR(SEARCH("cerrada",BF5)))</formula>
    </cfRule>
    <cfRule type="containsText" dxfId="113" priority="4" operator="containsText" text="cerrado">
      <formula>NOT(ISERROR(SEARCH("cerrado",BF5)))</formula>
    </cfRule>
    <cfRule type="containsText" dxfId="112" priority="5" operator="containsText" text="Abierto">
      <formula>NOT(ISERROR(SEARCH("Abierto",BF5)))</formula>
    </cfRule>
  </conditionalFormatting>
  <dataValidations count="1">
    <dataValidation type="list" allowBlank="1" showInputMessage="1" showErrorMessage="1" sqref="L5:L9 L11:L16">
      <formula1>"Correctiva, Preventiva, Acción de mejora"</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487"/>
      <c r="B1" s="487"/>
      <c r="C1" s="487"/>
      <c r="D1" s="487"/>
      <c r="E1" s="487"/>
      <c r="F1" s="487"/>
      <c r="G1" s="487"/>
      <c r="H1" s="487"/>
      <c r="I1" s="486" t="s">
        <v>655</v>
      </c>
      <c r="J1" s="486"/>
      <c r="K1" s="486"/>
      <c r="L1" s="486"/>
      <c r="M1" s="486"/>
      <c r="N1" s="486"/>
      <c r="O1" s="486"/>
      <c r="P1" s="486"/>
      <c r="Q1" s="486"/>
      <c r="R1" s="486"/>
      <c r="S1" s="486"/>
      <c r="T1" s="46"/>
      <c r="U1" s="488" t="s">
        <v>656</v>
      </c>
      <c r="V1" s="488"/>
      <c r="W1" s="488"/>
      <c r="X1" s="488"/>
      <c r="Y1" s="488"/>
      <c r="Z1" s="488"/>
      <c r="AA1" s="488"/>
      <c r="AB1" s="488"/>
      <c r="AC1" s="488"/>
      <c r="AD1" s="489" t="s">
        <v>657</v>
      </c>
      <c r="AE1" s="489"/>
      <c r="AF1" s="489"/>
      <c r="AG1" s="489"/>
      <c r="AH1" s="489"/>
      <c r="AI1" s="489"/>
      <c r="AJ1" s="489"/>
      <c r="AK1" s="489"/>
      <c r="AL1" s="51"/>
      <c r="AM1" s="490" t="s">
        <v>658</v>
      </c>
      <c r="AN1" s="490"/>
      <c r="AO1" s="490"/>
      <c r="AP1" s="490"/>
      <c r="AQ1" s="490"/>
      <c r="AR1" s="490"/>
      <c r="AS1" s="490"/>
      <c r="AT1" s="490"/>
      <c r="AU1" s="52"/>
      <c r="AV1" s="482" t="s">
        <v>659</v>
      </c>
      <c r="AW1" s="482"/>
      <c r="AX1" s="482"/>
      <c r="AY1" s="482"/>
      <c r="AZ1" s="482"/>
      <c r="BA1" s="482"/>
      <c r="BB1" s="482"/>
      <c r="BC1" s="482"/>
      <c r="BD1" s="53"/>
      <c r="BE1" s="484" t="s">
        <v>660</v>
      </c>
      <c r="BF1" s="484"/>
      <c r="BG1" s="484"/>
      <c r="BH1" s="484"/>
      <c r="BI1" s="484"/>
    </row>
    <row r="2" spans="1:61" ht="39.950000000000003" customHeight="1" x14ac:dyDescent="0.25">
      <c r="A2" s="485" t="s">
        <v>661</v>
      </c>
      <c r="B2" s="485" t="s">
        <v>9</v>
      </c>
      <c r="C2" s="485" t="s">
        <v>11</v>
      </c>
      <c r="D2" s="485" t="s">
        <v>662</v>
      </c>
      <c r="E2" s="485" t="s">
        <v>663</v>
      </c>
      <c r="F2" s="485" t="s">
        <v>13</v>
      </c>
      <c r="G2" s="485" t="s">
        <v>15</v>
      </c>
      <c r="H2" s="485" t="s">
        <v>17</v>
      </c>
      <c r="I2" s="483" t="s">
        <v>71</v>
      </c>
      <c r="J2" s="486" t="s">
        <v>664</v>
      </c>
      <c r="K2" s="486"/>
      <c r="L2" s="486"/>
      <c r="M2" s="483" t="s">
        <v>72</v>
      </c>
      <c r="N2" s="483" t="s">
        <v>665</v>
      </c>
      <c r="O2" s="483" t="s">
        <v>666</v>
      </c>
      <c r="P2" s="483" t="s">
        <v>32</v>
      </c>
      <c r="Q2" s="483" t="s">
        <v>667</v>
      </c>
      <c r="R2" s="483" t="s">
        <v>668</v>
      </c>
      <c r="S2" s="483" t="s">
        <v>669</v>
      </c>
      <c r="T2" s="44"/>
      <c r="U2" s="492" t="s">
        <v>670</v>
      </c>
      <c r="V2" s="492" t="s">
        <v>671</v>
      </c>
      <c r="W2" s="492" t="s">
        <v>672</v>
      </c>
      <c r="X2" s="492" t="s">
        <v>673</v>
      </c>
      <c r="Y2" s="492" t="s">
        <v>674</v>
      </c>
      <c r="Z2" s="492" t="s">
        <v>675</v>
      </c>
      <c r="AA2" s="492" t="s">
        <v>676</v>
      </c>
      <c r="AB2" s="492" t="s">
        <v>677</v>
      </c>
      <c r="AC2" s="45"/>
      <c r="AD2" s="491" t="s">
        <v>678</v>
      </c>
      <c r="AE2" s="491" t="s">
        <v>764</v>
      </c>
      <c r="AF2" s="491" t="s">
        <v>680</v>
      </c>
      <c r="AG2" s="491" t="s">
        <v>681</v>
      </c>
      <c r="AH2" s="491" t="s">
        <v>682</v>
      </c>
      <c r="AI2" s="491" t="s">
        <v>683</v>
      </c>
      <c r="AJ2" s="491" t="s">
        <v>684</v>
      </c>
      <c r="AK2" s="491" t="s">
        <v>685</v>
      </c>
      <c r="AL2" s="43"/>
      <c r="AM2" s="493" t="s">
        <v>76</v>
      </c>
      <c r="AN2" s="493" t="s">
        <v>686</v>
      </c>
      <c r="AO2" s="493" t="s">
        <v>78</v>
      </c>
      <c r="AP2" s="493" t="s">
        <v>79</v>
      </c>
      <c r="AQ2" s="493" t="s">
        <v>687</v>
      </c>
      <c r="AR2" s="493" t="s">
        <v>81</v>
      </c>
      <c r="AS2" s="493" t="s">
        <v>688</v>
      </c>
      <c r="AT2" s="493" t="s">
        <v>83</v>
      </c>
      <c r="AU2" s="48"/>
      <c r="AV2" s="495" t="s">
        <v>76</v>
      </c>
      <c r="AW2" s="47"/>
      <c r="AX2" s="495" t="s">
        <v>686</v>
      </c>
      <c r="AY2" s="495" t="s">
        <v>78</v>
      </c>
      <c r="AZ2" s="495" t="s">
        <v>79</v>
      </c>
      <c r="BA2" s="495" t="s">
        <v>80</v>
      </c>
      <c r="BB2" s="495" t="s">
        <v>81</v>
      </c>
      <c r="BC2" s="495" t="s">
        <v>688</v>
      </c>
      <c r="BD2" s="495" t="s">
        <v>689</v>
      </c>
      <c r="BE2" s="494" t="s">
        <v>52</v>
      </c>
      <c r="BF2" s="494" t="s">
        <v>690</v>
      </c>
      <c r="BG2" s="494" t="s">
        <v>691</v>
      </c>
      <c r="BH2" s="494" t="s">
        <v>692</v>
      </c>
      <c r="BI2" s="496" t="s">
        <v>693</v>
      </c>
    </row>
    <row r="3" spans="1:61" ht="39.950000000000003" customHeight="1" x14ac:dyDescent="0.25">
      <c r="A3" s="485"/>
      <c r="B3" s="485"/>
      <c r="C3" s="485"/>
      <c r="D3" s="485"/>
      <c r="E3" s="485"/>
      <c r="F3" s="485"/>
      <c r="G3" s="485"/>
      <c r="H3" s="485"/>
      <c r="I3" s="483"/>
      <c r="J3" s="34" t="s">
        <v>694</v>
      </c>
      <c r="K3" s="44" t="s">
        <v>24</v>
      </c>
      <c r="L3" s="44" t="s">
        <v>26</v>
      </c>
      <c r="M3" s="483"/>
      <c r="N3" s="483"/>
      <c r="O3" s="483"/>
      <c r="P3" s="483"/>
      <c r="Q3" s="483"/>
      <c r="R3" s="483"/>
      <c r="S3" s="483"/>
      <c r="T3" s="44" t="s">
        <v>695</v>
      </c>
      <c r="U3" s="492"/>
      <c r="V3" s="492"/>
      <c r="W3" s="492"/>
      <c r="X3" s="492"/>
      <c r="Y3" s="492"/>
      <c r="Z3" s="492"/>
      <c r="AA3" s="492"/>
      <c r="AB3" s="492"/>
      <c r="AC3" s="45" t="s">
        <v>52</v>
      </c>
      <c r="AD3" s="491"/>
      <c r="AE3" s="491"/>
      <c r="AF3" s="491"/>
      <c r="AG3" s="491"/>
      <c r="AH3" s="491"/>
      <c r="AI3" s="491"/>
      <c r="AJ3" s="491"/>
      <c r="AK3" s="491"/>
      <c r="AL3" s="43" t="s">
        <v>52</v>
      </c>
      <c r="AM3" s="493"/>
      <c r="AN3" s="493"/>
      <c r="AO3" s="493"/>
      <c r="AP3" s="493"/>
      <c r="AQ3" s="493"/>
      <c r="AR3" s="493"/>
      <c r="AS3" s="493"/>
      <c r="AT3" s="493"/>
      <c r="AU3" s="48" t="s">
        <v>52</v>
      </c>
      <c r="AV3" s="495"/>
      <c r="AW3" s="47" t="s">
        <v>696</v>
      </c>
      <c r="AX3" s="495"/>
      <c r="AY3" s="495"/>
      <c r="AZ3" s="495"/>
      <c r="BA3" s="495"/>
      <c r="BB3" s="495"/>
      <c r="BC3" s="495"/>
      <c r="BD3" s="495"/>
      <c r="BE3" s="494"/>
      <c r="BF3" s="494"/>
      <c r="BG3" s="494"/>
      <c r="BH3" s="494"/>
      <c r="BI3" s="496"/>
    </row>
    <row r="4" spans="1:61" ht="39.950000000000003" customHeight="1" x14ac:dyDescent="0.25">
      <c r="A4" s="1" t="s">
        <v>697</v>
      </c>
      <c r="B4" s="1" t="s">
        <v>698</v>
      </c>
      <c r="C4" s="1" t="s">
        <v>699</v>
      </c>
      <c r="D4" s="1" t="s">
        <v>697</v>
      </c>
      <c r="E4" s="1" t="s">
        <v>700</v>
      </c>
      <c r="F4" s="1" t="s">
        <v>698</v>
      </c>
      <c r="G4" s="1"/>
      <c r="H4" s="1" t="s">
        <v>701</v>
      </c>
      <c r="I4" s="2" t="s">
        <v>702</v>
      </c>
      <c r="J4" s="35" t="s">
        <v>703</v>
      </c>
      <c r="K4" s="2"/>
      <c r="L4" s="2" t="s">
        <v>704</v>
      </c>
      <c r="M4" s="2" t="s">
        <v>698</v>
      </c>
      <c r="N4" s="2" t="s">
        <v>698</v>
      </c>
      <c r="O4" s="2" t="s">
        <v>705</v>
      </c>
      <c r="P4" s="2" t="s">
        <v>698</v>
      </c>
      <c r="Q4" s="2" t="s">
        <v>706</v>
      </c>
      <c r="R4" s="2" t="s">
        <v>697</v>
      </c>
      <c r="S4" s="2" t="s">
        <v>697</v>
      </c>
      <c r="T4" s="2" t="s">
        <v>697</v>
      </c>
      <c r="U4" s="26" t="s">
        <v>697</v>
      </c>
      <c r="V4" s="26" t="s">
        <v>707</v>
      </c>
      <c r="W4" s="26" t="s">
        <v>708</v>
      </c>
      <c r="X4" s="26" t="s">
        <v>709</v>
      </c>
      <c r="Y4" s="26" t="s">
        <v>709</v>
      </c>
      <c r="Z4" s="26" t="s">
        <v>705</v>
      </c>
      <c r="AA4" s="26" t="s">
        <v>710</v>
      </c>
      <c r="AB4" s="26" t="s">
        <v>698</v>
      </c>
      <c r="AC4" s="26" t="s">
        <v>711</v>
      </c>
      <c r="AD4" s="27" t="s">
        <v>697</v>
      </c>
      <c r="AE4" s="27"/>
      <c r="AF4" s="27" t="s">
        <v>765</v>
      </c>
      <c r="AG4" s="27" t="s">
        <v>709</v>
      </c>
      <c r="AH4" s="27" t="s">
        <v>709</v>
      </c>
      <c r="AI4" s="27" t="s">
        <v>705</v>
      </c>
      <c r="AJ4" s="27" t="s">
        <v>710</v>
      </c>
      <c r="AK4" s="27" t="s">
        <v>698</v>
      </c>
      <c r="AL4" s="27"/>
      <c r="AM4" s="28" t="s">
        <v>697</v>
      </c>
      <c r="AN4" s="28" t="s">
        <v>707</v>
      </c>
      <c r="AO4" s="28" t="s">
        <v>708</v>
      </c>
      <c r="AP4" s="28" t="s">
        <v>709</v>
      </c>
      <c r="AQ4" s="28" t="s">
        <v>709</v>
      </c>
      <c r="AR4" s="28" t="s">
        <v>705</v>
      </c>
      <c r="AS4" s="28" t="s">
        <v>710</v>
      </c>
      <c r="AT4" s="28" t="s">
        <v>698</v>
      </c>
      <c r="AU4" s="28"/>
      <c r="AV4" s="29" t="s">
        <v>697</v>
      </c>
      <c r="AW4" s="29"/>
      <c r="AX4" s="29" t="s">
        <v>707</v>
      </c>
      <c r="AY4" s="29" t="s">
        <v>708</v>
      </c>
      <c r="AZ4" s="29" t="s">
        <v>709</v>
      </c>
      <c r="BA4" s="29" t="s">
        <v>709</v>
      </c>
      <c r="BB4" s="29" t="s">
        <v>705</v>
      </c>
      <c r="BC4" s="29" t="s">
        <v>710</v>
      </c>
      <c r="BD4" s="29"/>
      <c r="BE4" s="50" t="s">
        <v>711</v>
      </c>
      <c r="BF4" s="50"/>
      <c r="BG4" s="50" t="s">
        <v>711</v>
      </c>
      <c r="BH4" s="50" t="s">
        <v>698</v>
      </c>
      <c r="BI4" s="496"/>
    </row>
    <row r="5" spans="1:61" ht="159.75" customHeight="1" x14ac:dyDescent="0.25">
      <c r="A5" s="58"/>
      <c r="B5" s="49" t="s">
        <v>85</v>
      </c>
      <c r="C5" s="513" t="s">
        <v>766</v>
      </c>
      <c r="D5" s="514">
        <v>44670</v>
      </c>
      <c r="E5" s="515" t="s">
        <v>767</v>
      </c>
      <c r="F5" s="102" t="s">
        <v>187</v>
      </c>
      <c r="G5" s="517">
        <v>142</v>
      </c>
      <c r="H5" s="504" t="s">
        <v>768</v>
      </c>
      <c r="I5" s="516" t="s">
        <v>769</v>
      </c>
      <c r="J5" s="130" t="s">
        <v>770</v>
      </c>
      <c r="K5" s="130" t="s">
        <v>771</v>
      </c>
      <c r="L5" s="112">
        <v>1</v>
      </c>
      <c r="M5" s="112" t="s">
        <v>99</v>
      </c>
      <c r="N5" s="112" t="s">
        <v>772</v>
      </c>
      <c r="O5" s="130" t="s">
        <v>773</v>
      </c>
      <c r="P5" s="31">
        <v>1</v>
      </c>
      <c r="Q5" s="5"/>
      <c r="R5" s="131">
        <v>44685</v>
      </c>
      <c r="S5" s="139">
        <v>44685</v>
      </c>
      <c r="T5" s="107"/>
      <c r="U5" s="108"/>
      <c r="V5" s="109"/>
      <c r="W5" s="40"/>
      <c r="X5" s="100"/>
      <c r="Y5" s="110"/>
      <c r="Z5" s="40"/>
      <c r="AA5" s="111"/>
      <c r="AB5" s="42"/>
      <c r="AC5" s="112"/>
      <c r="AD5" s="113">
        <v>44742</v>
      </c>
      <c r="AE5" s="114" t="s">
        <v>774</v>
      </c>
      <c r="AF5" s="40">
        <v>1</v>
      </c>
      <c r="AG5" s="100">
        <f>IF(AF5="","",IF(OR($L5=0,$L5="",AD5=""),"",AF5/$L5))</f>
        <v>1</v>
      </c>
      <c r="AH5" s="117">
        <f>(IF(OR($P5="",AG5=""),"",IF(OR($P5=0,AG5=0),0,IF((AG5*100%)/$P5&gt;100%,100%,(AG5*100%)/$P5))))</f>
        <v>1</v>
      </c>
      <c r="AI5" s="101" t="str">
        <f t="shared" ref="AI5" si="0">IF(AF5="","",IF(AH5&lt;100%, IF(AH5&lt;50%, "ALERTA","EN TERMINO"), IF(AH5=100%, "OK", "EN TERMINO")))</f>
        <v>OK</v>
      </c>
      <c r="AJ5" s="32" t="s">
        <v>775</v>
      </c>
      <c r="AK5" s="54" t="s">
        <v>776</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85</v>
      </c>
      <c r="C6" s="513"/>
      <c r="D6" s="514"/>
      <c r="E6" s="515"/>
      <c r="F6" s="102" t="s">
        <v>187</v>
      </c>
      <c r="G6" s="518"/>
      <c r="H6" s="504"/>
      <c r="I6" s="516"/>
      <c r="J6" s="130" t="s">
        <v>777</v>
      </c>
      <c r="K6" s="130" t="s">
        <v>778</v>
      </c>
      <c r="L6" s="112">
        <v>1</v>
      </c>
      <c r="M6" s="112" t="s">
        <v>99</v>
      </c>
      <c r="N6" s="112" t="s">
        <v>772</v>
      </c>
      <c r="O6" s="130" t="s">
        <v>773</v>
      </c>
      <c r="P6" s="31">
        <v>1</v>
      </c>
      <c r="Q6" s="5"/>
      <c r="R6" s="131">
        <v>44687</v>
      </c>
      <c r="S6" s="140">
        <v>44742</v>
      </c>
      <c r="T6" s="107"/>
      <c r="U6" s="41"/>
      <c r="V6" s="116"/>
      <c r="W6" s="37"/>
      <c r="X6" s="100"/>
      <c r="Y6" s="110"/>
      <c r="Z6" s="40"/>
      <c r="AA6" s="102"/>
      <c r="AB6" s="42"/>
      <c r="AC6" s="112"/>
      <c r="AD6" s="113">
        <v>44742</v>
      </c>
      <c r="AE6" s="111" t="s">
        <v>779</v>
      </c>
      <c r="AF6" s="40">
        <v>1</v>
      </c>
      <c r="AG6" s="100">
        <f>IF(AF6="","",IF(OR($L6=0,$L6="",AD6=""),"",AF6/$L6))</f>
        <v>1</v>
      </c>
      <c r="AH6" s="117">
        <f>(IF(OR($P6="",AG6=""),"",IF(OR($P6=0,AG6=0),0,IF((AG6*100%)/$P6&gt;100%,100%,(AG6*100%)/$P6))))</f>
        <v>1</v>
      </c>
      <c r="AI6" s="101" t="str">
        <f t="shared" ref="AI6" si="3">IF(AF6="","",IF(AH6&lt;100%, IF(AH6&lt;50%, "ALERTA","EN TERMINO"), IF(AH6=100%, "OK", "EN TERMINO")))</f>
        <v>OK</v>
      </c>
      <c r="AJ6" s="33" t="s">
        <v>780</v>
      </c>
      <c r="AK6" s="54" t="s">
        <v>776</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503"/>
      <c r="D9" s="59"/>
      <c r="F9" s="55"/>
      <c r="G9" s="55"/>
      <c r="H9" s="69"/>
      <c r="I9" s="69"/>
      <c r="J9" s="70"/>
      <c r="K9" s="71"/>
      <c r="M9" s="12"/>
      <c r="N9" s="12"/>
      <c r="O9" s="12"/>
      <c r="P9" s="65"/>
      <c r="R9" s="72"/>
      <c r="S9" s="73"/>
      <c r="T9" s="67"/>
    </row>
    <row r="10" spans="1:61" ht="39.950000000000003" customHeight="1" x14ac:dyDescent="0.25">
      <c r="A10" s="59"/>
      <c r="B10" s="12"/>
      <c r="C10" s="503"/>
      <c r="D10" s="59"/>
      <c r="E10" s="510"/>
      <c r="F10" s="55"/>
      <c r="G10" s="55"/>
      <c r="H10" s="512"/>
      <c r="I10" s="512"/>
      <c r="J10" s="70"/>
      <c r="K10" s="71"/>
      <c r="M10" s="12"/>
      <c r="N10" s="12"/>
      <c r="O10" s="12"/>
      <c r="P10" s="65"/>
      <c r="R10" s="72"/>
      <c r="S10" s="73"/>
      <c r="T10" s="67"/>
    </row>
    <row r="11" spans="1:61" ht="39.950000000000003" customHeight="1" x14ac:dyDescent="0.25">
      <c r="A11" s="59"/>
      <c r="B11" s="12"/>
      <c r="C11" s="503"/>
      <c r="D11" s="59"/>
      <c r="E11" s="510"/>
      <c r="F11" s="55"/>
      <c r="G11" s="55"/>
      <c r="H11" s="512"/>
      <c r="I11" s="512"/>
      <c r="J11" s="70"/>
      <c r="K11" s="71"/>
      <c r="M11" s="12"/>
      <c r="N11" s="12"/>
      <c r="O11" s="12"/>
      <c r="P11" s="65"/>
      <c r="R11" s="72"/>
      <c r="S11" s="73"/>
      <c r="T11" s="67"/>
    </row>
    <row r="12" spans="1:61" ht="39.950000000000003" customHeight="1" x14ac:dyDescent="0.25">
      <c r="A12" s="59"/>
      <c r="B12" s="12"/>
      <c r="C12" s="503"/>
      <c r="D12" s="59"/>
      <c r="E12" s="510"/>
      <c r="F12" s="55"/>
      <c r="G12" s="55"/>
      <c r="H12" s="512"/>
      <c r="I12" s="512"/>
      <c r="J12" s="70"/>
      <c r="K12" s="71"/>
      <c r="M12" s="12"/>
      <c r="N12" s="12"/>
      <c r="O12" s="12"/>
      <c r="P12" s="65"/>
      <c r="R12" s="72"/>
      <c r="S12" s="73"/>
      <c r="T12" s="67"/>
    </row>
    <row r="13" spans="1:61" ht="39.950000000000003" customHeight="1" x14ac:dyDescent="0.25">
      <c r="A13" s="59"/>
      <c r="B13" s="12"/>
      <c r="C13" s="503"/>
      <c r="D13" s="59"/>
      <c r="E13" s="510"/>
      <c r="F13" s="55"/>
      <c r="G13" s="55"/>
      <c r="H13" s="512"/>
      <c r="I13" s="512"/>
      <c r="J13" s="70"/>
      <c r="K13" s="71"/>
      <c r="M13" s="12"/>
      <c r="N13" s="12"/>
      <c r="O13" s="12"/>
      <c r="P13" s="65"/>
      <c r="R13" s="72"/>
      <c r="S13" s="73"/>
      <c r="T13" s="67"/>
    </row>
    <row r="14" spans="1:61" ht="39.950000000000003" customHeight="1" x14ac:dyDescent="0.25">
      <c r="A14" s="59"/>
      <c r="B14" s="12"/>
      <c r="C14" s="503"/>
      <c r="D14" s="59"/>
      <c r="E14" s="510"/>
      <c r="F14" s="55"/>
      <c r="G14" s="55"/>
      <c r="H14" s="512"/>
      <c r="I14" s="512"/>
      <c r="J14" s="70"/>
      <c r="K14" s="71"/>
      <c r="M14" s="12"/>
      <c r="N14" s="12"/>
      <c r="O14" s="12"/>
      <c r="P14" s="65"/>
      <c r="R14" s="72"/>
      <c r="S14" s="73"/>
      <c r="T14" s="67"/>
    </row>
    <row r="15" spans="1:61" ht="39.950000000000003" customHeight="1" x14ac:dyDescent="0.25">
      <c r="A15" s="59"/>
      <c r="B15" s="12"/>
      <c r="C15" s="503"/>
      <c r="D15" s="59"/>
      <c r="E15" s="510"/>
      <c r="F15" s="55"/>
      <c r="G15" s="55"/>
      <c r="H15" s="512"/>
      <c r="I15" s="512"/>
      <c r="J15" s="70"/>
      <c r="K15" s="71"/>
      <c r="M15" s="12"/>
      <c r="N15" s="12"/>
      <c r="O15" s="12"/>
      <c r="P15" s="65"/>
      <c r="R15" s="72"/>
      <c r="S15" s="73"/>
      <c r="T15" s="67"/>
    </row>
    <row r="16" spans="1:61" ht="39.950000000000003" customHeight="1" x14ac:dyDescent="0.25">
      <c r="A16" s="59"/>
      <c r="B16" s="12"/>
      <c r="C16" s="503"/>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503"/>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503"/>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503"/>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503"/>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503"/>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503"/>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503"/>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503"/>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503"/>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503"/>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503"/>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503"/>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503"/>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503"/>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503"/>
      <c r="D31" s="59"/>
      <c r="F31" s="80"/>
      <c r="G31" s="80"/>
      <c r="H31" s="69"/>
      <c r="I31" s="69"/>
      <c r="J31" s="69"/>
      <c r="K31" s="81"/>
      <c r="L31" s="81"/>
      <c r="M31" s="12"/>
      <c r="N31" s="12"/>
      <c r="O31" s="69"/>
      <c r="P31" s="65"/>
      <c r="Q31" s="69"/>
      <c r="R31" s="76"/>
      <c r="S31" s="76"/>
      <c r="T31" s="511"/>
      <c r="U31" s="82"/>
      <c r="W31" s="83"/>
      <c r="X31" s="15"/>
      <c r="Y31" s="20"/>
      <c r="Z31" s="14"/>
      <c r="AA31" s="38"/>
      <c r="AB31" s="11"/>
      <c r="AC31" s="22"/>
      <c r="BG31" s="14"/>
    </row>
    <row r="32" spans="1:59" ht="39.950000000000003" customHeight="1" x14ac:dyDescent="0.25">
      <c r="A32" s="59"/>
      <c r="B32" s="12"/>
      <c r="C32" s="503"/>
      <c r="D32" s="59"/>
      <c r="F32" s="80"/>
      <c r="G32" s="80"/>
      <c r="H32" s="69"/>
      <c r="I32" s="81"/>
      <c r="J32" s="69"/>
      <c r="K32" s="81"/>
      <c r="L32" s="81"/>
      <c r="M32" s="12"/>
      <c r="N32" s="12"/>
      <c r="O32" s="81"/>
      <c r="P32" s="65"/>
      <c r="Q32" s="81"/>
      <c r="R32" s="73"/>
      <c r="S32" s="73"/>
      <c r="T32" s="511"/>
      <c r="U32" s="82"/>
      <c r="W32" s="83"/>
      <c r="X32" s="15"/>
      <c r="Y32" s="20"/>
      <c r="Z32" s="14"/>
      <c r="AA32" s="38"/>
      <c r="AB32" s="11"/>
      <c r="AC32" s="22"/>
      <c r="BG32" s="14"/>
    </row>
    <row r="33" spans="1:61" ht="39.950000000000003" customHeight="1" x14ac:dyDescent="0.25">
      <c r="A33" s="59"/>
      <c r="B33" s="12"/>
      <c r="C33" s="503"/>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503"/>
      <c r="D34" s="59"/>
      <c r="F34" s="80"/>
      <c r="G34" s="80"/>
      <c r="H34" s="69"/>
      <c r="I34" s="512"/>
      <c r="J34" s="512"/>
      <c r="K34" s="512"/>
      <c r="L34" s="512"/>
      <c r="M34" s="12"/>
      <c r="N34" s="12"/>
      <c r="O34" s="81"/>
      <c r="P34" s="65"/>
      <c r="Q34" s="512"/>
      <c r="R34" s="511"/>
      <c r="S34" s="511"/>
      <c r="T34" s="73"/>
      <c r="U34" s="82"/>
      <c r="W34" s="83"/>
      <c r="X34" s="15"/>
      <c r="Y34" s="20"/>
      <c r="Z34" s="14"/>
      <c r="AA34" s="39"/>
      <c r="AB34" s="11"/>
      <c r="AC34" s="22"/>
      <c r="BG34" s="14"/>
    </row>
    <row r="35" spans="1:61" ht="39.950000000000003" customHeight="1" x14ac:dyDescent="0.25">
      <c r="A35" s="59"/>
      <c r="B35" s="12"/>
      <c r="C35" s="503"/>
      <c r="D35" s="59"/>
      <c r="F35" s="80"/>
      <c r="G35" s="80"/>
      <c r="H35" s="69"/>
      <c r="I35" s="512"/>
      <c r="J35" s="512"/>
      <c r="K35" s="512"/>
      <c r="L35" s="512"/>
      <c r="M35" s="12"/>
      <c r="N35" s="12"/>
      <c r="O35" s="81"/>
      <c r="P35" s="65"/>
      <c r="Q35" s="512"/>
      <c r="R35" s="511"/>
      <c r="S35" s="511"/>
      <c r="T35" s="73"/>
      <c r="U35" s="82"/>
      <c r="W35" s="83"/>
      <c r="X35" s="15"/>
      <c r="Y35" s="20"/>
      <c r="Z35" s="14"/>
      <c r="AA35" s="39"/>
      <c r="AB35" s="11"/>
      <c r="AC35" s="22"/>
      <c r="BG35" s="14"/>
    </row>
    <row r="36" spans="1:61" ht="39.950000000000003" customHeight="1" x14ac:dyDescent="0.25">
      <c r="A36" s="59"/>
      <c r="B36" s="12"/>
      <c r="C36" s="503"/>
      <c r="D36" s="59"/>
      <c r="F36" s="80"/>
      <c r="G36" s="80"/>
      <c r="H36" s="69"/>
      <c r="I36" s="512"/>
      <c r="J36" s="512"/>
      <c r="K36" s="512"/>
      <c r="L36" s="512"/>
      <c r="M36" s="12"/>
      <c r="N36" s="12"/>
      <c r="O36" s="81"/>
      <c r="P36" s="65"/>
      <c r="Q36" s="512"/>
      <c r="R36" s="511"/>
      <c r="S36" s="511"/>
      <c r="T36" s="511"/>
      <c r="U36" s="82"/>
      <c r="W36" s="83"/>
      <c r="X36" s="15"/>
      <c r="Y36" s="20"/>
      <c r="Z36" s="14"/>
      <c r="AA36" s="39"/>
      <c r="AB36" s="11"/>
      <c r="AC36" s="22"/>
      <c r="BG36" s="14"/>
    </row>
    <row r="37" spans="1:61" ht="39.950000000000003" customHeight="1" x14ac:dyDescent="0.25">
      <c r="A37" s="59"/>
      <c r="B37" s="12"/>
      <c r="C37" s="503"/>
      <c r="D37" s="59"/>
      <c r="F37" s="80"/>
      <c r="G37" s="80"/>
      <c r="H37" s="69"/>
      <c r="I37" s="512"/>
      <c r="J37" s="512"/>
      <c r="K37" s="512"/>
      <c r="L37" s="512"/>
      <c r="M37" s="12"/>
      <c r="N37" s="12"/>
      <c r="O37" s="81"/>
      <c r="P37" s="65"/>
      <c r="Q37" s="512"/>
      <c r="R37" s="511"/>
      <c r="S37" s="511"/>
      <c r="T37" s="511"/>
      <c r="U37" s="82"/>
      <c r="W37" s="83"/>
      <c r="X37" s="15"/>
      <c r="Y37" s="20"/>
      <c r="Z37" s="14"/>
      <c r="AA37" s="39"/>
      <c r="AB37" s="11"/>
      <c r="AC37" s="22"/>
      <c r="BG37" s="14"/>
    </row>
    <row r="38" spans="1:61" ht="39.950000000000003" customHeight="1" x14ac:dyDescent="0.25">
      <c r="A38" s="59"/>
      <c r="B38" s="12"/>
      <c r="C38" s="503"/>
      <c r="D38" s="59"/>
      <c r="F38" s="80"/>
      <c r="G38" s="80"/>
      <c r="H38" s="69"/>
      <c r="I38" s="512"/>
      <c r="J38" s="512"/>
      <c r="K38" s="512"/>
      <c r="L38" s="81"/>
      <c r="M38" s="12"/>
      <c r="N38" s="12"/>
      <c r="O38" s="81"/>
      <c r="P38" s="65"/>
      <c r="Q38" s="512"/>
      <c r="R38" s="511"/>
      <c r="S38" s="511"/>
      <c r="T38" s="511"/>
      <c r="U38" s="82"/>
      <c r="W38" s="83"/>
      <c r="X38" s="15"/>
      <c r="Y38" s="20"/>
      <c r="Z38" s="14"/>
      <c r="AA38" s="39"/>
      <c r="AB38" s="11"/>
      <c r="AC38" s="22"/>
      <c r="BG38" s="14"/>
    </row>
    <row r="39" spans="1:61" ht="39.950000000000003" customHeight="1" x14ac:dyDescent="0.25">
      <c r="A39" s="59"/>
      <c r="B39" s="12"/>
      <c r="C39" s="503"/>
      <c r="D39" s="59"/>
      <c r="F39" s="80"/>
      <c r="G39" s="80"/>
      <c r="H39" s="69"/>
      <c r="I39" s="512"/>
      <c r="J39" s="512"/>
      <c r="K39" s="512"/>
      <c r="L39" s="81"/>
      <c r="M39" s="12"/>
      <c r="N39" s="12"/>
      <c r="O39" s="81"/>
      <c r="P39" s="65"/>
      <c r="Q39" s="512"/>
      <c r="R39" s="511"/>
      <c r="S39" s="511"/>
      <c r="T39" s="511"/>
      <c r="U39" s="82"/>
      <c r="W39" s="83"/>
      <c r="X39" s="15"/>
      <c r="Y39" s="20"/>
      <c r="Z39" s="14"/>
      <c r="AA39" s="39"/>
      <c r="AB39" s="11"/>
      <c r="AC39" s="22"/>
      <c r="BG39" s="14"/>
    </row>
    <row r="40" spans="1:61" ht="39.950000000000003" customHeight="1" x14ac:dyDescent="0.25">
      <c r="A40" s="59"/>
      <c r="B40" s="12"/>
      <c r="C40" s="503"/>
      <c r="D40" s="59"/>
      <c r="F40" s="80"/>
      <c r="G40" s="80"/>
      <c r="H40" s="69"/>
      <c r="I40" s="512"/>
      <c r="J40" s="512"/>
      <c r="K40" s="512"/>
      <c r="L40" s="81"/>
      <c r="M40" s="12"/>
      <c r="N40" s="12"/>
      <c r="O40" s="81"/>
      <c r="P40" s="65"/>
      <c r="Q40" s="512"/>
      <c r="R40" s="511"/>
      <c r="S40" s="511"/>
      <c r="T40" s="511"/>
      <c r="U40" s="82"/>
      <c r="W40" s="83"/>
      <c r="X40" s="15"/>
      <c r="Y40" s="20"/>
      <c r="Z40" s="14"/>
      <c r="AA40" s="39"/>
      <c r="AB40" s="11"/>
      <c r="AC40" s="22"/>
      <c r="BG40" s="14"/>
    </row>
    <row r="41" spans="1:61" ht="39.950000000000003" customHeight="1" x14ac:dyDescent="0.25">
      <c r="A41" s="59"/>
      <c r="B41" s="12"/>
      <c r="C41" s="503"/>
      <c r="D41" s="59"/>
      <c r="F41" s="80"/>
      <c r="G41" s="80"/>
      <c r="H41" s="69"/>
      <c r="I41" s="512"/>
      <c r="J41" s="512"/>
      <c r="K41" s="512"/>
      <c r="L41" s="81"/>
      <c r="M41" s="12"/>
      <c r="N41" s="12"/>
      <c r="O41" s="81"/>
      <c r="P41" s="65"/>
      <c r="Q41" s="512"/>
      <c r="R41" s="511"/>
      <c r="S41" s="511"/>
      <c r="T41" s="511"/>
      <c r="U41" s="82"/>
      <c r="W41" s="83"/>
      <c r="X41" s="15"/>
      <c r="Y41" s="20"/>
      <c r="Z41" s="14"/>
      <c r="AA41" s="39"/>
      <c r="AB41" s="11"/>
      <c r="AC41" s="22"/>
      <c r="BG41" s="14"/>
    </row>
    <row r="42" spans="1:61" ht="39.950000000000003" customHeight="1" x14ac:dyDescent="0.25">
      <c r="A42" s="59"/>
      <c r="B42" s="12"/>
      <c r="C42" s="503"/>
      <c r="D42" s="59"/>
      <c r="F42" s="80"/>
      <c r="G42" s="80"/>
      <c r="H42" s="69"/>
      <c r="I42" s="512"/>
      <c r="J42" s="512"/>
      <c r="K42" s="512"/>
      <c r="L42" s="81"/>
      <c r="M42" s="12"/>
      <c r="N42" s="12"/>
      <c r="O42" s="81"/>
      <c r="P42" s="65"/>
      <c r="Q42" s="512"/>
      <c r="R42" s="511"/>
      <c r="S42" s="511"/>
      <c r="T42" s="511"/>
      <c r="U42" s="82"/>
      <c r="W42" s="83"/>
      <c r="X42" s="15"/>
      <c r="Y42" s="20"/>
      <c r="Z42" s="14"/>
      <c r="AA42" s="39"/>
      <c r="AB42" s="11"/>
      <c r="AC42" s="22"/>
      <c r="BG42" s="14"/>
    </row>
    <row r="43" spans="1:61" ht="39.950000000000003" customHeight="1" x14ac:dyDescent="0.25">
      <c r="A43" s="59"/>
      <c r="B43" s="12"/>
      <c r="C43" s="503"/>
      <c r="D43" s="59"/>
      <c r="F43" s="80"/>
      <c r="G43" s="80"/>
      <c r="H43" s="69"/>
      <c r="I43" s="512"/>
      <c r="J43" s="512"/>
      <c r="K43" s="512"/>
      <c r="L43" s="81"/>
      <c r="M43" s="12"/>
      <c r="N43" s="12"/>
      <c r="O43" s="81"/>
      <c r="P43" s="65"/>
      <c r="Q43" s="512"/>
      <c r="R43" s="511"/>
      <c r="S43" s="511"/>
      <c r="T43" s="511"/>
      <c r="U43" s="82"/>
      <c r="W43" s="83"/>
      <c r="X43" s="15"/>
      <c r="Y43" s="20"/>
      <c r="Z43" s="14"/>
      <c r="AA43" s="39"/>
      <c r="AB43" s="11"/>
      <c r="AC43" s="22"/>
      <c r="BG43" s="14"/>
    </row>
    <row r="44" spans="1:61" ht="39.950000000000003" customHeight="1" x14ac:dyDescent="0.25">
      <c r="A44" s="59"/>
      <c r="B44" s="12"/>
      <c r="C44" s="503"/>
      <c r="D44" s="59"/>
      <c r="F44" s="80"/>
      <c r="G44" s="80"/>
      <c r="H44" s="69"/>
      <c r="I44" s="512"/>
      <c r="J44" s="512"/>
      <c r="K44" s="512"/>
      <c r="L44" s="81"/>
      <c r="M44" s="12"/>
      <c r="N44" s="12"/>
      <c r="O44" s="81"/>
      <c r="P44" s="65"/>
      <c r="Q44" s="512"/>
      <c r="R44" s="511"/>
      <c r="S44" s="511"/>
      <c r="T44" s="511"/>
      <c r="U44" s="82"/>
      <c r="W44" s="83"/>
      <c r="X44" s="15"/>
      <c r="Y44" s="20"/>
      <c r="Z44" s="14"/>
      <c r="AA44" s="39"/>
      <c r="AB44" s="11"/>
      <c r="AC44" s="22"/>
      <c r="BG44" s="14"/>
    </row>
    <row r="45" spans="1:61" ht="39.950000000000003" customHeight="1" x14ac:dyDescent="0.25">
      <c r="A45" s="59"/>
      <c r="B45" s="12"/>
      <c r="C45" s="503"/>
      <c r="D45" s="59"/>
      <c r="F45" s="80"/>
      <c r="G45" s="80"/>
      <c r="H45" s="69"/>
      <c r="I45" s="512"/>
      <c r="J45" s="512"/>
      <c r="K45" s="512"/>
      <c r="L45" s="81"/>
      <c r="M45" s="12"/>
      <c r="N45" s="12"/>
      <c r="O45" s="81"/>
      <c r="P45" s="65"/>
      <c r="Q45" s="512"/>
      <c r="R45" s="511"/>
      <c r="S45" s="511"/>
      <c r="T45" s="511"/>
      <c r="U45" s="82"/>
      <c r="W45" s="83"/>
      <c r="X45" s="15"/>
      <c r="Y45" s="20"/>
      <c r="Z45" s="14"/>
      <c r="AA45" s="39"/>
      <c r="AB45" s="11"/>
      <c r="AC45" s="22"/>
      <c r="BG45" s="14"/>
    </row>
    <row r="46" spans="1:61" ht="39.950000000000003" customHeight="1" x14ac:dyDescent="0.25">
      <c r="A46" s="59"/>
      <c r="B46" s="12"/>
      <c r="C46" s="503"/>
      <c r="D46" s="59"/>
      <c r="F46" s="80"/>
      <c r="G46" s="80"/>
      <c r="H46" s="69"/>
      <c r="I46" s="512"/>
      <c r="J46" s="512"/>
      <c r="K46" s="512"/>
      <c r="L46" s="81"/>
      <c r="M46" s="12"/>
      <c r="N46" s="12"/>
      <c r="O46" s="81"/>
      <c r="P46" s="65"/>
      <c r="Q46" s="512"/>
      <c r="R46" s="511"/>
      <c r="S46" s="511"/>
      <c r="T46" s="511"/>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508"/>
      <c r="D49" s="57"/>
      <c r="E49" s="507"/>
      <c r="F49" s="80"/>
      <c r="G49" s="80"/>
      <c r="H49" s="508"/>
      <c r="I49" s="509"/>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508"/>
      <c r="D50" s="57"/>
      <c r="E50" s="507"/>
      <c r="F50" s="80"/>
      <c r="G50" s="80"/>
      <c r="H50" s="508"/>
      <c r="I50" s="509"/>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508"/>
      <c r="D51" s="57"/>
      <c r="E51" s="507"/>
      <c r="F51" s="80"/>
      <c r="G51" s="80"/>
      <c r="H51" s="508"/>
      <c r="I51" s="509"/>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508"/>
      <c r="D52" s="57"/>
      <c r="E52" s="507"/>
      <c r="F52" s="80"/>
      <c r="G52" s="80"/>
      <c r="H52" s="503"/>
      <c r="I52" s="509"/>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508"/>
      <c r="D53" s="57"/>
      <c r="E53" s="507"/>
      <c r="F53" s="80"/>
      <c r="G53" s="80"/>
      <c r="H53" s="503"/>
      <c r="I53" s="509"/>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508"/>
      <c r="D54" s="57"/>
      <c r="E54" s="507"/>
      <c r="F54" s="80"/>
      <c r="G54" s="80"/>
      <c r="H54" s="503"/>
      <c r="I54" s="509"/>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508"/>
      <c r="D55" s="57"/>
      <c r="E55" s="507"/>
      <c r="F55" s="80"/>
      <c r="G55" s="80"/>
      <c r="H55" s="508"/>
      <c r="I55" s="509"/>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508"/>
      <c r="D56" s="57"/>
      <c r="E56" s="507"/>
      <c r="F56" s="80"/>
      <c r="G56" s="80"/>
      <c r="H56" s="508"/>
      <c r="I56" s="509"/>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508"/>
      <c r="D57" s="57"/>
      <c r="E57" s="507"/>
      <c r="F57" s="80"/>
      <c r="G57" s="80"/>
      <c r="H57" s="508"/>
      <c r="I57" s="509"/>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508"/>
      <c r="D58" s="57"/>
      <c r="E58" s="507"/>
      <c r="F58" s="80"/>
      <c r="G58" s="80"/>
      <c r="H58" s="508"/>
      <c r="I58" s="509"/>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508"/>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508"/>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508"/>
      <c r="D61" s="59"/>
      <c r="E61" s="507"/>
      <c r="F61" s="80"/>
      <c r="G61" s="80"/>
      <c r="H61" s="507"/>
      <c r="I61" s="509"/>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508"/>
      <c r="D62" s="59"/>
      <c r="E62" s="507"/>
      <c r="F62" s="80"/>
      <c r="G62" s="80"/>
      <c r="H62" s="507"/>
      <c r="I62" s="509"/>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508"/>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508"/>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508"/>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508"/>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508"/>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508"/>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508"/>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508"/>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503"/>
      <c r="D72" s="61"/>
      <c r="E72" s="12"/>
      <c r="F72" s="12"/>
      <c r="G72" s="12"/>
      <c r="H72" s="12"/>
      <c r="I72" s="12"/>
      <c r="K72" s="12"/>
      <c r="L72" s="12"/>
      <c r="N72" s="12"/>
      <c r="O72" s="12"/>
      <c r="P72" s="12"/>
      <c r="Q72" s="12"/>
      <c r="R72" s="56"/>
      <c r="S72" s="56"/>
      <c r="T72" s="9"/>
    </row>
    <row r="73" spans="1:16361" ht="39.950000000000003" customHeight="1" x14ac:dyDescent="0.25">
      <c r="A73" s="61"/>
      <c r="B73" s="12"/>
      <c r="C73" s="503"/>
      <c r="D73" s="61"/>
      <c r="E73" s="12"/>
      <c r="F73" s="12"/>
      <c r="G73" s="12"/>
      <c r="H73" s="12"/>
      <c r="I73" s="12"/>
      <c r="K73" s="12"/>
      <c r="N73" s="12"/>
      <c r="O73" s="12"/>
      <c r="P73" s="12"/>
      <c r="Q73" s="12"/>
      <c r="R73" s="56"/>
      <c r="S73" s="56"/>
      <c r="T73" s="9"/>
    </row>
    <row r="74" spans="1:16361" ht="39.950000000000003" customHeight="1" x14ac:dyDescent="0.25">
      <c r="A74" s="61"/>
      <c r="B74" s="12"/>
      <c r="C74" s="503"/>
      <c r="D74" s="61"/>
      <c r="E74" s="12"/>
      <c r="F74" s="12"/>
      <c r="G74" s="12"/>
      <c r="H74" s="12"/>
      <c r="I74" s="12"/>
      <c r="J74" s="94"/>
      <c r="K74" s="12"/>
      <c r="N74" s="12"/>
      <c r="O74" s="12"/>
      <c r="P74" s="12"/>
      <c r="Q74" s="12"/>
      <c r="R74" s="56"/>
      <c r="S74" s="56"/>
      <c r="T74" s="9"/>
    </row>
    <row r="75" spans="1:16361" ht="39.950000000000003" customHeight="1" x14ac:dyDescent="0.25">
      <c r="A75" s="61"/>
      <c r="B75" s="12"/>
      <c r="C75" s="503"/>
      <c r="D75" s="61"/>
      <c r="E75" s="12"/>
      <c r="F75" s="12"/>
      <c r="G75" s="12"/>
      <c r="H75" s="12"/>
      <c r="I75" s="12"/>
      <c r="J75" s="94"/>
      <c r="K75" s="12"/>
      <c r="N75" s="12"/>
      <c r="O75" s="12"/>
      <c r="P75" s="12"/>
      <c r="Q75" s="12"/>
      <c r="R75" s="56"/>
      <c r="S75" s="56"/>
      <c r="T75" s="9"/>
    </row>
    <row r="76" spans="1:16361" ht="39.950000000000003" customHeight="1" x14ac:dyDescent="0.25">
      <c r="A76" s="61"/>
      <c r="B76" s="12"/>
      <c r="C76" s="503"/>
      <c r="D76" s="61"/>
      <c r="E76" s="12"/>
      <c r="F76" s="12"/>
      <c r="G76" s="12"/>
      <c r="H76" s="12"/>
      <c r="I76" s="12"/>
      <c r="J76" s="94"/>
      <c r="K76" s="12"/>
      <c r="N76" s="12"/>
      <c r="O76" s="12"/>
      <c r="P76" s="12"/>
      <c r="Q76" s="12"/>
      <c r="R76" s="56"/>
      <c r="S76" s="56"/>
      <c r="T76" s="9"/>
    </row>
    <row r="77" spans="1:16361" ht="39.950000000000003" customHeight="1" x14ac:dyDescent="0.25">
      <c r="A77" s="61"/>
      <c r="B77" s="12"/>
      <c r="C77" s="503"/>
      <c r="D77" s="61"/>
      <c r="E77" s="12"/>
      <c r="F77" s="12"/>
      <c r="G77" s="12"/>
      <c r="H77" s="12"/>
      <c r="I77" s="12"/>
      <c r="J77" s="94"/>
      <c r="K77" s="12"/>
      <c r="N77" s="12"/>
      <c r="O77" s="12"/>
      <c r="P77" s="12"/>
      <c r="Q77" s="12"/>
      <c r="R77" s="56"/>
      <c r="S77" s="56"/>
      <c r="T77" s="9"/>
    </row>
    <row r="78" spans="1:16361" ht="39.950000000000003" customHeight="1" x14ac:dyDescent="0.25">
      <c r="A78" s="61"/>
      <c r="B78" s="12"/>
      <c r="C78" s="503"/>
      <c r="D78" s="61"/>
      <c r="E78" s="12"/>
      <c r="F78" s="12"/>
      <c r="G78" s="12"/>
      <c r="H78" s="12"/>
      <c r="I78" s="12"/>
      <c r="J78" s="94"/>
      <c r="K78" s="12"/>
      <c r="N78" s="12"/>
      <c r="O78" s="12"/>
      <c r="P78" s="12"/>
      <c r="Q78" s="12"/>
      <c r="R78" s="56"/>
      <c r="S78" s="56"/>
      <c r="T78" s="9"/>
    </row>
    <row r="79" spans="1:16361" ht="39.950000000000003" customHeight="1" x14ac:dyDescent="0.25">
      <c r="A79" s="61"/>
      <c r="B79" s="12"/>
      <c r="C79" s="503"/>
      <c r="D79" s="61"/>
      <c r="E79" s="12"/>
      <c r="F79" s="12"/>
      <c r="G79" s="12"/>
      <c r="H79" s="12"/>
      <c r="I79" s="12"/>
      <c r="J79" s="94"/>
      <c r="N79" s="12"/>
      <c r="O79" s="12"/>
      <c r="P79" s="12"/>
      <c r="Q79" s="12"/>
      <c r="R79" s="56"/>
      <c r="S79" s="56"/>
      <c r="T79" s="9"/>
    </row>
    <row r="80" spans="1:16361" ht="39.950000000000003" customHeight="1" x14ac:dyDescent="0.25">
      <c r="A80" s="61"/>
      <c r="B80" s="12"/>
      <c r="C80" s="503"/>
      <c r="D80" s="61"/>
      <c r="E80" s="12"/>
      <c r="F80" s="12"/>
      <c r="G80" s="12"/>
      <c r="H80" s="12"/>
      <c r="I80" s="12"/>
      <c r="J80" s="94"/>
      <c r="N80" s="12"/>
      <c r="O80" s="12"/>
      <c r="P80" s="12"/>
      <c r="Q80" s="12"/>
      <c r="R80" s="56"/>
      <c r="S80" s="56"/>
      <c r="T80" s="9"/>
    </row>
    <row r="81" spans="1:20" ht="39.950000000000003" customHeight="1" x14ac:dyDescent="0.25">
      <c r="A81" s="61"/>
      <c r="B81" s="12"/>
      <c r="C81" s="503"/>
      <c r="D81" s="61"/>
      <c r="E81" s="12"/>
      <c r="F81" s="12"/>
      <c r="G81" s="12"/>
      <c r="H81" s="12"/>
      <c r="I81" s="12"/>
      <c r="J81" s="94"/>
      <c r="N81" s="12"/>
      <c r="O81" s="12"/>
      <c r="P81" s="12"/>
      <c r="Q81" s="12"/>
      <c r="R81" s="56"/>
      <c r="S81" s="56"/>
      <c r="T81" s="9"/>
    </row>
    <row r="82" spans="1:20" ht="39.950000000000003" customHeight="1" x14ac:dyDescent="0.25">
      <c r="A82" s="61"/>
      <c r="B82" s="12"/>
      <c r="C82" s="503"/>
      <c r="D82" s="61"/>
      <c r="E82" s="12"/>
      <c r="F82" s="12"/>
      <c r="G82" s="12"/>
      <c r="H82" s="12"/>
      <c r="I82" s="12"/>
      <c r="J82" s="94"/>
      <c r="N82" s="12"/>
      <c r="O82" s="12"/>
      <c r="P82" s="12"/>
      <c r="Q82" s="12"/>
      <c r="R82" s="56"/>
      <c r="S82" s="56"/>
      <c r="T82" s="9"/>
    </row>
    <row r="83" spans="1:20" ht="39.950000000000003" customHeight="1" x14ac:dyDescent="0.25">
      <c r="A83" s="61"/>
      <c r="B83" s="12"/>
      <c r="C83" s="503"/>
      <c r="D83" s="61"/>
      <c r="E83" s="12"/>
      <c r="F83" s="12"/>
      <c r="G83" s="12"/>
      <c r="H83" s="12"/>
      <c r="I83" s="12"/>
      <c r="J83" s="94"/>
      <c r="N83" s="12"/>
      <c r="O83" s="12"/>
      <c r="P83" s="12"/>
      <c r="Q83" s="12"/>
      <c r="R83" s="56"/>
      <c r="S83" s="56"/>
      <c r="T83" s="9"/>
    </row>
    <row r="84" spans="1:20" ht="39.950000000000003" customHeight="1" x14ac:dyDescent="0.25">
      <c r="A84" s="60"/>
      <c r="B84" s="12"/>
      <c r="C84" s="503"/>
      <c r="D84" s="59"/>
      <c r="E84" s="12"/>
      <c r="F84" s="80"/>
      <c r="G84" s="80"/>
      <c r="H84" s="12"/>
      <c r="I84" s="55"/>
      <c r="J84" s="64"/>
      <c r="M84" s="12"/>
      <c r="N84" s="12"/>
      <c r="P84" s="65"/>
      <c r="R84" s="19"/>
      <c r="S84" s="19"/>
      <c r="T84" s="95"/>
    </row>
    <row r="85" spans="1:20" ht="39.950000000000003" customHeight="1" x14ac:dyDescent="0.25">
      <c r="A85" s="60"/>
      <c r="B85" s="12"/>
      <c r="C85" s="503"/>
      <c r="D85" s="59"/>
      <c r="F85" s="80"/>
      <c r="G85" s="80"/>
      <c r="H85" s="96"/>
      <c r="I85" s="55"/>
      <c r="J85" s="97"/>
      <c r="N85" s="12"/>
      <c r="P85" s="65"/>
      <c r="R85" s="19"/>
      <c r="S85" s="19"/>
      <c r="T85" s="95"/>
    </row>
    <row r="86" spans="1:20" ht="39.950000000000003" customHeight="1" x14ac:dyDescent="0.25">
      <c r="A86" s="61"/>
      <c r="B86" s="12"/>
      <c r="C86" s="503"/>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503"/>
      <c r="D87" s="61"/>
      <c r="E87" s="507"/>
      <c r="F87" s="12"/>
      <c r="G87" s="12"/>
      <c r="H87" s="12"/>
      <c r="I87" s="507"/>
      <c r="J87" s="505"/>
      <c r="K87" s="12"/>
      <c r="L87" s="12"/>
      <c r="M87" s="12"/>
      <c r="N87" s="12"/>
      <c r="O87" s="12"/>
      <c r="P87" s="90"/>
      <c r="Q87" s="12"/>
      <c r="R87" s="56"/>
      <c r="S87" s="56"/>
      <c r="T87" s="19"/>
    </row>
    <row r="88" spans="1:20" ht="39.950000000000003" customHeight="1" x14ac:dyDescent="0.25">
      <c r="A88" s="61"/>
      <c r="B88" s="12"/>
      <c r="C88" s="503"/>
      <c r="D88" s="61"/>
      <c r="E88" s="507"/>
      <c r="F88" s="12"/>
      <c r="G88" s="12"/>
      <c r="H88" s="12"/>
      <c r="I88" s="507"/>
      <c r="J88" s="505"/>
      <c r="K88" s="12"/>
      <c r="L88" s="12"/>
      <c r="M88" s="12"/>
      <c r="N88" s="12"/>
      <c r="O88" s="12"/>
      <c r="P88" s="90"/>
      <c r="Q88" s="12"/>
      <c r="R88" s="56"/>
      <c r="S88" s="56"/>
      <c r="T88" s="19"/>
    </row>
    <row r="89" spans="1:20" ht="39.950000000000003" customHeight="1" x14ac:dyDescent="0.25">
      <c r="A89" s="61"/>
      <c r="B89" s="12"/>
      <c r="C89" s="503"/>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503"/>
      <c r="D90" s="61"/>
      <c r="E90" s="12"/>
      <c r="F90" s="12"/>
      <c r="G90" s="12"/>
      <c r="H90" s="12"/>
      <c r="I90" s="12"/>
      <c r="K90" s="12"/>
      <c r="L90" s="12"/>
      <c r="M90" s="12"/>
      <c r="N90" s="12"/>
      <c r="O90" s="12"/>
      <c r="P90" s="90"/>
      <c r="Q90" s="12"/>
      <c r="R90" s="56"/>
      <c r="S90" s="56"/>
      <c r="T90" s="9"/>
    </row>
    <row r="91" spans="1:20" ht="39.950000000000003" customHeight="1" x14ac:dyDescent="0.25">
      <c r="A91" s="61"/>
      <c r="B91" s="12"/>
      <c r="C91" s="503"/>
      <c r="D91" s="61"/>
      <c r="E91" s="12"/>
      <c r="F91" s="12"/>
      <c r="G91" s="12"/>
      <c r="H91" s="12"/>
      <c r="I91" s="12"/>
      <c r="K91" s="12"/>
      <c r="L91" s="12"/>
      <c r="M91" s="12"/>
      <c r="N91" s="12"/>
      <c r="O91" s="12"/>
      <c r="P91" s="90"/>
      <c r="Q91" s="12"/>
      <c r="R91" s="56"/>
      <c r="S91" s="56"/>
      <c r="T91" s="9"/>
    </row>
    <row r="92" spans="1:20" ht="39.950000000000003" customHeight="1" x14ac:dyDescent="0.25">
      <c r="A92" s="61"/>
      <c r="B92" s="12"/>
      <c r="C92" s="503"/>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503"/>
      <c r="D93" s="61"/>
      <c r="E93" s="12"/>
      <c r="F93" s="12"/>
      <c r="G93" s="12"/>
      <c r="H93" s="12"/>
      <c r="I93" s="12"/>
      <c r="K93" s="12"/>
      <c r="L93" s="12"/>
      <c r="M93" s="12"/>
      <c r="N93" s="12"/>
      <c r="O93" s="12"/>
      <c r="P93" s="90"/>
      <c r="Q93" s="12"/>
      <c r="R93" s="56"/>
      <c r="S93" s="56"/>
      <c r="T93" s="9"/>
    </row>
    <row r="94" spans="1:20" ht="39.950000000000003" customHeight="1" x14ac:dyDescent="0.25">
      <c r="A94" s="61"/>
      <c r="B94" s="12"/>
      <c r="C94" s="503"/>
      <c r="D94" s="61"/>
      <c r="E94" s="12"/>
      <c r="F94" s="12"/>
      <c r="G94" s="12"/>
      <c r="H94" s="12"/>
      <c r="I94" s="12"/>
      <c r="K94" s="12"/>
      <c r="L94" s="12"/>
      <c r="M94" s="12"/>
      <c r="N94" s="12"/>
      <c r="O94" s="12"/>
      <c r="P94" s="90"/>
      <c r="Q94" s="12"/>
      <c r="R94" s="56"/>
      <c r="S94" s="56"/>
      <c r="T94" s="9"/>
    </row>
    <row r="95" spans="1:20" ht="39.950000000000003" customHeight="1" x14ac:dyDescent="0.25">
      <c r="A95" s="506"/>
      <c r="B95" s="507"/>
      <c r="C95" s="503"/>
      <c r="D95" s="61"/>
      <c r="E95" s="507"/>
      <c r="F95" s="12"/>
      <c r="G95" s="12"/>
      <c r="H95" s="507"/>
      <c r="I95" s="507"/>
      <c r="K95" s="12"/>
      <c r="L95" s="12"/>
      <c r="M95" s="12"/>
      <c r="N95" s="12"/>
      <c r="O95" s="12"/>
      <c r="P95" s="90"/>
      <c r="Q95" s="12"/>
      <c r="R95" s="56"/>
      <c r="S95" s="56"/>
      <c r="T95" s="9"/>
    </row>
    <row r="96" spans="1:20" ht="39.950000000000003" customHeight="1" x14ac:dyDescent="0.25">
      <c r="A96" s="506"/>
      <c r="B96" s="507"/>
      <c r="C96" s="503"/>
      <c r="D96" s="61"/>
      <c r="E96" s="507"/>
      <c r="F96" s="12"/>
      <c r="G96" s="12"/>
      <c r="H96" s="507"/>
      <c r="I96" s="507"/>
      <c r="K96" s="12"/>
      <c r="L96" s="12"/>
      <c r="M96" s="12"/>
      <c r="N96" s="12"/>
      <c r="O96" s="12"/>
      <c r="P96" s="90"/>
      <c r="Q96" s="12"/>
      <c r="R96" s="56"/>
      <c r="S96" s="56"/>
      <c r="T96" s="9"/>
    </row>
    <row r="97" spans="1:59" ht="39.950000000000003" customHeight="1" x14ac:dyDescent="0.25">
      <c r="A97" s="60"/>
      <c r="B97" s="12"/>
      <c r="C97" s="503"/>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503"/>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filterColumn colId="13">
      <filters>
        <filter val="Unidad de Loterias"/>
      </filters>
    </filterColumn>
  </autoFilter>
  <mergeCells count="114">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 ref="O2:O3"/>
    <mergeCell ref="P2:P3"/>
    <mergeCell ref="Q2:Q3"/>
    <mergeCell ref="R2:R3"/>
    <mergeCell ref="AG2:AG3"/>
    <mergeCell ref="AH2:AH3"/>
    <mergeCell ref="AI2:AI3"/>
    <mergeCell ref="AJ2:AJ3"/>
    <mergeCell ref="AK2:AK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s>
  <conditionalFormatting sqref="Z16:Z46">
    <cfRule type="containsText" dxfId="111" priority="29" stopIfTrue="1" operator="containsText" text="EN TERMINO">
      <formula>NOT(ISERROR(SEARCH("EN TERMINO",Z16)))</formula>
    </cfRule>
    <cfRule type="containsText" priority="30" operator="containsText" text="AMARILLO">
      <formula>NOT(ISERROR(SEARCH("AMARILLO",Z16)))</formula>
    </cfRule>
    <cfRule type="containsText" dxfId="110" priority="31" stopIfTrue="1" operator="containsText" text="ALERTA">
      <formula>NOT(ISERROR(SEARCH("ALERTA",Z16)))</formula>
    </cfRule>
    <cfRule type="containsText" dxfId="109" priority="32" stopIfTrue="1" operator="containsText" text="OK">
      <formula>NOT(ISERROR(SEARCH("OK",Z16)))</formula>
    </cfRule>
  </conditionalFormatting>
  <conditionalFormatting sqref="Z97:Z98">
    <cfRule type="containsText" dxfId="108" priority="64" stopIfTrue="1" operator="containsText" text="ALERTA">
      <formula>NOT(ISERROR(SEARCH("ALERTA",Z97)))</formula>
    </cfRule>
    <cfRule type="containsText" priority="63" operator="containsText" text="AMARILLO">
      <formula>NOT(ISERROR(SEARCH("AMARILLO",Z97)))</formula>
    </cfRule>
    <cfRule type="containsText" dxfId="107" priority="62" stopIfTrue="1" operator="containsText" text="EN TERMINO">
      <formula>NOT(ISERROR(SEARCH("EN TERMINO",Z97)))</formula>
    </cfRule>
    <cfRule type="containsText" dxfId="106" priority="65" stopIfTrue="1" operator="containsText" text="OK">
      <formula>NOT(ISERROR(SEARCH("OK",Z97)))</formula>
    </cfRule>
  </conditionalFormatting>
  <conditionalFormatting sqref="Z5:BB6">
    <cfRule type="containsText" dxfId="105" priority="9" stopIfTrue="1" operator="containsText" text="EN TERMINO">
      <formula>NOT(ISERROR(SEARCH("EN TERMINO",Z5)))</formula>
    </cfRule>
    <cfRule type="containsText" priority="10" operator="containsText" text="AMARILLO">
      <formula>NOT(ISERROR(SEARCH("AMARILLO",Z5)))</formula>
    </cfRule>
    <cfRule type="containsText" dxfId="104" priority="11" stopIfTrue="1" operator="containsText" text="ALERTA">
      <formula>NOT(ISERROR(SEARCH("ALERTA",Z5)))</formula>
    </cfRule>
    <cfRule type="containsText" dxfId="103" priority="12" stopIfTrue="1" operator="containsText" text="OK">
      <formula>NOT(ISERROR(SEARCH("OK",Z5)))</formula>
    </cfRule>
  </conditionalFormatting>
  <conditionalFormatting sqref="AC5:AC6">
    <cfRule type="containsText" dxfId="102" priority="117" stopIfTrue="1" operator="containsText" text="INCUMPLIDA">
      <formula>NOT(ISERROR(SEARCH("INCUMPLIDA",AC5)))</formula>
    </cfRule>
    <cfRule type="containsText" dxfId="101" priority="116" stopIfTrue="1" operator="containsText" text="PENDIENTE">
      <formula>NOT(ISERROR(SEARCH("PENDIENTE",AC5)))</formula>
    </cfRule>
  </conditionalFormatting>
  <conditionalFormatting sqref="AC16:AC46">
    <cfRule type="containsText" dxfId="100" priority="36" stopIfTrue="1" operator="containsText" text="CUMPLIDA">
      <formula>NOT(ISERROR(SEARCH("CUMPLIDA",AC16)))</formula>
    </cfRule>
    <cfRule type="containsText" dxfId="99" priority="35" stopIfTrue="1" operator="containsText" text="INCUMPLIDA">
      <formula>NOT(ISERROR(SEARCH("INCUMPLIDA",AC16)))</formula>
    </cfRule>
    <cfRule type="containsText" dxfId="98" priority="34" stopIfTrue="1" operator="containsText" text="PENDIENTE">
      <formula>NOT(ISERROR(SEARCH("PENDIENTE",AC16)))</formula>
    </cfRule>
    <cfRule type="containsText" dxfId="97" priority="33" operator="containsText" text="PENDIENTE">
      <formula>NOT(ISERROR(SEARCH("PENDIENTE",AC16)))</formula>
    </cfRule>
  </conditionalFormatting>
  <conditionalFormatting sqref="AC97:AC98">
    <cfRule type="containsText" dxfId="96" priority="51" stopIfTrue="1" operator="containsText" text="CUMPLIDA">
      <formula>NOT(ISERROR(SEARCH("CUMPLIDA",AC97)))</formula>
    </cfRule>
    <cfRule type="containsText" dxfId="95" priority="50" stopIfTrue="1" operator="containsText" text="INCUMPLIDA">
      <formula>NOT(ISERROR(SEARCH("INCUMPLIDA",AC97)))</formula>
    </cfRule>
    <cfRule type="containsText" dxfId="94" priority="49" stopIfTrue="1" operator="containsText" text="PENDIENTE">
      <formula>NOT(ISERROR(SEARCH("PENDIENTE",AC97)))</formula>
    </cfRule>
    <cfRule type="containsText" dxfId="93" priority="48" operator="containsText" text="PENDIENTE">
      <formula>NOT(ISERROR(SEARCH("PENDIENTE",AC97)))</formula>
    </cfRule>
  </conditionalFormatting>
  <conditionalFormatting sqref="AC5:AU6">
    <cfRule type="containsText" dxfId="92" priority="26" stopIfTrue="1" operator="containsText" text="CUMPLIDA">
      <formula>NOT(ISERROR(SEARCH("CUMPLIDA",AC5)))</formula>
    </cfRule>
  </conditionalFormatting>
  <conditionalFormatting sqref="AD97">
    <cfRule type="containsText" dxfId="91" priority="61" operator="containsText" text="Abierto">
      <formula>NOT(ISERROR(SEARCH("Abierto",AD97)))</formula>
    </cfRule>
    <cfRule type="containsText" dxfId="90" priority="60" operator="containsText" text="cerrado">
      <formula>NOT(ISERROR(SEARCH("cerrado",AD97)))</formula>
    </cfRule>
    <cfRule type="containsText" dxfId="89" priority="59" operator="containsText" text="cerrada">
      <formula>NOT(ISERROR(SEARCH("cerrada",AD97)))</formula>
    </cfRule>
  </conditionalFormatting>
  <conditionalFormatting sqref="AI5:AI6">
    <cfRule type="containsText" dxfId="88" priority="8" stopIfTrue="1" operator="containsText" text="OK">
      <formula>NOT(ISERROR(SEARCH("OK",AI5)))</formula>
    </cfRule>
    <cfRule type="containsText" dxfId="87" priority="5" stopIfTrue="1" operator="containsText" text="EN TERMINO">
      <formula>NOT(ISERROR(SEARCH("EN TERMINO",AI5)))</formula>
    </cfRule>
    <cfRule type="containsText" priority="6" operator="containsText" text="AMARILLO">
      <formula>NOT(ISERROR(SEARCH("AMARILLO",AI5)))</formula>
    </cfRule>
    <cfRule type="containsText" dxfId="86" priority="7" stopIfTrue="1" operator="containsText" text="ALERTA">
      <formula>NOT(ISERROR(SEARCH("ALERTA",AI5)))</formula>
    </cfRule>
  </conditionalFormatting>
  <conditionalFormatting sqref="AL5:AL6">
    <cfRule type="containsText" dxfId="85" priority="4" stopIfTrue="1" operator="containsText" text="CUMPLIDA">
      <formula>NOT(ISERROR(SEARCH("CUMPLIDA",AL5)))</formula>
    </cfRule>
    <cfRule type="containsText" dxfId="84" priority="1" operator="containsText" text="ATENCIÓN">
      <formula>NOT(ISERROR(SEARCH("ATENCIÓN",AL5)))</formula>
    </cfRule>
    <cfRule type="containsText" dxfId="83" priority="2" stopIfTrue="1" operator="containsText" text="PENDIENTE">
      <formula>NOT(ISERROR(SEARCH("PENDIENTE",AL5)))</formula>
    </cfRule>
    <cfRule type="containsText" dxfId="82" priority="3" stopIfTrue="1" operator="containsText" text="INCUMPLIDA">
      <formula>NOT(ISERROR(SEARCH("INCUMPLIDA",AL5)))</formula>
    </cfRule>
  </conditionalFormatting>
  <conditionalFormatting sqref="AR5">
    <cfRule type="containsText" dxfId="81" priority="24" stopIfTrue="1" operator="containsText" text="ALERTA">
      <formula>NOT(ISERROR(SEARCH("ALERTA",AR5)))</formula>
    </cfRule>
    <cfRule type="containsText" priority="23" operator="containsText" text="AMARILLO">
      <formula>NOT(ISERROR(SEARCH("AMARILLO",AR5)))</formula>
    </cfRule>
    <cfRule type="containsText" dxfId="80" priority="22" stopIfTrue="1" operator="containsText" text="EN TERMINO">
      <formula>NOT(ISERROR(SEARCH("EN TERMINO",AR5)))</formula>
    </cfRule>
    <cfRule type="containsText" dxfId="79" priority="25" stopIfTrue="1" operator="containsText" text="OK">
      <formula>NOT(ISERROR(SEARCH("OK",AR5)))</formula>
    </cfRule>
  </conditionalFormatting>
  <conditionalFormatting sqref="AR6">
    <cfRule type="containsText" dxfId="78" priority="97" stopIfTrue="1" operator="containsText" text="EN TERMINO">
      <formula>NOT(ISERROR(SEARCH("EN TERMINO",AR6)))</formula>
    </cfRule>
    <cfRule type="containsText" priority="98" operator="containsText" text="AMARILLO">
      <formula>NOT(ISERROR(SEARCH("AMARILLO",AR6)))</formula>
    </cfRule>
    <cfRule type="containsText" dxfId="77" priority="100" stopIfTrue="1" operator="containsText" text="OK">
      <formula>NOT(ISERROR(SEARCH("OK",AR6)))</formula>
    </cfRule>
    <cfRule type="dataBar" priority="104">
      <dataBar>
        <cfvo type="min"/>
        <cfvo type="max"/>
        <color rgb="FF638EC6"/>
      </dataBar>
    </cfRule>
    <cfRule type="containsText" dxfId="76" priority="99" stopIfTrue="1" operator="containsText" text="ALERTA">
      <formula>NOT(ISERROR(SEARCH("ALERTA",AR6)))</formula>
    </cfRule>
  </conditionalFormatting>
  <conditionalFormatting sqref="AU5:AU6">
    <cfRule type="containsText" dxfId="75" priority="28" stopIfTrue="1" operator="containsText" text="INCUMPLIDA">
      <formula>NOT(ISERROR(SEARCH("INCUMPLIDA",AU5)))</formula>
    </cfRule>
    <cfRule type="containsText" dxfId="74" priority="27" stopIfTrue="1" operator="containsText" text="PENDIENTE">
      <formula>NOT(ISERROR(SEARCH("PENDIENTE",AU5)))</formula>
    </cfRule>
  </conditionalFormatting>
  <conditionalFormatting sqref="AV5 BG5:BG6">
    <cfRule type="containsText" dxfId="73" priority="21" operator="containsText" text="Abierto">
      <formula>NOT(ISERROR(SEARCH("Abierto",AV5)))</formula>
    </cfRule>
    <cfRule type="containsText" dxfId="72" priority="20" operator="containsText" text="cerrado">
      <formula>NOT(ISERROR(SEARCH("cerrado",AV5)))</formula>
    </cfRule>
    <cfRule type="containsText" dxfId="71"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6">
    <cfRule type="dataBar" priority="105">
      <dataBar>
        <cfvo type="min"/>
        <cfvo type="max"/>
        <color rgb="FF638EC6"/>
      </dataBar>
    </cfRule>
  </conditionalFormatting>
  <conditionalFormatting sqref="BE5">
    <cfRule type="containsText" dxfId="70" priority="17" stopIfTrue="1" operator="containsText" text="INCUMPLIDA">
      <formula>NOT(ISERROR(SEARCH("INCUMPLIDA",BE5)))</formula>
    </cfRule>
    <cfRule type="containsText" dxfId="69" priority="16" stopIfTrue="1" operator="containsText" text="CUMPLIDA">
      <formula>NOT(ISERROR(SEARCH("CUMPLIDA",BE5)))</formula>
    </cfRule>
    <cfRule type="containsText" dxfId="68" priority="15" stopIfTrue="1" operator="containsText" text="INCUMPLIDA">
      <formula>NOT(ISERROR(SEARCH("INCUMPLIDA",BE5)))</formula>
    </cfRule>
    <cfRule type="containsText" dxfId="67" priority="14" stopIfTrue="1" operator="containsText" text="PENDIENTE">
      <formula>NOT(ISERROR(SEARCH("PENDIENTE",BE5)))</formula>
    </cfRule>
  </conditionalFormatting>
  <conditionalFormatting sqref="BE5:BE6">
    <cfRule type="containsText" dxfId="66" priority="18" stopIfTrue="1" operator="containsText" text="CUMPLIDA">
      <formula>NOT(ISERROR(SEARCH("CUMPLIDA",BE5)))</formula>
    </cfRule>
  </conditionalFormatting>
  <conditionalFormatting sqref="BE6">
    <cfRule type="containsText" dxfId="65" priority="102" stopIfTrue="1" operator="containsText" text="PENDIENTE">
      <formula>NOT(ISERROR(SEARCH("PENDIENTE",BE6)))</formula>
    </cfRule>
    <cfRule type="containsText" dxfId="64" priority="103" stopIfTrue="1" operator="containsText" text="INCUMPLIDA">
      <formula>NOT(ISERROR(SEARCH("INCUMPLIDA",BE6)))</formula>
    </cfRule>
  </conditionalFormatting>
  <conditionalFormatting sqref="BG31:BG46">
    <cfRule type="containsText" dxfId="63" priority="37" operator="containsText" text="cerrada">
      <formula>NOT(ISERROR(SEARCH("cerrada",BG31)))</formula>
    </cfRule>
    <cfRule type="containsText" dxfId="62" priority="38" operator="containsText" text="cerrado">
      <formula>NOT(ISERROR(SEARCH("cerrado",BG31)))</formula>
    </cfRule>
    <cfRule type="containsText" dxfId="61" priority="39" operator="containsText" text="Abierto">
      <formula>NOT(ISERROR(SEARCH("Abierto",BG31)))</formula>
    </cfRule>
  </conditionalFormatting>
  <conditionalFormatting sqref="BG97:BG98">
    <cfRule type="containsText" dxfId="60" priority="56" operator="containsText" text="cerrada">
      <formula>NOT(ISERROR(SEARCH("cerrada",BG97)))</formula>
    </cfRule>
    <cfRule type="containsText" dxfId="59" priority="57" operator="containsText" text="cerrado">
      <formula>NOT(ISERROR(SEARCH("cerrado",BG97)))</formula>
    </cfRule>
    <cfRule type="containsText" dxfId="58" priority="58" operator="containsText" text="Abierto">
      <formula>NOT(ISERROR(SEARCH("Abierto",BG97)))</formula>
    </cfRule>
  </conditionalFormatting>
  <dataValidations count="4">
    <dataValidation type="list" allowBlank="1" showInputMessage="1" showErrorMessage="1" sqref="N7:N47 F47:G70 F84:G85 F97:G9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formula1>0</formula1>
      <formula2>390</formula2>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487"/>
      <c r="B1" s="487"/>
      <c r="C1" s="487"/>
      <c r="D1" s="487"/>
      <c r="E1" s="487"/>
      <c r="F1" s="487"/>
      <c r="G1" s="487"/>
      <c r="H1" s="487"/>
      <c r="I1" s="486" t="s">
        <v>655</v>
      </c>
      <c r="J1" s="486"/>
      <c r="K1" s="486"/>
      <c r="L1" s="486"/>
      <c r="M1" s="486"/>
      <c r="N1" s="486"/>
      <c r="O1" s="486"/>
      <c r="P1" s="486"/>
      <c r="Q1" s="486"/>
      <c r="R1" s="486"/>
      <c r="S1" s="486"/>
      <c r="T1" s="46"/>
      <c r="U1" s="488" t="s">
        <v>656</v>
      </c>
      <c r="V1" s="488"/>
      <c r="W1" s="488"/>
      <c r="X1" s="488"/>
      <c r="Y1" s="488"/>
      <c r="Z1" s="488"/>
      <c r="AA1" s="488"/>
      <c r="AB1" s="488"/>
      <c r="AC1" s="488"/>
      <c r="AD1" s="489" t="s">
        <v>657</v>
      </c>
      <c r="AE1" s="489"/>
      <c r="AF1" s="489"/>
      <c r="AG1" s="489"/>
      <c r="AH1" s="489"/>
      <c r="AI1" s="489"/>
      <c r="AJ1" s="489"/>
      <c r="AK1" s="489"/>
      <c r="AL1" s="51"/>
      <c r="AM1" s="490" t="s">
        <v>658</v>
      </c>
      <c r="AN1" s="490"/>
      <c r="AO1" s="490"/>
      <c r="AP1" s="490"/>
      <c r="AQ1" s="490"/>
      <c r="AR1" s="490"/>
      <c r="AS1" s="490"/>
      <c r="AT1" s="490"/>
      <c r="AU1" s="52"/>
      <c r="AV1" s="482" t="s">
        <v>659</v>
      </c>
      <c r="AW1" s="482"/>
      <c r="AX1" s="482"/>
      <c r="AY1" s="482"/>
      <c r="AZ1" s="482"/>
      <c r="BA1" s="482"/>
      <c r="BB1" s="482"/>
      <c r="BC1" s="482"/>
      <c r="BD1" s="53"/>
      <c r="BE1" s="484" t="s">
        <v>660</v>
      </c>
      <c r="BF1" s="484"/>
      <c r="BG1" s="484"/>
      <c r="BH1" s="484"/>
      <c r="BI1" s="484"/>
    </row>
    <row r="2" spans="1:61" ht="39.950000000000003" customHeight="1" x14ac:dyDescent="0.25">
      <c r="A2" s="485" t="s">
        <v>661</v>
      </c>
      <c r="B2" s="485" t="s">
        <v>9</v>
      </c>
      <c r="C2" s="485" t="s">
        <v>11</v>
      </c>
      <c r="D2" s="485" t="s">
        <v>662</v>
      </c>
      <c r="E2" s="485" t="s">
        <v>663</v>
      </c>
      <c r="F2" s="485" t="s">
        <v>13</v>
      </c>
      <c r="G2" s="485" t="s">
        <v>15</v>
      </c>
      <c r="H2" s="485" t="s">
        <v>17</v>
      </c>
      <c r="I2" s="483" t="s">
        <v>71</v>
      </c>
      <c r="J2" s="486" t="s">
        <v>664</v>
      </c>
      <c r="K2" s="486"/>
      <c r="L2" s="486"/>
      <c r="M2" s="483" t="s">
        <v>72</v>
      </c>
      <c r="N2" s="483" t="s">
        <v>665</v>
      </c>
      <c r="O2" s="483" t="s">
        <v>666</v>
      </c>
      <c r="P2" s="483" t="s">
        <v>32</v>
      </c>
      <c r="Q2" s="483" t="s">
        <v>667</v>
      </c>
      <c r="R2" s="483" t="s">
        <v>668</v>
      </c>
      <c r="S2" s="483" t="s">
        <v>669</v>
      </c>
      <c r="T2" s="44"/>
      <c r="U2" s="492" t="s">
        <v>670</v>
      </c>
      <c r="V2" s="492" t="s">
        <v>671</v>
      </c>
      <c r="W2" s="492" t="s">
        <v>672</v>
      </c>
      <c r="X2" s="492" t="s">
        <v>673</v>
      </c>
      <c r="Y2" s="492" t="s">
        <v>674</v>
      </c>
      <c r="Z2" s="492" t="s">
        <v>675</v>
      </c>
      <c r="AA2" s="492" t="s">
        <v>676</v>
      </c>
      <c r="AB2" s="492" t="s">
        <v>677</v>
      </c>
      <c r="AC2" s="45"/>
      <c r="AD2" s="491" t="s">
        <v>678</v>
      </c>
      <c r="AE2" s="491" t="s">
        <v>764</v>
      </c>
      <c r="AF2" s="491" t="s">
        <v>680</v>
      </c>
      <c r="AG2" s="491" t="s">
        <v>681</v>
      </c>
      <c r="AH2" s="491" t="s">
        <v>682</v>
      </c>
      <c r="AI2" s="491" t="s">
        <v>683</v>
      </c>
      <c r="AJ2" s="491" t="s">
        <v>684</v>
      </c>
      <c r="AK2" s="491" t="s">
        <v>685</v>
      </c>
      <c r="AL2" s="43"/>
      <c r="AM2" s="493" t="s">
        <v>76</v>
      </c>
      <c r="AN2" s="493" t="s">
        <v>686</v>
      </c>
      <c r="AO2" s="493" t="s">
        <v>78</v>
      </c>
      <c r="AP2" s="493" t="s">
        <v>79</v>
      </c>
      <c r="AQ2" s="493" t="s">
        <v>687</v>
      </c>
      <c r="AR2" s="493" t="s">
        <v>81</v>
      </c>
      <c r="AS2" s="493" t="s">
        <v>688</v>
      </c>
      <c r="AT2" s="493" t="s">
        <v>83</v>
      </c>
      <c r="AU2" s="48"/>
      <c r="AV2" s="495" t="s">
        <v>76</v>
      </c>
      <c r="AW2" s="47"/>
      <c r="AX2" s="495" t="s">
        <v>686</v>
      </c>
      <c r="AY2" s="495" t="s">
        <v>78</v>
      </c>
      <c r="AZ2" s="495" t="s">
        <v>79</v>
      </c>
      <c r="BA2" s="495" t="s">
        <v>80</v>
      </c>
      <c r="BB2" s="495" t="s">
        <v>81</v>
      </c>
      <c r="BC2" s="495" t="s">
        <v>688</v>
      </c>
      <c r="BD2" s="495" t="s">
        <v>689</v>
      </c>
      <c r="BE2" s="494" t="s">
        <v>52</v>
      </c>
      <c r="BF2" s="494" t="s">
        <v>690</v>
      </c>
      <c r="BG2" s="494" t="s">
        <v>691</v>
      </c>
      <c r="BH2" s="494" t="s">
        <v>692</v>
      </c>
      <c r="BI2" s="496" t="s">
        <v>693</v>
      </c>
    </row>
    <row r="3" spans="1:61" ht="39.950000000000003" customHeight="1" x14ac:dyDescent="0.25">
      <c r="A3" s="485"/>
      <c r="B3" s="485"/>
      <c r="C3" s="485"/>
      <c r="D3" s="485"/>
      <c r="E3" s="485"/>
      <c r="F3" s="485"/>
      <c r="G3" s="485"/>
      <c r="H3" s="485"/>
      <c r="I3" s="483"/>
      <c r="J3" s="34" t="s">
        <v>694</v>
      </c>
      <c r="K3" s="44" t="s">
        <v>24</v>
      </c>
      <c r="L3" s="44" t="s">
        <v>26</v>
      </c>
      <c r="M3" s="483"/>
      <c r="N3" s="483"/>
      <c r="O3" s="483"/>
      <c r="P3" s="483"/>
      <c r="Q3" s="483"/>
      <c r="R3" s="483"/>
      <c r="S3" s="483"/>
      <c r="T3" s="44" t="s">
        <v>695</v>
      </c>
      <c r="U3" s="492"/>
      <c r="V3" s="492"/>
      <c r="W3" s="492"/>
      <c r="X3" s="492"/>
      <c r="Y3" s="492"/>
      <c r="Z3" s="492"/>
      <c r="AA3" s="492"/>
      <c r="AB3" s="492"/>
      <c r="AC3" s="45" t="s">
        <v>52</v>
      </c>
      <c r="AD3" s="491"/>
      <c r="AE3" s="491"/>
      <c r="AF3" s="491"/>
      <c r="AG3" s="491"/>
      <c r="AH3" s="491"/>
      <c r="AI3" s="491"/>
      <c r="AJ3" s="491"/>
      <c r="AK3" s="491"/>
      <c r="AL3" s="43" t="s">
        <v>52</v>
      </c>
      <c r="AM3" s="493"/>
      <c r="AN3" s="493"/>
      <c r="AO3" s="493"/>
      <c r="AP3" s="493"/>
      <c r="AQ3" s="493"/>
      <c r="AR3" s="493"/>
      <c r="AS3" s="493"/>
      <c r="AT3" s="493"/>
      <c r="AU3" s="48" t="s">
        <v>52</v>
      </c>
      <c r="AV3" s="495"/>
      <c r="AW3" s="47" t="s">
        <v>696</v>
      </c>
      <c r="AX3" s="495"/>
      <c r="AY3" s="495"/>
      <c r="AZ3" s="495"/>
      <c r="BA3" s="495"/>
      <c r="BB3" s="495"/>
      <c r="BC3" s="495"/>
      <c r="BD3" s="495"/>
      <c r="BE3" s="494"/>
      <c r="BF3" s="494"/>
      <c r="BG3" s="494"/>
      <c r="BH3" s="494"/>
      <c r="BI3" s="496"/>
    </row>
    <row r="4" spans="1:61" ht="39.950000000000003" customHeight="1" x14ac:dyDescent="0.25">
      <c r="A4" s="1" t="s">
        <v>697</v>
      </c>
      <c r="B4" s="1" t="s">
        <v>698</v>
      </c>
      <c r="C4" s="1" t="s">
        <v>699</v>
      </c>
      <c r="D4" s="1" t="s">
        <v>697</v>
      </c>
      <c r="E4" s="1" t="s">
        <v>700</v>
      </c>
      <c r="F4" s="1" t="s">
        <v>698</v>
      </c>
      <c r="G4" s="1"/>
      <c r="H4" s="1" t="s">
        <v>701</v>
      </c>
      <c r="I4" s="2" t="s">
        <v>702</v>
      </c>
      <c r="J4" s="35" t="s">
        <v>703</v>
      </c>
      <c r="K4" s="2"/>
      <c r="L4" s="2" t="s">
        <v>704</v>
      </c>
      <c r="M4" s="2" t="s">
        <v>698</v>
      </c>
      <c r="N4" s="2" t="s">
        <v>698</v>
      </c>
      <c r="O4" s="2" t="s">
        <v>705</v>
      </c>
      <c r="P4" s="2" t="s">
        <v>698</v>
      </c>
      <c r="Q4" s="2" t="s">
        <v>706</v>
      </c>
      <c r="R4" s="2" t="s">
        <v>697</v>
      </c>
      <c r="S4" s="2" t="s">
        <v>697</v>
      </c>
      <c r="T4" s="2" t="s">
        <v>697</v>
      </c>
      <c r="U4" s="26" t="s">
        <v>697</v>
      </c>
      <c r="V4" s="26" t="s">
        <v>707</v>
      </c>
      <c r="W4" s="26" t="s">
        <v>708</v>
      </c>
      <c r="X4" s="26" t="s">
        <v>709</v>
      </c>
      <c r="Y4" s="26" t="s">
        <v>709</v>
      </c>
      <c r="Z4" s="26" t="s">
        <v>705</v>
      </c>
      <c r="AA4" s="26" t="s">
        <v>710</v>
      </c>
      <c r="AB4" s="26" t="s">
        <v>698</v>
      </c>
      <c r="AC4" s="26" t="s">
        <v>711</v>
      </c>
      <c r="AD4" s="27" t="s">
        <v>697</v>
      </c>
      <c r="AE4" s="27"/>
      <c r="AF4" s="27" t="s">
        <v>765</v>
      </c>
      <c r="AG4" s="27" t="s">
        <v>709</v>
      </c>
      <c r="AH4" s="27" t="s">
        <v>709</v>
      </c>
      <c r="AI4" s="27" t="s">
        <v>705</v>
      </c>
      <c r="AJ4" s="27" t="s">
        <v>710</v>
      </c>
      <c r="AK4" s="27" t="s">
        <v>698</v>
      </c>
      <c r="AL4" s="27"/>
      <c r="AM4" s="28" t="s">
        <v>697</v>
      </c>
      <c r="AN4" s="28" t="s">
        <v>707</v>
      </c>
      <c r="AO4" s="28" t="s">
        <v>708</v>
      </c>
      <c r="AP4" s="28" t="s">
        <v>709</v>
      </c>
      <c r="AQ4" s="28" t="s">
        <v>709</v>
      </c>
      <c r="AR4" s="28" t="s">
        <v>705</v>
      </c>
      <c r="AS4" s="28" t="s">
        <v>710</v>
      </c>
      <c r="AT4" s="28" t="s">
        <v>698</v>
      </c>
      <c r="AU4" s="28"/>
      <c r="AV4" s="29" t="s">
        <v>697</v>
      </c>
      <c r="AW4" s="29"/>
      <c r="AX4" s="29" t="s">
        <v>707</v>
      </c>
      <c r="AY4" s="29" t="s">
        <v>708</v>
      </c>
      <c r="AZ4" s="29" t="s">
        <v>709</v>
      </c>
      <c r="BA4" s="29" t="s">
        <v>709</v>
      </c>
      <c r="BB4" s="29" t="s">
        <v>705</v>
      </c>
      <c r="BC4" s="29" t="s">
        <v>710</v>
      </c>
      <c r="BD4" s="29"/>
      <c r="BE4" s="50" t="s">
        <v>711</v>
      </c>
      <c r="BF4" s="50"/>
      <c r="BG4" s="50" t="s">
        <v>711</v>
      </c>
      <c r="BH4" s="50" t="s">
        <v>698</v>
      </c>
      <c r="BI4" s="496"/>
    </row>
    <row r="5" spans="1:61" ht="104.25" customHeight="1" x14ac:dyDescent="0.25">
      <c r="A5" s="58"/>
      <c r="B5" s="49" t="s">
        <v>85</v>
      </c>
      <c r="C5" s="519" t="s">
        <v>766</v>
      </c>
      <c r="D5" s="520">
        <v>44670</v>
      </c>
      <c r="E5" s="515" t="s">
        <v>767</v>
      </c>
      <c r="F5" s="523" t="s">
        <v>781</v>
      </c>
      <c r="G5" s="521">
        <v>143</v>
      </c>
      <c r="H5" s="524" t="s">
        <v>782</v>
      </c>
      <c r="I5" s="525" t="s">
        <v>783</v>
      </c>
      <c r="J5" s="121" t="s">
        <v>784</v>
      </c>
      <c r="K5" s="106" t="s">
        <v>785</v>
      </c>
      <c r="L5" s="119">
        <v>1</v>
      </c>
      <c r="M5" s="119" t="s">
        <v>99</v>
      </c>
      <c r="N5" s="106" t="s">
        <v>786</v>
      </c>
      <c r="O5" s="106" t="s">
        <v>787</v>
      </c>
      <c r="P5" s="31">
        <v>1</v>
      </c>
      <c r="Q5" s="120"/>
      <c r="R5" s="108">
        <v>44682</v>
      </c>
      <c r="S5" s="141">
        <v>44742</v>
      </c>
      <c r="T5" s="122"/>
      <c r="U5" s="108"/>
      <c r="V5" s="109"/>
      <c r="W5" s="40"/>
      <c r="X5" s="100"/>
      <c r="Y5" s="110"/>
      <c r="Z5" s="40"/>
      <c r="AA5" s="111"/>
      <c r="AB5" s="42"/>
      <c r="AC5" s="112"/>
      <c r="AD5" s="113">
        <v>44742</v>
      </c>
      <c r="AE5" s="114" t="s">
        <v>788</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85</v>
      </c>
      <c r="C6" s="519"/>
      <c r="D6" s="520"/>
      <c r="E6" s="515"/>
      <c r="F6" s="523"/>
      <c r="G6" s="522"/>
      <c r="H6" s="524"/>
      <c r="I6" s="525"/>
      <c r="J6" s="121" t="s">
        <v>789</v>
      </c>
      <c r="K6" s="106" t="s">
        <v>790</v>
      </c>
      <c r="L6" s="119">
        <v>1</v>
      </c>
      <c r="M6" s="106" t="s">
        <v>92</v>
      </c>
      <c r="N6" s="106" t="s">
        <v>786</v>
      </c>
      <c r="O6" s="106" t="s">
        <v>787</v>
      </c>
      <c r="P6" s="31">
        <v>1</v>
      </c>
      <c r="Q6" s="120"/>
      <c r="R6" s="108">
        <v>44682</v>
      </c>
      <c r="S6" s="141">
        <v>44711</v>
      </c>
      <c r="T6" s="122"/>
      <c r="U6" s="41"/>
      <c r="V6" s="116"/>
      <c r="W6" s="37"/>
      <c r="X6" s="100"/>
      <c r="Y6" s="110"/>
      <c r="Z6" s="40"/>
      <c r="AA6" s="102"/>
      <c r="AB6" s="42"/>
      <c r="AC6" s="112"/>
      <c r="AD6" s="113">
        <v>44742</v>
      </c>
      <c r="AE6" s="114" t="s">
        <v>791</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792</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filterColumn colId="13">
      <filters>
        <filter val="Unidad de Loterias"/>
      </filters>
    </filterColumn>
  </autoFilter>
  <mergeCells count="68">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AD2:AD3"/>
    <mergeCell ref="AE2:AE3"/>
    <mergeCell ref="C5:C6"/>
    <mergeCell ref="D5:D6"/>
    <mergeCell ref="E5:E6"/>
    <mergeCell ref="G5:G6"/>
    <mergeCell ref="G2:G3"/>
    <mergeCell ref="F5:F6"/>
    <mergeCell ref="H5:H6"/>
    <mergeCell ref="I5:I6"/>
    <mergeCell ref="BB2:BB3"/>
    <mergeCell ref="BC2:BC3"/>
    <mergeCell ref="BD2:BD3"/>
    <mergeCell ref="BE2:BE3"/>
    <mergeCell ref="BF2:BF3"/>
    <mergeCell ref="AJ2:AJ3"/>
    <mergeCell ref="AK2:AK3"/>
    <mergeCell ref="AG2:AG3"/>
    <mergeCell ref="AH2:AH3"/>
    <mergeCell ref="AI2:AI3"/>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s>
  <conditionalFormatting sqref="Z5:BB6">
    <cfRule type="containsText" dxfId="57" priority="12" stopIfTrue="1" operator="containsText" text="OK">
      <formula>NOT(ISERROR(SEARCH("OK",Z5)))</formula>
    </cfRule>
    <cfRule type="containsText" dxfId="56" priority="9" stopIfTrue="1" operator="containsText" text="EN TERMINO">
      <formula>NOT(ISERROR(SEARCH("EN TERMINO",Z5)))</formula>
    </cfRule>
    <cfRule type="containsText" priority="10" operator="containsText" text="AMARILLO">
      <formula>NOT(ISERROR(SEARCH("AMARILLO",Z5)))</formula>
    </cfRule>
    <cfRule type="containsText" dxfId="55" priority="11" stopIfTrue="1" operator="containsText" text="ALERTA">
      <formula>NOT(ISERROR(SEARCH("ALERTA",Z5)))</formula>
    </cfRule>
  </conditionalFormatting>
  <conditionalFormatting sqref="AC5:AC6">
    <cfRule type="containsText" dxfId="54" priority="60" stopIfTrue="1" operator="containsText" text="INCUMPLIDA">
      <formula>NOT(ISERROR(SEARCH("INCUMPLIDA",AC5)))</formula>
    </cfRule>
    <cfRule type="containsText" dxfId="53" priority="59" stopIfTrue="1" operator="containsText" text="PENDIENTE">
      <formula>NOT(ISERROR(SEARCH("PENDIENTE",AC5)))</formula>
    </cfRule>
  </conditionalFormatting>
  <conditionalFormatting sqref="AC5:AU6">
    <cfRule type="containsText" dxfId="52" priority="26" stopIfTrue="1" operator="containsText" text="CUMPLIDA">
      <formula>NOT(ISERROR(SEARCH("CUMPLIDA",AC5)))</formula>
    </cfRule>
  </conditionalFormatting>
  <conditionalFormatting sqref="AI5:AI6">
    <cfRule type="containsText" dxfId="51" priority="5" stopIfTrue="1" operator="containsText" text="EN TERMINO">
      <formula>NOT(ISERROR(SEARCH("EN TERMINO",AI5)))</formula>
    </cfRule>
    <cfRule type="containsText" priority="6" operator="containsText" text="AMARILLO">
      <formula>NOT(ISERROR(SEARCH("AMARILLO",AI5)))</formula>
    </cfRule>
    <cfRule type="containsText" dxfId="50" priority="7" stopIfTrue="1" operator="containsText" text="ALERTA">
      <formula>NOT(ISERROR(SEARCH("ALERTA",AI5)))</formula>
    </cfRule>
    <cfRule type="containsText" dxfId="49" priority="8" stopIfTrue="1" operator="containsText" text="OK">
      <formula>NOT(ISERROR(SEARCH("OK",AI5)))</formula>
    </cfRule>
  </conditionalFormatting>
  <conditionalFormatting sqref="AL5:AL6">
    <cfRule type="containsText" dxfId="48" priority="2" stopIfTrue="1" operator="containsText" text="PENDIENTE">
      <formula>NOT(ISERROR(SEARCH("PENDIENTE",AL5)))</formula>
    </cfRule>
    <cfRule type="containsText" dxfId="47" priority="3" stopIfTrue="1" operator="containsText" text="INCUMPLIDA">
      <formula>NOT(ISERROR(SEARCH("INCUMPLIDA",AL5)))</formula>
    </cfRule>
    <cfRule type="containsText" dxfId="46" priority="4" stopIfTrue="1" operator="containsText" text="CUMPLIDA">
      <formula>NOT(ISERROR(SEARCH("CUMPLIDA",AL5)))</formula>
    </cfRule>
    <cfRule type="containsText" dxfId="45" priority="1" operator="containsText" text="ATENCIÓN">
      <formula>NOT(ISERROR(SEARCH("ATENCIÓN",AL5)))</formula>
    </cfRule>
  </conditionalFormatting>
  <conditionalFormatting sqref="AN6">
    <cfRule type="containsText" dxfId="44" priority="29" operator="containsText" text="cerrada">
      <formula>NOT(ISERROR(SEARCH("cerrada",AN6)))</formula>
    </cfRule>
    <cfRule type="containsText" dxfId="43" priority="30" operator="containsText" text="cerrado">
      <formula>NOT(ISERROR(SEARCH("cerrado",AN6)))</formula>
    </cfRule>
    <cfRule type="containsText" dxfId="42" priority="31" operator="containsText" text="Abierto">
      <formula>NOT(ISERROR(SEARCH("Abierto",AN6)))</formula>
    </cfRule>
  </conditionalFormatting>
  <conditionalFormatting sqref="AR5">
    <cfRule type="containsText" dxfId="41" priority="22" stopIfTrue="1" operator="containsText" text="EN TERMINO">
      <formula>NOT(ISERROR(SEARCH("EN TERMINO",AR5)))</formula>
    </cfRule>
    <cfRule type="containsText" priority="23" operator="containsText" text="AMARILLO">
      <formula>NOT(ISERROR(SEARCH("AMARILLO",AR5)))</formula>
    </cfRule>
    <cfRule type="containsText" dxfId="40" priority="24" stopIfTrue="1" operator="containsText" text="ALERTA">
      <formula>NOT(ISERROR(SEARCH("ALERTA",AR5)))</formula>
    </cfRule>
    <cfRule type="containsText" dxfId="39" priority="25" stopIfTrue="1" operator="containsText" text="OK">
      <formula>NOT(ISERROR(SEARCH("OK",AR5)))</formula>
    </cfRule>
  </conditionalFormatting>
  <conditionalFormatting sqref="AR6">
    <cfRule type="containsText" dxfId="38" priority="45" stopIfTrue="1" operator="containsText" text="EN TERMINO">
      <formula>NOT(ISERROR(SEARCH("EN TERMINO",AR6)))</formula>
    </cfRule>
    <cfRule type="containsText" priority="46" operator="containsText" text="AMARILLO">
      <formula>NOT(ISERROR(SEARCH("AMARILLO",AR6)))</formula>
    </cfRule>
    <cfRule type="containsText" dxfId="37" priority="47" stopIfTrue="1" operator="containsText" text="ALERTA">
      <formula>NOT(ISERROR(SEARCH("ALERTA",AR6)))</formula>
    </cfRule>
    <cfRule type="containsText" dxfId="36" priority="48" stopIfTrue="1" operator="containsText" text="OK">
      <formula>NOT(ISERROR(SEARCH("OK",AR6)))</formula>
    </cfRule>
    <cfRule type="dataBar" priority="52">
      <dataBar>
        <cfvo type="min"/>
        <cfvo type="max"/>
        <color rgb="FF638EC6"/>
      </dataBar>
    </cfRule>
  </conditionalFormatting>
  <conditionalFormatting sqref="AU5:AU6">
    <cfRule type="containsText" dxfId="35" priority="27" stopIfTrue="1" operator="containsText" text="PENDIENTE">
      <formula>NOT(ISERROR(SEARCH("PENDIENTE",AU5)))</formula>
    </cfRule>
    <cfRule type="containsText" dxfId="34" priority="28" stopIfTrue="1" operator="containsText" text="INCUMPLIDA">
      <formula>NOT(ISERROR(SEARCH("INCUMPLIDA",AU5)))</formula>
    </cfRule>
  </conditionalFormatting>
  <conditionalFormatting sqref="AV5 BG5:BG6">
    <cfRule type="containsText" dxfId="33" priority="20" operator="containsText" text="cerrado">
      <formula>NOT(ISERROR(SEARCH("cerrado",AV5)))</formula>
    </cfRule>
    <cfRule type="containsText" dxfId="32" priority="19" operator="containsText" text="cerrada">
      <formula>NOT(ISERROR(SEARCH("cerrada",AV5)))</formula>
    </cfRule>
    <cfRule type="containsText" dxfId="31" priority="21" operator="containsText" text="Abierto">
      <formula>NOT(ISERROR(SEARCH("Abierto",AV5)))</formula>
    </cfRule>
  </conditionalFormatting>
  <conditionalFormatting sqref="BB5">
    <cfRule type="dataBar" priority="13">
      <dataBar>
        <cfvo type="min"/>
        <cfvo type="max"/>
        <color rgb="FF638EC6"/>
      </dataBar>
    </cfRule>
  </conditionalFormatting>
  <conditionalFormatting sqref="BB6">
    <cfRule type="dataBar" priority="53">
      <dataBar>
        <cfvo type="min"/>
        <cfvo type="max"/>
        <color rgb="FF638EC6"/>
      </dataBar>
    </cfRule>
  </conditionalFormatting>
  <conditionalFormatting sqref="BE5">
    <cfRule type="containsText" dxfId="30" priority="14" stopIfTrue="1" operator="containsText" text="PENDIENTE">
      <formula>NOT(ISERROR(SEARCH("PENDIENTE",BE5)))</formula>
    </cfRule>
    <cfRule type="containsText" dxfId="29" priority="15" stopIfTrue="1" operator="containsText" text="INCUMPLIDA">
      <formula>NOT(ISERROR(SEARCH("INCUMPLIDA",BE5)))</formula>
    </cfRule>
    <cfRule type="containsText" dxfId="28" priority="16" stopIfTrue="1" operator="containsText" text="CUMPLIDA">
      <formula>NOT(ISERROR(SEARCH("CUMPLIDA",BE5)))</formula>
    </cfRule>
    <cfRule type="containsText" dxfId="27" priority="17" stopIfTrue="1" operator="containsText" text="INCUMPLIDA">
      <formula>NOT(ISERROR(SEARCH("INCUMPLIDA",BE5)))</formula>
    </cfRule>
  </conditionalFormatting>
  <conditionalFormatting sqref="BE5:BE6">
    <cfRule type="containsText" dxfId="26" priority="18" stopIfTrue="1" operator="containsText" text="CUMPLIDA">
      <formula>NOT(ISERROR(SEARCH("CUMPLIDA",BE5)))</formula>
    </cfRule>
  </conditionalFormatting>
  <conditionalFormatting sqref="BE6">
    <cfRule type="containsText" dxfId="25" priority="50" stopIfTrue="1" operator="containsText" text="PENDIENTE">
      <formula>NOT(ISERROR(SEARCH("PENDIENTE",BE6)))</formula>
    </cfRule>
    <cfRule type="containsText" dxfId="24" priority="51" stopIfTrue="1" operator="containsText" text="INCUMPLIDA">
      <formula>NOT(ISERROR(SEARCH("INCUMPLIDA",BE6)))</formula>
    </cfRule>
  </conditionalFormatting>
  <dataValidations count="1">
    <dataValidation type="list" allowBlank="1" showInputMessage="1" showErrorMessage="1" sqref="M6">
      <formula1>"Correctiva, Preventiva, Acción de mejora"</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13"/>
  <sheetViews>
    <sheetView topLeftCell="A8" zoomScale="90" zoomScaleNormal="90" workbookViewId="0">
      <pane xSplit="5" topLeftCell="G1" activePane="topRight" state="frozen"/>
      <selection activeCell="A3" sqref="A3"/>
      <selection pane="topRight" activeCell="H9" sqref="H9"/>
    </sheetView>
  </sheetViews>
  <sheetFormatPr baseColWidth="10" defaultColWidth="20.140625" defaultRowHeight="45" customHeight="1" outlineLevelCol="1" x14ac:dyDescent="0.2"/>
  <cols>
    <col min="1" max="1" width="4.140625" style="142" customWidth="1"/>
    <col min="2" max="2" width="15.7109375" style="142" customWidth="1"/>
    <col min="3" max="3" width="21.28515625" style="142" customWidth="1"/>
    <col min="4" max="4" width="14.85546875" style="142" customWidth="1"/>
    <col min="5" max="5" width="13.42578125" style="142" customWidth="1"/>
    <col min="6" max="6" width="50.5703125" style="142" customWidth="1"/>
    <col min="7" max="7" width="22.7109375" style="142" customWidth="1"/>
    <col min="8" max="8" width="41.28515625" style="144" customWidth="1"/>
    <col min="9" max="16" width="20.140625" style="142"/>
    <col min="17" max="17" width="20.140625" style="143" outlineLevel="1"/>
    <col min="18" max="18" width="41.5703125" style="143" customWidth="1" outlineLevel="1"/>
    <col min="19" max="22" width="20.140625" style="143" outlineLevel="1"/>
    <col min="23" max="23" width="58.42578125" style="143" customWidth="1" outlineLevel="1"/>
    <col min="24" max="25" width="20.140625" style="143" outlineLevel="1"/>
    <col min="26" max="26" width="20.8554687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5.75" customHeight="1" x14ac:dyDescent="0.25">
      <c r="B1" s="466" t="s">
        <v>6</v>
      </c>
      <c r="C1" s="466"/>
      <c r="D1" s="466"/>
      <c r="E1" s="466"/>
      <c r="F1" s="466"/>
      <c r="G1" s="476" t="s">
        <v>19</v>
      </c>
      <c r="H1" s="477"/>
      <c r="I1" s="477"/>
      <c r="J1" s="477"/>
      <c r="K1" s="477"/>
      <c r="L1" s="477"/>
      <c r="M1" s="477"/>
      <c r="N1" s="477"/>
      <c r="O1" s="477"/>
      <c r="P1" s="478"/>
      <c r="Q1" s="465"/>
      <c r="R1" s="465"/>
      <c r="S1" s="465"/>
      <c r="T1" s="465"/>
      <c r="U1" s="465"/>
      <c r="V1" s="465"/>
      <c r="W1" s="465"/>
      <c r="X1" s="465"/>
      <c r="Y1" s="465"/>
      <c r="Z1" s="461" t="s">
        <v>69</v>
      </c>
      <c r="AA1" s="462"/>
      <c r="AB1" s="462"/>
      <c r="AC1" s="462"/>
      <c r="AD1" s="462"/>
      <c r="AE1" s="462"/>
    </row>
    <row r="2" spans="2:31" ht="10.5" customHeight="1" x14ac:dyDescent="0.25">
      <c r="B2" s="466"/>
      <c r="C2" s="466"/>
      <c r="D2" s="466"/>
      <c r="E2" s="466"/>
      <c r="F2" s="466"/>
      <c r="G2" s="479"/>
      <c r="H2" s="480"/>
      <c r="I2" s="480"/>
      <c r="J2" s="480"/>
      <c r="K2" s="480"/>
      <c r="L2" s="480"/>
      <c r="M2" s="480"/>
      <c r="N2" s="480"/>
      <c r="O2" s="480"/>
      <c r="P2" s="481"/>
      <c r="Q2" s="468" t="s">
        <v>70</v>
      </c>
      <c r="R2" s="468"/>
      <c r="S2" s="468"/>
      <c r="T2" s="468"/>
      <c r="U2" s="468"/>
      <c r="V2" s="468"/>
      <c r="W2" s="468"/>
      <c r="X2" s="468"/>
      <c r="Y2" s="468"/>
      <c r="Z2" s="463"/>
      <c r="AA2" s="464"/>
      <c r="AB2" s="464"/>
      <c r="AC2" s="464"/>
      <c r="AD2" s="464"/>
      <c r="AE2" s="464"/>
    </row>
    <row r="3" spans="2:31" ht="4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4" t="s">
        <v>58</v>
      </c>
      <c r="AB3" s="184" t="s">
        <v>60</v>
      </c>
      <c r="AC3" s="184" t="s">
        <v>62</v>
      </c>
      <c r="AD3" s="184" t="s">
        <v>64</v>
      </c>
      <c r="AE3" s="184" t="s">
        <v>84</v>
      </c>
    </row>
    <row r="4" spans="2:31" ht="257.25" customHeight="1" x14ac:dyDescent="0.25">
      <c r="B4" s="195" t="s">
        <v>85</v>
      </c>
      <c r="C4" s="469" t="s">
        <v>354</v>
      </c>
      <c r="D4" s="189" t="s">
        <v>355</v>
      </c>
      <c r="E4" s="223">
        <v>627</v>
      </c>
      <c r="F4" s="224" t="s">
        <v>793</v>
      </c>
      <c r="G4" s="224" t="s">
        <v>794</v>
      </c>
      <c r="H4" s="216" t="s">
        <v>795</v>
      </c>
      <c r="I4" s="189" t="s">
        <v>796</v>
      </c>
      <c r="J4" s="189">
        <v>1</v>
      </c>
      <c r="K4" s="151" t="s">
        <v>92</v>
      </c>
      <c r="L4" s="189" t="s">
        <v>797</v>
      </c>
      <c r="M4" s="210">
        <v>1</v>
      </c>
      <c r="N4" s="193">
        <v>45627</v>
      </c>
      <c r="O4" s="193" t="s">
        <v>798</v>
      </c>
      <c r="P4" s="323">
        <v>45900</v>
      </c>
      <c r="Q4" s="293">
        <v>45995</v>
      </c>
      <c r="R4" s="230"/>
      <c r="S4" s="311">
        <v>1</v>
      </c>
      <c r="T4" s="205">
        <f t="shared" ref="T4:T9" si="0">(IF(S4="","",IF(OR($J4=0,$J4="",Q4=""),"",S4/$J4)))</f>
        <v>1</v>
      </c>
      <c r="U4" s="206">
        <f t="shared" ref="U4:U9" si="1">(IF(OR($M4="",T4=""),"",IF(OR($M4=0,T4=0),0,IF((T4*100%)/$M4&gt;100%,100%,(T4*100%)/$M4))))</f>
        <v>1</v>
      </c>
      <c r="V4" s="207" t="str">
        <f t="shared" ref="V4:V9" si="2">IF(S4="","",IF(U4&lt;100%, IF(U4&lt;100%, "ALERTA","EN TERMINO"), IF(U4=100%, "OK", "EN TERMINO")))</f>
        <v>OK</v>
      </c>
      <c r="W4" s="340" t="s">
        <v>799</v>
      </c>
      <c r="X4" s="217" t="s">
        <v>306</v>
      </c>
      <c r="Y4" s="359" t="str">
        <f>IF(U4=100%,IF(U4&gt;=100%,"CUMPLIDA","ATENCIÓN"),IF(U4&lt;100%,"INCUMPLIDA","EN EJECUCIÓN"))</f>
        <v>CUMPLIDA</v>
      </c>
      <c r="Z4" s="201" t="str">
        <f t="shared" ref="Z4:Z9" si="3">IF(Y4="CUMPLIDA", "SI", "NO")</f>
        <v>SI</v>
      </c>
      <c r="AA4" s="335" t="s">
        <v>94</v>
      </c>
      <c r="AB4" s="333" t="str">
        <f t="shared" ref="AB4:AB9" si="4">IF(Y4="CUMPLIDA",IF(AND(Z4="SI",AA4="NO"),"EFECTIVA",IF(AND(Z4="NO",AA4="NO"),"INEFECTIVA",IF(AND(Z4="NO",AA4="SI"),"INEFECTIVA",IF(AND(Z4="SI",AA4="SI"),"INEFECTIVA")))),"NO APLICA")</f>
        <v>EFECTIVA</v>
      </c>
      <c r="AC4" s="186" t="str">
        <f t="shared" ref="AC4:AC9" si="5">IF(AB4="EFECTIVA","NO",IF(AB4="INEFECTIVA","SI","NO APLICA"))</f>
        <v>NO</v>
      </c>
      <c r="AD4" s="201" t="s">
        <v>95</v>
      </c>
      <c r="AE4" s="151"/>
    </row>
    <row r="5" spans="2:31" ht="174" customHeight="1" x14ac:dyDescent="0.25">
      <c r="B5" s="195" t="s">
        <v>85</v>
      </c>
      <c r="C5" s="469"/>
      <c r="D5" s="189" t="s">
        <v>355</v>
      </c>
      <c r="E5" s="223">
        <v>628</v>
      </c>
      <c r="F5" s="224" t="s">
        <v>800</v>
      </c>
      <c r="G5" s="224" t="s">
        <v>801</v>
      </c>
      <c r="H5" s="216" t="s">
        <v>802</v>
      </c>
      <c r="I5" s="189" t="s">
        <v>796</v>
      </c>
      <c r="J5" s="189">
        <v>1</v>
      </c>
      <c r="K5" s="151" t="s">
        <v>92</v>
      </c>
      <c r="L5" s="189" t="s">
        <v>803</v>
      </c>
      <c r="M5" s="210">
        <v>1</v>
      </c>
      <c r="N5" s="193">
        <v>45627</v>
      </c>
      <c r="O5" s="193" t="s">
        <v>798</v>
      </c>
      <c r="P5" s="376">
        <v>46203</v>
      </c>
      <c r="Q5" s="293">
        <v>45995</v>
      </c>
      <c r="R5" s="230"/>
      <c r="S5" s="311">
        <v>0</v>
      </c>
      <c r="T5" s="205">
        <f t="shared" si="0"/>
        <v>0</v>
      </c>
      <c r="U5" s="206">
        <f t="shared" si="1"/>
        <v>0</v>
      </c>
      <c r="V5" s="207" t="str">
        <f t="shared" si="2"/>
        <v>ALERTA</v>
      </c>
      <c r="W5" s="340" t="s">
        <v>994</v>
      </c>
      <c r="X5" s="217" t="s">
        <v>306</v>
      </c>
      <c r="Y5" s="359" t="str">
        <f>IF(U5=100%,IF(U5&gt;=100%,"CUMPLIDA","ATENCIÓN"),IF(U5&lt;20%,"ATENCIÓN","EN EJECUCIÓN"))</f>
        <v>ATENCIÓN</v>
      </c>
      <c r="Z5" s="201" t="str">
        <f t="shared" si="3"/>
        <v>NO</v>
      </c>
      <c r="AA5" s="335" t="s">
        <v>94</v>
      </c>
      <c r="AB5" s="333" t="str">
        <f t="shared" si="4"/>
        <v>NO APLICA</v>
      </c>
      <c r="AC5" s="186" t="str">
        <f t="shared" si="5"/>
        <v>NO APLICA</v>
      </c>
      <c r="AD5" s="201" t="s">
        <v>95</v>
      </c>
      <c r="AE5" s="151"/>
    </row>
    <row r="6" spans="2:31" ht="173.25" customHeight="1" x14ac:dyDescent="0.25">
      <c r="B6" s="195" t="s">
        <v>85</v>
      </c>
      <c r="C6" s="469"/>
      <c r="D6" s="189" t="s">
        <v>355</v>
      </c>
      <c r="E6" s="223">
        <v>629</v>
      </c>
      <c r="F6" s="224" t="s">
        <v>804</v>
      </c>
      <c r="G6" s="224" t="s">
        <v>805</v>
      </c>
      <c r="H6" s="310" t="s">
        <v>806</v>
      </c>
      <c r="I6" s="189" t="s">
        <v>807</v>
      </c>
      <c r="J6" s="189">
        <v>1</v>
      </c>
      <c r="K6" s="151" t="s">
        <v>92</v>
      </c>
      <c r="L6" s="189" t="s">
        <v>808</v>
      </c>
      <c r="M6" s="210">
        <v>1</v>
      </c>
      <c r="N6" s="193">
        <v>45627</v>
      </c>
      <c r="O6" s="193" t="s">
        <v>798</v>
      </c>
      <c r="P6" s="376">
        <v>46111</v>
      </c>
      <c r="Q6" s="293">
        <v>45995</v>
      </c>
      <c r="R6" s="230"/>
      <c r="S6" s="311">
        <v>0</v>
      </c>
      <c r="T6" s="205">
        <f t="shared" si="0"/>
        <v>0</v>
      </c>
      <c r="U6" s="206">
        <f t="shared" si="1"/>
        <v>0</v>
      </c>
      <c r="V6" s="207" t="str">
        <f t="shared" si="2"/>
        <v>ALERTA</v>
      </c>
      <c r="W6" s="340" t="s">
        <v>995</v>
      </c>
      <c r="X6" s="217" t="s">
        <v>306</v>
      </c>
      <c r="Y6" s="359" t="str">
        <f>IF(U6=100%,IF(U6&gt;=100%,"CUMPLIDA","ATENCIÓN"),IF(U6&lt;20%,"ATENCIÓN","EN EJECUCIÓN"))</f>
        <v>ATENCIÓN</v>
      </c>
      <c r="Z6" s="201" t="str">
        <f t="shared" si="3"/>
        <v>NO</v>
      </c>
      <c r="AA6" s="335" t="s">
        <v>94</v>
      </c>
      <c r="AB6" s="333" t="str">
        <f t="shared" si="4"/>
        <v>NO APLICA</v>
      </c>
      <c r="AC6" s="186" t="str">
        <f t="shared" si="5"/>
        <v>NO APLICA</v>
      </c>
      <c r="AD6" s="201" t="s">
        <v>95</v>
      </c>
      <c r="AE6" s="151"/>
    </row>
    <row r="7" spans="2:31" ht="345.75" customHeight="1" x14ac:dyDescent="0.2">
      <c r="B7" s="195" t="s">
        <v>85</v>
      </c>
      <c r="C7" s="469"/>
      <c r="D7" s="189" t="s">
        <v>355</v>
      </c>
      <c r="E7" s="223">
        <v>630</v>
      </c>
      <c r="F7" s="224" t="s">
        <v>809</v>
      </c>
      <c r="G7" s="224" t="s">
        <v>810</v>
      </c>
      <c r="H7" s="216" t="s">
        <v>811</v>
      </c>
      <c r="I7" s="189" t="s">
        <v>812</v>
      </c>
      <c r="J7" s="189">
        <v>1</v>
      </c>
      <c r="K7" s="151" t="s">
        <v>92</v>
      </c>
      <c r="L7" s="189" t="s">
        <v>813</v>
      </c>
      <c r="M7" s="210">
        <v>1</v>
      </c>
      <c r="N7" s="193">
        <v>45658</v>
      </c>
      <c r="O7" s="376">
        <v>45838</v>
      </c>
      <c r="P7" s="193"/>
      <c r="Q7" s="293">
        <v>46022</v>
      </c>
      <c r="R7" s="378"/>
      <c r="S7" s="311">
        <v>1</v>
      </c>
      <c r="T7" s="205">
        <f t="shared" si="0"/>
        <v>1</v>
      </c>
      <c r="U7" s="206">
        <f t="shared" si="1"/>
        <v>1</v>
      </c>
      <c r="V7" s="207" t="str">
        <f t="shared" si="2"/>
        <v>OK</v>
      </c>
      <c r="W7" s="340" t="s">
        <v>996</v>
      </c>
      <c r="X7" s="217" t="s">
        <v>306</v>
      </c>
      <c r="Y7" s="359" t="str">
        <f>IF(U7=100%,IF(U7&gt;=100%,"CUMPLIDA","ATENCIÓN"),IF(U7&lt;20%,"ATENCIÓN","EN EJECUCIÓN"))</f>
        <v>CUMPLIDA</v>
      </c>
      <c r="Z7" s="201" t="str">
        <f t="shared" si="3"/>
        <v>SI</v>
      </c>
      <c r="AA7" s="335" t="s">
        <v>94</v>
      </c>
      <c r="AB7" s="333" t="str">
        <f t="shared" si="4"/>
        <v>EFECTIVA</v>
      </c>
      <c r="AC7" s="186" t="str">
        <f t="shared" si="5"/>
        <v>NO</v>
      </c>
      <c r="AD7" s="201" t="s">
        <v>95</v>
      </c>
      <c r="AE7" s="151"/>
    </row>
    <row r="8" spans="2:31" ht="216" customHeight="1" x14ac:dyDescent="0.2">
      <c r="B8" s="195" t="s">
        <v>85</v>
      </c>
      <c r="C8" s="469" t="s">
        <v>382</v>
      </c>
      <c r="D8" s="189" t="s">
        <v>383</v>
      </c>
      <c r="E8" s="223">
        <v>721</v>
      </c>
      <c r="F8" s="435" t="s">
        <v>814</v>
      </c>
      <c r="G8" s="216" t="s">
        <v>815</v>
      </c>
      <c r="H8" s="216" t="s">
        <v>816</v>
      </c>
      <c r="I8" s="216" t="s">
        <v>817</v>
      </c>
      <c r="J8" s="216">
        <v>1</v>
      </c>
      <c r="K8" s="189" t="s">
        <v>99</v>
      </c>
      <c r="L8" s="189" t="s">
        <v>818</v>
      </c>
      <c r="M8" s="210">
        <v>1</v>
      </c>
      <c r="N8" s="368">
        <v>45895</v>
      </c>
      <c r="O8" s="399">
        <v>45961</v>
      </c>
      <c r="P8" s="151"/>
      <c r="Q8" s="293">
        <v>46022</v>
      </c>
      <c r="R8" s="299"/>
      <c r="S8" s="311">
        <v>1</v>
      </c>
      <c r="T8" s="205">
        <f t="shared" si="0"/>
        <v>1</v>
      </c>
      <c r="U8" s="206">
        <f t="shared" si="1"/>
        <v>1</v>
      </c>
      <c r="V8" s="207" t="str">
        <f t="shared" si="2"/>
        <v>OK</v>
      </c>
      <c r="W8" s="340" t="s">
        <v>996</v>
      </c>
      <c r="X8" s="217" t="s">
        <v>306</v>
      </c>
      <c r="Y8" s="370" t="str">
        <f>IF(U8=100%,IF(U8&gt;=100%,"CUMPLIDA","ATENCIÓN"),IF(U8=0%,"ATENCIÓN","EN EJECUCIÓN"))</f>
        <v>CUMPLIDA</v>
      </c>
      <c r="Z8" s="288" t="str">
        <f t="shared" si="3"/>
        <v>SI</v>
      </c>
      <c r="AA8" s="345" t="s">
        <v>94</v>
      </c>
      <c r="AB8" s="346" t="str">
        <f t="shared" si="4"/>
        <v>EFECTIVA</v>
      </c>
      <c r="AC8" s="344" t="str">
        <f t="shared" si="5"/>
        <v>NO</v>
      </c>
      <c r="AD8" s="288" t="s">
        <v>95</v>
      </c>
      <c r="AE8" s="151"/>
    </row>
    <row r="9" spans="2:31" ht="119.25" customHeight="1" x14ac:dyDescent="0.2">
      <c r="B9" s="195" t="s">
        <v>85</v>
      </c>
      <c r="C9" s="469"/>
      <c r="D9" s="189" t="s">
        <v>383</v>
      </c>
      <c r="E9" s="223">
        <v>722</v>
      </c>
      <c r="F9" s="367" t="s">
        <v>392</v>
      </c>
      <c r="G9" s="216" t="s">
        <v>819</v>
      </c>
      <c r="H9" s="216" t="s">
        <v>820</v>
      </c>
      <c r="I9" s="216" t="s">
        <v>821</v>
      </c>
      <c r="J9" s="216">
        <v>2</v>
      </c>
      <c r="K9" s="189" t="s">
        <v>99</v>
      </c>
      <c r="L9" s="189" t="s">
        <v>818</v>
      </c>
      <c r="M9" s="210">
        <v>1</v>
      </c>
      <c r="N9" s="368">
        <v>45895</v>
      </c>
      <c r="O9" s="399">
        <v>46022</v>
      </c>
      <c r="P9" s="151"/>
      <c r="Q9" s="293">
        <v>46022</v>
      </c>
      <c r="R9" s="152"/>
      <c r="S9" s="311">
        <v>0</v>
      </c>
      <c r="T9" s="205">
        <f t="shared" si="0"/>
        <v>0</v>
      </c>
      <c r="U9" s="206">
        <f t="shared" si="1"/>
        <v>0</v>
      </c>
      <c r="V9" s="207" t="str">
        <f t="shared" si="2"/>
        <v>ALERTA</v>
      </c>
      <c r="W9" s="314" t="s">
        <v>997</v>
      </c>
      <c r="X9" s="217" t="s">
        <v>306</v>
      </c>
      <c r="Y9" s="351" t="str">
        <f>IF(U9=100%,IF(U9&gt;=100%,"CUMPLIDA","ATENCIÓN"),IF(U9&lt;100%,"INCUMPLIDA","EN EJECUCIÓN"))</f>
        <v>INCUMPLIDA</v>
      </c>
      <c r="Z9" s="201" t="str">
        <f t="shared" si="3"/>
        <v>NO</v>
      </c>
      <c r="AA9" s="335" t="s">
        <v>94</v>
      </c>
      <c r="AB9" s="333" t="str">
        <f t="shared" si="4"/>
        <v>NO APLICA</v>
      </c>
      <c r="AC9" s="186" t="str">
        <f t="shared" si="5"/>
        <v>NO APLICA</v>
      </c>
      <c r="AD9" s="201" t="s">
        <v>95</v>
      </c>
      <c r="AE9" s="151"/>
    </row>
    <row r="10" spans="2:31" ht="85.5" customHeight="1" x14ac:dyDescent="0.2">
      <c r="B10" s="195" t="s">
        <v>85</v>
      </c>
      <c r="C10" s="469" t="s">
        <v>822</v>
      </c>
      <c r="D10" s="189" t="s">
        <v>823</v>
      </c>
      <c r="E10" s="223">
        <v>770</v>
      </c>
      <c r="F10" s="412" t="s">
        <v>824</v>
      </c>
      <c r="G10" s="220" t="s">
        <v>825</v>
      </c>
      <c r="H10" s="220" t="s">
        <v>826</v>
      </c>
      <c r="I10" s="216" t="s">
        <v>827</v>
      </c>
      <c r="J10" s="216">
        <v>4</v>
      </c>
      <c r="K10" s="189" t="s">
        <v>99</v>
      </c>
      <c r="L10" s="189" t="s">
        <v>828</v>
      </c>
      <c r="M10" s="210">
        <v>1</v>
      </c>
      <c r="N10" s="368">
        <v>45840</v>
      </c>
      <c r="O10" s="368">
        <v>46053</v>
      </c>
      <c r="P10" s="151"/>
      <c r="Q10" s="293">
        <v>46022</v>
      </c>
      <c r="R10" s="152"/>
      <c r="S10" s="311">
        <v>0</v>
      </c>
      <c r="T10" s="205">
        <f t="shared" ref="T10:T13" si="6">(IF(S10="","",IF(OR($J10=0,$J10="",Q10=""),"",S10/$J10)))</f>
        <v>0</v>
      </c>
      <c r="U10" s="206">
        <f t="shared" ref="U10:U13" si="7">(IF(OR($M10="",T10=""),"",IF(OR($M10=0,T10=0),0,IF((T10*100%)/$M10&gt;100%,100%,(T10*100%)/$M10))))</f>
        <v>0</v>
      </c>
      <c r="V10" s="207" t="str">
        <f t="shared" ref="V10:V13" si="8">IF(S10="","",IF(U10&lt;100%, IF(U10&lt;100%, "ALERTA","EN TERMINO"), IF(U10=100%, "OK", "EN TERMINO")))</f>
        <v>ALERTA</v>
      </c>
      <c r="W10" s="299" t="s">
        <v>998</v>
      </c>
      <c r="X10" s="217" t="s">
        <v>306</v>
      </c>
      <c r="Y10" s="351" t="str">
        <f>IF(U10=100%,IF(U10&gt;=100%,"CUMPLIDA","ATENCIÓN"),IF(U10&gt;=0%,"ATENCIÓN","EN EJECUCIÓN"))</f>
        <v>ATENCIÓN</v>
      </c>
      <c r="Z10" s="201" t="str">
        <f t="shared" ref="Z10:Z13" si="9">IF(Y10="CUMPLIDA", "SI", "NO")</f>
        <v>NO</v>
      </c>
      <c r="AA10" s="335" t="s">
        <v>94</v>
      </c>
      <c r="AB10" s="333" t="str">
        <f t="shared" ref="AB10:AB13" si="10">IF(Y10="CUMPLIDA",IF(AND(Z10="SI",AA10="NO"),"EFECTIVA",IF(AND(Z10="NO",AA10="NO"),"INEFECTIVA",IF(AND(Z10="NO",AA10="SI"),"INEFECTIVA",IF(AND(Z10="SI",AA10="SI"),"INEFECTIVA")))),"NO APLICA")</f>
        <v>NO APLICA</v>
      </c>
      <c r="AC10" s="186" t="str">
        <f t="shared" ref="AC10:AC13" si="11">IF(AB10="EFECTIVA","NO",IF(AB10="INEFECTIVA","SI","NO APLICA"))</f>
        <v>NO APLICA</v>
      </c>
      <c r="AD10" s="201" t="s">
        <v>95</v>
      </c>
      <c r="AE10" s="151"/>
    </row>
    <row r="11" spans="2:31" ht="85.5" customHeight="1" x14ac:dyDescent="0.2">
      <c r="B11" s="195" t="s">
        <v>85</v>
      </c>
      <c r="C11" s="469"/>
      <c r="D11" s="189" t="s">
        <v>823</v>
      </c>
      <c r="E11" s="223">
        <v>771</v>
      </c>
      <c r="F11" s="412" t="s">
        <v>829</v>
      </c>
      <c r="G11" s="220" t="s">
        <v>830</v>
      </c>
      <c r="H11" s="220" t="s">
        <v>831</v>
      </c>
      <c r="I11" s="216" t="s">
        <v>832</v>
      </c>
      <c r="J11" s="216">
        <v>2</v>
      </c>
      <c r="K11" s="189" t="s">
        <v>99</v>
      </c>
      <c r="L11" s="189" t="s">
        <v>828</v>
      </c>
      <c r="M11" s="210">
        <v>1</v>
      </c>
      <c r="N11" s="368">
        <v>45840</v>
      </c>
      <c r="O11" s="368">
        <v>46053</v>
      </c>
      <c r="P11" s="151"/>
      <c r="Q11" s="293">
        <v>46022</v>
      </c>
      <c r="R11" s="152"/>
      <c r="S11" s="311">
        <v>0</v>
      </c>
      <c r="T11" s="205">
        <f t="shared" si="6"/>
        <v>0</v>
      </c>
      <c r="U11" s="206">
        <f t="shared" si="7"/>
        <v>0</v>
      </c>
      <c r="V11" s="207" t="str">
        <f t="shared" si="8"/>
        <v>ALERTA</v>
      </c>
      <c r="W11" s="299" t="s">
        <v>998</v>
      </c>
      <c r="X11" s="217" t="s">
        <v>306</v>
      </c>
      <c r="Y11" s="351" t="str">
        <f t="shared" ref="Y11:Y13" si="12">IF(U11=100%,IF(U11&gt;=100%,"CUMPLIDA","ATENCIÓN"),IF(U11&gt;=0%,"ATENCIÓN","EN EJECUCIÓN"))</f>
        <v>ATENCIÓN</v>
      </c>
      <c r="Z11" s="201" t="str">
        <f t="shared" si="9"/>
        <v>NO</v>
      </c>
      <c r="AA11" s="335" t="s">
        <v>94</v>
      </c>
      <c r="AB11" s="333" t="str">
        <f t="shared" si="10"/>
        <v>NO APLICA</v>
      </c>
      <c r="AC11" s="186" t="str">
        <f t="shared" si="11"/>
        <v>NO APLICA</v>
      </c>
      <c r="AD11" s="201" t="s">
        <v>95</v>
      </c>
      <c r="AE11" s="151"/>
    </row>
    <row r="12" spans="2:31" ht="85.5" customHeight="1" x14ac:dyDescent="0.2">
      <c r="B12" s="195" t="s">
        <v>85</v>
      </c>
      <c r="C12" s="469"/>
      <c r="D12" s="189" t="s">
        <v>823</v>
      </c>
      <c r="E12" s="223">
        <v>772</v>
      </c>
      <c r="F12" s="412" t="s">
        <v>833</v>
      </c>
      <c r="G12" s="220" t="s">
        <v>834</v>
      </c>
      <c r="H12" s="220" t="s">
        <v>835</v>
      </c>
      <c r="I12" s="216" t="s">
        <v>836</v>
      </c>
      <c r="J12" s="216">
        <v>2</v>
      </c>
      <c r="K12" s="189" t="s">
        <v>99</v>
      </c>
      <c r="L12" s="189" t="s">
        <v>828</v>
      </c>
      <c r="M12" s="210">
        <v>1</v>
      </c>
      <c r="N12" s="368">
        <v>45840</v>
      </c>
      <c r="O12" s="368">
        <v>46053</v>
      </c>
      <c r="P12" s="151"/>
      <c r="Q12" s="293">
        <v>46022</v>
      </c>
      <c r="R12" s="152"/>
      <c r="S12" s="311">
        <v>0</v>
      </c>
      <c r="T12" s="205">
        <f t="shared" si="6"/>
        <v>0</v>
      </c>
      <c r="U12" s="206">
        <f t="shared" si="7"/>
        <v>0</v>
      </c>
      <c r="V12" s="207" t="str">
        <f t="shared" si="8"/>
        <v>ALERTA</v>
      </c>
      <c r="W12" s="299" t="s">
        <v>998</v>
      </c>
      <c r="X12" s="217" t="s">
        <v>306</v>
      </c>
      <c r="Y12" s="351" t="str">
        <f t="shared" si="12"/>
        <v>ATENCIÓN</v>
      </c>
      <c r="Z12" s="201" t="str">
        <f t="shared" si="9"/>
        <v>NO</v>
      </c>
      <c r="AA12" s="335" t="s">
        <v>94</v>
      </c>
      <c r="AB12" s="333" t="str">
        <f t="shared" si="10"/>
        <v>NO APLICA</v>
      </c>
      <c r="AC12" s="186" t="str">
        <f t="shared" si="11"/>
        <v>NO APLICA</v>
      </c>
      <c r="AD12" s="201" t="s">
        <v>95</v>
      </c>
      <c r="AE12" s="151"/>
    </row>
    <row r="13" spans="2:31" ht="85.5" customHeight="1" x14ac:dyDescent="0.2">
      <c r="B13" s="195" t="s">
        <v>85</v>
      </c>
      <c r="C13" s="469"/>
      <c r="D13" s="189" t="s">
        <v>823</v>
      </c>
      <c r="E13" s="223">
        <v>773</v>
      </c>
      <c r="F13" s="412" t="s">
        <v>837</v>
      </c>
      <c r="G13" s="220" t="s">
        <v>838</v>
      </c>
      <c r="H13" s="220" t="s">
        <v>839</v>
      </c>
      <c r="I13" s="216" t="s">
        <v>840</v>
      </c>
      <c r="J13" s="216">
        <v>1</v>
      </c>
      <c r="K13" s="189" t="s">
        <v>99</v>
      </c>
      <c r="L13" s="189" t="s">
        <v>828</v>
      </c>
      <c r="M13" s="210">
        <v>1</v>
      </c>
      <c r="N13" s="368">
        <v>45840</v>
      </c>
      <c r="O13" s="368">
        <v>46053</v>
      </c>
      <c r="P13" s="151"/>
      <c r="Q13" s="293">
        <v>46022</v>
      </c>
      <c r="R13" s="152"/>
      <c r="S13" s="311">
        <v>0</v>
      </c>
      <c r="T13" s="205">
        <f t="shared" si="6"/>
        <v>0</v>
      </c>
      <c r="U13" s="206">
        <f t="shared" si="7"/>
        <v>0</v>
      </c>
      <c r="V13" s="207" t="str">
        <f t="shared" si="8"/>
        <v>ALERTA</v>
      </c>
      <c r="W13" s="299" t="s">
        <v>998</v>
      </c>
      <c r="X13" s="217" t="s">
        <v>306</v>
      </c>
      <c r="Y13" s="351" t="str">
        <f t="shared" si="12"/>
        <v>ATENCIÓN</v>
      </c>
      <c r="Z13" s="201" t="str">
        <f t="shared" si="9"/>
        <v>NO</v>
      </c>
      <c r="AA13" s="335" t="s">
        <v>94</v>
      </c>
      <c r="AB13" s="333" t="str">
        <f t="shared" si="10"/>
        <v>NO APLICA</v>
      </c>
      <c r="AC13" s="186" t="str">
        <f t="shared" si="11"/>
        <v>NO APLICA</v>
      </c>
      <c r="AD13" s="201" t="s">
        <v>95</v>
      </c>
      <c r="AE13" s="151"/>
    </row>
  </sheetData>
  <autoFilter ref="A3:AG13"/>
  <mergeCells count="8">
    <mergeCell ref="C10:C13"/>
    <mergeCell ref="C8:C9"/>
    <mergeCell ref="Z1:AE2"/>
    <mergeCell ref="Q2:Y2"/>
    <mergeCell ref="C4:C7"/>
    <mergeCell ref="B1:F2"/>
    <mergeCell ref="Q1:Y1"/>
    <mergeCell ref="G1:P2"/>
  </mergeCells>
  <conditionalFormatting sqref="V4:V6">
    <cfRule type="dataBar" priority="1187">
      <dataBar>
        <cfvo type="min"/>
        <cfvo type="max"/>
        <color rgb="FF638EC6"/>
      </dataBar>
    </cfRule>
  </conditionalFormatting>
  <conditionalFormatting sqref="V4:V13">
    <cfRule type="containsText" dxfId="23" priority="31" stopIfTrue="1" operator="containsText" text="EN TERMINO">
      <formula>NOT(ISERROR(SEARCH("EN TERMINO",V4)))</formula>
    </cfRule>
    <cfRule type="containsText" priority="32" operator="containsText" text="AMARILLO">
      <formula>NOT(ISERROR(SEARCH("AMARILLO",V4)))</formula>
    </cfRule>
    <cfRule type="containsText" dxfId="22" priority="33" stopIfTrue="1" operator="containsText" text="ALERTA">
      <formula>NOT(ISERROR(SEARCH("ALERTA",V4)))</formula>
    </cfRule>
    <cfRule type="containsText" dxfId="21" priority="34" stopIfTrue="1" operator="containsText" text="OK">
      <formula>NOT(ISERROR(SEARCH("OK",V4)))</formula>
    </cfRule>
  </conditionalFormatting>
  <conditionalFormatting sqref="V7">
    <cfRule type="dataBar" priority="49">
      <dataBar>
        <cfvo type="min"/>
        <cfvo type="max"/>
        <color rgb="FF638EC6"/>
      </dataBar>
    </cfRule>
  </conditionalFormatting>
  <conditionalFormatting sqref="V8:V13">
    <cfRule type="dataBar" priority="38">
      <dataBar>
        <cfvo type="min"/>
        <cfvo type="max"/>
        <color rgb="FF638EC6"/>
      </dataBar>
    </cfRule>
  </conditionalFormatting>
  <conditionalFormatting sqref="Y4:Y13">
    <cfRule type="containsText" dxfId="20" priority="1" operator="containsText" text="EN EJECUCIÓN">
      <formula>NOT(ISERROR(SEARCH("EN EJECUCIÓN",Y4)))</formula>
    </cfRule>
    <cfRule type="containsText" dxfId="19" priority="2" operator="containsText" text="EN TERMINO">
      <formula>NOT(ISERROR(SEARCH("EN TERMINO",Y4)))</formula>
    </cfRule>
    <cfRule type="containsText" dxfId="18" priority="3" operator="containsText" text="ATENCIÓN">
      <formula>NOT(ISERROR(SEARCH("ATENCIÓN",Y4)))</formula>
    </cfRule>
    <cfRule type="containsText" dxfId="17" priority="4" stopIfTrue="1" operator="containsText" text="PENDIENTE">
      <formula>NOT(ISERROR(SEARCH("PENDIENTE",Y4)))</formula>
    </cfRule>
    <cfRule type="containsText" dxfId="16" priority="5" stopIfTrue="1" operator="containsText" text="INCUMPLIDA">
      <formula>NOT(ISERROR(SEARCH("INCUMPLIDA",Y4)))</formula>
    </cfRule>
    <cfRule type="containsText" dxfId="15" priority="6" stopIfTrue="1" operator="containsText" text="CUMPLIDA">
      <formula>NOT(ISERROR(SEARCH("CUMPLIDA",Y4)))</formula>
    </cfRule>
  </conditionalFormatting>
  <conditionalFormatting sqref="AC4:AC13">
    <cfRule type="containsText" dxfId="14" priority="35" operator="containsText" text="cerrada">
      <formula>NOT(ISERROR(SEARCH("cerrada",AC4)))</formula>
    </cfRule>
    <cfRule type="containsText" dxfId="13" priority="36" operator="containsText" text="cerrado">
      <formula>NOT(ISERROR(SEARCH("cerrado",AC4)))</formula>
    </cfRule>
    <cfRule type="containsText" dxfId="12" priority="37" operator="containsText" text="Abierto">
      <formula>NOT(ISERROR(SEARCH("Abierto",AC4)))</formula>
    </cfRule>
  </conditionalFormatting>
  <dataValidations count="3">
    <dataValidation type="list" allowBlank="1" showInputMessage="1" showErrorMessage="1" sqref="AA4:AA7">
      <formula1>#REF!</formula1>
    </dataValidation>
    <dataValidation type="list" allowBlank="1" showInputMessage="1" showErrorMessage="1" sqref="AA8:AA13">
      <formula1>$BF$4:$BH$4</formula1>
    </dataValidation>
    <dataValidation type="list" allowBlank="1" showInputMessage="1" showErrorMessage="1" sqref="K8:K13">
      <formula1>"Correctiva, Preventiva, Acción de mejora"</formula1>
    </dataValidation>
  </dataValidation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27"/>
  <sheetViews>
    <sheetView zoomScale="80" zoomScaleNormal="80" workbookViewId="0">
      <pane xSplit="6" ySplit="2" topLeftCell="X3" activePane="bottomRight" state="frozen"/>
      <selection pane="topRight" activeCell="G1" sqref="G1"/>
      <selection pane="bottomLeft" activeCell="A3" sqref="A3"/>
      <selection pane="bottomRight" activeCell="R14" sqref="R14"/>
    </sheetView>
  </sheetViews>
  <sheetFormatPr baseColWidth="10" defaultColWidth="20.140625" defaultRowHeight="50.1" customHeight="1" outlineLevelCol="1" x14ac:dyDescent="0.2"/>
  <cols>
    <col min="1" max="1" width="4.140625" style="142" customWidth="1"/>
    <col min="2" max="2" width="12.140625" style="142" customWidth="1"/>
    <col min="3" max="3" width="28.140625" style="142" customWidth="1"/>
    <col min="4" max="4" width="17.7109375" style="142" customWidth="1"/>
    <col min="5" max="5" width="15" style="142" customWidth="1"/>
    <col min="6" max="6" width="45" style="142" customWidth="1"/>
    <col min="7" max="7" width="29.140625" style="142" customWidth="1"/>
    <col min="8" max="8" width="54" style="144" customWidth="1"/>
    <col min="9" max="16" width="20.140625" style="142"/>
    <col min="17" max="17" width="20.140625" style="143" outlineLevel="1"/>
    <col min="18" max="18" width="39.42578125" style="143" customWidth="1" outlineLevel="1"/>
    <col min="19" max="19" width="20.140625" style="330" outlineLevel="1"/>
    <col min="20" max="22" width="20.140625" style="143" outlineLevel="1"/>
    <col min="23" max="23" width="67.28515625" style="382"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24" customHeight="1" x14ac:dyDescent="0.25">
      <c r="B1" s="466" t="s">
        <v>6</v>
      </c>
      <c r="C1" s="466"/>
      <c r="D1" s="466"/>
      <c r="E1" s="466"/>
      <c r="F1" s="466"/>
      <c r="G1" s="476" t="s">
        <v>19</v>
      </c>
      <c r="H1" s="477"/>
      <c r="I1" s="477"/>
      <c r="J1" s="477"/>
      <c r="K1" s="477"/>
      <c r="L1" s="477"/>
      <c r="M1" s="477"/>
      <c r="N1" s="477"/>
      <c r="O1" s="477"/>
      <c r="P1" s="478"/>
      <c r="Q1" s="465"/>
      <c r="R1" s="465"/>
      <c r="S1" s="465"/>
      <c r="T1" s="465"/>
      <c r="U1" s="465"/>
      <c r="V1" s="465"/>
      <c r="W1" s="465"/>
      <c r="X1" s="465"/>
      <c r="Y1" s="465"/>
      <c r="Z1" s="461" t="s">
        <v>69</v>
      </c>
      <c r="AA1" s="462"/>
      <c r="AB1" s="462"/>
      <c r="AC1" s="462"/>
      <c r="AD1" s="462"/>
      <c r="AE1" s="462"/>
    </row>
    <row r="2" spans="2:31" ht="27" customHeight="1" x14ac:dyDescent="0.25">
      <c r="B2" s="466"/>
      <c r="C2" s="466"/>
      <c r="D2" s="466"/>
      <c r="E2" s="466"/>
      <c r="F2" s="466"/>
      <c r="G2" s="479"/>
      <c r="H2" s="480"/>
      <c r="I2" s="480"/>
      <c r="J2" s="480"/>
      <c r="K2" s="480"/>
      <c r="L2" s="480"/>
      <c r="M2" s="480"/>
      <c r="N2" s="480"/>
      <c r="O2" s="480"/>
      <c r="P2" s="481"/>
      <c r="Q2" s="468" t="s">
        <v>70</v>
      </c>
      <c r="R2" s="468"/>
      <c r="S2" s="468"/>
      <c r="T2" s="468"/>
      <c r="U2" s="468"/>
      <c r="V2" s="468"/>
      <c r="W2" s="468"/>
      <c r="X2" s="468"/>
      <c r="Y2" s="468"/>
      <c r="Z2" s="463"/>
      <c r="AA2" s="464"/>
      <c r="AB2" s="464"/>
      <c r="AC2" s="464"/>
      <c r="AD2" s="464"/>
      <c r="AE2" s="464"/>
    </row>
    <row r="3" spans="2:31" ht="50.1"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4" t="s">
        <v>58</v>
      </c>
      <c r="AB3" s="184" t="s">
        <v>60</v>
      </c>
      <c r="AC3" s="184" t="s">
        <v>62</v>
      </c>
      <c r="AD3" s="184" t="s">
        <v>64</v>
      </c>
      <c r="AE3" s="184" t="s">
        <v>84</v>
      </c>
    </row>
    <row r="4" spans="2:31" ht="129.75" customHeight="1" x14ac:dyDescent="0.25">
      <c r="B4" s="195" t="s">
        <v>85</v>
      </c>
      <c r="C4" s="212" t="s">
        <v>841</v>
      </c>
      <c r="D4" s="213" t="s">
        <v>348</v>
      </c>
      <c r="E4" s="223">
        <v>560</v>
      </c>
      <c r="F4" s="352" t="s">
        <v>842</v>
      </c>
      <c r="G4" s="216" t="s">
        <v>843</v>
      </c>
      <c r="H4" s="216" t="s">
        <v>844</v>
      </c>
      <c r="I4" s="216" t="s">
        <v>845</v>
      </c>
      <c r="J4" s="216">
        <v>1</v>
      </c>
      <c r="K4" s="151" t="s">
        <v>99</v>
      </c>
      <c r="L4" s="216" t="s">
        <v>846</v>
      </c>
      <c r="M4" s="210">
        <v>1</v>
      </c>
      <c r="N4" s="279">
        <v>45536</v>
      </c>
      <c r="O4" s="279" t="s">
        <v>847</v>
      </c>
      <c r="P4" s="429">
        <v>45991</v>
      </c>
      <c r="Q4" s="291">
        <v>45664</v>
      </c>
      <c r="R4" s="340" t="s">
        <v>848</v>
      </c>
      <c r="S4" s="361">
        <v>1</v>
      </c>
      <c r="T4" s="205">
        <f t="shared" ref="T4:T21" si="0">(IF(S4="","",IF(OR($J4=0,$J4="",Q4=""),"",S4/$J4)))</f>
        <v>1</v>
      </c>
      <c r="U4" s="206">
        <f t="shared" ref="U4:U21" si="1">(IF(OR($M4="",T4=""),"",IF(OR($M4=0,T4=0),0,IF((T4*100%)/$M4&gt;100%,100%,(T4*100%)/$M4))))</f>
        <v>1</v>
      </c>
      <c r="V4" s="380" t="str">
        <f t="shared" ref="V4:V27" si="2">IF(S4="","",IF(U4&lt;100%, IF(U4&lt;100%, "ALERTA","EN TERMINO"), IF(U4=100%, "OK", "EN TERMINO")))</f>
        <v>OK</v>
      </c>
      <c r="W4" s="340" t="s">
        <v>1046</v>
      </c>
      <c r="X4" s="217" t="s">
        <v>306</v>
      </c>
      <c r="Y4" s="351" t="str">
        <f>IF(U4=100%,IF(U4&gt;=100%,"CUMPLIDA","ATENCIÓN"),IF(U4=0%,"ATENCIÓN","EN EJECUCIÓN"))</f>
        <v>CUMPLIDA</v>
      </c>
      <c r="Z4" s="201" t="str">
        <f>IF(Y4="CUMPLIDA", "SI", "NO")</f>
        <v>SI</v>
      </c>
      <c r="AA4" s="335" t="s">
        <v>94</v>
      </c>
      <c r="AB4" s="333" t="str">
        <f>IF(Y4="CUMPLIDA",IF(AND(Z4="SI",AA4="NO"),"EFECTIVA",IF(AND(Z4="NO",AA4="NO"),"INEFECTIVA",IF(AND(Z4="NO",AA4="SI"),"INEFECTIVA",IF(AND(Z4="SI",AA4="SI"),"INEFECTIVA")))),"NO APLICA")</f>
        <v>EFECTIVA</v>
      </c>
      <c r="AC4" s="186" t="str">
        <f>IF(AB4="EFECTIVA","NO",IF(AB4="INEFECTIVA","SI","NO APLICA"))</f>
        <v>NO</v>
      </c>
      <c r="AD4" s="201" t="s">
        <v>95</v>
      </c>
      <c r="AE4" s="151"/>
    </row>
    <row r="5" spans="2:31" ht="135" customHeight="1" x14ac:dyDescent="0.25">
      <c r="B5" s="195" t="s">
        <v>85</v>
      </c>
      <c r="C5" s="470" t="s">
        <v>849</v>
      </c>
      <c r="D5" s="213" t="s">
        <v>348</v>
      </c>
      <c r="E5" s="223">
        <v>625</v>
      </c>
      <c r="F5" s="208" t="s">
        <v>850</v>
      </c>
      <c r="G5" s="216" t="s">
        <v>851</v>
      </c>
      <c r="H5" s="216" t="s">
        <v>852</v>
      </c>
      <c r="I5" s="216" t="s">
        <v>853</v>
      </c>
      <c r="J5" s="216">
        <v>4</v>
      </c>
      <c r="K5" s="151" t="s">
        <v>99</v>
      </c>
      <c r="L5" s="216" t="s">
        <v>854</v>
      </c>
      <c r="M5" s="210">
        <v>1</v>
      </c>
      <c r="N5" s="279">
        <v>45689</v>
      </c>
      <c r="O5" s="279">
        <v>45960</v>
      </c>
      <c r="P5" s="429">
        <v>45991</v>
      </c>
      <c r="Q5" s="291">
        <v>45664</v>
      </c>
      <c r="R5" s="340" t="s">
        <v>855</v>
      </c>
      <c r="S5" s="361">
        <v>1</v>
      </c>
      <c r="T5" s="205">
        <f t="shared" si="0"/>
        <v>0.25</v>
      </c>
      <c r="U5" s="206">
        <f t="shared" si="1"/>
        <v>0.25</v>
      </c>
      <c r="V5" s="380" t="str">
        <f t="shared" si="2"/>
        <v>ALERTA</v>
      </c>
      <c r="W5" s="340" t="s">
        <v>1044</v>
      </c>
      <c r="X5" s="217" t="s">
        <v>306</v>
      </c>
      <c r="Y5" s="292" t="str">
        <f>IF(U5=100%,IF(U5&gt;=100%,"CUMPLIDA","ATENCIÓN"),IF(U5&lt;100%,"INCUMPLIDA","EN EJECUCIÓN"))</f>
        <v>INCUMPLIDA</v>
      </c>
      <c r="Z5" s="201" t="str">
        <f>IF(Y5="CUMPLIDA", "SI", "NO")</f>
        <v>NO</v>
      </c>
      <c r="AA5" s="335" t="s">
        <v>94</v>
      </c>
      <c r="AB5" s="333" t="str">
        <f>IF(Y5="CUMPLIDA",IF(AND(Z5="SI",AA5="NO"),"EFECTIVA",IF(AND(Z5="NO",AA5="NO"),"INEFECTIVA",IF(AND(Z5="NO",AA5="SI"),"INEFECTIVA",IF(AND(Z5="SI",AA5="SI"),"INEFECTIVA")))),"NO APLICA")</f>
        <v>NO APLICA</v>
      </c>
      <c r="AC5" s="186" t="str">
        <f>IF(AB5="EFECTIVA","NO",IF(AB5="INEFECTIVA","SI","NO APLICA"))</f>
        <v>NO APLICA</v>
      </c>
      <c r="AD5" s="201" t="s">
        <v>95</v>
      </c>
      <c r="AE5" s="151"/>
    </row>
    <row r="6" spans="2:31" ht="128.25" customHeight="1" x14ac:dyDescent="0.25">
      <c r="B6" s="195" t="s">
        <v>85</v>
      </c>
      <c r="C6" s="472"/>
      <c r="D6" s="213" t="s">
        <v>348</v>
      </c>
      <c r="E6" s="223">
        <v>626</v>
      </c>
      <c r="F6" s="208" t="s">
        <v>856</v>
      </c>
      <c r="G6" s="209" t="s">
        <v>851</v>
      </c>
      <c r="H6" s="209" t="s">
        <v>857</v>
      </c>
      <c r="I6" s="315" t="s">
        <v>858</v>
      </c>
      <c r="J6" s="315">
        <v>2</v>
      </c>
      <c r="K6" s="151" t="s">
        <v>99</v>
      </c>
      <c r="L6" s="216" t="s">
        <v>854</v>
      </c>
      <c r="M6" s="210">
        <v>1</v>
      </c>
      <c r="N6" s="279">
        <v>45689</v>
      </c>
      <c r="O6" s="279">
        <v>45838</v>
      </c>
      <c r="P6" s="429">
        <v>45991</v>
      </c>
      <c r="Q6" s="291">
        <v>45664</v>
      </c>
      <c r="R6" s="340" t="s">
        <v>859</v>
      </c>
      <c r="S6" s="361">
        <v>2</v>
      </c>
      <c r="T6" s="205">
        <f t="shared" si="0"/>
        <v>1</v>
      </c>
      <c r="U6" s="206">
        <f t="shared" si="1"/>
        <v>1</v>
      </c>
      <c r="V6" s="204" t="str">
        <f t="shared" si="2"/>
        <v>OK</v>
      </c>
      <c r="W6" s="340" t="s">
        <v>1045</v>
      </c>
      <c r="X6" s="217" t="s">
        <v>306</v>
      </c>
      <c r="Y6" s="292" t="str">
        <f t="shared" ref="Y6:Y21" si="3">IF(U6=100%,IF(U6&gt;=100%,"CUMPLIDA","ATENCIÓN"),IF(U6&lt;50%,"ATENCIÓN","EN EJECUCIÓN"))</f>
        <v>CUMPLIDA</v>
      </c>
      <c r="Z6" s="201" t="str">
        <f>IF(Y6="CUMPLIDA", "SI", "NO")</f>
        <v>SI</v>
      </c>
      <c r="AA6" s="335" t="s">
        <v>94</v>
      </c>
      <c r="AB6" s="333" t="str">
        <f>IF(Y6="CUMPLIDA",IF(AND(Z6="SI",AA6="NO"),"EFECTIVA",IF(AND(Z6="NO",AA6="NO"),"INEFECTIVA",IF(AND(Z6="NO",AA6="SI"),"INEFECTIVA",IF(AND(Z6="SI",AA6="SI"),"INEFECTIVA")))),"NO APLICA")</f>
        <v>EFECTIVA</v>
      </c>
      <c r="AC6" s="186" t="str">
        <f>IF(AB6="EFECTIVA","NO",IF(AB6="INEFECTIVA","SI","NO APLICA"))</f>
        <v>NO</v>
      </c>
      <c r="AD6" s="201" t="s">
        <v>95</v>
      </c>
      <c r="AE6" s="151"/>
    </row>
    <row r="7" spans="2:31" ht="60.75" customHeight="1" x14ac:dyDescent="0.25">
      <c r="B7" s="188" t="s">
        <v>85</v>
      </c>
      <c r="C7" s="199" t="s">
        <v>360</v>
      </c>
      <c r="D7" s="404" t="s">
        <v>361</v>
      </c>
      <c r="E7" s="226">
        <v>643</v>
      </c>
      <c r="F7" s="331" t="s">
        <v>860</v>
      </c>
      <c r="G7" s="227" t="s">
        <v>861</v>
      </c>
      <c r="H7" s="405" t="s">
        <v>862</v>
      </c>
      <c r="I7" s="191" t="s">
        <v>863</v>
      </c>
      <c r="J7" s="191">
        <v>3</v>
      </c>
      <c r="K7" s="177" t="s">
        <v>92</v>
      </c>
      <c r="L7" s="228" t="s">
        <v>854</v>
      </c>
      <c r="M7" s="192">
        <v>1</v>
      </c>
      <c r="N7" s="248">
        <v>45637</v>
      </c>
      <c r="O7" s="248">
        <v>45808</v>
      </c>
      <c r="P7" s="427">
        <v>45991</v>
      </c>
      <c r="Q7" s="291">
        <v>45664</v>
      </c>
      <c r="R7" s="448" t="s">
        <v>864</v>
      </c>
      <c r="S7" s="365">
        <v>3</v>
      </c>
      <c r="T7" s="202">
        <f t="shared" si="0"/>
        <v>1</v>
      </c>
      <c r="U7" s="366">
        <f t="shared" si="1"/>
        <v>1</v>
      </c>
      <c r="V7" s="383" t="str">
        <f t="shared" si="2"/>
        <v>OK</v>
      </c>
      <c r="W7" s="340" t="s">
        <v>1043</v>
      </c>
      <c r="X7" s="217" t="s">
        <v>306</v>
      </c>
      <c r="Y7" s="292" t="str">
        <f t="shared" si="3"/>
        <v>CUMPLIDA</v>
      </c>
      <c r="Z7" s="288" t="str">
        <f>IF(Y7="CUMPLIDA", "SI", "NO")</f>
        <v>SI</v>
      </c>
      <c r="AA7" s="335" t="s">
        <v>94</v>
      </c>
      <c r="AB7" s="333" t="str">
        <f>IF(Y7="CUMPLIDA",IF(AND(Z7="SI",AA7="NO"),"EFECTIVA",IF(AND(Z7="NO",AA7="NO"),"INEFECTIVA",IF(AND(Z7="NO",AA7="SI"),"INEFECTIVA",IF(AND(Z7="SI",AA7="SI"),"INEFECTIVA")))),"NO APLICA")</f>
        <v>EFECTIVA</v>
      </c>
      <c r="AC7" s="186" t="str">
        <f>IF(AB7="EFECTIVA","NO",IF(AB7="INEFECTIVA","SI","NO APLICA"))</f>
        <v>NO</v>
      </c>
      <c r="AD7" s="201" t="s">
        <v>95</v>
      </c>
      <c r="AE7" s="151"/>
    </row>
    <row r="8" spans="2:31" ht="97.5" customHeight="1" x14ac:dyDescent="0.25">
      <c r="B8" s="195" t="s">
        <v>85</v>
      </c>
      <c r="C8" s="469" t="s">
        <v>865</v>
      </c>
      <c r="D8" s="189" t="s">
        <v>866</v>
      </c>
      <c r="E8" s="223">
        <v>707</v>
      </c>
      <c r="F8" s="215" t="s">
        <v>867</v>
      </c>
      <c r="G8" s="224" t="s">
        <v>868</v>
      </c>
      <c r="H8" s="189" t="s">
        <v>869</v>
      </c>
      <c r="I8" s="189" t="s">
        <v>870</v>
      </c>
      <c r="J8" s="189">
        <v>1</v>
      </c>
      <c r="K8" s="177" t="s">
        <v>99</v>
      </c>
      <c r="L8" s="228" t="s">
        <v>871</v>
      </c>
      <c r="M8" s="192">
        <v>1</v>
      </c>
      <c r="N8" s="248">
        <v>45930</v>
      </c>
      <c r="O8" s="428">
        <v>46021</v>
      </c>
      <c r="P8" s="151"/>
      <c r="Q8" s="291">
        <v>45664</v>
      </c>
      <c r="R8" s="340" t="s">
        <v>872</v>
      </c>
      <c r="S8" s="365">
        <v>1</v>
      </c>
      <c r="T8" s="202">
        <f t="shared" si="0"/>
        <v>1</v>
      </c>
      <c r="U8" s="366">
        <f t="shared" si="1"/>
        <v>1</v>
      </c>
      <c r="V8" s="383" t="str">
        <f t="shared" si="2"/>
        <v>OK</v>
      </c>
      <c r="W8" s="300" t="s">
        <v>1040</v>
      </c>
      <c r="X8" s="217" t="s">
        <v>306</v>
      </c>
      <c r="Y8" s="292" t="str">
        <f t="shared" si="3"/>
        <v>CUMPLIDA</v>
      </c>
      <c r="Z8" s="288" t="str">
        <f t="shared" ref="Z8:Z27" si="4">IF(Y8="CUMPLIDA", "SI", "NO")</f>
        <v>SI</v>
      </c>
      <c r="AA8" s="335" t="s">
        <v>94</v>
      </c>
      <c r="AB8" s="333" t="str">
        <f t="shared" ref="AB8:AB27" si="5">IF(Y8="CUMPLIDA",IF(AND(Z8="SI",AA8="NO"),"EFECTIVA",IF(AND(Z8="NO",AA8="NO"),"INEFECTIVA",IF(AND(Z8="NO",AA8="SI"),"INEFECTIVA",IF(AND(Z8="SI",AA8="SI"),"INEFECTIVA")))),"NO APLICA")</f>
        <v>EFECTIVA</v>
      </c>
      <c r="AC8" s="186" t="str">
        <f t="shared" ref="AC8:AC27" si="6">IF(AB8="EFECTIVA","NO",IF(AB8="INEFECTIVA","SI","NO APLICA"))</f>
        <v>NO</v>
      </c>
      <c r="AD8" s="201" t="s">
        <v>95</v>
      </c>
      <c r="AE8" s="151"/>
    </row>
    <row r="9" spans="2:31" ht="106.5" customHeight="1" x14ac:dyDescent="0.25">
      <c r="B9" s="195" t="s">
        <v>85</v>
      </c>
      <c r="C9" s="469"/>
      <c r="D9" s="189" t="s">
        <v>866</v>
      </c>
      <c r="E9" s="223">
        <v>707</v>
      </c>
      <c r="F9" s="215" t="s">
        <v>867</v>
      </c>
      <c r="G9" s="224" t="s">
        <v>868</v>
      </c>
      <c r="H9" s="189" t="s">
        <v>873</v>
      </c>
      <c r="I9" s="189" t="s">
        <v>874</v>
      </c>
      <c r="J9" s="189">
        <v>1</v>
      </c>
      <c r="K9" s="177" t="s">
        <v>99</v>
      </c>
      <c r="L9" s="228" t="s">
        <v>875</v>
      </c>
      <c r="M9" s="192">
        <v>1</v>
      </c>
      <c r="N9" s="248">
        <v>45930</v>
      </c>
      <c r="O9" s="428">
        <v>46021</v>
      </c>
      <c r="P9" s="151"/>
      <c r="Q9" s="291">
        <v>45664</v>
      </c>
      <c r="R9" s="220" t="s">
        <v>876</v>
      </c>
      <c r="S9" s="365">
        <v>1</v>
      </c>
      <c r="T9" s="202">
        <f t="shared" si="0"/>
        <v>1</v>
      </c>
      <c r="U9" s="366">
        <f t="shared" si="1"/>
        <v>1</v>
      </c>
      <c r="V9" s="383" t="str">
        <f t="shared" si="2"/>
        <v>OK</v>
      </c>
      <c r="W9" s="300" t="s">
        <v>1042</v>
      </c>
      <c r="X9" s="217" t="s">
        <v>306</v>
      </c>
      <c r="Y9" s="292" t="str">
        <f t="shared" si="3"/>
        <v>CUMPLIDA</v>
      </c>
      <c r="Z9" s="288" t="str">
        <f t="shared" si="4"/>
        <v>SI</v>
      </c>
      <c r="AA9" s="335" t="s">
        <v>94</v>
      </c>
      <c r="AB9" s="333" t="str">
        <f t="shared" si="5"/>
        <v>EFECTIVA</v>
      </c>
      <c r="AC9" s="186" t="str">
        <f t="shared" si="6"/>
        <v>NO</v>
      </c>
      <c r="AD9" s="201" t="s">
        <v>95</v>
      </c>
      <c r="AE9" s="151"/>
    </row>
    <row r="10" spans="2:31" ht="128.25" customHeight="1" x14ac:dyDescent="0.25">
      <c r="B10" s="195" t="s">
        <v>85</v>
      </c>
      <c r="C10" s="469"/>
      <c r="D10" s="189" t="s">
        <v>866</v>
      </c>
      <c r="E10" s="223">
        <v>707</v>
      </c>
      <c r="F10" s="215" t="s">
        <v>867</v>
      </c>
      <c r="G10" s="224" t="s">
        <v>868</v>
      </c>
      <c r="H10" s="189" t="s">
        <v>877</v>
      </c>
      <c r="I10" s="189" t="s">
        <v>878</v>
      </c>
      <c r="J10" s="189">
        <v>1</v>
      </c>
      <c r="K10" s="177" t="s">
        <v>99</v>
      </c>
      <c r="L10" s="228" t="s">
        <v>875</v>
      </c>
      <c r="M10" s="192">
        <v>1</v>
      </c>
      <c r="N10" s="248">
        <v>45930</v>
      </c>
      <c r="O10" s="428">
        <v>46021</v>
      </c>
      <c r="P10" s="151"/>
      <c r="Q10" s="291">
        <v>45664</v>
      </c>
      <c r="R10" s="340" t="s">
        <v>879</v>
      </c>
      <c r="S10" s="365">
        <v>1</v>
      </c>
      <c r="T10" s="202">
        <f t="shared" si="0"/>
        <v>1</v>
      </c>
      <c r="U10" s="366">
        <f t="shared" si="1"/>
        <v>1</v>
      </c>
      <c r="V10" s="383" t="str">
        <f t="shared" si="2"/>
        <v>OK</v>
      </c>
      <c r="W10" s="300" t="s">
        <v>1041</v>
      </c>
      <c r="X10" s="217" t="s">
        <v>306</v>
      </c>
      <c r="Y10" s="292" t="str">
        <f t="shared" si="3"/>
        <v>CUMPLIDA</v>
      </c>
      <c r="Z10" s="288" t="str">
        <f t="shared" si="4"/>
        <v>SI</v>
      </c>
      <c r="AA10" s="335" t="s">
        <v>94</v>
      </c>
      <c r="AB10" s="333" t="str">
        <f t="shared" si="5"/>
        <v>EFECTIVA</v>
      </c>
      <c r="AC10" s="186" t="str">
        <f t="shared" si="6"/>
        <v>NO</v>
      </c>
      <c r="AD10" s="201" t="s">
        <v>95</v>
      </c>
      <c r="AE10" s="151"/>
    </row>
    <row r="11" spans="2:31" ht="210.75" customHeight="1" x14ac:dyDescent="0.25">
      <c r="B11" s="195" t="s">
        <v>85</v>
      </c>
      <c r="C11" s="469"/>
      <c r="D11" s="189" t="s">
        <v>866</v>
      </c>
      <c r="E11" s="223">
        <v>708</v>
      </c>
      <c r="F11" s="215" t="s">
        <v>880</v>
      </c>
      <c r="G11" s="224" t="s">
        <v>881</v>
      </c>
      <c r="H11" s="189" t="s">
        <v>882</v>
      </c>
      <c r="I11" s="189" t="s">
        <v>883</v>
      </c>
      <c r="J11" s="189">
        <v>4</v>
      </c>
      <c r="K11" s="177" t="s">
        <v>99</v>
      </c>
      <c r="L11" s="228" t="s">
        <v>884</v>
      </c>
      <c r="M11" s="192">
        <v>1</v>
      </c>
      <c r="N11" s="248">
        <v>45961</v>
      </c>
      <c r="O11" s="248">
        <v>46326</v>
      </c>
      <c r="P11" s="151"/>
      <c r="Q11" s="291">
        <v>45664</v>
      </c>
      <c r="R11" s="340" t="s">
        <v>885</v>
      </c>
      <c r="S11" s="365">
        <v>1</v>
      </c>
      <c r="T11" s="202">
        <f t="shared" si="0"/>
        <v>0.25</v>
      </c>
      <c r="U11" s="366">
        <f t="shared" si="1"/>
        <v>0.25</v>
      </c>
      <c r="V11" s="383" t="str">
        <f t="shared" si="2"/>
        <v>ALERTA</v>
      </c>
      <c r="W11" s="300" t="s">
        <v>1038</v>
      </c>
      <c r="X11" s="217" t="s">
        <v>306</v>
      </c>
      <c r="Y11" s="292" t="str">
        <f t="shared" si="3"/>
        <v>ATENCIÓN</v>
      </c>
      <c r="Z11" s="288" t="str">
        <f t="shared" si="4"/>
        <v>NO</v>
      </c>
      <c r="AA11" s="335" t="s">
        <v>94</v>
      </c>
      <c r="AB11" s="333" t="str">
        <f t="shared" si="5"/>
        <v>NO APLICA</v>
      </c>
      <c r="AC11" s="186" t="str">
        <f t="shared" si="6"/>
        <v>NO APLICA</v>
      </c>
      <c r="AD11" s="201" t="s">
        <v>95</v>
      </c>
      <c r="AE11" s="151"/>
    </row>
    <row r="12" spans="2:31" ht="98.25" customHeight="1" x14ac:dyDescent="0.25">
      <c r="B12" s="195" t="s">
        <v>85</v>
      </c>
      <c r="C12" s="469"/>
      <c r="D12" s="189" t="s">
        <v>866</v>
      </c>
      <c r="E12" s="223">
        <v>709</v>
      </c>
      <c r="F12" s="215" t="s">
        <v>886</v>
      </c>
      <c r="G12" s="224" t="s">
        <v>887</v>
      </c>
      <c r="H12" s="189" t="s">
        <v>888</v>
      </c>
      <c r="I12" s="189" t="s">
        <v>889</v>
      </c>
      <c r="J12" s="189">
        <v>2</v>
      </c>
      <c r="K12" s="151" t="s">
        <v>99</v>
      </c>
      <c r="L12" s="216" t="s">
        <v>884</v>
      </c>
      <c r="M12" s="210">
        <v>1</v>
      </c>
      <c r="N12" s="229">
        <v>45961</v>
      </c>
      <c r="O12" s="229">
        <v>45972</v>
      </c>
      <c r="P12" s="254">
        <v>46081</v>
      </c>
      <c r="Q12" s="291">
        <v>45664</v>
      </c>
      <c r="R12" s="340" t="s">
        <v>890</v>
      </c>
      <c r="S12" s="365">
        <v>0.02</v>
      </c>
      <c r="T12" s="202">
        <f t="shared" si="0"/>
        <v>0.01</v>
      </c>
      <c r="U12" s="366">
        <f t="shared" si="1"/>
        <v>0.01</v>
      </c>
      <c r="V12" s="383" t="str">
        <f t="shared" si="2"/>
        <v>ALERTA</v>
      </c>
      <c r="W12" s="300" t="s">
        <v>1039</v>
      </c>
      <c r="X12" s="217" t="s">
        <v>306</v>
      </c>
      <c r="Y12" s="292" t="str">
        <f t="shared" si="3"/>
        <v>ATENCIÓN</v>
      </c>
      <c r="Z12" s="288" t="str">
        <f t="shared" si="4"/>
        <v>NO</v>
      </c>
      <c r="AA12" s="335" t="s">
        <v>94</v>
      </c>
      <c r="AB12" s="333" t="str">
        <f t="shared" si="5"/>
        <v>NO APLICA</v>
      </c>
      <c r="AC12" s="186" t="str">
        <f t="shared" si="6"/>
        <v>NO APLICA</v>
      </c>
      <c r="AD12" s="201" t="s">
        <v>95</v>
      </c>
      <c r="AE12" s="151"/>
    </row>
    <row r="13" spans="2:31" ht="165" customHeight="1" x14ac:dyDescent="0.25">
      <c r="B13" s="195" t="s">
        <v>85</v>
      </c>
      <c r="C13" s="469"/>
      <c r="D13" s="189" t="s">
        <v>866</v>
      </c>
      <c r="E13" s="223">
        <v>710</v>
      </c>
      <c r="F13" s="215" t="s">
        <v>891</v>
      </c>
      <c r="G13" s="224" t="s">
        <v>892</v>
      </c>
      <c r="H13" s="189" t="s">
        <v>893</v>
      </c>
      <c r="I13" s="189" t="s">
        <v>894</v>
      </c>
      <c r="J13" s="189">
        <v>1</v>
      </c>
      <c r="K13" s="151" t="s">
        <v>99</v>
      </c>
      <c r="L13" s="216" t="s">
        <v>884</v>
      </c>
      <c r="M13" s="210">
        <v>1</v>
      </c>
      <c r="N13" s="229">
        <v>45930</v>
      </c>
      <c r="O13" s="411">
        <v>45960</v>
      </c>
      <c r="P13" s="151"/>
      <c r="Q13" s="291">
        <v>45664</v>
      </c>
      <c r="R13" s="340" t="s">
        <v>895</v>
      </c>
      <c r="S13" s="365">
        <v>1</v>
      </c>
      <c r="T13" s="202">
        <f t="shared" si="0"/>
        <v>1</v>
      </c>
      <c r="U13" s="366">
        <f t="shared" si="1"/>
        <v>1</v>
      </c>
      <c r="V13" s="383" t="str">
        <f t="shared" si="2"/>
        <v>OK</v>
      </c>
      <c r="W13" s="300" t="s">
        <v>1036</v>
      </c>
      <c r="X13" s="217" t="s">
        <v>306</v>
      </c>
      <c r="Y13" s="292" t="str">
        <f t="shared" si="3"/>
        <v>CUMPLIDA</v>
      </c>
      <c r="Z13" s="288" t="str">
        <f t="shared" si="4"/>
        <v>SI</v>
      </c>
      <c r="AA13" s="335" t="s">
        <v>94</v>
      </c>
      <c r="AB13" s="333" t="str">
        <f t="shared" si="5"/>
        <v>EFECTIVA</v>
      </c>
      <c r="AC13" s="186" t="str">
        <f t="shared" si="6"/>
        <v>NO</v>
      </c>
      <c r="AD13" s="201" t="s">
        <v>95</v>
      </c>
      <c r="AE13" s="151"/>
    </row>
    <row r="14" spans="2:31" ht="85.5" customHeight="1" x14ac:dyDescent="0.25">
      <c r="B14" s="195" t="s">
        <v>85</v>
      </c>
      <c r="C14" s="469"/>
      <c r="D14" s="189" t="s">
        <v>866</v>
      </c>
      <c r="E14" s="223">
        <v>710</v>
      </c>
      <c r="F14" s="215" t="s">
        <v>891</v>
      </c>
      <c r="G14" s="224" t="s">
        <v>892</v>
      </c>
      <c r="H14" s="189" t="s">
        <v>896</v>
      </c>
      <c r="I14" s="189" t="s">
        <v>897</v>
      </c>
      <c r="J14" s="189">
        <v>1</v>
      </c>
      <c r="K14" s="151" t="s">
        <v>99</v>
      </c>
      <c r="L14" s="216" t="s">
        <v>884</v>
      </c>
      <c r="M14" s="210">
        <v>1</v>
      </c>
      <c r="N14" s="229">
        <v>45930</v>
      </c>
      <c r="O14" s="411">
        <v>45960</v>
      </c>
      <c r="P14" s="151"/>
      <c r="Q14" s="291">
        <v>45664</v>
      </c>
      <c r="R14" s="447" t="s">
        <v>898</v>
      </c>
      <c r="S14" s="365">
        <v>0</v>
      </c>
      <c r="T14" s="202">
        <f t="shared" si="0"/>
        <v>0</v>
      </c>
      <c r="U14" s="366">
        <f t="shared" si="1"/>
        <v>0</v>
      </c>
      <c r="V14" s="383" t="str">
        <f t="shared" si="2"/>
        <v>ALERTA</v>
      </c>
      <c r="W14" s="340" t="s">
        <v>1037</v>
      </c>
      <c r="X14" s="217" t="s">
        <v>306</v>
      </c>
      <c r="Y14" s="292" t="str">
        <f>IF(U14=100%,IF(U14&gt;=100%,"CUMPLIDA","ATENCIÓN"),IF(U14&lt;100%,"INCUMPLIDA","EN EJECUCIÓN"))</f>
        <v>INCUMPLIDA</v>
      </c>
      <c r="Z14" s="288" t="str">
        <f t="shared" si="4"/>
        <v>NO</v>
      </c>
      <c r="AA14" s="335" t="s">
        <v>94</v>
      </c>
      <c r="AB14" s="333" t="str">
        <f t="shared" si="5"/>
        <v>NO APLICA</v>
      </c>
      <c r="AC14" s="186" t="str">
        <f t="shared" si="6"/>
        <v>NO APLICA</v>
      </c>
      <c r="AD14" s="201" t="s">
        <v>95</v>
      </c>
      <c r="AE14" s="151"/>
    </row>
    <row r="15" spans="2:31" ht="245.25" customHeight="1" x14ac:dyDescent="0.25">
      <c r="B15" s="195" t="s">
        <v>85</v>
      </c>
      <c r="C15" s="469"/>
      <c r="D15" s="189" t="s">
        <v>866</v>
      </c>
      <c r="E15" s="223">
        <v>711</v>
      </c>
      <c r="F15" s="215" t="s">
        <v>899</v>
      </c>
      <c r="G15" s="224" t="s">
        <v>900</v>
      </c>
      <c r="H15" s="189" t="s">
        <v>901</v>
      </c>
      <c r="I15" s="189" t="s">
        <v>902</v>
      </c>
      <c r="J15" s="189">
        <v>2</v>
      </c>
      <c r="K15" s="151" t="s">
        <v>99</v>
      </c>
      <c r="L15" s="216" t="s">
        <v>884</v>
      </c>
      <c r="M15" s="210">
        <v>1</v>
      </c>
      <c r="N15" s="229">
        <v>45930</v>
      </c>
      <c r="O15" s="411">
        <v>46022</v>
      </c>
      <c r="P15" s="151"/>
      <c r="Q15" s="291">
        <v>45664</v>
      </c>
      <c r="R15" s="340" t="s">
        <v>903</v>
      </c>
      <c r="S15" s="365">
        <v>2</v>
      </c>
      <c r="T15" s="202">
        <f t="shared" si="0"/>
        <v>1</v>
      </c>
      <c r="U15" s="366">
        <f t="shared" si="1"/>
        <v>1</v>
      </c>
      <c r="V15" s="383" t="str">
        <f t="shared" si="2"/>
        <v>OK</v>
      </c>
      <c r="W15" s="300" t="s">
        <v>1034</v>
      </c>
      <c r="X15" s="217" t="s">
        <v>306</v>
      </c>
      <c r="Y15" s="292" t="s">
        <v>1035</v>
      </c>
      <c r="Z15" s="288" t="str">
        <f t="shared" si="4"/>
        <v>NO</v>
      </c>
      <c r="AA15" s="335" t="s">
        <v>94</v>
      </c>
      <c r="AB15" s="333" t="str">
        <f t="shared" si="5"/>
        <v>NO APLICA</v>
      </c>
      <c r="AC15" s="186" t="str">
        <f t="shared" si="6"/>
        <v>NO APLICA</v>
      </c>
      <c r="AD15" s="201" t="s">
        <v>95</v>
      </c>
      <c r="AE15" s="151"/>
    </row>
    <row r="16" spans="2:31" ht="121.5" customHeight="1" x14ac:dyDescent="0.25">
      <c r="B16" s="195" t="s">
        <v>85</v>
      </c>
      <c r="C16" s="469"/>
      <c r="D16" s="189" t="s">
        <v>866</v>
      </c>
      <c r="E16" s="223">
        <v>711</v>
      </c>
      <c r="F16" s="215" t="s">
        <v>899</v>
      </c>
      <c r="G16" s="224" t="s">
        <v>900</v>
      </c>
      <c r="H16" s="189" t="s">
        <v>904</v>
      </c>
      <c r="I16" s="189" t="s">
        <v>905</v>
      </c>
      <c r="J16" s="189">
        <v>2</v>
      </c>
      <c r="K16" s="151" t="s">
        <v>99</v>
      </c>
      <c r="L16" s="216" t="s">
        <v>884</v>
      </c>
      <c r="M16" s="210">
        <v>1</v>
      </c>
      <c r="N16" s="229">
        <v>45930</v>
      </c>
      <c r="O16" s="411">
        <v>46022</v>
      </c>
      <c r="P16" s="151"/>
      <c r="Q16" s="291">
        <v>45664</v>
      </c>
      <c r="R16" s="340" t="s">
        <v>906</v>
      </c>
      <c r="S16" s="365">
        <v>2</v>
      </c>
      <c r="T16" s="202">
        <f t="shared" si="0"/>
        <v>1</v>
      </c>
      <c r="U16" s="366">
        <f t="shared" si="1"/>
        <v>1</v>
      </c>
      <c r="V16" s="383" t="str">
        <f t="shared" si="2"/>
        <v>OK</v>
      </c>
      <c r="W16" s="300" t="s">
        <v>1033</v>
      </c>
      <c r="X16" s="217" t="s">
        <v>306</v>
      </c>
      <c r="Y16" s="292" t="str">
        <f t="shared" si="3"/>
        <v>CUMPLIDA</v>
      </c>
      <c r="Z16" s="288" t="str">
        <f t="shared" si="4"/>
        <v>SI</v>
      </c>
      <c r="AA16" s="335" t="s">
        <v>94</v>
      </c>
      <c r="AB16" s="333" t="str">
        <f t="shared" si="5"/>
        <v>EFECTIVA</v>
      </c>
      <c r="AC16" s="186" t="str">
        <f t="shared" si="6"/>
        <v>NO</v>
      </c>
      <c r="AD16" s="201" t="s">
        <v>95</v>
      </c>
      <c r="AE16" s="151"/>
    </row>
    <row r="17" spans="2:31" ht="117" customHeight="1" x14ac:dyDescent="0.25">
      <c r="B17" s="188" t="s">
        <v>85</v>
      </c>
      <c r="C17" s="470"/>
      <c r="D17" s="191" t="s">
        <v>866</v>
      </c>
      <c r="E17" s="226">
        <v>712</v>
      </c>
      <c r="F17" s="331" t="s">
        <v>907</v>
      </c>
      <c r="G17" s="227" t="s">
        <v>908</v>
      </c>
      <c r="H17" s="191" t="s">
        <v>909</v>
      </c>
      <c r="I17" s="191" t="s">
        <v>910</v>
      </c>
      <c r="J17" s="191">
        <v>3</v>
      </c>
      <c r="K17" s="177" t="s">
        <v>99</v>
      </c>
      <c r="L17" s="228" t="s">
        <v>884</v>
      </c>
      <c r="M17" s="192">
        <v>1</v>
      </c>
      <c r="N17" s="248">
        <v>45930</v>
      </c>
      <c r="O17" s="248">
        <v>46022</v>
      </c>
      <c r="P17" s="434">
        <v>46081</v>
      </c>
      <c r="Q17" s="291">
        <v>45664</v>
      </c>
      <c r="R17" s="340" t="s">
        <v>911</v>
      </c>
      <c r="S17" s="365">
        <v>0</v>
      </c>
      <c r="T17" s="202">
        <f t="shared" si="0"/>
        <v>0</v>
      </c>
      <c r="U17" s="203">
        <f t="shared" si="1"/>
        <v>0</v>
      </c>
      <c r="V17" s="204" t="str">
        <f t="shared" si="2"/>
        <v>ALERTA</v>
      </c>
      <c r="W17" s="300" t="s">
        <v>1032</v>
      </c>
      <c r="X17" s="217" t="s">
        <v>306</v>
      </c>
      <c r="Y17" s="292" t="str">
        <f t="shared" si="3"/>
        <v>ATENCIÓN</v>
      </c>
      <c r="Z17" s="288" t="str">
        <f t="shared" si="4"/>
        <v>NO</v>
      </c>
      <c r="AA17" s="345" t="s">
        <v>94</v>
      </c>
      <c r="AB17" s="346" t="str">
        <f t="shared" si="5"/>
        <v>NO APLICA</v>
      </c>
      <c r="AC17" s="344" t="str">
        <f t="shared" si="6"/>
        <v>NO APLICA</v>
      </c>
      <c r="AD17" s="288" t="s">
        <v>95</v>
      </c>
      <c r="AE17" s="177"/>
    </row>
    <row r="18" spans="2:31" ht="140.25" customHeight="1" x14ac:dyDescent="0.25">
      <c r="B18" s="195" t="s">
        <v>85</v>
      </c>
      <c r="C18" s="470" t="s">
        <v>912</v>
      </c>
      <c r="D18" s="189" t="s">
        <v>383</v>
      </c>
      <c r="E18" s="223">
        <v>717</v>
      </c>
      <c r="F18" s="369" t="s">
        <v>913</v>
      </c>
      <c r="G18" s="224" t="s">
        <v>914</v>
      </c>
      <c r="H18" s="189" t="s">
        <v>915</v>
      </c>
      <c r="I18" s="189" t="s">
        <v>916</v>
      </c>
      <c r="J18" s="189">
        <v>1</v>
      </c>
      <c r="K18" s="151" t="s">
        <v>92</v>
      </c>
      <c r="L18" s="216" t="s">
        <v>917</v>
      </c>
      <c r="M18" s="210">
        <v>1</v>
      </c>
      <c r="N18" s="229">
        <v>45901</v>
      </c>
      <c r="O18" s="229">
        <v>45961</v>
      </c>
      <c r="P18" s="347">
        <v>46006</v>
      </c>
      <c r="Q18" s="291">
        <v>45664</v>
      </c>
      <c r="R18" s="340" t="s">
        <v>918</v>
      </c>
      <c r="S18" s="201">
        <v>1</v>
      </c>
      <c r="T18" s="202">
        <f t="shared" si="0"/>
        <v>1</v>
      </c>
      <c r="U18" s="203">
        <f t="shared" si="1"/>
        <v>1</v>
      </c>
      <c r="V18" s="204" t="str">
        <f t="shared" si="2"/>
        <v>OK</v>
      </c>
      <c r="W18" s="300" t="s">
        <v>1028</v>
      </c>
      <c r="X18" s="217" t="s">
        <v>306</v>
      </c>
      <c r="Y18" s="292" t="str">
        <f t="shared" si="3"/>
        <v>CUMPLIDA</v>
      </c>
      <c r="Z18" s="288" t="str">
        <f t="shared" si="4"/>
        <v>SI</v>
      </c>
      <c r="AA18" s="345" t="s">
        <v>94</v>
      </c>
      <c r="AB18" s="346" t="str">
        <f t="shared" si="5"/>
        <v>EFECTIVA</v>
      </c>
      <c r="AC18" s="344" t="str">
        <f t="shared" si="6"/>
        <v>NO</v>
      </c>
      <c r="AD18" s="288" t="s">
        <v>95</v>
      </c>
      <c r="AE18" s="151"/>
    </row>
    <row r="19" spans="2:31" ht="170.25" customHeight="1" x14ac:dyDescent="0.25">
      <c r="B19" s="195" t="s">
        <v>85</v>
      </c>
      <c r="C19" s="473"/>
      <c r="D19" s="189" t="s">
        <v>383</v>
      </c>
      <c r="E19" s="223">
        <v>718</v>
      </c>
      <c r="F19" s="369" t="s">
        <v>919</v>
      </c>
      <c r="G19" s="224" t="s">
        <v>920</v>
      </c>
      <c r="H19" s="189" t="s">
        <v>921</v>
      </c>
      <c r="I19" s="189" t="s">
        <v>922</v>
      </c>
      <c r="J19" s="189">
        <v>1</v>
      </c>
      <c r="K19" s="151" t="s">
        <v>92</v>
      </c>
      <c r="L19" s="216" t="s">
        <v>917</v>
      </c>
      <c r="M19" s="210">
        <v>1</v>
      </c>
      <c r="N19" s="229" t="s">
        <v>923</v>
      </c>
      <c r="O19" s="411">
        <v>46022</v>
      </c>
      <c r="P19" s="151"/>
      <c r="Q19" s="291">
        <v>45664</v>
      </c>
      <c r="R19" s="340" t="s">
        <v>924</v>
      </c>
      <c r="S19" s="201">
        <v>1</v>
      </c>
      <c r="T19" s="202">
        <f t="shared" si="0"/>
        <v>1</v>
      </c>
      <c r="U19" s="203">
        <f t="shared" si="1"/>
        <v>1</v>
      </c>
      <c r="V19" s="204" t="str">
        <f t="shared" si="2"/>
        <v>OK</v>
      </c>
      <c r="W19" s="300" t="s">
        <v>1029</v>
      </c>
      <c r="X19" s="217" t="s">
        <v>306</v>
      </c>
      <c r="Y19" s="292" t="str">
        <f t="shared" si="3"/>
        <v>CUMPLIDA</v>
      </c>
      <c r="Z19" s="288" t="str">
        <f t="shared" si="4"/>
        <v>SI</v>
      </c>
      <c r="AA19" s="345" t="s">
        <v>94</v>
      </c>
      <c r="AB19" s="346" t="str">
        <f t="shared" si="5"/>
        <v>EFECTIVA</v>
      </c>
      <c r="AC19" s="344" t="str">
        <f t="shared" si="6"/>
        <v>NO</v>
      </c>
      <c r="AD19" s="288" t="s">
        <v>95</v>
      </c>
      <c r="AE19" s="151"/>
    </row>
    <row r="20" spans="2:31" ht="169.5" customHeight="1" x14ac:dyDescent="0.25">
      <c r="B20" s="195" t="s">
        <v>85</v>
      </c>
      <c r="C20" s="473"/>
      <c r="D20" s="189" t="s">
        <v>383</v>
      </c>
      <c r="E20" s="223">
        <v>719</v>
      </c>
      <c r="F20" s="369" t="s">
        <v>925</v>
      </c>
      <c r="G20" s="224" t="s">
        <v>926</v>
      </c>
      <c r="H20" s="189" t="s">
        <v>927</v>
      </c>
      <c r="I20" s="189" t="s">
        <v>928</v>
      </c>
      <c r="J20" s="189">
        <v>1</v>
      </c>
      <c r="K20" s="151" t="s">
        <v>92</v>
      </c>
      <c r="L20" s="216" t="s">
        <v>917</v>
      </c>
      <c r="M20" s="210">
        <v>1</v>
      </c>
      <c r="N20" s="229" t="s">
        <v>923</v>
      </c>
      <c r="O20" s="248">
        <v>45930</v>
      </c>
      <c r="P20" s="427">
        <v>46006</v>
      </c>
      <c r="Q20" s="291">
        <v>45664</v>
      </c>
      <c r="R20" s="340" t="s">
        <v>929</v>
      </c>
      <c r="S20" s="350">
        <v>1</v>
      </c>
      <c r="T20" s="302">
        <f t="shared" si="0"/>
        <v>1</v>
      </c>
      <c r="U20" s="203">
        <f t="shared" si="1"/>
        <v>1</v>
      </c>
      <c r="V20" s="204" t="str">
        <f t="shared" si="2"/>
        <v>OK</v>
      </c>
      <c r="W20" s="300" t="s">
        <v>1030</v>
      </c>
      <c r="X20" s="217" t="s">
        <v>306</v>
      </c>
      <c r="Y20" s="292" t="str">
        <f t="shared" si="3"/>
        <v>CUMPLIDA</v>
      </c>
      <c r="Z20" s="288" t="str">
        <f t="shared" si="4"/>
        <v>SI</v>
      </c>
      <c r="AA20" s="345" t="s">
        <v>94</v>
      </c>
      <c r="AB20" s="346" t="str">
        <f t="shared" si="5"/>
        <v>EFECTIVA</v>
      </c>
      <c r="AC20" s="344" t="str">
        <f t="shared" si="6"/>
        <v>NO</v>
      </c>
      <c r="AD20" s="288" t="s">
        <v>95</v>
      </c>
      <c r="AE20" s="151"/>
    </row>
    <row r="21" spans="2:31" ht="140.25" customHeight="1" x14ac:dyDescent="0.25">
      <c r="B21" s="195" t="s">
        <v>85</v>
      </c>
      <c r="C21" s="472"/>
      <c r="D21" s="189" t="s">
        <v>383</v>
      </c>
      <c r="E21" s="223">
        <v>720</v>
      </c>
      <c r="F21" s="384" t="s">
        <v>930</v>
      </c>
      <c r="G21" s="224" t="s">
        <v>931</v>
      </c>
      <c r="H21" s="189" t="s">
        <v>932</v>
      </c>
      <c r="I21" s="189" t="s">
        <v>933</v>
      </c>
      <c r="J21" s="189">
        <v>1</v>
      </c>
      <c r="K21" s="151" t="s">
        <v>92</v>
      </c>
      <c r="L21" s="216" t="s">
        <v>917</v>
      </c>
      <c r="M21" s="210">
        <v>1</v>
      </c>
      <c r="N21" s="229">
        <v>45895</v>
      </c>
      <c r="O21" s="411">
        <v>46022</v>
      </c>
      <c r="P21" s="151"/>
      <c r="Q21" s="291">
        <v>45664</v>
      </c>
      <c r="R21" s="340" t="s">
        <v>934</v>
      </c>
      <c r="S21" s="201">
        <v>1</v>
      </c>
      <c r="T21" s="205">
        <f t="shared" si="0"/>
        <v>1</v>
      </c>
      <c r="U21" s="206">
        <f t="shared" si="1"/>
        <v>1</v>
      </c>
      <c r="V21" s="380" t="str">
        <f t="shared" si="2"/>
        <v>OK</v>
      </c>
      <c r="W21" s="300" t="s">
        <v>1031</v>
      </c>
      <c r="X21" s="217" t="s">
        <v>306</v>
      </c>
      <c r="Y21" s="292" t="str">
        <f t="shared" si="3"/>
        <v>CUMPLIDA</v>
      </c>
      <c r="Z21" s="288" t="str">
        <f t="shared" si="4"/>
        <v>SI</v>
      </c>
      <c r="AA21" s="345" t="s">
        <v>94</v>
      </c>
      <c r="AB21" s="346" t="str">
        <f t="shared" si="5"/>
        <v>EFECTIVA</v>
      </c>
      <c r="AC21" s="344" t="str">
        <f t="shared" si="6"/>
        <v>NO</v>
      </c>
      <c r="AD21" s="288" t="s">
        <v>95</v>
      </c>
      <c r="AE21" s="151"/>
    </row>
    <row r="22" spans="2:31" ht="162" customHeight="1" x14ac:dyDescent="0.25">
      <c r="B22" s="188" t="s">
        <v>85</v>
      </c>
      <c r="C22" s="199" t="s">
        <v>841</v>
      </c>
      <c r="D22" s="404" t="s">
        <v>348</v>
      </c>
      <c r="E22" s="226">
        <v>554</v>
      </c>
      <c r="F22" s="406" t="s">
        <v>935</v>
      </c>
      <c r="G22" s="331" t="s">
        <v>936</v>
      </c>
      <c r="H22" s="407" t="s">
        <v>937</v>
      </c>
      <c r="I22" s="408" t="s">
        <v>938</v>
      </c>
      <c r="J22" s="408">
        <v>1</v>
      </c>
      <c r="K22" s="191" t="s">
        <v>99</v>
      </c>
      <c r="L22" s="228" t="s">
        <v>917</v>
      </c>
      <c r="M22" s="243">
        <v>1</v>
      </c>
      <c r="N22" s="248">
        <v>45566</v>
      </c>
      <c r="O22" s="248">
        <v>45838</v>
      </c>
      <c r="P22" s="426">
        <v>45991</v>
      </c>
      <c r="Q22" s="291">
        <v>45664</v>
      </c>
      <c r="R22" s="446" t="s">
        <v>939</v>
      </c>
      <c r="S22" s="288">
        <v>1</v>
      </c>
      <c r="T22" s="202">
        <f>(IF(S22="","",IF(OR($J22=0,$J22="",Q22=""),"",S22/$J22)))</f>
        <v>1</v>
      </c>
      <c r="U22" s="339">
        <f>(IF(OR($M22="",T22=""),"",IF(OR($M22=0,T22=0),0,IF((T22*100%)/$M22&gt;100%,100%,(T22*100%)/$M22))))</f>
        <v>1</v>
      </c>
      <c r="V22" s="204" t="str">
        <f t="shared" si="2"/>
        <v>OK</v>
      </c>
      <c r="W22" s="409" t="s">
        <v>1026</v>
      </c>
      <c r="X22" s="217" t="s">
        <v>306</v>
      </c>
      <c r="Y22" s="296" t="str">
        <f>IF(U22=100%,IF(U22&gt;=100%,"CUMPLIDA","ATENCIÓN"),IF(U22&lt;50%,"ATENCIÓN","EN EJECUCIÓN"))</f>
        <v>CUMPLIDA</v>
      </c>
      <c r="Z22" s="288" t="str">
        <f t="shared" si="4"/>
        <v>SI</v>
      </c>
      <c r="AA22" s="345" t="s">
        <v>94</v>
      </c>
      <c r="AB22" s="346" t="str">
        <f t="shared" si="5"/>
        <v>EFECTIVA</v>
      </c>
      <c r="AC22" s="344" t="str">
        <f t="shared" si="6"/>
        <v>NO</v>
      </c>
      <c r="AD22" s="288" t="s">
        <v>95</v>
      </c>
      <c r="AE22" s="177"/>
    </row>
    <row r="23" spans="2:31" ht="175.5" customHeight="1" x14ac:dyDescent="0.25">
      <c r="B23" s="195" t="s">
        <v>85</v>
      </c>
      <c r="C23" s="469" t="s">
        <v>86</v>
      </c>
      <c r="D23" s="189" t="s">
        <v>87</v>
      </c>
      <c r="E23" s="223">
        <v>740</v>
      </c>
      <c r="F23" s="224" t="s">
        <v>940</v>
      </c>
      <c r="G23" s="410" t="s">
        <v>941</v>
      </c>
      <c r="H23" s="371" t="s">
        <v>942</v>
      </c>
      <c r="I23" s="280" t="s">
        <v>943</v>
      </c>
      <c r="J23" s="280">
        <v>2</v>
      </c>
      <c r="K23" s="189" t="s">
        <v>99</v>
      </c>
      <c r="L23" s="216" t="s">
        <v>917</v>
      </c>
      <c r="M23" s="236">
        <v>1</v>
      </c>
      <c r="N23" s="229">
        <v>45922</v>
      </c>
      <c r="O23" s="411">
        <v>45961</v>
      </c>
      <c r="P23" s="151"/>
      <c r="Q23" s="291">
        <v>45664</v>
      </c>
      <c r="R23" s="340" t="s">
        <v>944</v>
      </c>
      <c r="S23" s="201">
        <v>2</v>
      </c>
      <c r="T23" s="202">
        <f t="shared" ref="T23:T27" si="7">(IF(S23="","",IF(OR($J23=0,$J23="",Q23=""),"",S23/$J23)))</f>
        <v>1</v>
      </c>
      <c r="U23" s="339">
        <f t="shared" ref="U23:U27" si="8">(IF(OR($M23="",T23=""),"",IF(OR($M23=0,T23=0),0,IF((T23*100%)/$M23&gt;100%,100%,(T23*100%)/$M23))))</f>
        <v>1</v>
      </c>
      <c r="V23" s="204" t="str">
        <f t="shared" si="2"/>
        <v>OK</v>
      </c>
      <c r="W23" s="300" t="s">
        <v>1027</v>
      </c>
      <c r="X23" s="217" t="s">
        <v>306</v>
      </c>
      <c r="Y23" s="296" t="str">
        <f t="shared" ref="Y23:Y27" si="9">IF(U23=100%,IF(U23&gt;=100%,"CUMPLIDA","ATENCIÓN"),IF(U23&lt;50%,"ATENCIÓN","EN EJECUCIÓN"))</f>
        <v>CUMPLIDA</v>
      </c>
      <c r="Z23" s="288" t="str">
        <f t="shared" si="4"/>
        <v>SI</v>
      </c>
      <c r="AA23" s="345" t="s">
        <v>94</v>
      </c>
      <c r="AB23" s="346" t="str">
        <f t="shared" si="5"/>
        <v>EFECTIVA</v>
      </c>
      <c r="AC23" s="344" t="str">
        <f t="shared" si="6"/>
        <v>NO</v>
      </c>
      <c r="AD23" s="288" t="s">
        <v>95</v>
      </c>
      <c r="AE23" s="151"/>
    </row>
    <row r="24" spans="2:31" ht="216.75" customHeight="1" x14ac:dyDescent="0.25">
      <c r="B24" s="195" t="s">
        <v>85</v>
      </c>
      <c r="C24" s="469"/>
      <c r="D24" s="189" t="s">
        <v>87</v>
      </c>
      <c r="E24" s="223">
        <v>741</v>
      </c>
      <c r="F24" s="224" t="s">
        <v>945</v>
      </c>
      <c r="G24" s="410" t="s">
        <v>946</v>
      </c>
      <c r="H24" s="371" t="s">
        <v>947</v>
      </c>
      <c r="I24" s="280" t="s">
        <v>943</v>
      </c>
      <c r="J24" s="280">
        <v>2</v>
      </c>
      <c r="K24" s="189" t="s">
        <v>99</v>
      </c>
      <c r="L24" s="216" t="s">
        <v>917</v>
      </c>
      <c r="M24" s="236">
        <v>1</v>
      </c>
      <c r="N24" s="229">
        <v>45923</v>
      </c>
      <c r="O24" s="411">
        <v>45976</v>
      </c>
      <c r="P24" s="151"/>
      <c r="Q24" s="293">
        <v>45664</v>
      </c>
      <c r="R24" s="340" t="s">
        <v>944</v>
      </c>
      <c r="S24" s="201">
        <v>2</v>
      </c>
      <c r="T24" s="205">
        <f t="shared" si="7"/>
        <v>1</v>
      </c>
      <c r="U24" s="425">
        <f t="shared" si="8"/>
        <v>1</v>
      </c>
      <c r="V24" s="207" t="str">
        <f t="shared" si="2"/>
        <v>OK</v>
      </c>
      <c r="W24" s="300" t="s">
        <v>1025</v>
      </c>
      <c r="X24" s="217" t="s">
        <v>306</v>
      </c>
      <c r="Y24" s="296" t="str">
        <f t="shared" si="9"/>
        <v>CUMPLIDA</v>
      </c>
      <c r="Z24" s="288" t="str">
        <f t="shared" si="4"/>
        <v>SI</v>
      </c>
      <c r="AA24" s="345" t="s">
        <v>94</v>
      </c>
      <c r="AB24" s="346" t="str">
        <f t="shared" si="5"/>
        <v>EFECTIVA</v>
      </c>
      <c r="AC24" s="344" t="str">
        <f t="shared" si="6"/>
        <v>NO</v>
      </c>
      <c r="AD24" s="288" t="s">
        <v>95</v>
      </c>
      <c r="AE24" s="151"/>
    </row>
    <row r="25" spans="2:31" ht="110.25" customHeight="1" x14ac:dyDescent="0.2">
      <c r="B25" s="308" t="s">
        <v>85</v>
      </c>
      <c r="C25" s="469" t="s">
        <v>126</v>
      </c>
      <c r="D25" s="151" t="s">
        <v>127</v>
      </c>
      <c r="E25" s="223">
        <v>785</v>
      </c>
      <c r="F25" s="415" t="s">
        <v>155</v>
      </c>
      <c r="G25" s="285" t="s">
        <v>948</v>
      </c>
      <c r="H25" s="285" t="s">
        <v>949</v>
      </c>
      <c r="I25" s="285" t="s">
        <v>950</v>
      </c>
      <c r="J25" s="285">
        <v>11</v>
      </c>
      <c r="K25" s="189" t="s">
        <v>99</v>
      </c>
      <c r="L25" s="216" t="s">
        <v>917</v>
      </c>
      <c r="M25" s="236">
        <v>1</v>
      </c>
      <c r="N25" s="229">
        <v>45992</v>
      </c>
      <c r="O25" s="229">
        <v>46112</v>
      </c>
      <c r="P25" s="151"/>
      <c r="Q25" s="293">
        <v>45664</v>
      </c>
      <c r="R25" s="152"/>
      <c r="S25" s="201">
        <v>0</v>
      </c>
      <c r="T25" s="202">
        <f t="shared" si="7"/>
        <v>0</v>
      </c>
      <c r="U25" s="339">
        <f t="shared" si="8"/>
        <v>0</v>
      </c>
      <c r="V25" s="204" t="str">
        <f t="shared" si="2"/>
        <v>ALERTA</v>
      </c>
      <c r="W25" s="300" t="s">
        <v>1024</v>
      </c>
      <c r="X25" s="217" t="s">
        <v>306</v>
      </c>
      <c r="Y25" s="296" t="str">
        <f t="shared" si="9"/>
        <v>ATENCIÓN</v>
      </c>
      <c r="Z25" s="288" t="str">
        <f t="shared" si="4"/>
        <v>NO</v>
      </c>
      <c r="AA25" s="345" t="s">
        <v>94</v>
      </c>
      <c r="AB25" s="346" t="str">
        <f t="shared" si="5"/>
        <v>NO APLICA</v>
      </c>
      <c r="AC25" s="344" t="str">
        <f t="shared" si="6"/>
        <v>NO APLICA</v>
      </c>
      <c r="AD25" s="288" t="s">
        <v>95</v>
      </c>
      <c r="AE25" s="151"/>
    </row>
    <row r="26" spans="2:31" ht="110.25" customHeight="1" x14ac:dyDescent="0.2">
      <c r="B26" s="308" t="s">
        <v>85</v>
      </c>
      <c r="C26" s="469"/>
      <c r="D26" s="151" t="s">
        <v>127</v>
      </c>
      <c r="E26" s="223">
        <v>786</v>
      </c>
      <c r="F26" s="415" t="s">
        <v>163</v>
      </c>
      <c r="G26" s="285" t="s">
        <v>951</v>
      </c>
      <c r="H26" s="285" t="s">
        <v>952</v>
      </c>
      <c r="I26" s="285" t="s">
        <v>953</v>
      </c>
      <c r="J26" s="285">
        <v>11</v>
      </c>
      <c r="K26" s="189" t="s">
        <v>143</v>
      </c>
      <c r="L26" s="216" t="s">
        <v>917</v>
      </c>
      <c r="M26" s="236">
        <v>1</v>
      </c>
      <c r="N26" s="229">
        <v>45992</v>
      </c>
      <c r="O26" s="229">
        <v>46068</v>
      </c>
      <c r="P26" s="151"/>
      <c r="Q26" s="293">
        <v>45664</v>
      </c>
      <c r="R26" s="152"/>
      <c r="S26" s="201">
        <v>0</v>
      </c>
      <c r="T26" s="202">
        <f t="shared" si="7"/>
        <v>0</v>
      </c>
      <c r="U26" s="339">
        <f t="shared" si="8"/>
        <v>0</v>
      </c>
      <c r="V26" s="204" t="str">
        <f t="shared" si="2"/>
        <v>ALERTA</v>
      </c>
      <c r="W26" s="300" t="s">
        <v>1024</v>
      </c>
      <c r="X26" s="217" t="s">
        <v>306</v>
      </c>
      <c r="Y26" s="296" t="str">
        <f t="shared" si="9"/>
        <v>ATENCIÓN</v>
      </c>
      <c r="Z26" s="288" t="str">
        <f t="shared" si="4"/>
        <v>NO</v>
      </c>
      <c r="AA26" s="345" t="s">
        <v>94</v>
      </c>
      <c r="AB26" s="346" t="str">
        <f t="shared" si="5"/>
        <v>NO APLICA</v>
      </c>
      <c r="AC26" s="344" t="str">
        <f t="shared" si="6"/>
        <v>NO APLICA</v>
      </c>
      <c r="AD26" s="288" t="s">
        <v>95</v>
      </c>
      <c r="AE26" s="151"/>
    </row>
    <row r="27" spans="2:31" ht="110.25" customHeight="1" x14ac:dyDescent="0.2">
      <c r="B27" s="308" t="s">
        <v>85</v>
      </c>
      <c r="C27" s="469"/>
      <c r="D27" s="151" t="s">
        <v>127</v>
      </c>
      <c r="E27" s="223">
        <v>787</v>
      </c>
      <c r="F27" s="415" t="s">
        <v>168</v>
      </c>
      <c r="G27" s="285" t="s">
        <v>954</v>
      </c>
      <c r="H27" s="285" t="s">
        <v>955</v>
      </c>
      <c r="I27" s="285" t="s">
        <v>956</v>
      </c>
      <c r="J27" s="285">
        <v>2</v>
      </c>
      <c r="K27" s="189" t="s">
        <v>99</v>
      </c>
      <c r="L27" s="216" t="s">
        <v>917</v>
      </c>
      <c r="M27" s="236">
        <v>1</v>
      </c>
      <c r="N27" s="229">
        <v>46082</v>
      </c>
      <c r="O27" s="229">
        <v>46173</v>
      </c>
      <c r="P27" s="151"/>
      <c r="Q27" s="293">
        <v>45664</v>
      </c>
      <c r="R27" s="152"/>
      <c r="S27" s="201">
        <v>0</v>
      </c>
      <c r="T27" s="205">
        <f t="shared" si="7"/>
        <v>0</v>
      </c>
      <c r="U27" s="425">
        <f t="shared" si="8"/>
        <v>0</v>
      </c>
      <c r="V27" s="207" t="str">
        <f t="shared" si="2"/>
        <v>ALERTA</v>
      </c>
      <c r="W27" s="300" t="s">
        <v>1024</v>
      </c>
      <c r="X27" s="217" t="s">
        <v>306</v>
      </c>
      <c r="Y27" s="292" t="str">
        <f t="shared" si="9"/>
        <v>ATENCIÓN</v>
      </c>
      <c r="Z27" s="201" t="str">
        <f t="shared" si="4"/>
        <v>NO</v>
      </c>
      <c r="AA27" s="335" t="s">
        <v>94</v>
      </c>
      <c r="AB27" s="333" t="str">
        <f t="shared" si="5"/>
        <v>NO APLICA</v>
      </c>
      <c r="AC27" s="186" t="str">
        <f t="shared" si="6"/>
        <v>NO APLICA</v>
      </c>
      <c r="AD27" s="201" t="s">
        <v>95</v>
      </c>
      <c r="AE27" s="151"/>
    </row>
  </sheetData>
  <autoFilter ref="X3:Y27"/>
  <mergeCells count="10">
    <mergeCell ref="C8:C17"/>
    <mergeCell ref="C18:C21"/>
    <mergeCell ref="C23:C24"/>
    <mergeCell ref="C25:C27"/>
    <mergeCell ref="B1:F2"/>
    <mergeCell ref="G1:P2"/>
    <mergeCell ref="Q1:Y1"/>
    <mergeCell ref="Z1:AE2"/>
    <mergeCell ref="Q2:Y2"/>
    <mergeCell ref="C5:C6"/>
  </mergeCells>
  <conditionalFormatting sqref="V4:V21">
    <cfRule type="dataBar" priority="15">
      <dataBar>
        <cfvo type="min"/>
        <cfvo type="max"/>
        <color rgb="FF638EC6"/>
      </dataBar>
    </cfRule>
  </conditionalFormatting>
  <conditionalFormatting sqref="V4:V27">
    <cfRule type="containsText" dxfId="11" priority="10" stopIfTrue="1" operator="containsText" text="EN TERMINO">
      <formula>NOT(ISERROR(SEARCH("EN TERMINO",V4)))</formula>
    </cfRule>
    <cfRule type="containsText" priority="11" operator="containsText" text="AMARILLO">
      <formula>NOT(ISERROR(SEARCH("AMARILLO",V4)))</formula>
    </cfRule>
    <cfRule type="containsText" dxfId="10" priority="12" stopIfTrue="1" operator="containsText" text="ALERTA">
      <formula>NOT(ISERROR(SEARCH("ALERTA",V4)))</formula>
    </cfRule>
    <cfRule type="containsText" dxfId="9" priority="13" stopIfTrue="1" operator="containsText" text="OK">
      <formula>NOT(ISERROR(SEARCH("OK",V4)))</formula>
    </cfRule>
  </conditionalFormatting>
  <conditionalFormatting sqref="V22:V27">
    <cfRule type="dataBar" priority="14">
      <dataBar>
        <cfvo type="min"/>
        <cfvo type="max"/>
        <color rgb="FF638EC6"/>
      </dataBar>
    </cfRule>
  </conditionalFormatting>
  <conditionalFormatting sqref="Y4:Y27">
    <cfRule type="containsText" dxfId="8" priority="1" operator="containsText" text="EN EJECUCIÓN">
      <formula>NOT(ISERROR(SEARCH("EN EJECUCIÓN",Y4)))</formula>
    </cfRule>
    <cfRule type="containsText" dxfId="7" priority="2" operator="containsText" text="EN TERMINO">
      <formula>NOT(ISERROR(SEARCH("EN TERMINO",Y4)))</formula>
    </cfRule>
    <cfRule type="containsText" dxfId="6" priority="3" operator="containsText" text="ATENCIÓN">
      <formula>NOT(ISERROR(SEARCH("ATENCIÓN",Y4)))</formula>
    </cfRule>
    <cfRule type="containsText" dxfId="5" priority="4" stopIfTrue="1" operator="containsText" text="PENDIENTE">
      <formula>NOT(ISERROR(SEARCH("PENDIENTE",Y4)))</formula>
    </cfRule>
    <cfRule type="containsText" dxfId="4" priority="5" stopIfTrue="1" operator="containsText" text="INCUMPLIDA">
      <formula>NOT(ISERROR(SEARCH("INCUMPLIDA",Y4)))</formula>
    </cfRule>
    <cfRule type="containsText" dxfId="3" priority="6" stopIfTrue="1" operator="containsText" text="CUMPLIDA">
      <formula>NOT(ISERROR(SEARCH("CUMPLIDA",Y4)))</formula>
    </cfRule>
  </conditionalFormatting>
  <conditionalFormatting sqref="AC4:AC27">
    <cfRule type="containsText" dxfId="2" priority="7" operator="containsText" text="cerrada">
      <formula>NOT(ISERROR(SEARCH("cerrada",AC4)))</formula>
    </cfRule>
    <cfRule type="containsText" dxfId="1" priority="8" operator="containsText" text="cerrado">
      <formula>NOT(ISERROR(SEARCH("cerrado",AC4)))</formula>
    </cfRule>
    <cfRule type="containsText" dxfId="0" priority="9" operator="containsText" text="Abierto">
      <formula>NOT(ISERROR(SEARCH("Abierto",AC4)))</formula>
    </cfRule>
  </conditionalFormatting>
  <dataValidations count="2">
    <dataValidation type="list" allowBlank="1" showInputMessage="1" showErrorMessage="1" sqref="K4:K27">
      <formula1>"Correctiva, Preventiva, Acción de mejora"</formula1>
    </dataValidation>
    <dataValidation type="list" allowBlank="1" showInputMessage="1" showErrorMessage="1" sqref="AA4:AA27">
      <formula1>#REF!</formula1>
    </dataValidation>
  </dataValidation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O84"/>
  <sheetViews>
    <sheetView topLeftCell="B1" zoomScale="90" zoomScaleNormal="90" workbookViewId="0">
      <selection activeCell="J89" sqref="J89"/>
    </sheetView>
  </sheetViews>
  <sheetFormatPr baseColWidth="10" defaultColWidth="11.42578125" defaultRowHeight="16.5" x14ac:dyDescent="0.3"/>
  <cols>
    <col min="1" max="1" width="11.42578125" style="163"/>
    <col min="2" max="2" width="21.85546875" style="163" customWidth="1"/>
    <col min="3" max="3" width="56.7109375" style="163" customWidth="1"/>
    <col min="4" max="4" width="11.42578125" style="163"/>
    <col min="5" max="5" width="15.140625" style="163" customWidth="1"/>
    <col min="6" max="6" width="11.42578125" style="163"/>
    <col min="7" max="7" width="14.140625" style="163" customWidth="1"/>
    <col min="8" max="8" width="12.28515625" style="163" customWidth="1"/>
    <col min="9" max="9" width="13" style="163" customWidth="1"/>
    <col min="10" max="10" width="13.28515625" style="163" customWidth="1"/>
    <col min="11" max="11" width="13.140625" style="163" customWidth="1"/>
    <col min="12" max="12" width="13.7109375" style="163" customWidth="1"/>
    <col min="13" max="16384" width="11.42578125" style="163"/>
  </cols>
  <sheetData>
    <row r="2" spans="2:15" x14ac:dyDescent="0.3">
      <c r="B2" s="531" t="s">
        <v>957</v>
      </c>
      <c r="C2" s="531"/>
      <c r="D2" s="531"/>
      <c r="E2" s="531"/>
      <c r="F2" s="531"/>
      <c r="G2" s="531"/>
      <c r="H2" s="531"/>
      <c r="I2" s="531"/>
      <c r="J2" s="531"/>
      <c r="K2" s="531"/>
      <c r="L2" s="531"/>
      <c r="M2" s="531"/>
      <c r="N2" s="531"/>
      <c r="O2" s="531"/>
    </row>
    <row r="4" spans="2:15" ht="45" x14ac:dyDescent="0.3">
      <c r="B4" s="255" t="s">
        <v>958</v>
      </c>
      <c r="C4" s="256" t="s">
        <v>959</v>
      </c>
      <c r="D4" s="257" t="s">
        <v>960</v>
      </c>
      <c r="E4" s="258" t="s">
        <v>961</v>
      </c>
      <c r="F4" s="312" t="s">
        <v>962</v>
      </c>
      <c r="G4" s="259" t="s">
        <v>963</v>
      </c>
      <c r="H4" s="259" t="s">
        <v>964</v>
      </c>
      <c r="I4" s="259" t="s">
        <v>965</v>
      </c>
      <c r="J4" s="259" t="s">
        <v>966</v>
      </c>
      <c r="K4" s="259" t="s">
        <v>993</v>
      </c>
      <c r="L4" s="260" t="s">
        <v>967</v>
      </c>
      <c r="M4" s="261" t="s">
        <v>968</v>
      </c>
    </row>
    <row r="5" spans="2:15" ht="45.75" customHeight="1" x14ac:dyDescent="0.3">
      <c r="B5" s="532" t="s">
        <v>969</v>
      </c>
      <c r="C5" s="262" t="s">
        <v>970</v>
      </c>
      <c r="D5" s="263">
        <v>2</v>
      </c>
      <c r="E5" s="264">
        <v>2</v>
      </c>
      <c r="F5" s="265">
        <v>2</v>
      </c>
      <c r="G5" s="266"/>
      <c r="H5" s="266"/>
      <c r="I5" s="266">
        <v>2</v>
      </c>
      <c r="J5" s="266"/>
      <c r="K5" s="266"/>
      <c r="L5" s="267"/>
      <c r="M5" s="268"/>
    </row>
    <row r="6" spans="2:15" ht="40.5" customHeight="1" x14ac:dyDescent="0.3">
      <c r="B6" s="533"/>
      <c r="C6" s="262" t="s">
        <v>347</v>
      </c>
      <c r="D6" s="263">
        <v>1</v>
      </c>
      <c r="E6" s="264">
        <v>1</v>
      </c>
      <c r="F6" s="265">
        <v>2</v>
      </c>
      <c r="G6" s="266"/>
      <c r="H6" s="266">
        <v>2</v>
      </c>
      <c r="I6" s="266"/>
      <c r="J6" s="266"/>
      <c r="K6" s="266"/>
      <c r="L6" s="267"/>
      <c r="M6" s="268"/>
    </row>
    <row r="7" spans="2:15" ht="40.5" customHeight="1" x14ac:dyDescent="0.3">
      <c r="B7" s="533"/>
      <c r="C7" s="262" t="s">
        <v>354</v>
      </c>
      <c r="D7" s="263">
        <v>1</v>
      </c>
      <c r="E7" s="264">
        <v>1</v>
      </c>
      <c r="F7" s="265">
        <v>2</v>
      </c>
      <c r="G7" s="266"/>
      <c r="H7" s="266">
        <v>2</v>
      </c>
      <c r="I7" s="266"/>
      <c r="J7" s="266"/>
      <c r="K7" s="266"/>
      <c r="L7" s="267"/>
      <c r="M7" s="268"/>
    </row>
    <row r="8" spans="2:15" ht="40.5" customHeight="1" x14ac:dyDescent="0.3">
      <c r="B8" s="533"/>
      <c r="C8" s="262" t="s">
        <v>207</v>
      </c>
      <c r="D8" s="263">
        <v>3</v>
      </c>
      <c r="E8" s="264">
        <v>3</v>
      </c>
      <c r="F8" s="265">
        <v>3</v>
      </c>
      <c r="G8" s="266"/>
      <c r="H8" s="266"/>
      <c r="I8" s="266">
        <v>3</v>
      </c>
      <c r="J8" s="266"/>
      <c r="K8" s="266"/>
      <c r="L8" s="267"/>
      <c r="M8" s="268"/>
    </row>
    <row r="9" spans="2:15" ht="40.5" customHeight="1" x14ac:dyDescent="0.3">
      <c r="B9" s="533"/>
      <c r="C9" s="262" t="s">
        <v>234</v>
      </c>
      <c r="D9" s="263">
        <v>2</v>
      </c>
      <c r="E9" s="264">
        <v>1</v>
      </c>
      <c r="F9" s="265">
        <v>2</v>
      </c>
      <c r="G9" s="266"/>
      <c r="H9" s="266"/>
      <c r="I9" s="266">
        <v>1</v>
      </c>
      <c r="J9" s="266">
        <v>1</v>
      </c>
      <c r="K9" s="266"/>
      <c r="L9" s="267"/>
      <c r="M9" s="268"/>
    </row>
    <row r="10" spans="2:15" ht="40.5" customHeight="1" x14ac:dyDescent="0.3">
      <c r="B10" s="533"/>
      <c r="C10" s="262" t="s">
        <v>841</v>
      </c>
      <c r="D10" s="263">
        <v>1</v>
      </c>
      <c r="E10" s="264">
        <v>1</v>
      </c>
      <c r="F10" s="265">
        <v>1</v>
      </c>
      <c r="G10" s="266"/>
      <c r="H10" s="266"/>
      <c r="I10" s="266"/>
      <c r="J10" s="266">
        <v>1</v>
      </c>
      <c r="K10" s="266"/>
      <c r="L10" s="267"/>
      <c r="M10" s="268"/>
    </row>
    <row r="11" spans="2:15" ht="40.5" customHeight="1" x14ac:dyDescent="0.3">
      <c r="B11" s="533"/>
      <c r="C11" s="262" t="s">
        <v>86</v>
      </c>
      <c r="D11" s="263">
        <v>4</v>
      </c>
      <c r="E11" s="264"/>
      <c r="F11" s="265">
        <v>8</v>
      </c>
      <c r="G11" s="266"/>
      <c r="H11" s="266"/>
      <c r="I11" s="266"/>
      <c r="J11" s="266"/>
      <c r="K11" s="266">
        <v>5</v>
      </c>
      <c r="L11" s="267"/>
      <c r="M11" s="268">
        <v>3</v>
      </c>
    </row>
    <row r="12" spans="2:15" ht="40.5" customHeight="1" x14ac:dyDescent="0.3">
      <c r="B12" s="534"/>
      <c r="C12" s="262" t="s">
        <v>126</v>
      </c>
      <c r="D12" s="263">
        <v>1</v>
      </c>
      <c r="E12" s="264"/>
      <c r="F12" s="265">
        <v>1</v>
      </c>
      <c r="G12" s="266"/>
      <c r="H12" s="266"/>
      <c r="I12" s="266"/>
      <c r="J12" s="266"/>
      <c r="K12" s="266">
        <v>1</v>
      </c>
      <c r="L12" s="267"/>
      <c r="M12" s="268"/>
    </row>
    <row r="13" spans="2:15" ht="31.5" customHeight="1" x14ac:dyDescent="0.3">
      <c r="B13" s="532" t="s">
        <v>971</v>
      </c>
      <c r="C13" s="269" t="s">
        <v>138</v>
      </c>
      <c r="D13" s="263">
        <v>1</v>
      </c>
      <c r="E13" s="264"/>
      <c r="F13" s="265">
        <v>5</v>
      </c>
      <c r="G13" s="266"/>
      <c r="H13" s="266">
        <v>1</v>
      </c>
      <c r="I13" s="266"/>
      <c r="J13" s="266"/>
      <c r="K13" s="266">
        <v>4</v>
      </c>
      <c r="L13" s="267"/>
      <c r="M13" s="268"/>
    </row>
    <row r="14" spans="2:15" ht="31.5" customHeight="1" x14ac:dyDescent="0.3">
      <c r="B14" s="533"/>
      <c r="C14" s="269" t="s">
        <v>229</v>
      </c>
      <c r="D14" s="263">
        <v>1</v>
      </c>
      <c r="E14" s="264">
        <v>1</v>
      </c>
      <c r="F14" s="265">
        <v>1</v>
      </c>
      <c r="G14" s="266"/>
      <c r="H14" s="266"/>
      <c r="I14" s="266">
        <v>1</v>
      </c>
      <c r="J14" s="266"/>
      <c r="K14" s="266"/>
      <c r="L14" s="267"/>
      <c r="M14" s="268"/>
    </row>
    <row r="15" spans="2:15" ht="31.5" customHeight="1" x14ac:dyDescent="0.3">
      <c r="B15" s="534"/>
      <c r="C15" s="269" t="s">
        <v>126</v>
      </c>
      <c r="D15" s="263">
        <v>3</v>
      </c>
      <c r="E15" s="264"/>
      <c r="F15" s="265">
        <v>3</v>
      </c>
      <c r="G15" s="266"/>
      <c r="H15" s="266"/>
      <c r="I15" s="266"/>
      <c r="J15" s="266"/>
      <c r="K15" s="266">
        <v>2</v>
      </c>
      <c r="L15" s="267"/>
      <c r="M15" s="268">
        <v>1</v>
      </c>
    </row>
    <row r="16" spans="2:15" ht="31.5" customHeight="1" x14ac:dyDescent="0.3">
      <c r="B16" s="312" t="s">
        <v>972</v>
      </c>
      <c r="C16" s="269" t="s">
        <v>849</v>
      </c>
      <c r="D16" s="263">
        <v>5</v>
      </c>
      <c r="E16" s="264">
        <v>4</v>
      </c>
      <c r="F16" s="265">
        <v>5</v>
      </c>
      <c r="G16" s="266"/>
      <c r="H16" s="266"/>
      <c r="I16" s="266">
        <v>4</v>
      </c>
      <c r="J16" s="266">
        <v>1</v>
      </c>
      <c r="K16" s="266"/>
      <c r="L16" s="267"/>
      <c r="M16" s="268"/>
    </row>
    <row r="17" spans="2:13" ht="31.5" customHeight="1" x14ac:dyDescent="0.3">
      <c r="B17" s="532" t="s">
        <v>973</v>
      </c>
      <c r="C17" s="269" t="s">
        <v>173</v>
      </c>
      <c r="D17" s="263">
        <v>10</v>
      </c>
      <c r="E17" s="264">
        <v>9</v>
      </c>
      <c r="F17" s="265">
        <v>10</v>
      </c>
      <c r="G17" s="266">
        <v>9</v>
      </c>
      <c r="H17" s="266"/>
      <c r="I17" s="266"/>
      <c r="J17" s="266"/>
      <c r="K17" s="266"/>
      <c r="L17" s="267"/>
      <c r="M17" s="268">
        <v>1</v>
      </c>
    </row>
    <row r="18" spans="2:13" ht="31.5" customHeight="1" x14ac:dyDescent="0.3">
      <c r="B18" s="533"/>
      <c r="C18" s="269" t="s">
        <v>974</v>
      </c>
      <c r="D18" s="263">
        <v>6</v>
      </c>
      <c r="E18" s="264">
        <v>5</v>
      </c>
      <c r="F18" s="265">
        <v>7</v>
      </c>
      <c r="G18" s="266">
        <v>6</v>
      </c>
      <c r="H18" s="266"/>
      <c r="I18" s="266"/>
      <c r="J18" s="266"/>
      <c r="K18" s="266"/>
      <c r="L18" s="267">
        <v>1</v>
      </c>
      <c r="M18" s="266"/>
    </row>
    <row r="19" spans="2:13" ht="31.5" customHeight="1" x14ac:dyDescent="0.3">
      <c r="B19" s="533"/>
      <c r="C19" s="269" t="s">
        <v>186</v>
      </c>
      <c r="D19" s="263">
        <v>2</v>
      </c>
      <c r="E19" s="264">
        <v>1</v>
      </c>
      <c r="F19" s="265">
        <v>2</v>
      </c>
      <c r="G19" s="266">
        <v>1</v>
      </c>
      <c r="H19" s="266"/>
      <c r="I19" s="266"/>
      <c r="J19" s="266"/>
      <c r="K19" s="266"/>
      <c r="L19" s="267"/>
      <c r="M19" s="266">
        <v>1</v>
      </c>
    </row>
    <row r="20" spans="2:13" ht="31.5" customHeight="1" x14ac:dyDescent="0.3">
      <c r="B20" s="533"/>
      <c r="C20" s="269" t="s">
        <v>975</v>
      </c>
      <c r="D20" s="263">
        <v>5</v>
      </c>
      <c r="E20" s="264">
        <v>5</v>
      </c>
      <c r="F20" s="265">
        <v>5</v>
      </c>
      <c r="G20" s="266">
        <v>4</v>
      </c>
      <c r="H20" s="266"/>
      <c r="I20" s="266"/>
      <c r="J20" s="266">
        <v>1</v>
      </c>
      <c r="K20" s="266"/>
      <c r="L20" s="267"/>
      <c r="M20" s="266"/>
    </row>
    <row r="21" spans="2:13" ht="31.5" customHeight="1" x14ac:dyDescent="0.3">
      <c r="B21" s="533"/>
      <c r="C21" s="269" t="s">
        <v>976</v>
      </c>
      <c r="D21" s="263">
        <v>2</v>
      </c>
      <c r="E21" s="264">
        <v>2</v>
      </c>
      <c r="F21" s="265">
        <v>4</v>
      </c>
      <c r="G21" s="266">
        <v>1</v>
      </c>
      <c r="H21" s="266"/>
      <c r="I21" s="266">
        <v>2</v>
      </c>
      <c r="J21" s="266">
        <v>1</v>
      </c>
      <c r="K21" s="266"/>
      <c r="L21" s="267"/>
      <c r="M21" s="268"/>
    </row>
    <row r="22" spans="2:13" ht="31.5" customHeight="1" x14ac:dyDescent="0.3">
      <c r="B22" s="533"/>
      <c r="C22" s="269" t="s">
        <v>202</v>
      </c>
      <c r="D22" s="263">
        <v>2</v>
      </c>
      <c r="E22" s="264">
        <v>1</v>
      </c>
      <c r="F22" s="265">
        <v>3</v>
      </c>
      <c r="G22" s="266">
        <v>1</v>
      </c>
      <c r="H22" s="266"/>
      <c r="I22" s="266"/>
      <c r="J22" s="266">
        <v>1</v>
      </c>
      <c r="K22" s="266"/>
      <c r="L22" s="267">
        <v>1</v>
      </c>
      <c r="M22" s="268"/>
    </row>
    <row r="23" spans="2:13" ht="31.5" customHeight="1" x14ac:dyDescent="0.3">
      <c r="B23" s="533"/>
      <c r="C23" s="269" t="s">
        <v>193</v>
      </c>
      <c r="D23" s="263">
        <v>4</v>
      </c>
      <c r="E23" s="264">
        <v>1</v>
      </c>
      <c r="F23" s="265">
        <v>7</v>
      </c>
      <c r="G23" s="266">
        <v>1</v>
      </c>
      <c r="H23" s="266"/>
      <c r="I23" s="266">
        <v>1</v>
      </c>
      <c r="J23" s="266">
        <v>3</v>
      </c>
      <c r="K23" s="266"/>
      <c r="L23" s="267">
        <v>2</v>
      </c>
      <c r="M23" s="268"/>
    </row>
    <row r="24" spans="2:13" ht="31.5" customHeight="1" x14ac:dyDescent="0.3">
      <c r="B24" s="533"/>
      <c r="C24" s="269" t="s">
        <v>347</v>
      </c>
      <c r="D24" s="263">
        <v>1</v>
      </c>
      <c r="E24" s="264">
        <v>1</v>
      </c>
      <c r="F24" s="265">
        <v>2</v>
      </c>
      <c r="G24" s="266"/>
      <c r="H24" s="266"/>
      <c r="I24" s="266">
        <v>1</v>
      </c>
      <c r="J24" s="266">
        <v>1</v>
      </c>
      <c r="K24" s="266"/>
      <c r="L24" s="267"/>
      <c r="M24" s="268"/>
    </row>
    <row r="25" spans="2:13" ht="31.5" customHeight="1" x14ac:dyDescent="0.3">
      <c r="B25" s="533"/>
      <c r="C25" s="269" t="s">
        <v>354</v>
      </c>
      <c r="D25" s="263">
        <v>1</v>
      </c>
      <c r="E25" s="264">
        <v>1</v>
      </c>
      <c r="F25" s="265">
        <v>2</v>
      </c>
      <c r="G25" s="266"/>
      <c r="H25" s="266"/>
      <c r="I25" s="266">
        <v>1</v>
      </c>
      <c r="J25" s="266">
        <v>1</v>
      </c>
      <c r="K25" s="266"/>
      <c r="L25" s="267"/>
      <c r="M25" s="268"/>
    </row>
    <row r="26" spans="2:13" ht="31.5" customHeight="1" x14ac:dyDescent="0.3">
      <c r="B26" s="533"/>
      <c r="C26" s="269" t="s">
        <v>360</v>
      </c>
      <c r="D26" s="263">
        <v>1</v>
      </c>
      <c r="E26" s="264">
        <v>1</v>
      </c>
      <c r="F26" s="265">
        <v>2</v>
      </c>
      <c r="G26" s="266"/>
      <c r="H26" s="266"/>
      <c r="I26" s="266">
        <v>1</v>
      </c>
      <c r="J26" s="266">
        <v>1</v>
      </c>
      <c r="K26" s="266"/>
      <c r="L26" s="267"/>
      <c r="M26" s="268"/>
    </row>
    <row r="27" spans="2:13" ht="31.5" customHeight="1" x14ac:dyDescent="0.3">
      <c r="B27" s="533"/>
      <c r="C27" s="269" t="s">
        <v>207</v>
      </c>
      <c r="D27" s="263">
        <v>2</v>
      </c>
      <c r="E27" s="264">
        <v>1</v>
      </c>
      <c r="F27" s="265">
        <v>3</v>
      </c>
      <c r="G27" s="266"/>
      <c r="H27" s="266"/>
      <c r="I27" s="266">
        <v>2</v>
      </c>
      <c r="J27" s="266"/>
      <c r="K27" s="266"/>
      <c r="L27" s="267">
        <v>1</v>
      </c>
      <c r="M27" s="268"/>
    </row>
    <row r="28" spans="2:13" ht="37.5" customHeight="1" x14ac:dyDescent="0.3">
      <c r="B28" s="533"/>
      <c r="C28" s="269" t="s">
        <v>977</v>
      </c>
      <c r="D28" s="263">
        <v>5</v>
      </c>
      <c r="E28" s="264">
        <v>1</v>
      </c>
      <c r="F28" s="265">
        <v>5</v>
      </c>
      <c r="G28" s="266"/>
      <c r="H28" s="266"/>
      <c r="I28" s="266"/>
      <c r="J28" s="266">
        <v>1</v>
      </c>
      <c r="K28" s="266"/>
      <c r="L28" s="267">
        <v>4</v>
      </c>
      <c r="M28" s="268"/>
    </row>
    <row r="29" spans="2:13" ht="37.5" customHeight="1" x14ac:dyDescent="0.3">
      <c r="B29" s="533"/>
      <c r="C29" s="269" t="s">
        <v>229</v>
      </c>
      <c r="D29" s="263">
        <v>6</v>
      </c>
      <c r="E29" s="264">
        <v>3</v>
      </c>
      <c r="F29" s="265">
        <v>6</v>
      </c>
      <c r="G29" s="266"/>
      <c r="H29" s="266"/>
      <c r="I29" s="266"/>
      <c r="J29" s="266">
        <v>5</v>
      </c>
      <c r="K29" s="266"/>
      <c r="L29" s="267">
        <v>1</v>
      </c>
      <c r="M29" s="268"/>
    </row>
    <row r="30" spans="2:13" ht="37.5" customHeight="1" x14ac:dyDescent="0.3">
      <c r="B30" s="533"/>
      <c r="C30" s="269" t="s">
        <v>234</v>
      </c>
      <c r="D30" s="263">
        <v>8</v>
      </c>
      <c r="E30" s="264">
        <v>4</v>
      </c>
      <c r="F30" s="265">
        <v>12</v>
      </c>
      <c r="G30" s="266"/>
      <c r="H30" s="266"/>
      <c r="I30" s="266">
        <v>1</v>
      </c>
      <c r="J30" s="266">
        <v>7</v>
      </c>
      <c r="K30" s="266"/>
      <c r="L30" s="267">
        <v>2</v>
      </c>
      <c r="M30" s="268">
        <v>2</v>
      </c>
    </row>
    <row r="31" spans="2:13" ht="47.25" customHeight="1" x14ac:dyDescent="0.3">
      <c r="B31" s="533"/>
      <c r="C31" s="269" t="s">
        <v>86</v>
      </c>
      <c r="D31" s="263">
        <v>7</v>
      </c>
      <c r="E31" s="264"/>
      <c r="F31" s="265">
        <v>13</v>
      </c>
      <c r="G31" s="266"/>
      <c r="H31" s="266"/>
      <c r="I31" s="266"/>
      <c r="J31" s="266"/>
      <c r="K31" s="266"/>
      <c r="L31" s="267">
        <v>3</v>
      </c>
      <c r="M31" s="268">
        <v>10</v>
      </c>
    </row>
    <row r="32" spans="2:13" ht="47.25" customHeight="1" x14ac:dyDescent="0.3">
      <c r="B32" s="534"/>
      <c r="C32" s="269" t="s">
        <v>126</v>
      </c>
      <c r="D32" s="263">
        <v>3</v>
      </c>
      <c r="E32" s="264"/>
      <c r="F32" s="265">
        <v>3</v>
      </c>
      <c r="G32" s="266"/>
      <c r="H32" s="266"/>
      <c r="I32" s="266"/>
      <c r="J32" s="266"/>
      <c r="K32" s="266"/>
      <c r="L32" s="267">
        <v>1</v>
      </c>
      <c r="M32" s="268">
        <v>2</v>
      </c>
    </row>
    <row r="33" spans="2:13" ht="47.25" customHeight="1" x14ac:dyDescent="0.3">
      <c r="B33" s="526" t="s">
        <v>978</v>
      </c>
      <c r="C33" s="270" t="s">
        <v>299</v>
      </c>
      <c r="D33" s="263">
        <v>4</v>
      </c>
      <c r="E33" s="264">
        <v>2</v>
      </c>
      <c r="F33" s="265">
        <v>7</v>
      </c>
      <c r="G33" s="266">
        <v>6</v>
      </c>
      <c r="H33" s="266"/>
      <c r="I33" s="266"/>
      <c r="J33" s="266"/>
      <c r="K33" s="266"/>
      <c r="L33" s="271"/>
      <c r="M33" s="268">
        <v>1</v>
      </c>
    </row>
    <row r="34" spans="2:13" ht="36.75" customHeight="1" x14ac:dyDescent="0.3">
      <c r="B34" s="527"/>
      <c r="C34" s="270" t="s">
        <v>307</v>
      </c>
      <c r="D34" s="263">
        <v>3</v>
      </c>
      <c r="E34" s="264">
        <v>1</v>
      </c>
      <c r="F34" s="265">
        <v>5</v>
      </c>
      <c r="G34" s="266">
        <v>4</v>
      </c>
      <c r="H34" s="266"/>
      <c r="I34" s="266"/>
      <c r="J34" s="266"/>
      <c r="K34" s="266"/>
      <c r="L34" s="271"/>
      <c r="M34" s="268">
        <v>1</v>
      </c>
    </row>
    <row r="35" spans="2:13" ht="42.75" customHeight="1" x14ac:dyDescent="0.3">
      <c r="B35" s="527"/>
      <c r="C35" s="270" t="s">
        <v>979</v>
      </c>
      <c r="D35" s="263">
        <v>1</v>
      </c>
      <c r="E35" s="264"/>
      <c r="F35" s="265">
        <v>1</v>
      </c>
      <c r="G35" s="266"/>
      <c r="H35" s="266"/>
      <c r="I35" s="266"/>
      <c r="J35" s="266"/>
      <c r="K35" s="266"/>
      <c r="L35" s="271"/>
      <c r="M35" s="268">
        <v>1</v>
      </c>
    </row>
    <row r="36" spans="2:13" ht="32.25" customHeight="1" x14ac:dyDescent="0.3">
      <c r="B36" s="527"/>
      <c r="C36" s="269" t="s">
        <v>980</v>
      </c>
      <c r="D36" s="263">
        <v>2</v>
      </c>
      <c r="E36" s="264"/>
      <c r="F36" s="265">
        <v>2</v>
      </c>
      <c r="G36" s="266"/>
      <c r="H36" s="266"/>
      <c r="I36" s="266"/>
      <c r="J36" s="266"/>
      <c r="K36" s="266"/>
      <c r="L36" s="271"/>
      <c r="M36" s="268">
        <v>2</v>
      </c>
    </row>
    <row r="37" spans="2:13" ht="45" customHeight="1" x14ac:dyDescent="0.3">
      <c r="B37" s="527"/>
      <c r="C37" s="269" t="s">
        <v>974</v>
      </c>
      <c r="D37" s="263">
        <v>2</v>
      </c>
      <c r="E37" s="264"/>
      <c r="F37" s="265">
        <v>1</v>
      </c>
      <c r="G37" s="266"/>
      <c r="H37" s="266"/>
      <c r="I37" s="266"/>
      <c r="J37" s="266"/>
      <c r="K37" s="266"/>
      <c r="L37" s="267"/>
      <c r="M37" s="266">
        <v>1</v>
      </c>
    </row>
    <row r="38" spans="2:13" ht="45" customHeight="1" x14ac:dyDescent="0.3">
      <c r="B38" s="527"/>
      <c r="C38" s="269" t="s">
        <v>323</v>
      </c>
      <c r="D38" s="263">
        <v>1</v>
      </c>
      <c r="E38" s="264"/>
      <c r="F38" s="265">
        <v>1</v>
      </c>
      <c r="G38" s="266"/>
      <c r="H38" s="266"/>
      <c r="I38" s="266"/>
      <c r="J38" s="266"/>
      <c r="K38" s="266"/>
      <c r="L38" s="267"/>
      <c r="M38" s="268">
        <v>1</v>
      </c>
    </row>
    <row r="39" spans="2:13" ht="45" customHeight="1" x14ac:dyDescent="0.3">
      <c r="B39" s="527"/>
      <c r="C39" s="269" t="s">
        <v>186</v>
      </c>
      <c r="D39" s="263">
        <v>1</v>
      </c>
      <c r="E39" s="264"/>
      <c r="F39" s="265">
        <v>1</v>
      </c>
      <c r="G39" s="266"/>
      <c r="H39" s="266"/>
      <c r="I39" s="266"/>
      <c r="J39" s="266"/>
      <c r="K39" s="266"/>
      <c r="L39" s="267"/>
      <c r="M39" s="268">
        <v>1</v>
      </c>
    </row>
    <row r="40" spans="2:13" ht="29.25" customHeight="1" x14ac:dyDescent="0.3">
      <c r="B40" s="527"/>
      <c r="C40" s="269" t="s">
        <v>329</v>
      </c>
      <c r="D40" s="263">
        <v>1</v>
      </c>
      <c r="E40" s="264"/>
      <c r="F40" s="265">
        <v>1</v>
      </c>
      <c r="G40" s="266"/>
      <c r="H40" s="266"/>
      <c r="I40" s="266"/>
      <c r="J40" s="266"/>
      <c r="K40" s="266"/>
      <c r="L40" s="267"/>
      <c r="M40" s="268">
        <v>1</v>
      </c>
    </row>
    <row r="41" spans="2:13" ht="29.25" customHeight="1" x14ac:dyDescent="0.3">
      <c r="B41" s="527"/>
      <c r="C41" s="269" t="s">
        <v>976</v>
      </c>
      <c r="D41" s="263">
        <v>3</v>
      </c>
      <c r="E41" s="264"/>
      <c r="F41" s="265">
        <v>3</v>
      </c>
      <c r="G41" s="266"/>
      <c r="H41" s="266"/>
      <c r="I41" s="266"/>
      <c r="J41" s="266"/>
      <c r="K41" s="266"/>
      <c r="L41" s="267"/>
      <c r="M41" s="268">
        <v>3</v>
      </c>
    </row>
    <row r="42" spans="2:13" ht="29.25" customHeight="1" x14ac:dyDescent="0.3">
      <c r="B42" s="527"/>
      <c r="C42" s="262" t="s">
        <v>970</v>
      </c>
      <c r="D42" s="263">
        <v>8</v>
      </c>
      <c r="E42" s="264">
        <v>8</v>
      </c>
      <c r="F42" s="265">
        <v>21</v>
      </c>
      <c r="G42" s="266">
        <v>12</v>
      </c>
      <c r="H42" s="266">
        <v>8</v>
      </c>
      <c r="I42" s="266"/>
      <c r="J42" s="266">
        <v>1</v>
      </c>
      <c r="K42" s="266"/>
      <c r="L42" s="267"/>
      <c r="M42" s="268"/>
    </row>
    <row r="43" spans="2:13" ht="29.25" customHeight="1" x14ac:dyDescent="0.3">
      <c r="B43" s="527"/>
      <c r="C43" s="269" t="s">
        <v>841</v>
      </c>
      <c r="D43" s="263">
        <v>1</v>
      </c>
      <c r="E43" s="264">
        <v>1</v>
      </c>
      <c r="F43" s="265">
        <v>1</v>
      </c>
      <c r="G43" s="266"/>
      <c r="H43" s="266"/>
      <c r="I43" s="266">
        <v>1</v>
      </c>
      <c r="J43" s="266"/>
      <c r="K43" s="266"/>
      <c r="L43" s="267"/>
      <c r="M43" s="268"/>
    </row>
    <row r="44" spans="2:13" ht="29.25" customHeight="1" x14ac:dyDescent="0.3">
      <c r="B44" s="527"/>
      <c r="C44" s="269" t="s">
        <v>193</v>
      </c>
      <c r="D44" s="263">
        <v>3</v>
      </c>
      <c r="E44" s="264"/>
      <c r="F44" s="265">
        <v>3</v>
      </c>
      <c r="G44" s="266"/>
      <c r="H44" s="266"/>
      <c r="I44" s="266"/>
      <c r="J44" s="266"/>
      <c r="K44" s="266"/>
      <c r="L44" s="267"/>
      <c r="M44" s="268">
        <v>3</v>
      </c>
    </row>
    <row r="45" spans="2:13" ht="29.25" customHeight="1" x14ac:dyDescent="0.3">
      <c r="B45" s="527"/>
      <c r="C45" s="269" t="s">
        <v>347</v>
      </c>
      <c r="D45" s="263">
        <v>1</v>
      </c>
      <c r="E45" s="264"/>
      <c r="F45" s="265">
        <v>1</v>
      </c>
      <c r="G45" s="266"/>
      <c r="H45" s="266"/>
      <c r="I45" s="266"/>
      <c r="J45" s="266"/>
      <c r="K45" s="266"/>
      <c r="L45" s="267"/>
      <c r="M45" s="268">
        <v>1</v>
      </c>
    </row>
    <row r="46" spans="2:13" ht="29.25" customHeight="1" x14ac:dyDescent="0.3">
      <c r="B46" s="527"/>
      <c r="C46" s="269" t="s">
        <v>354</v>
      </c>
      <c r="D46" s="263">
        <v>1</v>
      </c>
      <c r="E46" s="264"/>
      <c r="F46" s="265">
        <v>1</v>
      </c>
      <c r="G46" s="266"/>
      <c r="H46" s="266"/>
      <c r="I46" s="266"/>
      <c r="J46" s="266"/>
      <c r="K46" s="266"/>
      <c r="L46" s="267"/>
      <c r="M46" s="268">
        <v>1</v>
      </c>
    </row>
    <row r="47" spans="2:13" ht="22.5" x14ac:dyDescent="0.3">
      <c r="B47" s="527"/>
      <c r="C47" s="269" t="s">
        <v>360</v>
      </c>
      <c r="D47" s="263">
        <v>1</v>
      </c>
      <c r="E47" s="264"/>
      <c r="F47" s="265">
        <v>1</v>
      </c>
      <c r="G47" s="266"/>
      <c r="H47" s="266"/>
      <c r="I47" s="266"/>
      <c r="J47" s="266"/>
      <c r="K47" s="266"/>
      <c r="L47" s="267"/>
      <c r="M47" s="268">
        <v>1</v>
      </c>
    </row>
    <row r="48" spans="2:13" ht="22.5" x14ac:dyDescent="0.3">
      <c r="B48" s="527"/>
      <c r="C48" s="269" t="s">
        <v>981</v>
      </c>
      <c r="D48" s="263">
        <v>13</v>
      </c>
      <c r="E48" s="264">
        <v>9</v>
      </c>
      <c r="F48" s="265">
        <v>13</v>
      </c>
      <c r="G48" s="266">
        <v>5</v>
      </c>
      <c r="H48" s="266"/>
      <c r="I48" s="266">
        <v>1</v>
      </c>
      <c r="J48" s="266">
        <v>6</v>
      </c>
      <c r="K48" s="266"/>
      <c r="L48" s="267">
        <v>1</v>
      </c>
      <c r="M48" s="268"/>
    </row>
    <row r="49" spans="2:13" x14ac:dyDescent="0.3">
      <c r="B49" s="527"/>
      <c r="C49" s="269" t="s">
        <v>363</v>
      </c>
      <c r="D49" s="263">
        <v>1</v>
      </c>
      <c r="E49" s="264"/>
      <c r="F49" s="265">
        <v>2</v>
      </c>
      <c r="G49" s="266"/>
      <c r="H49" s="266"/>
      <c r="I49" s="266"/>
      <c r="J49" s="266"/>
      <c r="K49" s="266"/>
      <c r="L49" s="267"/>
      <c r="M49" s="268">
        <v>2</v>
      </c>
    </row>
    <row r="50" spans="2:13" x14ac:dyDescent="0.3">
      <c r="B50" s="527"/>
      <c r="C50" s="269" t="s">
        <v>207</v>
      </c>
      <c r="D50" s="263">
        <v>1</v>
      </c>
      <c r="E50" s="264"/>
      <c r="F50" s="265">
        <v>1</v>
      </c>
      <c r="G50" s="266"/>
      <c r="H50" s="266"/>
      <c r="I50" s="266"/>
      <c r="J50" s="266"/>
      <c r="K50" s="266"/>
      <c r="L50" s="267"/>
      <c r="M50" s="268">
        <v>1</v>
      </c>
    </row>
    <row r="51" spans="2:13" ht="31.5" customHeight="1" x14ac:dyDescent="0.3">
      <c r="B51" s="527"/>
      <c r="C51" s="269" t="s">
        <v>213</v>
      </c>
      <c r="D51" s="263">
        <v>6</v>
      </c>
      <c r="E51" s="264">
        <v>1</v>
      </c>
      <c r="F51" s="265">
        <v>6</v>
      </c>
      <c r="G51" s="266"/>
      <c r="H51" s="266"/>
      <c r="I51" s="266">
        <v>1</v>
      </c>
      <c r="J51" s="266"/>
      <c r="K51" s="266"/>
      <c r="L51" s="267">
        <v>5</v>
      </c>
      <c r="M51" s="268"/>
    </row>
    <row r="52" spans="2:13" ht="33" customHeight="1" x14ac:dyDescent="0.3">
      <c r="B52" s="527"/>
      <c r="C52" s="269" t="s">
        <v>229</v>
      </c>
      <c r="D52" s="263">
        <v>2</v>
      </c>
      <c r="E52" s="264">
        <v>2</v>
      </c>
      <c r="F52" s="265">
        <v>2</v>
      </c>
      <c r="G52" s="266"/>
      <c r="H52" s="266"/>
      <c r="I52" s="266">
        <v>2</v>
      </c>
      <c r="J52" s="266"/>
      <c r="K52" s="266"/>
      <c r="L52" s="267"/>
      <c r="M52" s="268"/>
    </row>
    <row r="53" spans="2:13" ht="33.75" customHeight="1" x14ac:dyDescent="0.3">
      <c r="B53" s="527"/>
      <c r="C53" s="269" t="s">
        <v>912</v>
      </c>
      <c r="D53" s="263">
        <v>3</v>
      </c>
      <c r="E53" s="264"/>
      <c r="F53" s="265">
        <v>3</v>
      </c>
      <c r="G53" s="266"/>
      <c r="H53" s="266"/>
      <c r="I53" s="266"/>
      <c r="J53" s="266"/>
      <c r="K53" s="266"/>
      <c r="L53" s="267">
        <v>3</v>
      </c>
      <c r="M53" s="268"/>
    </row>
    <row r="54" spans="2:13" ht="31.5" customHeight="1" x14ac:dyDescent="0.3">
      <c r="B54" s="527"/>
      <c r="C54" s="269" t="s">
        <v>86</v>
      </c>
      <c r="D54" s="263">
        <v>2</v>
      </c>
      <c r="E54" s="264"/>
      <c r="F54" s="265">
        <v>7</v>
      </c>
      <c r="G54" s="266"/>
      <c r="H54" s="266"/>
      <c r="I54" s="266"/>
      <c r="J54" s="266"/>
      <c r="K54" s="266"/>
      <c r="L54" s="267">
        <v>3</v>
      </c>
      <c r="M54" s="268">
        <v>4</v>
      </c>
    </row>
    <row r="55" spans="2:13" ht="31.5" customHeight="1" x14ac:dyDescent="0.3">
      <c r="B55" s="528"/>
      <c r="C55" s="269" t="s">
        <v>126</v>
      </c>
      <c r="D55" s="263">
        <v>4</v>
      </c>
      <c r="E55" s="264"/>
      <c r="F55" s="265">
        <v>6</v>
      </c>
      <c r="G55" s="266"/>
      <c r="H55" s="266"/>
      <c r="I55" s="266"/>
      <c r="J55" s="266"/>
      <c r="K55" s="266"/>
      <c r="L55" s="267">
        <v>2</v>
      </c>
      <c r="M55" s="268">
        <v>4</v>
      </c>
    </row>
    <row r="56" spans="2:13" ht="31.5" customHeight="1" x14ac:dyDescent="0.3">
      <c r="B56" s="526" t="s">
        <v>982</v>
      </c>
      <c r="C56" s="269" t="s">
        <v>841</v>
      </c>
      <c r="D56" s="263">
        <v>9</v>
      </c>
      <c r="E56" s="264">
        <v>8</v>
      </c>
      <c r="F56" s="265">
        <v>9</v>
      </c>
      <c r="G56" s="266">
        <v>1</v>
      </c>
      <c r="H56" s="266">
        <v>6</v>
      </c>
      <c r="I56" s="266">
        <v>1</v>
      </c>
      <c r="J56" s="266">
        <v>1</v>
      </c>
      <c r="K56" s="266"/>
      <c r="L56" s="267"/>
      <c r="M56" s="268"/>
    </row>
    <row r="57" spans="2:13" ht="40.5" customHeight="1" x14ac:dyDescent="0.3">
      <c r="B57" s="527"/>
      <c r="C57" s="269" t="s">
        <v>347</v>
      </c>
      <c r="D57" s="263">
        <v>7</v>
      </c>
      <c r="E57" s="264">
        <v>7</v>
      </c>
      <c r="F57" s="265">
        <v>20</v>
      </c>
      <c r="G57" s="266">
        <v>3</v>
      </c>
      <c r="H57" s="266">
        <v>8</v>
      </c>
      <c r="I57" s="266">
        <v>9</v>
      </c>
      <c r="J57" s="266"/>
      <c r="K57" s="266"/>
      <c r="L57" s="267"/>
      <c r="M57" s="268"/>
    </row>
    <row r="58" spans="2:13" ht="40.5" customHeight="1" x14ac:dyDescent="0.3">
      <c r="B58" s="527"/>
      <c r="C58" s="269" t="s">
        <v>849</v>
      </c>
      <c r="D58" s="263">
        <v>6</v>
      </c>
      <c r="E58" s="264">
        <v>6</v>
      </c>
      <c r="F58" s="265">
        <v>8</v>
      </c>
      <c r="G58" s="266"/>
      <c r="H58" s="266">
        <v>1</v>
      </c>
      <c r="I58" s="266">
        <v>6</v>
      </c>
      <c r="J58" s="266">
        <v>1</v>
      </c>
      <c r="K58" s="266"/>
      <c r="L58" s="267"/>
      <c r="M58" s="268"/>
    </row>
    <row r="59" spans="2:13" ht="22.5" x14ac:dyDescent="0.3">
      <c r="B59" s="527"/>
      <c r="C59" s="269" t="s">
        <v>360</v>
      </c>
      <c r="D59" s="263">
        <v>1</v>
      </c>
      <c r="E59" s="264"/>
      <c r="F59" s="265">
        <v>2</v>
      </c>
      <c r="G59" s="266"/>
      <c r="H59" s="266">
        <v>2</v>
      </c>
      <c r="I59" s="266"/>
      <c r="J59" s="266"/>
      <c r="K59" s="266"/>
      <c r="L59" s="267"/>
      <c r="M59" s="268"/>
    </row>
    <row r="60" spans="2:13" ht="22.5" customHeight="1" x14ac:dyDescent="0.3">
      <c r="B60" s="528"/>
      <c r="C60" s="269" t="s">
        <v>229</v>
      </c>
      <c r="D60" s="263">
        <v>3</v>
      </c>
      <c r="E60" s="264">
        <v>3</v>
      </c>
      <c r="F60" s="265">
        <v>3</v>
      </c>
      <c r="G60" s="266"/>
      <c r="H60" s="266"/>
      <c r="I60" s="266"/>
      <c r="J60" s="266">
        <v>3</v>
      </c>
      <c r="K60" s="266"/>
      <c r="L60" s="267"/>
      <c r="M60" s="268"/>
    </row>
    <row r="61" spans="2:13" ht="22.5" x14ac:dyDescent="0.3">
      <c r="B61" s="364" t="s">
        <v>983</v>
      </c>
      <c r="C61" s="269" t="s">
        <v>193</v>
      </c>
      <c r="D61" s="263">
        <v>6</v>
      </c>
      <c r="E61" s="264">
        <v>6</v>
      </c>
      <c r="F61" s="265">
        <v>10</v>
      </c>
      <c r="G61" s="266">
        <v>8</v>
      </c>
      <c r="H61" s="266">
        <v>2</v>
      </c>
      <c r="I61" s="266"/>
      <c r="J61" s="266"/>
      <c r="K61" s="266"/>
      <c r="L61" s="267"/>
      <c r="M61" s="268"/>
    </row>
    <row r="62" spans="2:13" ht="16.5" customHeight="1" x14ac:dyDescent="0.3">
      <c r="B62" s="526" t="s">
        <v>984</v>
      </c>
      <c r="C62" s="269" t="s">
        <v>985</v>
      </c>
      <c r="D62" s="263">
        <v>14</v>
      </c>
      <c r="E62" s="264">
        <v>14</v>
      </c>
      <c r="F62" s="265">
        <v>15</v>
      </c>
      <c r="G62" s="266">
        <v>14</v>
      </c>
      <c r="H62" s="266">
        <v>1</v>
      </c>
      <c r="I62" s="266"/>
      <c r="J62" s="266"/>
      <c r="K62" s="266"/>
      <c r="L62" s="267"/>
      <c r="M62" s="268"/>
    </row>
    <row r="63" spans="2:13" x14ac:dyDescent="0.3">
      <c r="B63" s="528"/>
      <c r="C63" s="269" t="s">
        <v>436</v>
      </c>
      <c r="D63" s="263">
        <v>10</v>
      </c>
      <c r="E63" s="264">
        <v>9</v>
      </c>
      <c r="F63" s="265">
        <v>11</v>
      </c>
      <c r="G63" s="266"/>
      <c r="H63" s="266"/>
      <c r="I63" s="266"/>
      <c r="J63" s="266">
        <v>10</v>
      </c>
      <c r="K63" s="266">
        <v>1</v>
      </c>
      <c r="L63" s="267"/>
      <c r="M63" s="268"/>
    </row>
    <row r="64" spans="2:13" ht="16.5" customHeight="1" x14ac:dyDescent="0.3">
      <c r="B64" s="526" t="s">
        <v>986</v>
      </c>
      <c r="C64" s="269" t="s">
        <v>323</v>
      </c>
      <c r="D64" s="263">
        <v>8</v>
      </c>
      <c r="E64" s="264">
        <v>8</v>
      </c>
      <c r="F64" s="265">
        <v>8</v>
      </c>
      <c r="G64" s="266">
        <v>6</v>
      </c>
      <c r="H64" s="266"/>
      <c r="I64" s="266"/>
      <c r="J64" s="266">
        <v>2</v>
      </c>
      <c r="K64" s="266"/>
      <c r="L64" s="267"/>
      <c r="M64" s="268"/>
    </row>
    <row r="65" spans="2:13" x14ac:dyDescent="0.3">
      <c r="B65" s="527"/>
      <c r="C65" s="269" t="s">
        <v>207</v>
      </c>
      <c r="D65" s="263">
        <v>9</v>
      </c>
      <c r="E65" s="264">
        <v>8</v>
      </c>
      <c r="F65" s="265">
        <v>16</v>
      </c>
      <c r="G65" s="266"/>
      <c r="H65" s="266">
        <v>8</v>
      </c>
      <c r="I65" s="266">
        <v>4</v>
      </c>
      <c r="J65" s="266">
        <v>3</v>
      </c>
      <c r="K65" s="266"/>
      <c r="L65" s="267"/>
      <c r="M65" s="268">
        <v>1</v>
      </c>
    </row>
    <row r="66" spans="2:13" x14ac:dyDescent="0.3">
      <c r="B66" s="528"/>
      <c r="C66" s="269" t="s">
        <v>450</v>
      </c>
      <c r="D66" s="263">
        <v>7</v>
      </c>
      <c r="E66" s="264">
        <v>7</v>
      </c>
      <c r="F66" s="265">
        <v>7</v>
      </c>
      <c r="G66" s="266"/>
      <c r="H66" s="266"/>
      <c r="I66" s="266">
        <v>1</v>
      </c>
      <c r="J66" s="266">
        <v>4</v>
      </c>
      <c r="K66" s="266">
        <v>2</v>
      </c>
      <c r="L66" s="267"/>
      <c r="M66" s="268"/>
    </row>
    <row r="67" spans="2:13" ht="22.5" customHeight="1" x14ac:dyDescent="0.3">
      <c r="B67" s="526" t="s">
        <v>987</v>
      </c>
      <c r="C67" s="269" t="s">
        <v>360</v>
      </c>
      <c r="D67" s="263">
        <v>8</v>
      </c>
      <c r="E67" s="264">
        <v>1</v>
      </c>
      <c r="F67" s="265">
        <v>18</v>
      </c>
      <c r="G67" s="266">
        <v>3</v>
      </c>
      <c r="H67" s="266">
        <v>3</v>
      </c>
      <c r="I67" s="266">
        <v>1</v>
      </c>
      <c r="J67" s="266">
        <v>4</v>
      </c>
      <c r="K67" s="266">
        <v>7</v>
      </c>
      <c r="L67" s="267"/>
      <c r="M67" s="268"/>
    </row>
    <row r="68" spans="2:13" x14ac:dyDescent="0.3">
      <c r="B68" s="527"/>
      <c r="C68" s="269" t="s">
        <v>207</v>
      </c>
      <c r="D68" s="263">
        <v>1</v>
      </c>
      <c r="E68" s="264">
        <v>1</v>
      </c>
      <c r="F68" s="265">
        <v>1</v>
      </c>
      <c r="G68" s="266"/>
      <c r="H68" s="266"/>
      <c r="I68" s="266"/>
      <c r="J68" s="266">
        <v>1</v>
      </c>
      <c r="K68" s="266"/>
      <c r="L68" s="267"/>
      <c r="M68" s="268"/>
    </row>
    <row r="69" spans="2:13" ht="22.5" x14ac:dyDescent="0.3">
      <c r="B69" s="527"/>
      <c r="C69" s="269" t="s">
        <v>912</v>
      </c>
      <c r="D69" s="263">
        <v>2</v>
      </c>
      <c r="E69" s="264">
        <v>1</v>
      </c>
      <c r="F69" s="265">
        <v>2</v>
      </c>
      <c r="G69" s="266"/>
      <c r="H69" s="266"/>
      <c r="I69" s="266"/>
      <c r="J69" s="266">
        <v>1</v>
      </c>
      <c r="K69" s="266">
        <v>1</v>
      </c>
      <c r="L69" s="267"/>
      <c r="M69" s="268"/>
    </row>
    <row r="70" spans="2:13" x14ac:dyDescent="0.3">
      <c r="B70" s="527"/>
      <c r="C70" s="269" t="s">
        <v>86</v>
      </c>
      <c r="D70" s="263">
        <v>2</v>
      </c>
      <c r="E70" s="264"/>
      <c r="F70" s="265">
        <v>4</v>
      </c>
      <c r="G70" s="266"/>
      <c r="H70" s="266"/>
      <c r="I70" s="266"/>
      <c r="J70" s="266"/>
      <c r="K70" s="266">
        <v>4</v>
      </c>
      <c r="L70" s="267"/>
      <c r="M70" s="268"/>
    </row>
    <row r="71" spans="2:13" x14ac:dyDescent="0.3">
      <c r="B71" s="528"/>
      <c r="C71" s="269" t="s">
        <v>522</v>
      </c>
      <c r="D71" s="263">
        <v>28</v>
      </c>
      <c r="E71" s="264"/>
      <c r="F71" s="265">
        <v>28</v>
      </c>
      <c r="G71" s="266"/>
      <c r="H71" s="266"/>
      <c r="I71" s="266"/>
      <c r="J71" s="266"/>
      <c r="K71" s="266">
        <v>28</v>
      </c>
      <c r="L71" s="267"/>
      <c r="M71" s="268"/>
    </row>
    <row r="72" spans="2:13" ht="22.5" x14ac:dyDescent="0.3">
      <c r="B72" s="526" t="s">
        <v>988</v>
      </c>
      <c r="C72" s="269" t="s">
        <v>989</v>
      </c>
      <c r="D72" s="263">
        <v>2</v>
      </c>
      <c r="E72" s="264">
        <v>2</v>
      </c>
      <c r="F72" s="265">
        <v>2</v>
      </c>
      <c r="G72" s="266"/>
      <c r="H72" s="266">
        <v>2</v>
      </c>
      <c r="I72" s="266"/>
      <c r="J72" s="266"/>
      <c r="K72" s="266"/>
      <c r="L72" s="267"/>
      <c r="M72" s="268"/>
    </row>
    <row r="73" spans="2:13" x14ac:dyDescent="0.3">
      <c r="B73" s="527"/>
      <c r="C73" s="269" t="s">
        <v>354</v>
      </c>
      <c r="D73" s="263">
        <v>4</v>
      </c>
      <c r="E73" s="264">
        <v>1</v>
      </c>
      <c r="F73" s="265">
        <v>4</v>
      </c>
      <c r="G73" s="266"/>
      <c r="H73" s="266"/>
      <c r="I73" s="266"/>
      <c r="J73" s="266">
        <v>1</v>
      </c>
      <c r="K73" s="266">
        <v>1</v>
      </c>
      <c r="L73" s="267"/>
      <c r="M73" s="268">
        <v>2</v>
      </c>
    </row>
    <row r="74" spans="2:13" ht="22.5" x14ac:dyDescent="0.3">
      <c r="B74" s="527"/>
      <c r="C74" s="269" t="s">
        <v>912</v>
      </c>
      <c r="D74" s="263">
        <v>2</v>
      </c>
      <c r="E74" s="264"/>
      <c r="F74" s="265">
        <v>2</v>
      </c>
      <c r="G74" s="266"/>
      <c r="H74" s="266"/>
      <c r="I74" s="266"/>
      <c r="J74" s="266"/>
      <c r="K74" s="266">
        <v>1</v>
      </c>
      <c r="L74" s="267">
        <v>1</v>
      </c>
      <c r="M74" s="268"/>
    </row>
    <row r="75" spans="2:13" x14ac:dyDescent="0.3">
      <c r="B75" s="528"/>
      <c r="C75" s="269" t="s">
        <v>822</v>
      </c>
      <c r="D75" s="263">
        <v>4</v>
      </c>
      <c r="E75" s="264"/>
      <c r="F75" s="265">
        <v>4</v>
      </c>
      <c r="G75" s="266"/>
      <c r="H75" s="266"/>
      <c r="I75" s="266"/>
      <c r="J75" s="266"/>
      <c r="K75" s="266"/>
      <c r="L75" s="267"/>
      <c r="M75" s="268">
        <v>4</v>
      </c>
    </row>
    <row r="76" spans="2:13" ht="33.75" x14ac:dyDescent="0.3">
      <c r="B76" s="526" t="s">
        <v>990</v>
      </c>
      <c r="C76" s="269" t="s">
        <v>991</v>
      </c>
      <c r="D76" s="264">
        <v>3</v>
      </c>
      <c r="E76" s="264">
        <v>1</v>
      </c>
      <c r="F76" s="266">
        <v>3</v>
      </c>
      <c r="G76" s="266"/>
      <c r="H76" s="266"/>
      <c r="I76" s="266"/>
      <c r="J76" s="266">
        <v>1</v>
      </c>
      <c r="K76" s="266">
        <v>2</v>
      </c>
      <c r="L76" s="267"/>
      <c r="M76" s="268"/>
    </row>
    <row r="77" spans="2:13" ht="22.5" x14ac:dyDescent="0.3">
      <c r="B77" s="527"/>
      <c r="C77" s="269" t="s">
        <v>849</v>
      </c>
      <c r="D77" s="264">
        <v>2</v>
      </c>
      <c r="E77" s="264"/>
      <c r="F77" s="266">
        <v>2</v>
      </c>
      <c r="G77" s="266"/>
      <c r="H77" s="266"/>
      <c r="I77" s="266"/>
      <c r="J77" s="266"/>
      <c r="K77" s="266">
        <v>1</v>
      </c>
      <c r="L77" s="267">
        <v>1</v>
      </c>
      <c r="M77" s="266"/>
    </row>
    <row r="78" spans="2:13" ht="22.5" x14ac:dyDescent="0.3">
      <c r="B78" s="527"/>
      <c r="C78" s="269" t="s">
        <v>360</v>
      </c>
      <c r="D78" s="264">
        <v>1</v>
      </c>
      <c r="E78" s="264"/>
      <c r="F78" s="266">
        <v>1</v>
      </c>
      <c r="G78" s="266"/>
      <c r="H78" s="266"/>
      <c r="I78" s="266"/>
      <c r="J78" s="266"/>
      <c r="K78" s="266">
        <v>1</v>
      </c>
      <c r="L78" s="267"/>
      <c r="M78" s="266"/>
    </row>
    <row r="79" spans="2:13" x14ac:dyDescent="0.3">
      <c r="B79" s="527"/>
      <c r="C79" s="269" t="s">
        <v>865</v>
      </c>
      <c r="D79" s="264">
        <v>6</v>
      </c>
      <c r="E79" s="264"/>
      <c r="F79" s="266">
        <v>10</v>
      </c>
      <c r="G79" s="266"/>
      <c r="H79" s="266"/>
      <c r="I79" s="266"/>
      <c r="J79" s="266"/>
      <c r="K79" s="266">
        <v>6</v>
      </c>
      <c r="L79" s="267">
        <v>1</v>
      </c>
      <c r="M79" s="266">
        <v>3</v>
      </c>
    </row>
    <row r="80" spans="2:13" ht="22.5" x14ac:dyDescent="0.3">
      <c r="B80" s="527"/>
      <c r="C80" s="269" t="s">
        <v>912</v>
      </c>
      <c r="D80" s="264">
        <v>5</v>
      </c>
      <c r="E80" s="264"/>
      <c r="F80" s="266">
        <v>5</v>
      </c>
      <c r="G80" s="266"/>
      <c r="H80" s="266"/>
      <c r="I80" s="266"/>
      <c r="J80" s="266">
        <v>1</v>
      </c>
      <c r="K80" s="266">
        <v>4</v>
      </c>
      <c r="L80" s="267"/>
      <c r="M80" s="266"/>
    </row>
    <row r="81" spans="2:13" x14ac:dyDescent="0.3">
      <c r="B81" s="527"/>
      <c r="C81" s="269" t="s">
        <v>86</v>
      </c>
      <c r="D81" s="264">
        <v>2</v>
      </c>
      <c r="E81" s="264"/>
      <c r="F81" s="266">
        <v>2</v>
      </c>
      <c r="G81" s="266"/>
      <c r="H81" s="266"/>
      <c r="I81" s="266"/>
      <c r="J81" s="266"/>
      <c r="K81" s="266">
        <v>2</v>
      </c>
      <c r="L81" s="267"/>
      <c r="M81" s="266"/>
    </row>
    <row r="82" spans="2:13" x14ac:dyDescent="0.3">
      <c r="B82" s="528"/>
      <c r="C82" s="269" t="s">
        <v>126</v>
      </c>
      <c r="D82" s="264">
        <v>3</v>
      </c>
      <c r="E82" s="264"/>
      <c r="F82" s="266">
        <v>3</v>
      </c>
      <c r="G82" s="266"/>
      <c r="H82" s="266"/>
      <c r="I82" s="266"/>
      <c r="J82" s="266"/>
      <c r="K82" s="266"/>
      <c r="L82" s="267"/>
      <c r="M82" s="266">
        <v>3</v>
      </c>
    </row>
    <row r="83" spans="2:13" x14ac:dyDescent="0.3">
      <c r="B83" s="529" t="s">
        <v>992</v>
      </c>
      <c r="C83" s="530"/>
      <c r="D83" s="272">
        <f>SUM(D5:D82)</f>
        <v>310</v>
      </c>
      <c r="E83" s="273">
        <f t="shared" ref="E83:L83" si="0">SUM(E5:E80)</f>
        <v>157</v>
      </c>
      <c r="F83" s="274">
        <f>SUM(F5:F82)</f>
        <v>411</v>
      </c>
      <c r="G83" s="275">
        <f t="shared" si="0"/>
        <v>85</v>
      </c>
      <c r="H83" s="275">
        <f t="shared" si="0"/>
        <v>46</v>
      </c>
      <c r="I83" s="275">
        <f t="shared" si="0"/>
        <v>47</v>
      </c>
      <c r="J83" s="275">
        <f t="shared" si="0"/>
        <v>65</v>
      </c>
      <c r="K83" s="275">
        <f>SUM(K5:K82)</f>
        <v>73</v>
      </c>
      <c r="L83" s="275">
        <f t="shared" si="0"/>
        <v>33</v>
      </c>
      <c r="M83" s="273">
        <f>SUM(M5:M82)</f>
        <v>62</v>
      </c>
    </row>
    <row r="84" spans="2:13" x14ac:dyDescent="0.3">
      <c r="B84" s="276"/>
      <c r="C84" s="277"/>
      <c r="D84" s="79"/>
      <c r="E84" s="278">
        <f>E83/D83</f>
        <v>0.50645161290322582</v>
      </c>
      <c r="F84" s="277"/>
      <c r="G84" s="278">
        <f>G83/F83</f>
        <v>0.20681265206812652</v>
      </c>
      <c r="H84" s="278">
        <f>H83/F83</f>
        <v>0.11192214111922141</v>
      </c>
      <c r="I84" s="278">
        <f>I83/F83</f>
        <v>0.11435523114355231</v>
      </c>
      <c r="J84" s="278">
        <f>J83/F83</f>
        <v>0.15815085158150852</v>
      </c>
      <c r="K84" s="278">
        <f>K83/F83</f>
        <v>0.17761557177615572</v>
      </c>
      <c r="L84" s="278">
        <f>L83/F83</f>
        <v>8.0291970802919707E-2</v>
      </c>
      <c r="M84" s="278">
        <f>M83/F83</f>
        <v>0.15085158150851583</v>
      </c>
    </row>
  </sheetData>
  <sheetProtection selectLockedCells="1" selectUnlockedCells="1"/>
  <mergeCells count="12">
    <mergeCell ref="B72:B75"/>
    <mergeCell ref="B76:B82"/>
    <mergeCell ref="B83:C83"/>
    <mergeCell ref="B2:O2"/>
    <mergeCell ref="B5:B12"/>
    <mergeCell ref="B13:B15"/>
    <mergeCell ref="B17:B32"/>
    <mergeCell ref="B33:B55"/>
    <mergeCell ref="B56:B60"/>
    <mergeCell ref="B62:B63"/>
    <mergeCell ref="B64:B66"/>
    <mergeCell ref="B67:B7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AE12"/>
  <sheetViews>
    <sheetView tabSelected="1" zoomScale="80" zoomScaleNormal="80" workbookViewId="0">
      <pane xSplit="5" ySplit="1" topLeftCell="F2" activePane="bottomRight" state="frozen"/>
      <selection pane="topRight" activeCell="F1" sqref="F1"/>
      <selection pane="bottomLeft" activeCell="A3" sqref="A3"/>
      <selection pane="bottomRight" activeCell="F4" sqref="F4"/>
    </sheetView>
  </sheetViews>
  <sheetFormatPr baseColWidth="10" defaultColWidth="20.140625" defaultRowHeight="39.75" customHeight="1" outlineLevelCol="1" x14ac:dyDescent="0.2"/>
  <cols>
    <col min="1" max="1" width="4.140625" style="142" customWidth="1"/>
    <col min="2" max="2" width="20.140625" style="142"/>
    <col min="3" max="3" width="24.5703125" style="142" customWidth="1"/>
    <col min="4" max="5" width="20.140625" style="142"/>
    <col min="6" max="6" width="64.42578125" style="142" customWidth="1"/>
    <col min="7" max="7" width="26" style="142" customWidth="1"/>
    <col min="8" max="8" width="31.5703125" style="144" customWidth="1"/>
    <col min="9" max="9" width="34.42578125" style="142" customWidth="1"/>
    <col min="10" max="16" width="20.140625" style="142"/>
    <col min="17" max="17" width="14" style="143" customWidth="1" outlineLevel="1"/>
    <col min="18" max="18" width="37.7109375" style="143" customWidth="1" outlineLevel="1"/>
    <col min="19" max="19" width="20.140625" style="330" outlineLevel="1"/>
    <col min="20" max="22" width="20.140625" style="143" outlineLevel="1"/>
    <col min="23" max="23" width="68"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11.28515625" style="142" customWidth="1"/>
    <col min="33" max="33" width="9.7109375" style="142" customWidth="1"/>
    <col min="34" max="16384" width="20.140625" style="142"/>
  </cols>
  <sheetData>
    <row r="1" spans="2:31" ht="23.25" customHeight="1" x14ac:dyDescent="0.25">
      <c r="B1" s="466" t="s">
        <v>6</v>
      </c>
      <c r="C1" s="466"/>
      <c r="D1" s="466"/>
      <c r="E1" s="466"/>
      <c r="F1" s="466"/>
      <c r="G1" s="467" t="s">
        <v>19</v>
      </c>
      <c r="H1" s="467"/>
      <c r="I1" s="467"/>
      <c r="J1" s="467"/>
      <c r="K1" s="467"/>
      <c r="L1" s="467"/>
      <c r="M1" s="467"/>
      <c r="N1" s="467"/>
      <c r="O1" s="467"/>
      <c r="P1" s="467"/>
      <c r="Q1" s="465"/>
      <c r="R1" s="465"/>
      <c r="S1" s="465"/>
      <c r="T1" s="465"/>
      <c r="U1" s="465"/>
      <c r="V1" s="465"/>
      <c r="W1" s="465"/>
      <c r="X1" s="465"/>
      <c r="Y1" s="465"/>
      <c r="Z1" s="461" t="s">
        <v>69</v>
      </c>
      <c r="AA1" s="462"/>
      <c r="AB1" s="462"/>
      <c r="AC1" s="462"/>
      <c r="AD1" s="462"/>
      <c r="AE1" s="462"/>
    </row>
    <row r="2" spans="2:31" ht="23.25" customHeight="1" x14ac:dyDescent="0.25">
      <c r="B2" s="466"/>
      <c r="C2" s="466"/>
      <c r="D2" s="466"/>
      <c r="E2" s="466"/>
      <c r="F2" s="466"/>
      <c r="G2" s="467"/>
      <c r="H2" s="467"/>
      <c r="I2" s="467"/>
      <c r="J2" s="467"/>
      <c r="K2" s="467"/>
      <c r="L2" s="467"/>
      <c r="M2" s="467"/>
      <c r="N2" s="467"/>
      <c r="O2" s="467"/>
      <c r="P2" s="467"/>
      <c r="Q2" s="468" t="s">
        <v>70</v>
      </c>
      <c r="R2" s="468"/>
      <c r="S2" s="468"/>
      <c r="T2" s="468"/>
      <c r="U2" s="468"/>
      <c r="V2" s="468"/>
      <c r="W2" s="468"/>
      <c r="X2" s="468"/>
      <c r="Y2" s="468"/>
      <c r="Z2" s="463"/>
      <c r="AA2" s="464"/>
      <c r="AB2" s="464"/>
      <c r="AC2" s="464"/>
      <c r="AD2" s="464"/>
      <c r="AE2" s="464"/>
    </row>
    <row r="3" spans="2:31" ht="24"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4" t="s">
        <v>58</v>
      </c>
      <c r="AB3" s="184" t="s">
        <v>60</v>
      </c>
      <c r="AC3" s="184" t="s">
        <v>62</v>
      </c>
      <c r="AD3" s="184" t="s">
        <v>64</v>
      </c>
      <c r="AE3" s="184" t="s">
        <v>84</v>
      </c>
    </row>
    <row r="4" spans="2:31" ht="241.5" customHeight="1" x14ac:dyDescent="0.25">
      <c r="B4" s="308" t="s">
        <v>85</v>
      </c>
      <c r="C4" s="460" t="s">
        <v>86</v>
      </c>
      <c r="D4" s="310" t="s">
        <v>87</v>
      </c>
      <c r="E4" s="223">
        <v>725</v>
      </c>
      <c r="F4" s="247" t="s">
        <v>88</v>
      </c>
      <c r="G4" s="247" t="s">
        <v>89</v>
      </c>
      <c r="H4" s="247" t="s">
        <v>90</v>
      </c>
      <c r="I4" s="247" t="s">
        <v>91</v>
      </c>
      <c r="J4" s="228">
        <v>1</v>
      </c>
      <c r="K4" s="195" t="s">
        <v>92</v>
      </c>
      <c r="L4" s="387" t="s">
        <v>93</v>
      </c>
      <c r="M4" s="388">
        <v>1</v>
      </c>
      <c r="N4" s="229">
        <v>45915</v>
      </c>
      <c r="O4" s="229">
        <v>46280</v>
      </c>
      <c r="P4" s="319"/>
      <c r="Q4" s="293">
        <v>46022</v>
      </c>
      <c r="R4" s="247" t="s">
        <v>90</v>
      </c>
      <c r="S4" s="201">
        <v>0.5</v>
      </c>
      <c r="T4" s="205">
        <f t="shared" ref="T4:T5" si="0">(IF(S4="","",IF(OR($J4=0,$J4="",Q4=""),"",S4/$J4)))</f>
        <v>0.5</v>
      </c>
      <c r="U4" s="206">
        <f t="shared" ref="U4:U5" si="1">(IF(OR($M4="",T4=""),"",IF(OR($M4=0,T4=0),0,IF((T4*100%)/$M4&gt;100%,100%,(T4*100%)/$M4))))</f>
        <v>0.5</v>
      </c>
      <c r="V4" s="207" t="str">
        <f t="shared" ref="V4:V5" si="2">IF(S4="","",IF(U4&lt;100%, IF(U4&lt;100%, "ALERTA","EN ejecución"), IF(U4=100%, "OK", "EN ejecución")))</f>
        <v>ALERTA</v>
      </c>
      <c r="W4" s="314" t="s">
        <v>1023</v>
      </c>
      <c r="X4" s="217" t="s">
        <v>1000</v>
      </c>
      <c r="Y4" s="292" t="str">
        <f>IF(U4=100%,IF(U4&gt;=100%,"CUMPLIDA","ATENCIÓN"),IF(U4&lt;75%,"ATENCIÓN","EN EJECUCIÓN"))</f>
        <v>ATENCIÓN</v>
      </c>
      <c r="Z4" s="201" t="str">
        <f t="shared" ref="Z4:Z5" si="3">IF(Y4="CUMPLIDA", "SI", "NO")</f>
        <v>NO</v>
      </c>
      <c r="AA4" s="389" t="s">
        <v>94</v>
      </c>
      <c r="AB4" s="333" t="str">
        <f t="shared" ref="AB4:AB5" si="4">IF(Y4="CUMPLIDA",IF(AND(Z4="SI",AA4="NO"),"EFECTIVA",IF(AND(Z4="NO",AA4="NO"),"INEFECTIVA",IF(AND(Z4="NO",AA4="SI"),"INEFECTIVA",IF(AND(Z4="SI",AA4="SI"),"INEFECTIVA")))),"NO APLICA")</f>
        <v>NO APLICA</v>
      </c>
      <c r="AC4" s="186" t="str">
        <f t="shared" ref="AC4:AC5" si="5">IF(AB4="EFECTIVA","NO",IF(AB4="INEFECTIVA","SI","NO APLICA"))</f>
        <v>NO APLICA</v>
      </c>
      <c r="AD4" s="201" t="s">
        <v>95</v>
      </c>
      <c r="AE4" s="151"/>
    </row>
    <row r="5" spans="2:31" ht="109.5" customHeight="1" x14ac:dyDescent="0.25">
      <c r="B5" s="195" t="s">
        <v>85</v>
      </c>
      <c r="C5" s="460"/>
      <c r="D5" s="310" t="s">
        <v>87</v>
      </c>
      <c r="E5" s="223">
        <v>725</v>
      </c>
      <c r="F5" s="220" t="s">
        <v>88</v>
      </c>
      <c r="G5" s="247" t="s">
        <v>96</v>
      </c>
      <c r="H5" s="247" t="s">
        <v>97</v>
      </c>
      <c r="I5" s="247" t="s">
        <v>98</v>
      </c>
      <c r="J5" s="228">
        <v>1</v>
      </c>
      <c r="K5" s="195" t="s">
        <v>99</v>
      </c>
      <c r="L5" s="387" t="s">
        <v>93</v>
      </c>
      <c r="M5" s="388">
        <v>1</v>
      </c>
      <c r="N5" s="229">
        <v>45915</v>
      </c>
      <c r="O5" s="279">
        <v>46112</v>
      </c>
      <c r="P5" s="390"/>
      <c r="Q5" s="293">
        <v>46022</v>
      </c>
      <c r="R5" s="247" t="s">
        <v>100</v>
      </c>
      <c r="S5" s="201">
        <v>0.99</v>
      </c>
      <c r="T5" s="205">
        <f t="shared" si="0"/>
        <v>0.99</v>
      </c>
      <c r="U5" s="206">
        <f t="shared" si="1"/>
        <v>0.99</v>
      </c>
      <c r="V5" s="207" t="str">
        <f t="shared" si="2"/>
        <v>ALERTA</v>
      </c>
      <c r="W5" s="360" t="s">
        <v>1022</v>
      </c>
      <c r="X5" s="217" t="s">
        <v>1000</v>
      </c>
      <c r="Y5" s="292" t="str">
        <f>IF(U5=100%,IF(U5&gt;=100%,"CUMPLIDA","ATENCIÓN"),IF(U5&lt;75%,"ATENCIÓN","EN EJECUCIÓN"))</f>
        <v>EN EJECUCIÓN</v>
      </c>
      <c r="Z5" s="201" t="str">
        <f t="shared" si="3"/>
        <v>NO</v>
      </c>
      <c r="AA5" s="389" t="s">
        <v>94</v>
      </c>
      <c r="AB5" s="333" t="str">
        <f t="shared" si="4"/>
        <v>NO APLICA</v>
      </c>
      <c r="AC5" s="186" t="str">
        <f t="shared" si="5"/>
        <v>NO APLICA</v>
      </c>
      <c r="AD5" s="201" t="s">
        <v>95</v>
      </c>
      <c r="AE5" s="151"/>
    </row>
    <row r="6" spans="2:31" ht="189" customHeight="1" x14ac:dyDescent="0.25">
      <c r="B6" s="308" t="s">
        <v>85</v>
      </c>
      <c r="C6" s="460"/>
      <c r="D6" s="310" t="s">
        <v>87</v>
      </c>
      <c r="E6" s="223">
        <v>726</v>
      </c>
      <c r="F6" s="198" t="s">
        <v>101</v>
      </c>
      <c r="G6" s="247" t="s">
        <v>102</v>
      </c>
      <c r="H6" s="247" t="s">
        <v>103</v>
      </c>
      <c r="I6" s="247" t="s">
        <v>104</v>
      </c>
      <c r="J6" s="228">
        <v>1</v>
      </c>
      <c r="K6" s="195" t="s">
        <v>92</v>
      </c>
      <c r="L6" s="387" t="s">
        <v>93</v>
      </c>
      <c r="M6" s="388">
        <v>1</v>
      </c>
      <c r="N6" s="229">
        <v>45915</v>
      </c>
      <c r="O6" s="229">
        <v>46356</v>
      </c>
      <c r="P6" s="151"/>
      <c r="Q6" s="293">
        <v>46022</v>
      </c>
      <c r="R6" s="247" t="s">
        <v>105</v>
      </c>
      <c r="S6" s="201">
        <v>1</v>
      </c>
      <c r="T6" s="205">
        <f t="shared" ref="T6:T12" si="6">(IF(S6="","",IF(OR($J6=0,$J6="",Q6=""),"",S6/$J6)))</f>
        <v>1</v>
      </c>
      <c r="U6" s="206">
        <f t="shared" ref="U6:U12" si="7">(IF(OR($M6="",T6=""),"",IF(OR($M6=0,T6=0),0,IF((T6*100%)/$M6&gt;100%,100%,(T6*100%)/$M6))))</f>
        <v>1</v>
      </c>
      <c r="V6" s="207" t="str">
        <f t="shared" ref="V6:V12" si="8">IF(S6="","",IF(U6&lt;100%, IF(U6&lt;100%, "ALERTA","EN ejecución"), IF(U6=100%, "OK", "EN ejecución")))</f>
        <v>OK</v>
      </c>
      <c r="W6" s="298" t="s">
        <v>1021</v>
      </c>
      <c r="X6" s="217" t="s">
        <v>1000</v>
      </c>
      <c r="Y6" s="292" t="str">
        <f t="shared" ref="Y6:Y12" si="9">IF(U6=100%,IF(U6&gt;=100%,"CUMPLIDA","ATENCIÓN"),IF(U6&lt;75%,"ATENCIÓN","EN EJECUCIÓN"))</f>
        <v>CUMPLIDA</v>
      </c>
      <c r="Z6" s="201" t="str">
        <f t="shared" ref="Z6:Z12" si="10">IF(Y6="CUMPLIDA", "SI", "NO")</f>
        <v>SI</v>
      </c>
      <c r="AA6" s="389" t="s">
        <v>94</v>
      </c>
      <c r="AB6" s="333" t="str">
        <f t="shared" ref="AB6:AB12" si="11">IF(Y6="CUMPLIDA",IF(AND(Z6="SI",AA6="NO"),"EFECTIVA",IF(AND(Z6="NO",AA6="NO"),"INEFECTIVA",IF(AND(Z6="NO",AA6="SI"),"INEFECTIVA",IF(AND(Z6="SI",AA6="SI"),"INEFECTIVA")))),"NO APLICA")</f>
        <v>EFECTIVA</v>
      </c>
      <c r="AC6" s="186" t="str">
        <f t="shared" ref="AC6:AC12" si="12">IF(AB6="EFECTIVA","NO",IF(AB6="INEFECTIVA","SI","NO APLICA"))</f>
        <v>NO</v>
      </c>
      <c r="AD6" s="201" t="s">
        <v>95</v>
      </c>
      <c r="AE6" s="151"/>
    </row>
    <row r="7" spans="2:31" ht="195" customHeight="1" x14ac:dyDescent="0.25">
      <c r="B7" s="308" t="s">
        <v>85</v>
      </c>
      <c r="C7" s="460"/>
      <c r="D7" s="310" t="s">
        <v>87</v>
      </c>
      <c r="E7" s="223">
        <v>726</v>
      </c>
      <c r="F7" s="198" t="s">
        <v>101</v>
      </c>
      <c r="G7" s="247" t="s">
        <v>102</v>
      </c>
      <c r="H7" s="247" t="s">
        <v>106</v>
      </c>
      <c r="I7" s="247" t="s">
        <v>107</v>
      </c>
      <c r="J7" s="228">
        <v>1</v>
      </c>
      <c r="K7" s="195" t="s">
        <v>92</v>
      </c>
      <c r="L7" s="387" t="s">
        <v>93</v>
      </c>
      <c r="M7" s="388">
        <v>1</v>
      </c>
      <c r="N7" s="229">
        <v>45915</v>
      </c>
      <c r="O7" s="229">
        <v>46356</v>
      </c>
      <c r="P7" s="151"/>
      <c r="Q7" s="293">
        <v>46022</v>
      </c>
      <c r="R7" s="247" t="s">
        <v>108</v>
      </c>
      <c r="S7" s="201">
        <v>1</v>
      </c>
      <c r="T7" s="205">
        <f t="shared" si="6"/>
        <v>1</v>
      </c>
      <c r="U7" s="206">
        <f t="shared" si="7"/>
        <v>1</v>
      </c>
      <c r="V7" s="207" t="str">
        <f t="shared" si="8"/>
        <v>OK</v>
      </c>
      <c r="W7" s="298" t="s">
        <v>1018</v>
      </c>
      <c r="X7" s="217" t="s">
        <v>1000</v>
      </c>
      <c r="Y7" s="292" t="str">
        <f t="shared" si="9"/>
        <v>CUMPLIDA</v>
      </c>
      <c r="Z7" s="201" t="str">
        <f t="shared" si="10"/>
        <v>SI</v>
      </c>
      <c r="AA7" s="389" t="s">
        <v>94</v>
      </c>
      <c r="AB7" s="333" t="str">
        <f t="shared" si="11"/>
        <v>EFECTIVA</v>
      </c>
      <c r="AC7" s="186" t="str">
        <f t="shared" si="12"/>
        <v>NO</v>
      </c>
      <c r="AD7" s="201" t="s">
        <v>95</v>
      </c>
      <c r="AE7" s="151"/>
    </row>
    <row r="8" spans="2:31" ht="238.5" customHeight="1" x14ac:dyDescent="0.25">
      <c r="B8" s="308" t="s">
        <v>85</v>
      </c>
      <c r="C8" s="460"/>
      <c r="D8" s="310" t="s">
        <v>87</v>
      </c>
      <c r="E8" s="223">
        <v>726</v>
      </c>
      <c r="F8" s="198" t="s">
        <v>101</v>
      </c>
      <c r="G8" s="247" t="s">
        <v>102</v>
      </c>
      <c r="H8" s="247" t="s">
        <v>109</v>
      </c>
      <c r="I8" s="247" t="s">
        <v>110</v>
      </c>
      <c r="J8" s="228">
        <v>1</v>
      </c>
      <c r="K8" s="195" t="s">
        <v>92</v>
      </c>
      <c r="L8" s="387" t="s">
        <v>93</v>
      </c>
      <c r="M8" s="388">
        <v>1</v>
      </c>
      <c r="N8" s="229">
        <v>45915</v>
      </c>
      <c r="O8" s="229">
        <v>46356</v>
      </c>
      <c r="P8" s="151"/>
      <c r="Q8" s="293">
        <v>46022</v>
      </c>
      <c r="R8" s="247" t="s">
        <v>111</v>
      </c>
      <c r="S8" s="201">
        <v>1</v>
      </c>
      <c r="T8" s="205">
        <f t="shared" si="6"/>
        <v>1</v>
      </c>
      <c r="U8" s="206">
        <f t="shared" si="7"/>
        <v>1</v>
      </c>
      <c r="V8" s="207" t="str">
        <f t="shared" si="8"/>
        <v>OK</v>
      </c>
      <c r="W8" s="298" t="s">
        <v>1020</v>
      </c>
      <c r="X8" s="217" t="s">
        <v>1000</v>
      </c>
      <c r="Y8" s="292" t="str">
        <f t="shared" si="9"/>
        <v>CUMPLIDA</v>
      </c>
      <c r="Z8" s="201" t="str">
        <f t="shared" si="10"/>
        <v>SI</v>
      </c>
      <c r="AA8" s="389" t="s">
        <v>94</v>
      </c>
      <c r="AB8" s="333" t="str">
        <f t="shared" si="11"/>
        <v>EFECTIVA</v>
      </c>
      <c r="AC8" s="186" t="str">
        <f t="shared" si="12"/>
        <v>NO</v>
      </c>
      <c r="AD8" s="201" t="s">
        <v>95</v>
      </c>
      <c r="AE8" s="151"/>
    </row>
    <row r="9" spans="2:31" ht="219.75" customHeight="1" x14ac:dyDescent="0.25">
      <c r="B9" s="308" t="s">
        <v>85</v>
      </c>
      <c r="C9" s="460"/>
      <c r="D9" s="310" t="s">
        <v>87</v>
      </c>
      <c r="E9" s="223">
        <v>727</v>
      </c>
      <c r="F9" s="198" t="s">
        <v>112</v>
      </c>
      <c r="G9" s="247" t="s">
        <v>113</v>
      </c>
      <c r="H9" s="220" t="s">
        <v>114</v>
      </c>
      <c r="I9" s="220" t="s">
        <v>115</v>
      </c>
      <c r="J9" s="216">
        <v>1</v>
      </c>
      <c r="K9" s="195" t="s">
        <v>92</v>
      </c>
      <c r="L9" s="387" t="s">
        <v>93</v>
      </c>
      <c r="M9" s="388">
        <v>1</v>
      </c>
      <c r="N9" s="229">
        <v>45915</v>
      </c>
      <c r="O9" s="229">
        <v>46325</v>
      </c>
      <c r="P9" s="151"/>
      <c r="Q9" s="293">
        <v>46022</v>
      </c>
      <c r="R9" s="247" t="s">
        <v>116</v>
      </c>
      <c r="S9" s="201">
        <v>0.99</v>
      </c>
      <c r="T9" s="205">
        <f t="shared" si="6"/>
        <v>0.99</v>
      </c>
      <c r="U9" s="206">
        <f t="shared" si="7"/>
        <v>0.99</v>
      </c>
      <c r="V9" s="207" t="str">
        <f t="shared" si="8"/>
        <v>ALERTA</v>
      </c>
      <c r="W9" s="298" t="s">
        <v>1017</v>
      </c>
      <c r="X9" s="217" t="s">
        <v>1000</v>
      </c>
      <c r="Y9" s="292" t="str">
        <f t="shared" si="9"/>
        <v>EN EJECUCIÓN</v>
      </c>
      <c r="Z9" s="201" t="str">
        <f t="shared" si="10"/>
        <v>NO</v>
      </c>
      <c r="AA9" s="389" t="s">
        <v>94</v>
      </c>
      <c r="AB9" s="333" t="str">
        <f t="shared" si="11"/>
        <v>NO APLICA</v>
      </c>
      <c r="AC9" s="186" t="str">
        <f t="shared" si="12"/>
        <v>NO APLICA</v>
      </c>
      <c r="AD9" s="201" t="s">
        <v>95</v>
      </c>
      <c r="AE9" s="151"/>
    </row>
    <row r="10" spans="2:31" ht="266.25" customHeight="1" x14ac:dyDescent="0.2">
      <c r="B10" s="308" t="s">
        <v>85</v>
      </c>
      <c r="C10" s="460"/>
      <c r="D10" s="310" t="s">
        <v>87</v>
      </c>
      <c r="E10" s="223">
        <v>728</v>
      </c>
      <c r="F10" s="198" t="s">
        <v>117</v>
      </c>
      <c r="G10" s="247" t="s">
        <v>118</v>
      </c>
      <c r="H10" s="220" t="s">
        <v>119</v>
      </c>
      <c r="I10" s="220" t="s">
        <v>120</v>
      </c>
      <c r="J10" s="216">
        <v>1</v>
      </c>
      <c r="K10" s="195" t="s">
        <v>92</v>
      </c>
      <c r="L10" s="387" t="s">
        <v>93</v>
      </c>
      <c r="M10" s="388">
        <v>1</v>
      </c>
      <c r="N10" s="229">
        <v>45915</v>
      </c>
      <c r="O10" s="229">
        <v>46111</v>
      </c>
      <c r="P10" s="151"/>
      <c r="Q10" s="293">
        <v>46022</v>
      </c>
      <c r="R10" s="152" t="s">
        <v>121</v>
      </c>
      <c r="S10" s="201">
        <v>1</v>
      </c>
      <c r="T10" s="205">
        <f t="shared" si="6"/>
        <v>1</v>
      </c>
      <c r="U10" s="206">
        <f t="shared" si="7"/>
        <v>1</v>
      </c>
      <c r="V10" s="207" t="str">
        <f t="shared" si="8"/>
        <v>OK</v>
      </c>
      <c r="W10" s="298" t="s">
        <v>1019</v>
      </c>
      <c r="X10" s="217" t="s">
        <v>1000</v>
      </c>
      <c r="Y10" s="292" t="str">
        <f t="shared" si="9"/>
        <v>CUMPLIDA</v>
      </c>
      <c r="Z10" s="201" t="str">
        <f t="shared" si="10"/>
        <v>SI</v>
      </c>
      <c r="AA10" s="389" t="s">
        <v>94</v>
      </c>
      <c r="AB10" s="333" t="str">
        <f t="shared" si="11"/>
        <v>EFECTIVA</v>
      </c>
      <c r="AC10" s="186" t="str">
        <f t="shared" si="12"/>
        <v>NO</v>
      </c>
      <c r="AD10" s="201" t="s">
        <v>95</v>
      </c>
      <c r="AE10" s="151"/>
    </row>
    <row r="11" spans="2:31" ht="144.75" customHeight="1" x14ac:dyDescent="0.2">
      <c r="B11" s="308" t="s">
        <v>85</v>
      </c>
      <c r="C11" s="460"/>
      <c r="D11" s="310" t="s">
        <v>87</v>
      </c>
      <c r="E11" s="223">
        <v>728</v>
      </c>
      <c r="F11" s="198" t="s">
        <v>117</v>
      </c>
      <c r="G11" s="220" t="s">
        <v>118</v>
      </c>
      <c r="H11" s="220" t="s">
        <v>122</v>
      </c>
      <c r="I11" s="220" t="s">
        <v>123</v>
      </c>
      <c r="J11" s="216">
        <v>1</v>
      </c>
      <c r="K11" s="195" t="s">
        <v>92</v>
      </c>
      <c r="L11" s="391" t="s">
        <v>93</v>
      </c>
      <c r="M11" s="392">
        <v>1</v>
      </c>
      <c r="N11" s="229">
        <v>45915</v>
      </c>
      <c r="O11" s="432" t="s">
        <v>124</v>
      </c>
      <c r="P11" s="151"/>
      <c r="Q11" s="293">
        <v>46022</v>
      </c>
      <c r="R11" s="152" t="s">
        <v>125</v>
      </c>
      <c r="S11" s="201">
        <v>1</v>
      </c>
      <c r="T11" s="205">
        <f t="shared" si="6"/>
        <v>1</v>
      </c>
      <c r="U11" s="206">
        <f t="shared" si="7"/>
        <v>1</v>
      </c>
      <c r="V11" s="207" t="str">
        <f t="shared" si="8"/>
        <v>OK</v>
      </c>
      <c r="W11" s="298" t="s">
        <v>1016</v>
      </c>
      <c r="X11" s="217" t="s">
        <v>1000</v>
      </c>
      <c r="Y11" s="292" t="str">
        <f t="shared" si="9"/>
        <v>CUMPLIDA</v>
      </c>
      <c r="Z11" s="201" t="str">
        <f t="shared" si="10"/>
        <v>SI</v>
      </c>
      <c r="AA11" s="389" t="s">
        <v>94</v>
      </c>
      <c r="AB11" s="333" t="str">
        <f t="shared" si="11"/>
        <v>EFECTIVA</v>
      </c>
      <c r="AC11" s="186" t="str">
        <f t="shared" si="12"/>
        <v>NO</v>
      </c>
      <c r="AD11" s="201" t="s">
        <v>95</v>
      </c>
      <c r="AE11" s="151"/>
    </row>
    <row r="12" spans="2:31" ht="163.5" customHeight="1" x14ac:dyDescent="0.25">
      <c r="B12" s="308" t="s">
        <v>85</v>
      </c>
      <c r="C12" s="212" t="s">
        <v>126</v>
      </c>
      <c r="D12" s="151" t="s">
        <v>127</v>
      </c>
      <c r="E12" s="223">
        <v>774</v>
      </c>
      <c r="F12" s="287" t="s">
        <v>128</v>
      </c>
      <c r="G12" s="412" t="s">
        <v>129</v>
      </c>
      <c r="H12" s="412" t="s">
        <v>130</v>
      </c>
      <c r="I12" s="285" t="s">
        <v>131</v>
      </c>
      <c r="J12" s="413">
        <v>1</v>
      </c>
      <c r="K12" s="195" t="s">
        <v>92</v>
      </c>
      <c r="L12" s="391" t="s">
        <v>132</v>
      </c>
      <c r="M12" s="392">
        <v>1</v>
      </c>
      <c r="N12" s="229">
        <v>45949</v>
      </c>
      <c r="O12" s="229">
        <v>46137</v>
      </c>
      <c r="P12" s="151"/>
      <c r="Q12" s="293">
        <v>46022</v>
      </c>
      <c r="R12" s="220" t="s">
        <v>133</v>
      </c>
      <c r="S12" s="201">
        <v>1</v>
      </c>
      <c r="T12" s="205">
        <f t="shared" si="6"/>
        <v>1</v>
      </c>
      <c r="U12" s="206">
        <f t="shared" si="7"/>
        <v>1</v>
      </c>
      <c r="V12" s="207" t="str">
        <f t="shared" si="8"/>
        <v>OK</v>
      </c>
      <c r="W12" s="298" t="s">
        <v>1015</v>
      </c>
      <c r="X12" s="217" t="s">
        <v>1000</v>
      </c>
      <c r="Y12" s="292" t="str">
        <f t="shared" si="9"/>
        <v>CUMPLIDA</v>
      </c>
      <c r="Z12" s="201" t="str">
        <f t="shared" si="10"/>
        <v>SI</v>
      </c>
      <c r="AA12" s="389" t="s">
        <v>94</v>
      </c>
      <c r="AB12" s="333" t="str">
        <f t="shared" si="11"/>
        <v>EFECTIVA</v>
      </c>
      <c r="AC12" s="186" t="str">
        <f t="shared" si="12"/>
        <v>NO</v>
      </c>
      <c r="AD12" s="201" t="s">
        <v>95</v>
      </c>
      <c r="AE12" s="151"/>
    </row>
  </sheetData>
  <autoFilter ref="A3:AH12"/>
  <mergeCells count="6">
    <mergeCell ref="C4:C11"/>
    <mergeCell ref="Z1:AE2"/>
    <mergeCell ref="Q1:Y1"/>
    <mergeCell ref="B1:F2"/>
    <mergeCell ref="G1:P2"/>
    <mergeCell ref="Q2:Y2"/>
  </mergeCells>
  <conditionalFormatting sqref="V4:V12">
    <cfRule type="containsText" dxfId="226" priority="10" stopIfTrue="1" operator="containsText" text="EN TERMINO">
      <formula>NOT(ISERROR(SEARCH("EN TERMINO",V4)))</formula>
    </cfRule>
    <cfRule type="containsText" priority="11" operator="containsText" text="AMARILLO">
      <formula>NOT(ISERROR(SEARCH("AMARILLO",V4)))</formula>
    </cfRule>
    <cfRule type="containsText" dxfId="225" priority="12" stopIfTrue="1" operator="containsText" text="ALERTA">
      <formula>NOT(ISERROR(SEARCH("ALERTA",V4)))</formula>
    </cfRule>
    <cfRule type="containsText" dxfId="224" priority="13" stopIfTrue="1" operator="containsText" text="OK">
      <formula>NOT(ISERROR(SEARCH("OK",V4)))</formula>
    </cfRule>
    <cfRule type="dataBar" priority="14">
      <dataBar>
        <cfvo type="min"/>
        <cfvo type="max"/>
        <color rgb="FF638EC6"/>
      </dataBar>
    </cfRule>
  </conditionalFormatting>
  <conditionalFormatting sqref="Y4:Y12">
    <cfRule type="containsText" dxfId="223" priority="1" operator="containsText" text="EN EJECUCIÓN">
      <formula>NOT(ISERROR(SEARCH("EN EJECUCIÓN",Y4)))</formula>
    </cfRule>
    <cfRule type="containsText" dxfId="222" priority="2" operator="containsText" text="EN TERMINO">
      <formula>NOT(ISERROR(SEARCH("EN TERMINO",Y4)))</formula>
    </cfRule>
    <cfRule type="containsText" dxfId="221" priority="3" operator="containsText" text="ATENCIÓN">
      <formula>NOT(ISERROR(SEARCH("ATENCIÓN",Y4)))</formula>
    </cfRule>
    <cfRule type="containsText" dxfId="220" priority="4" stopIfTrue="1" operator="containsText" text="PENDIENTE">
      <formula>NOT(ISERROR(SEARCH("PENDIENTE",Y4)))</formula>
    </cfRule>
    <cfRule type="containsText" dxfId="219" priority="5" stopIfTrue="1" operator="containsText" text="INCUMPLIDA">
      <formula>NOT(ISERROR(SEARCH("INCUMPLIDA",Y4)))</formula>
    </cfRule>
    <cfRule type="containsText" dxfId="218" priority="6" stopIfTrue="1" operator="containsText" text="CUMPLIDA">
      <formula>NOT(ISERROR(SEARCH("CUMPLIDA",Y4)))</formula>
    </cfRule>
  </conditionalFormatting>
  <conditionalFormatting sqref="AC4:AC12">
    <cfRule type="containsText" dxfId="217" priority="7" operator="containsText" text="cerrada">
      <formula>NOT(ISERROR(SEARCH("cerrada",AC4)))</formula>
    </cfRule>
    <cfRule type="containsText" dxfId="216" priority="8" operator="containsText" text="cerrado">
      <formula>NOT(ISERROR(SEARCH("cerrado",AC4)))</formula>
    </cfRule>
    <cfRule type="containsText" dxfId="215" priority="9" operator="containsText" text="Abierto">
      <formula>NOT(ISERROR(SEARCH("Abierto",AC4)))</formula>
    </cfRule>
  </conditionalFormatting>
  <dataValidations count="2">
    <dataValidation type="list" allowBlank="1" showInputMessage="1" showErrorMessage="1" sqref="K4:K12">
      <formula1>"Correctiva, Preventiva, Acción de mejora"</formula1>
    </dataValidation>
    <dataValidation type="list" allowBlank="1" showInputMessage="1" showErrorMessage="1" sqref="AA4:AA12">
      <formula1>#REF!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E7"/>
  <sheetViews>
    <sheetView workbookViewId="0">
      <selection activeCell="D5" sqref="D5"/>
    </sheetView>
  </sheetViews>
  <sheetFormatPr baseColWidth="10" defaultColWidth="11.42578125" defaultRowHeight="16.5" x14ac:dyDescent="0.3"/>
  <cols>
    <col min="1" max="1" width="11.42578125" style="163"/>
    <col min="2" max="2" width="19.7109375" style="163" customWidth="1"/>
    <col min="3" max="3" width="24.7109375" style="163" customWidth="1"/>
    <col min="4" max="16384" width="11.42578125" style="163"/>
  </cols>
  <sheetData>
    <row r="2" spans="2:5" x14ac:dyDescent="0.3">
      <c r="B2" s="169" t="s">
        <v>134</v>
      </c>
    </row>
    <row r="4" spans="2:5" ht="51" x14ac:dyDescent="0.3">
      <c r="B4" s="150" t="s">
        <v>56</v>
      </c>
      <c r="C4" s="150" t="s">
        <v>135</v>
      </c>
    </row>
    <row r="5" spans="2:5" x14ac:dyDescent="0.3">
      <c r="B5" s="175" t="s">
        <v>136</v>
      </c>
      <c r="C5" s="175" t="s">
        <v>94</v>
      </c>
      <c r="D5" s="176">
        <f>IF(B5="SI",50%,0%)</f>
        <v>0.5</v>
      </c>
      <c r="E5" s="176">
        <f>IF(C5="NO",50%,0%)</f>
        <v>0.5</v>
      </c>
    </row>
    <row r="6" spans="2:5" x14ac:dyDescent="0.3">
      <c r="B6" s="174" t="s">
        <v>94</v>
      </c>
      <c r="C6" s="174" t="s">
        <v>94</v>
      </c>
      <c r="D6" s="176">
        <f>IF(B6="SI",50%,0%)</f>
        <v>0</v>
      </c>
      <c r="E6" s="176">
        <f t="shared" ref="E6:E7" si="0">IF(C6="NO",50%,0%)</f>
        <v>0.5</v>
      </c>
    </row>
    <row r="7" spans="2:5" x14ac:dyDescent="0.3">
      <c r="B7" s="175" t="s">
        <v>94</v>
      </c>
      <c r="C7" s="175" t="s">
        <v>136</v>
      </c>
      <c r="D7" s="176">
        <f t="shared" ref="D7" si="1">IF(B7="SI",50%,0%)</f>
        <v>0</v>
      </c>
      <c r="E7" s="176">
        <f t="shared" si="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10"/>
  <sheetViews>
    <sheetView zoomScale="90" zoomScaleNormal="90" workbookViewId="0">
      <pane xSplit="5" topLeftCell="W1" activePane="topRight" state="frozen"/>
      <selection pane="topRight" activeCell="W4" sqref="W4"/>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20.28515625" style="142" customWidth="1"/>
    <col min="8" max="8" width="38.42578125" style="144" customWidth="1"/>
    <col min="9" max="16" width="20.140625" style="142"/>
    <col min="17" max="17" width="20.140625" style="143" outlineLevel="1"/>
    <col min="18" max="18" width="54.7109375" style="143" customWidth="1" outlineLevel="1"/>
    <col min="19" max="22" width="20.140625" style="143" outlineLevel="1"/>
    <col min="23" max="23" width="58.570312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466" t="s">
        <v>6</v>
      </c>
      <c r="C1" s="466"/>
      <c r="D1" s="466"/>
      <c r="E1" s="466"/>
      <c r="F1" s="466"/>
      <c r="G1" s="467" t="s">
        <v>19</v>
      </c>
      <c r="H1" s="467"/>
      <c r="I1" s="467"/>
      <c r="J1" s="467"/>
      <c r="K1" s="467"/>
      <c r="L1" s="467"/>
      <c r="M1" s="467"/>
      <c r="N1" s="467"/>
      <c r="O1" s="467"/>
      <c r="P1" s="467"/>
      <c r="Q1" s="465"/>
      <c r="R1" s="465"/>
      <c r="S1" s="465"/>
      <c r="T1" s="465"/>
      <c r="U1" s="465"/>
      <c r="V1" s="465"/>
      <c r="W1" s="465"/>
      <c r="X1" s="465"/>
      <c r="Y1" s="465"/>
      <c r="Z1" s="461" t="s">
        <v>69</v>
      </c>
      <c r="AA1" s="462"/>
      <c r="AB1" s="462"/>
      <c r="AC1" s="462"/>
      <c r="AD1" s="462"/>
      <c r="AE1" s="462"/>
    </row>
    <row r="2" spans="2:31" ht="18.75" customHeight="1" x14ac:dyDescent="0.25">
      <c r="B2" s="466"/>
      <c r="C2" s="466"/>
      <c r="D2" s="466"/>
      <c r="E2" s="466"/>
      <c r="F2" s="466"/>
      <c r="G2" s="467"/>
      <c r="H2" s="467"/>
      <c r="I2" s="467"/>
      <c r="J2" s="467"/>
      <c r="K2" s="467"/>
      <c r="L2" s="467"/>
      <c r="M2" s="467"/>
      <c r="N2" s="467"/>
      <c r="O2" s="467"/>
      <c r="P2" s="467"/>
      <c r="Q2" s="468" t="s">
        <v>70</v>
      </c>
      <c r="R2" s="468"/>
      <c r="S2" s="468"/>
      <c r="T2" s="468"/>
      <c r="U2" s="468"/>
      <c r="V2" s="468"/>
      <c r="W2" s="468"/>
      <c r="X2" s="468"/>
      <c r="Y2" s="468"/>
      <c r="Z2" s="463"/>
      <c r="AA2" s="464"/>
      <c r="AB2" s="464"/>
      <c r="AC2" s="464"/>
      <c r="AD2" s="464"/>
      <c r="AE2" s="464"/>
    </row>
    <row r="3" spans="2:31"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5" t="s">
        <v>58</v>
      </c>
      <c r="AB3" s="185" t="s">
        <v>60</v>
      </c>
      <c r="AC3" s="185" t="s">
        <v>62</v>
      </c>
      <c r="AD3" s="185" t="s">
        <v>64</v>
      </c>
      <c r="AE3" s="185" t="s">
        <v>84</v>
      </c>
    </row>
    <row r="4" spans="2:31" ht="150.75" customHeight="1" x14ac:dyDescent="0.25">
      <c r="B4" s="151" t="s">
        <v>137</v>
      </c>
      <c r="C4" s="469" t="s">
        <v>138</v>
      </c>
      <c r="D4" s="189" t="s">
        <v>139</v>
      </c>
      <c r="E4" s="223">
        <v>634</v>
      </c>
      <c r="F4" s="246" t="s">
        <v>140</v>
      </c>
      <c r="G4" s="151"/>
      <c r="H4" s="225" t="s">
        <v>141</v>
      </c>
      <c r="I4" s="189" t="s">
        <v>142</v>
      </c>
      <c r="J4" s="186">
        <v>4</v>
      </c>
      <c r="K4" s="177" t="s">
        <v>143</v>
      </c>
      <c r="L4" s="189" t="s">
        <v>144</v>
      </c>
      <c r="M4" s="192">
        <v>1</v>
      </c>
      <c r="N4" s="254">
        <v>45658</v>
      </c>
      <c r="O4" s="347">
        <v>46022</v>
      </c>
      <c r="P4" s="151"/>
      <c r="Q4" s="293">
        <v>46022</v>
      </c>
      <c r="R4" s="372" t="s">
        <v>145</v>
      </c>
      <c r="S4" s="201">
        <v>4</v>
      </c>
      <c r="T4" s="202">
        <f>(IF(S4="","",IF(OR($J4=0,$J4="",Q4=""),"",S4/$J4)))</f>
        <v>1</v>
      </c>
      <c r="U4" s="203">
        <f>(IF(OR($M4="",T4=""),"",IF(OR($M4=0,T4=0),0,IF((T4*100%)/$M4&gt;100%,100%,(T4*100%)/$M4))))</f>
        <v>1</v>
      </c>
      <c r="V4" s="319" t="str">
        <f>IF(S4="","",IF(U4&lt;100%, IF(U4&lt;100%, "ALERTA","EN ejecución"), IF(U4=100%, "OK", "EN ejecución")))</f>
        <v>OK</v>
      </c>
      <c r="W4" s="298" t="s">
        <v>1014</v>
      </c>
      <c r="X4" s="217" t="s">
        <v>1000</v>
      </c>
      <c r="Y4" s="296" t="str">
        <f t="shared" ref="Y4:Y7" si="0">IF(U4=100%,IF(U4&gt;=100%,"CUMPLIDA","ATENCIÓN"),IF(U4&lt;25%,"ATENCIÓN","EN EJECUCIÓN"))</f>
        <v>CUMPLIDA</v>
      </c>
      <c r="Z4" s="201" t="str">
        <f t="shared" ref="Z4:Z7" si="1">IF(Y4="CUMPLIDA", "SI", "NO")</f>
        <v>SI</v>
      </c>
      <c r="AA4" s="335" t="s">
        <v>94</v>
      </c>
      <c r="AB4" s="333" t="str">
        <f t="shared" ref="AB4:AB7" si="2">IF(Y4="CUMPLIDA",IF(AND(Z4="SI",AA4="NO"),"EFECTIVA",IF(AND(Z4="NO",AA4="NO"),"INEFECTIVA",IF(AND(Z4="NO",AA4="SI"),"INEFECTIVA",IF(AND(Z4="SI",AA4="SI"),"INEFECTIVA")))),"NO APLICA")</f>
        <v>EFECTIVA</v>
      </c>
      <c r="AC4" s="186" t="str">
        <f t="shared" ref="AC4:AC7" si="3">IF(AB4="EFECTIVA","NO",IF(AB4="INEFECTIVA","SI","NO APLICA"))</f>
        <v>NO</v>
      </c>
      <c r="AD4" s="201" t="s">
        <v>95</v>
      </c>
      <c r="AE4" s="151"/>
    </row>
    <row r="5" spans="2:31" ht="139.5" customHeight="1" x14ac:dyDescent="0.25">
      <c r="B5" s="151" t="s">
        <v>137</v>
      </c>
      <c r="C5" s="469"/>
      <c r="D5" s="189" t="s">
        <v>139</v>
      </c>
      <c r="E5" s="223">
        <v>634</v>
      </c>
      <c r="F5" s="246" t="s">
        <v>140</v>
      </c>
      <c r="G5" s="151"/>
      <c r="H5" s="225" t="s">
        <v>146</v>
      </c>
      <c r="I5" s="189" t="s">
        <v>147</v>
      </c>
      <c r="J5" s="186">
        <v>2</v>
      </c>
      <c r="K5" s="177" t="s">
        <v>143</v>
      </c>
      <c r="L5" s="189" t="s">
        <v>144</v>
      </c>
      <c r="M5" s="192">
        <v>1</v>
      </c>
      <c r="N5" s="254">
        <v>45658</v>
      </c>
      <c r="O5" s="347">
        <v>46022</v>
      </c>
      <c r="P5" s="151"/>
      <c r="Q5" s="293">
        <v>46022</v>
      </c>
      <c r="R5" s="372" t="s">
        <v>148</v>
      </c>
      <c r="S5" s="201">
        <v>2</v>
      </c>
      <c r="T5" s="202">
        <f t="shared" ref="T5" si="4">(IF(S5="","",IF(OR($J5=0,$J5="",Q5=""),"",S5/$J5)))</f>
        <v>1</v>
      </c>
      <c r="U5" s="203">
        <f t="shared" ref="U5" si="5">(IF(OR($M5="",T5=""),"",IF(OR($M5=0,T5=0),0,IF((T5*100%)/$M5&gt;100%,100%,(T5*100%)/$M5))))</f>
        <v>1</v>
      </c>
      <c r="V5" s="319" t="str">
        <f t="shared" ref="V5:V7" si="6">IF(S5="","",IF(U5&lt;100%, IF(U5&lt;100%, "ALERTA","EN ejecución"), IF(U5=100%, "OK", "EN ejecución")))</f>
        <v>OK</v>
      </c>
      <c r="W5" s="298" t="s">
        <v>1013</v>
      </c>
      <c r="X5" s="217" t="s">
        <v>1000</v>
      </c>
      <c r="Y5" s="296" t="str">
        <f t="shared" si="0"/>
        <v>CUMPLIDA</v>
      </c>
      <c r="Z5" s="201" t="str">
        <f t="shared" si="1"/>
        <v>SI</v>
      </c>
      <c r="AA5" s="335" t="s">
        <v>94</v>
      </c>
      <c r="AB5" s="333" t="str">
        <f t="shared" si="2"/>
        <v>EFECTIVA</v>
      </c>
      <c r="AC5" s="186" t="str">
        <f t="shared" si="3"/>
        <v>NO</v>
      </c>
      <c r="AD5" s="201" t="s">
        <v>95</v>
      </c>
      <c r="AE5" s="151"/>
    </row>
    <row r="6" spans="2:31" ht="198.75" customHeight="1" x14ac:dyDescent="0.25">
      <c r="B6" s="151" t="s">
        <v>137</v>
      </c>
      <c r="C6" s="469"/>
      <c r="D6" s="189" t="s">
        <v>139</v>
      </c>
      <c r="E6" s="223">
        <v>634</v>
      </c>
      <c r="F6" s="246" t="s">
        <v>140</v>
      </c>
      <c r="G6" s="151"/>
      <c r="H6" s="225" t="s">
        <v>149</v>
      </c>
      <c r="I6" s="189" t="s">
        <v>150</v>
      </c>
      <c r="J6" s="186">
        <v>4</v>
      </c>
      <c r="K6" s="177" t="s">
        <v>143</v>
      </c>
      <c r="L6" s="189" t="s">
        <v>144</v>
      </c>
      <c r="M6" s="192">
        <v>1</v>
      </c>
      <c r="N6" s="254">
        <v>45658</v>
      </c>
      <c r="O6" s="347">
        <v>46022</v>
      </c>
      <c r="P6" s="151"/>
      <c r="Q6" s="293">
        <v>46022</v>
      </c>
      <c r="R6" s="372" t="s">
        <v>151</v>
      </c>
      <c r="S6" s="288">
        <v>4</v>
      </c>
      <c r="T6" s="202">
        <f t="shared" ref="T6" si="7">(IF(S6="","",IF(OR($J6=0,$J6="",Q6=""),"",S6/$J6)))</f>
        <v>1</v>
      </c>
      <c r="U6" s="203">
        <f t="shared" ref="U6" si="8">(IF(OR($M6="",T6=""),"",IF(OR($M6=0,T6=0),0,IF((T6*100%)/$M6&gt;100%,100%,(T6*100%)/$M6))))</f>
        <v>1</v>
      </c>
      <c r="V6" s="319" t="str">
        <f t="shared" si="6"/>
        <v>OK</v>
      </c>
      <c r="W6" s="343" t="s">
        <v>1012</v>
      </c>
      <c r="X6" s="217" t="s">
        <v>1000</v>
      </c>
      <c r="Y6" s="296" t="str">
        <f t="shared" si="0"/>
        <v>CUMPLIDA</v>
      </c>
      <c r="Z6" s="288" t="str">
        <f t="shared" si="1"/>
        <v>SI</v>
      </c>
      <c r="AA6" s="335" t="s">
        <v>94</v>
      </c>
      <c r="AB6" s="333" t="str">
        <f t="shared" si="2"/>
        <v>EFECTIVA</v>
      </c>
      <c r="AC6" s="186" t="str">
        <f t="shared" si="3"/>
        <v>NO</v>
      </c>
      <c r="AD6" s="201" t="s">
        <v>95</v>
      </c>
      <c r="AE6" s="151"/>
    </row>
    <row r="7" spans="2:31" ht="176.25" customHeight="1" x14ac:dyDescent="0.25">
      <c r="B7" s="177" t="s">
        <v>137</v>
      </c>
      <c r="C7" s="470"/>
      <c r="D7" s="191" t="s">
        <v>139</v>
      </c>
      <c r="E7" s="223">
        <v>634</v>
      </c>
      <c r="F7" s="246" t="s">
        <v>140</v>
      </c>
      <c r="G7" s="151"/>
      <c r="H7" s="225" t="s">
        <v>152</v>
      </c>
      <c r="I7" s="189" t="s">
        <v>153</v>
      </c>
      <c r="J7" s="186">
        <v>4</v>
      </c>
      <c r="K7" s="151" t="s">
        <v>143</v>
      </c>
      <c r="L7" s="189" t="s">
        <v>144</v>
      </c>
      <c r="M7" s="210">
        <v>1</v>
      </c>
      <c r="N7" s="254">
        <v>45658</v>
      </c>
      <c r="O7" s="347">
        <v>46022</v>
      </c>
      <c r="P7" s="177"/>
      <c r="Q7" s="291">
        <v>46022</v>
      </c>
      <c r="R7" s="414" t="s">
        <v>154</v>
      </c>
      <c r="S7" s="288">
        <v>4</v>
      </c>
      <c r="T7" s="202">
        <f t="shared" ref="T7" si="9">(IF(S7="","",IF(OR($J7=0,$J7="",Q7=""),"",S7/$J7)))</f>
        <v>1</v>
      </c>
      <c r="U7" s="203">
        <f t="shared" ref="U7" si="10">(IF(OR($M7="",T7=""),"",IF(OR($M7=0,T7=0),0,IF((T7*100%)/$M7&gt;100%,100%,(T7*100%)/$M7))))</f>
        <v>1</v>
      </c>
      <c r="V7" s="319" t="str">
        <f t="shared" si="6"/>
        <v>OK</v>
      </c>
      <c r="W7" s="343" t="s">
        <v>1011</v>
      </c>
      <c r="X7" s="217" t="s">
        <v>1000</v>
      </c>
      <c r="Y7" s="296" t="str">
        <f t="shared" si="0"/>
        <v>CUMPLIDA</v>
      </c>
      <c r="Z7" s="288" t="str">
        <f t="shared" si="1"/>
        <v>SI</v>
      </c>
      <c r="AA7" s="345" t="s">
        <v>94</v>
      </c>
      <c r="AB7" s="346" t="str">
        <f t="shared" si="2"/>
        <v>EFECTIVA</v>
      </c>
      <c r="AC7" s="344" t="str">
        <f t="shared" si="3"/>
        <v>NO</v>
      </c>
      <c r="AD7" s="288" t="s">
        <v>95</v>
      </c>
      <c r="AE7" s="177"/>
    </row>
    <row r="8" spans="2:31" ht="178.5" customHeight="1" x14ac:dyDescent="0.25">
      <c r="B8" s="308" t="s">
        <v>85</v>
      </c>
      <c r="C8" s="469" t="s">
        <v>126</v>
      </c>
      <c r="D8" s="151" t="s">
        <v>127</v>
      </c>
      <c r="E8" s="223">
        <v>775</v>
      </c>
      <c r="F8" s="415" t="s">
        <v>155</v>
      </c>
      <c r="G8" s="415" t="s">
        <v>156</v>
      </c>
      <c r="H8" s="415" t="s">
        <v>157</v>
      </c>
      <c r="I8" s="235" t="s">
        <v>158</v>
      </c>
      <c r="J8" s="235">
        <v>2</v>
      </c>
      <c r="K8" s="151" t="s">
        <v>92</v>
      </c>
      <c r="L8" s="235" t="s">
        <v>159</v>
      </c>
      <c r="M8" s="210">
        <v>1</v>
      </c>
      <c r="N8" s="416" t="s">
        <v>160</v>
      </c>
      <c r="O8" s="431" t="s">
        <v>161</v>
      </c>
      <c r="P8" s="151"/>
      <c r="Q8" s="293">
        <v>46022</v>
      </c>
      <c r="R8" s="414" t="s">
        <v>162</v>
      </c>
      <c r="S8" s="201">
        <v>2</v>
      </c>
      <c r="T8" s="202">
        <f t="shared" ref="T8:T10" si="11">(IF(S8="","",IF(OR($J8=0,$J8="",Q8=""),"",S8/$J8)))</f>
        <v>1</v>
      </c>
      <c r="U8" s="203">
        <f t="shared" ref="U8:U10" si="12">(IF(OR($M8="",T8=""),"",IF(OR($M8=0,T8=0),0,IF((T8*100%)/$M8&gt;100%,100%,(T8*100%)/$M8))))</f>
        <v>1</v>
      </c>
      <c r="V8" s="319" t="str">
        <f t="shared" ref="V8:V10" si="13">IF(S8="","",IF(U8&lt;100%, IF(U8&lt;100%, "ALERTA","EN ejecución"), IF(U8=100%, "OK", "EN ejecución")))</f>
        <v>OK</v>
      </c>
      <c r="W8" s="300" t="s">
        <v>1010</v>
      </c>
      <c r="X8" s="217" t="s">
        <v>1000</v>
      </c>
      <c r="Y8" s="296" t="str">
        <f t="shared" ref="Y8:Y10" si="14">IF(U8=100%,IF(U8&gt;=100%,"CUMPLIDA","ATENCIÓN"),IF(U8&lt;25%,"ATENCIÓN","EN EJECUCIÓN"))</f>
        <v>CUMPLIDA</v>
      </c>
      <c r="Z8" s="288" t="str">
        <f t="shared" ref="Z8:Z10" si="15">IF(Y8="CUMPLIDA", "SI", "NO")</f>
        <v>SI</v>
      </c>
      <c r="AA8" s="345" t="s">
        <v>94</v>
      </c>
      <c r="AB8" s="346" t="str">
        <f t="shared" ref="AB8:AB10" si="16">IF(Y8="CUMPLIDA",IF(AND(Z8="SI",AA8="NO"),"EFECTIVA",IF(AND(Z8="NO",AA8="NO"),"INEFECTIVA",IF(AND(Z8="NO",AA8="SI"),"INEFECTIVA",IF(AND(Z8="SI",AA8="SI"),"INEFECTIVA")))),"NO APLICA")</f>
        <v>EFECTIVA</v>
      </c>
      <c r="AC8" s="344" t="str">
        <f t="shared" ref="AC8:AC10" si="17">IF(AB8="EFECTIVA","NO",IF(AB8="INEFECTIVA","SI","NO APLICA"))</f>
        <v>NO</v>
      </c>
      <c r="AD8" s="288" t="s">
        <v>95</v>
      </c>
      <c r="AE8" s="151"/>
    </row>
    <row r="9" spans="2:31" ht="109.5" customHeight="1" x14ac:dyDescent="0.25">
      <c r="B9" s="308" t="s">
        <v>85</v>
      </c>
      <c r="C9" s="469"/>
      <c r="D9" s="151" t="s">
        <v>127</v>
      </c>
      <c r="E9" s="223">
        <v>776</v>
      </c>
      <c r="F9" s="415" t="s">
        <v>163</v>
      </c>
      <c r="G9" s="415" t="s">
        <v>164</v>
      </c>
      <c r="H9" s="415" t="s">
        <v>165</v>
      </c>
      <c r="I9" s="235" t="s">
        <v>166</v>
      </c>
      <c r="J9" s="235">
        <v>2</v>
      </c>
      <c r="K9" s="151" t="s">
        <v>92</v>
      </c>
      <c r="L9" s="235" t="s">
        <v>159</v>
      </c>
      <c r="M9" s="210">
        <v>1</v>
      </c>
      <c r="N9" s="416" t="s">
        <v>160</v>
      </c>
      <c r="O9" s="416" t="s">
        <v>161</v>
      </c>
      <c r="P9" s="254">
        <v>46203</v>
      </c>
      <c r="Q9" s="293">
        <v>46022</v>
      </c>
      <c r="R9" s="414" t="s">
        <v>167</v>
      </c>
      <c r="S9" s="201">
        <v>1</v>
      </c>
      <c r="T9" s="202">
        <f t="shared" si="11"/>
        <v>0.5</v>
      </c>
      <c r="U9" s="203">
        <f t="shared" si="12"/>
        <v>0.5</v>
      </c>
      <c r="V9" s="319" t="str">
        <f t="shared" si="13"/>
        <v>ALERTA</v>
      </c>
      <c r="W9" s="300" t="s">
        <v>1008</v>
      </c>
      <c r="X9" s="217" t="s">
        <v>1000</v>
      </c>
      <c r="Y9" s="296" t="str">
        <f t="shared" si="14"/>
        <v>EN EJECUCIÓN</v>
      </c>
      <c r="Z9" s="288" t="str">
        <f t="shared" si="15"/>
        <v>NO</v>
      </c>
      <c r="AA9" s="345" t="s">
        <v>94</v>
      </c>
      <c r="AB9" s="346" t="str">
        <f t="shared" si="16"/>
        <v>NO APLICA</v>
      </c>
      <c r="AC9" s="344" t="str">
        <f t="shared" si="17"/>
        <v>NO APLICA</v>
      </c>
      <c r="AD9" s="288" t="s">
        <v>95</v>
      </c>
      <c r="AE9" s="151"/>
    </row>
    <row r="10" spans="2:31" ht="111.75" customHeight="1" x14ac:dyDescent="0.25">
      <c r="B10" s="308" t="s">
        <v>85</v>
      </c>
      <c r="C10" s="469"/>
      <c r="D10" s="151" t="s">
        <v>127</v>
      </c>
      <c r="E10" s="223">
        <v>777</v>
      </c>
      <c r="F10" s="415" t="s">
        <v>168</v>
      </c>
      <c r="G10" s="415" t="s">
        <v>169</v>
      </c>
      <c r="H10" s="415" t="s">
        <v>170</v>
      </c>
      <c r="I10" s="235" t="s">
        <v>171</v>
      </c>
      <c r="J10" s="235">
        <v>1</v>
      </c>
      <c r="K10" s="151" t="s">
        <v>92</v>
      </c>
      <c r="L10" s="235" t="s">
        <v>159</v>
      </c>
      <c r="M10" s="210">
        <v>1</v>
      </c>
      <c r="N10" s="416" t="s">
        <v>160</v>
      </c>
      <c r="O10" s="431" t="s">
        <v>161</v>
      </c>
      <c r="P10" s="151"/>
      <c r="Q10" s="293">
        <v>46022</v>
      </c>
      <c r="R10" s="437" t="s">
        <v>172</v>
      </c>
      <c r="S10" s="201">
        <v>1</v>
      </c>
      <c r="T10" s="205">
        <f t="shared" si="11"/>
        <v>1</v>
      </c>
      <c r="U10" s="206">
        <f t="shared" si="12"/>
        <v>1</v>
      </c>
      <c r="V10" s="207" t="str">
        <f t="shared" si="13"/>
        <v>OK</v>
      </c>
      <c r="W10" s="300" t="s">
        <v>1009</v>
      </c>
      <c r="X10" s="217" t="s">
        <v>1000</v>
      </c>
      <c r="Y10" s="292" t="str">
        <f t="shared" si="14"/>
        <v>CUMPLIDA</v>
      </c>
      <c r="Z10" s="201" t="str">
        <f t="shared" si="15"/>
        <v>SI</v>
      </c>
      <c r="AA10" s="335" t="s">
        <v>94</v>
      </c>
      <c r="AB10" s="333" t="str">
        <f t="shared" si="16"/>
        <v>EFECTIVA</v>
      </c>
      <c r="AC10" s="186" t="str">
        <f t="shared" si="17"/>
        <v>NO</v>
      </c>
      <c r="AD10" s="201" t="s">
        <v>95</v>
      </c>
      <c r="AE10" s="151"/>
    </row>
  </sheetData>
  <mergeCells count="7">
    <mergeCell ref="C8:C10"/>
    <mergeCell ref="Q1:Y1"/>
    <mergeCell ref="Z1:AE2"/>
    <mergeCell ref="Q2:Y2"/>
    <mergeCell ref="C4:C7"/>
    <mergeCell ref="B1:F2"/>
    <mergeCell ref="G1:P2"/>
  </mergeCells>
  <conditionalFormatting sqref="V4:V10">
    <cfRule type="containsText" dxfId="214" priority="1253" stopIfTrue="1" operator="containsText" text="EN TERMINO">
      <formula>NOT(ISERROR(SEARCH("EN TERMINO",V4)))</formula>
    </cfRule>
    <cfRule type="containsText" priority="1254" operator="containsText" text="AMARILLO">
      <formula>NOT(ISERROR(SEARCH("AMARILLO",V4)))</formula>
    </cfRule>
    <cfRule type="containsText" dxfId="213" priority="1255" stopIfTrue="1" operator="containsText" text="ALERTA">
      <formula>NOT(ISERROR(SEARCH("ALERTA",V4)))</formula>
    </cfRule>
    <cfRule type="containsText" dxfId="212" priority="1256" stopIfTrue="1" operator="containsText" text="OK">
      <formula>NOT(ISERROR(SEARCH("OK",V4)))</formula>
    </cfRule>
    <cfRule type="dataBar" priority="1257">
      <dataBar>
        <cfvo type="min"/>
        <cfvo type="max"/>
        <color rgb="FF638EC6"/>
      </dataBar>
    </cfRule>
  </conditionalFormatting>
  <conditionalFormatting sqref="Y4:Y10">
    <cfRule type="containsText" dxfId="211" priority="13" operator="containsText" text="EN EJECUCIÓN">
      <formula>NOT(ISERROR(SEARCH("EN EJECUCIÓN",Y4)))</formula>
    </cfRule>
    <cfRule type="containsText" dxfId="210" priority="15" operator="containsText" text="EN TERMINO">
      <formula>NOT(ISERROR(SEARCH("EN TERMINO",Y4)))</formula>
    </cfRule>
    <cfRule type="containsText" dxfId="209" priority="16" operator="containsText" text="ATENCIÓN">
      <formula>NOT(ISERROR(SEARCH("ATENCIÓN",Y4)))</formula>
    </cfRule>
    <cfRule type="containsText" dxfId="208" priority="17" stopIfTrue="1" operator="containsText" text="PENDIENTE">
      <formula>NOT(ISERROR(SEARCH("PENDIENTE",Y4)))</formula>
    </cfRule>
    <cfRule type="containsText" dxfId="207" priority="18" stopIfTrue="1" operator="containsText" text="INCUMPLIDA">
      <formula>NOT(ISERROR(SEARCH("INCUMPLIDA",Y4)))</formula>
    </cfRule>
    <cfRule type="containsText" dxfId="206" priority="19" stopIfTrue="1" operator="containsText" text="CUMPLIDA">
      <formula>NOT(ISERROR(SEARCH("CUMPLIDA",Y4)))</formula>
    </cfRule>
  </conditionalFormatting>
  <conditionalFormatting sqref="AC4:AC10">
    <cfRule type="containsText" dxfId="205" priority="1" operator="containsText" text="cerrada">
      <formula>NOT(ISERROR(SEARCH("cerrada",AC4)))</formula>
    </cfRule>
    <cfRule type="containsText" dxfId="204" priority="2" operator="containsText" text="cerrado">
      <formula>NOT(ISERROR(SEARCH("cerrado",AC4)))</formula>
    </cfRule>
    <cfRule type="containsText" dxfId="203" priority="3" operator="containsText" text="Abierto">
      <formula>NOT(ISERROR(SEARCH("Abierto",AC4)))</formula>
    </cfRule>
  </conditionalFormatting>
  <dataValidations count="2">
    <dataValidation type="list" allowBlank="1" showInputMessage="1" showErrorMessage="1" sqref="K4:K10">
      <formula1>"Correctiva, Preventiva, Acción de mejora"</formula1>
    </dataValidation>
    <dataValidation type="list" allowBlank="1" showInputMessage="1" showErrorMessage="1" sqref="AA4:AA10">
      <formula1>$BE$4:$BG$4</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B1:AE35"/>
  <sheetViews>
    <sheetView zoomScale="85" zoomScaleNormal="85" workbookViewId="0">
      <pane xSplit="5" topLeftCell="F1" activePane="topRight" state="frozen"/>
      <selection pane="topRight" activeCell="W5" sqref="W5"/>
    </sheetView>
  </sheetViews>
  <sheetFormatPr baseColWidth="10" defaultColWidth="20.140625" defaultRowHeight="39.950000000000003" customHeight="1" outlineLevelCol="1" x14ac:dyDescent="0.2"/>
  <cols>
    <col min="1" max="1" width="4.140625" style="142" customWidth="1"/>
    <col min="2" max="2" width="20.140625" style="142"/>
    <col min="3" max="3" width="33.140625" style="142" customWidth="1"/>
    <col min="4" max="5" width="14.140625" style="142" customWidth="1"/>
    <col min="6" max="6" width="79.85546875" style="142" customWidth="1"/>
    <col min="7" max="7" width="20.140625" style="142"/>
    <col min="8" max="8" width="36.42578125" style="144" customWidth="1"/>
    <col min="9" max="9" width="30.42578125" style="142" customWidth="1"/>
    <col min="10" max="10" width="20.140625" style="142"/>
    <col min="11" max="11" width="17.42578125" style="142" customWidth="1"/>
    <col min="12" max="16" width="16.42578125" style="142" customWidth="1"/>
    <col min="17" max="17" width="20.140625" style="143" customWidth="1" outlineLevel="1"/>
    <col min="18" max="18" width="51.85546875" style="143" customWidth="1" outlineLevel="1"/>
    <col min="19" max="22" width="20.140625" style="143" customWidth="1" outlineLevel="1"/>
    <col min="23" max="23" width="72.5703125" style="143" customWidth="1" outlineLevel="1"/>
    <col min="24" max="24" width="19.42578125" style="143" customWidth="1" outlineLevel="1"/>
    <col min="25"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466" t="s">
        <v>6</v>
      </c>
      <c r="C1" s="466"/>
      <c r="D1" s="466"/>
      <c r="E1" s="466"/>
      <c r="F1" s="466"/>
      <c r="G1" s="467" t="s">
        <v>19</v>
      </c>
      <c r="H1" s="467"/>
      <c r="I1" s="467"/>
      <c r="J1" s="467"/>
      <c r="K1" s="467"/>
      <c r="L1" s="467"/>
      <c r="M1" s="467"/>
      <c r="N1" s="467"/>
      <c r="O1" s="467"/>
      <c r="P1" s="467"/>
      <c r="Q1" s="465"/>
      <c r="R1" s="465"/>
      <c r="S1" s="465"/>
      <c r="T1" s="465"/>
      <c r="U1" s="465"/>
      <c r="V1" s="465"/>
      <c r="W1" s="465"/>
      <c r="X1" s="465"/>
      <c r="Y1" s="465"/>
      <c r="Z1" s="461" t="s">
        <v>69</v>
      </c>
      <c r="AA1" s="462"/>
      <c r="AB1" s="462"/>
      <c r="AC1" s="462"/>
      <c r="AD1" s="462"/>
      <c r="AE1" s="462"/>
    </row>
    <row r="2" spans="2:31" ht="18.75" customHeight="1" x14ac:dyDescent="0.25">
      <c r="B2" s="466"/>
      <c r="C2" s="466"/>
      <c r="D2" s="466"/>
      <c r="E2" s="466"/>
      <c r="F2" s="466"/>
      <c r="G2" s="467"/>
      <c r="H2" s="467"/>
      <c r="I2" s="467"/>
      <c r="J2" s="467"/>
      <c r="K2" s="467"/>
      <c r="L2" s="467"/>
      <c r="M2" s="467"/>
      <c r="N2" s="467"/>
      <c r="O2" s="467"/>
      <c r="P2" s="467"/>
      <c r="Q2" s="468" t="s">
        <v>70</v>
      </c>
      <c r="R2" s="468"/>
      <c r="S2" s="468"/>
      <c r="T2" s="468"/>
      <c r="U2" s="468"/>
      <c r="V2" s="468"/>
      <c r="W2" s="468"/>
      <c r="X2" s="468"/>
      <c r="Y2" s="468"/>
      <c r="Z2" s="463"/>
      <c r="AA2" s="464"/>
      <c r="AB2" s="464"/>
      <c r="AC2" s="464"/>
      <c r="AD2" s="464"/>
      <c r="AE2" s="464"/>
    </row>
    <row r="3" spans="2:31" ht="86.2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5" t="s">
        <v>58</v>
      </c>
      <c r="AB3" s="185" t="s">
        <v>60</v>
      </c>
      <c r="AC3" s="185" t="s">
        <v>62</v>
      </c>
      <c r="AD3" s="185" t="s">
        <v>64</v>
      </c>
      <c r="AE3" s="185" t="s">
        <v>84</v>
      </c>
    </row>
    <row r="4" spans="2:31" ht="147" customHeight="1" x14ac:dyDescent="0.25">
      <c r="B4" s="195" t="s">
        <v>85</v>
      </c>
      <c r="C4" s="313" t="s">
        <v>173</v>
      </c>
      <c r="D4" s="213"/>
      <c r="E4" s="214">
        <v>234</v>
      </c>
      <c r="F4" s="215" t="s">
        <v>174</v>
      </c>
      <c r="G4" s="216" t="s">
        <v>175</v>
      </c>
      <c r="H4" s="198" t="s">
        <v>176</v>
      </c>
      <c r="I4" s="198" t="s">
        <v>177</v>
      </c>
      <c r="J4" s="216">
        <v>1</v>
      </c>
      <c r="K4" s="217" t="s">
        <v>178</v>
      </c>
      <c r="L4" s="189" t="s">
        <v>179</v>
      </c>
      <c r="M4" s="210">
        <v>1</v>
      </c>
      <c r="N4" s="218">
        <v>44927</v>
      </c>
      <c r="O4" s="219">
        <v>45016</v>
      </c>
      <c r="P4" s="420">
        <v>46112</v>
      </c>
      <c r="Q4" s="293">
        <v>46022</v>
      </c>
      <c r="R4" s="314"/>
      <c r="S4" s="201">
        <v>0.05</v>
      </c>
      <c r="T4" s="205">
        <f>(IF(S4="","",IF(OR($J4=0,$J4="",Q4=""),"",S4/$J4)))</f>
        <v>0.05</v>
      </c>
      <c r="U4" s="206">
        <f>(IF(OR($M4="",T4=""),"",IF(OR($M4=0,T4=0),0,IF((T4*100%)/$M4&gt;100%,100%,(T4*100%)/$M4))))</f>
        <v>0.05</v>
      </c>
      <c r="V4" s="207" t="str">
        <f t="shared" ref="V4" si="0">IF(S4="","",IF(U4&lt;100%, IF(U4&lt;100%, "ALERTA","EN TERMINO"), IF(U4=100%, "OK", "EN TERMINO")))</f>
        <v>ALERTA</v>
      </c>
      <c r="W4" s="298" t="s">
        <v>1002</v>
      </c>
      <c r="X4" s="217" t="s">
        <v>1000</v>
      </c>
      <c r="Y4" s="292" t="str">
        <f>IF(U4=100%,IF(U4&gt;=100%,"CUMPLIDA","ATENCIÓN"),IF(U4&lt;75%,"ATENCIÓN","EN EJECUCIÓN"))</f>
        <v>ATENCIÓN</v>
      </c>
      <c r="Z4" s="201" t="str">
        <f>IF(Y4="CUMPLIDA", "SI", "NO")</f>
        <v>NO</v>
      </c>
      <c r="AA4" s="335" t="s">
        <v>94</v>
      </c>
      <c r="AB4" s="333" t="str">
        <f>IF(Y4="CUMPLIDA",IF(AND(Z4="SI",AA4="NO"),"EFECTIVA",IF(AND(Z4="NO",AA4="NO"),"INEFECTIVA",IF(AND(Z4="NO",AA4="SI"),"INEFECTIVA",IF(AND(Z4="SI",AA4="SI"),"INEFECTIVA")))),"NO APLICA")</f>
        <v>NO APLICA</v>
      </c>
      <c r="AC4" s="186" t="str">
        <f>IF(AB4="EFECTIVA","NO",IF(AB4="INEFECTIVA","SI","NO APLICA"))</f>
        <v>NO APLICA</v>
      </c>
      <c r="AD4" s="201" t="s">
        <v>95</v>
      </c>
      <c r="AE4" s="151"/>
    </row>
    <row r="5" spans="2:31" ht="147" customHeight="1" x14ac:dyDescent="0.25">
      <c r="B5" s="195" t="s">
        <v>85</v>
      </c>
      <c r="C5" s="212" t="s">
        <v>180</v>
      </c>
      <c r="D5" s="222" t="s">
        <v>87</v>
      </c>
      <c r="E5" s="223">
        <v>443</v>
      </c>
      <c r="F5" s="220" t="s">
        <v>181</v>
      </c>
      <c r="G5" s="224" t="s">
        <v>182</v>
      </c>
      <c r="H5" s="225" t="s">
        <v>183</v>
      </c>
      <c r="I5" s="224" t="s">
        <v>184</v>
      </c>
      <c r="J5" s="189">
        <v>2</v>
      </c>
      <c r="K5" s="189" t="s">
        <v>178</v>
      </c>
      <c r="L5" s="216" t="s">
        <v>185</v>
      </c>
      <c r="M5" s="210">
        <v>1</v>
      </c>
      <c r="N5" s="211">
        <v>45156</v>
      </c>
      <c r="O5" s="211">
        <v>45291</v>
      </c>
      <c r="P5" s="375">
        <v>46022</v>
      </c>
      <c r="Q5" s="293">
        <v>46022</v>
      </c>
      <c r="R5" s="314"/>
      <c r="S5" s="201">
        <v>1</v>
      </c>
      <c r="T5" s="205">
        <f>(IF(S5="","",IF(OR($J5=0,$J5="",Q5=""),"",S5/$J5)))</f>
        <v>0.5</v>
      </c>
      <c r="U5" s="206">
        <f t="shared" ref="U5" si="1">(IF(OR($M5="",T5=""),"",IF(OR($M5=0,T5=0),0,IF((T5*100%)/$M5&gt;100%,100%,(T5*100%)/$M5))))</f>
        <v>0.5</v>
      </c>
      <c r="V5" s="207" t="str">
        <f>IF(S5="","",IF(U5&lt;100%, IF(U5&lt;100%, "ALERTA","EN TERMINO"), IF(U5=100%, "OK", "EN TERMINO")))</f>
        <v>ALERTA</v>
      </c>
      <c r="W5" s="298" t="s">
        <v>1001</v>
      </c>
      <c r="X5" s="217" t="s">
        <v>1000</v>
      </c>
      <c r="Y5" s="292" t="str">
        <f>IF(U5=100%,IF(U5&gt;=100%,"CUMPLIDA","ATENCIÓN"),IF(U5&lt;100%,"INCUMPLIDA","EN EJECUCIÓN"))</f>
        <v>INCUMPLIDA</v>
      </c>
      <c r="Z5" s="201" t="str">
        <f t="shared" ref="Z5:Z15" si="2">IF(Y5="CUMPLIDA", "SI", "NO")</f>
        <v>NO</v>
      </c>
      <c r="AA5" s="335" t="s">
        <v>94</v>
      </c>
      <c r="AB5" s="333" t="str">
        <f t="shared" ref="AB5:AB15" si="3">IF(Y5="CUMPLIDA",IF(AND(Z5="SI",AA5="NO"),"EFECTIVA",IF(AND(Z5="NO",AA5="NO"),"INEFECTIVA",IF(AND(Z5="NO",AA5="SI"),"INEFECTIVA",IF(AND(Z5="SI",AA5="SI"),"INEFECTIVA")))),"NO APLICA")</f>
        <v>NO APLICA</v>
      </c>
      <c r="AC5" s="186" t="str">
        <f t="shared" ref="AC5:AC15" si="4">IF(AB5="EFECTIVA","NO",IF(AB5="INEFECTIVA","SI","NO APLICA"))</f>
        <v>NO APLICA</v>
      </c>
      <c r="AD5" s="201" t="s">
        <v>95</v>
      </c>
      <c r="AE5" s="151"/>
    </row>
    <row r="6" spans="2:31" ht="128.25" customHeight="1" x14ac:dyDescent="0.25">
      <c r="B6" s="195" t="s">
        <v>85</v>
      </c>
      <c r="C6" s="199" t="s">
        <v>186</v>
      </c>
      <c r="D6" s="189" t="s">
        <v>187</v>
      </c>
      <c r="E6" s="223">
        <v>468</v>
      </c>
      <c r="F6" s="220" t="s">
        <v>188</v>
      </c>
      <c r="G6" s="224" t="s">
        <v>189</v>
      </c>
      <c r="H6" s="224" t="s">
        <v>190</v>
      </c>
      <c r="I6" s="224" t="s">
        <v>191</v>
      </c>
      <c r="J6" s="189">
        <v>2</v>
      </c>
      <c r="K6" s="189" t="s">
        <v>178</v>
      </c>
      <c r="L6" s="216" t="s">
        <v>192</v>
      </c>
      <c r="M6" s="210">
        <v>1</v>
      </c>
      <c r="N6" s="211">
        <v>45292</v>
      </c>
      <c r="O6" s="211">
        <v>46387</v>
      </c>
      <c r="P6" s="221"/>
      <c r="Q6" s="293">
        <v>46022</v>
      </c>
      <c r="R6" s="314"/>
      <c r="S6" s="201">
        <v>0</v>
      </c>
      <c r="T6" s="205">
        <f t="shared" ref="T6" si="5">(IF(S6="","",IF(OR($J6=0,$J6="",Q6=""),"",S6/$J6)))</f>
        <v>0</v>
      </c>
      <c r="U6" s="206">
        <f t="shared" ref="U6" si="6">(IF(OR($M6="",T6=""),"",IF(OR($M6=0,T6=0),0,IF((T6*100%)/$M6&gt;100%,100%,(T6*100%)/$M6))))</f>
        <v>0</v>
      </c>
      <c r="V6" s="207" t="str">
        <f t="shared" ref="V6" si="7">IF(S6="","",IF(U6&lt;100%, IF(U6&lt;100%, "ALERTA","EN TERMINO"), IF(U6=100%, "OK", "EN TERMINO")))</f>
        <v>ALERTA</v>
      </c>
      <c r="W6" s="298" t="s">
        <v>1002</v>
      </c>
      <c r="X6" s="217" t="s">
        <v>1000</v>
      </c>
      <c r="Y6" s="292" t="str">
        <f t="shared" ref="Y6" si="8">IF(U6=100%,IF(U6&gt;=100%,"CUMPLIDA","ATENCIÓN"),IF(U6&lt;75%,"ATENCIÓN","EN EJECUCIÓN"))</f>
        <v>ATENCIÓN</v>
      </c>
      <c r="Z6" s="201" t="str">
        <f t="shared" si="2"/>
        <v>NO</v>
      </c>
      <c r="AA6" s="335" t="s">
        <v>94</v>
      </c>
      <c r="AB6" s="333" t="str">
        <f t="shared" si="3"/>
        <v>NO APLICA</v>
      </c>
      <c r="AC6" s="186" t="str">
        <f t="shared" si="4"/>
        <v>NO APLICA</v>
      </c>
      <c r="AD6" s="201" t="s">
        <v>95</v>
      </c>
      <c r="AE6" s="151"/>
    </row>
    <row r="7" spans="2:31" ht="138.75" customHeight="1" x14ac:dyDescent="0.25">
      <c r="B7" s="195" t="s">
        <v>85</v>
      </c>
      <c r="C7" s="470" t="s">
        <v>193</v>
      </c>
      <c r="D7" s="189" t="s">
        <v>194</v>
      </c>
      <c r="E7" s="223">
        <v>573</v>
      </c>
      <c r="F7" s="233" t="s">
        <v>195</v>
      </c>
      <c r="G7" s="286" t="s">
        <v>196</v>
      </c>
      <c r="H7" s="235" t="s">
        <v>197</v>
      </c>
      <c r="I7" s="235" t="s">
        <v>198</v>
      </c>
      <c r="J7" s="235">
        <v>1</v>
      </c>
      <c r="K7" s="191" t="s">
        <v>92</v>
      </c>
      <c r="L7" s="235" t="s">
        <v>192</v>
      </c>
      <c r="M7" s="210">
        <v>1</v>
      </c>
      <c r="N7" s="237">
        <v>45536</v>
      </c>
      <c r="O7" s="237">
        <v>45657</v>
      </c>
      <c r="P7" s="375">
        <v>46022</v>
      </c>
      <c r="Q7" s="293">
        <v>46022</v>
      </c>
      <c r="R7" s="423"/>
      <c r="S7" s="201">
        <v>0</v>
      </c>
      <c r="T7" s="205">
        <f t="shared" ref="T7:T8" si="9">(IF(S7="","",IF(OR($J7=0,$J7="",Q7=""),"",S7/$J7)))</f>
        <v>0</v>
      </c>
      <c r="U7" s="206">
        <f t="shared" ref="U7:U8" si="10">(IF(OR($M7="",T7=""),"",IF(OR($M7=0,T7=0),0,IF((T7*100%)/$M7&gt;100%,100%,(T7*100%)/$M7))))</f>
        <v>0</v>
      </c>
      <c r="V7" s="207" t="str">
        <f t="shared" ref="V7:V8" si="11">IF(S7="","",IF(U7&lt;100%, IF(U7&lt;100%, "ALERTA","EN TERMINO"), IF(U7=100%, "OK", "EN TERMINO")))</f>
        <v>ALERTA</v>
      </c>
      <c r="W7" s="298" t="s">
        <v>1001</v>
      </c>
      <c r="X7" s="217" t="s">
        <v>1000</v>
      </c>
      <c r="Y7" s="292" t="str">
        <f t="shared" ref="Y7:Y10" si="12">IF(U7=100%,IF(U7&gt;=100%,"CUMPLIDA","ATENCIÓN"),IF(U7&lt;100%,"INCUMPLIDA","EN EJECUCIÓN"))</f>
        <v>INCUMPLIDA</v>
      </c>
      <c r="Z7" s="201" t="str">
        <f t="shared" si="2"/>
        <v>NO</v>
      </c>
      <c r="AA7" s="335" t="s">
        <v>94</v>
      </c>
      <c r="AB7" s="333" t="str">
        <f t="shared" si="3"/>
        <v>NO APLICA</v>
      </c>
      <c r="AC7" s="186" t="str">
        <f t="shared" si="4"/>
        <v>NO APLICA</v>
      </c>
      <c r="AD7" s="201" t="s">
        <v>95</v>
      </c>
      <c r="AE7" s="151"/>
    </row>
    <row r="8" spans="2:31" ht="199.5" customHeight="1" x14ac:dyDescent="0.25">
      <c r="B8" s="195" t="s">
        <v>85</v>
      </c>
      <c r="C8" s="472"/>
      <c r="D8" s="189" t="s">
        <v>194</v>
      </c>
      <c r="E8" s="223">
        <v>573</v>
      </c>
      <c r="F8" s="233" t="s">
        <v>195</v>
      </c>
      <c r="G8" s="286" t="s">
        <v>196</v>
      </c>
      <c r="H8" s="235" t="s">
        <v>199</v>
      </c>
      <c r="I8" s="235" t="s">
        <v>200</v>
      </c>
      <c r="J8" s="235">
        <v>1</v>
      </c>
      <c r="K8" s="191" t="s">
        <v>92</v>
      </c>
      <c r="L8" s="235" t="s">
        <v>201</v>
      </c>
      <c r="M8" s="210">
        <v>1</v>
      </c>
      <c r="N8" s="237">
        <v>45627</v>
      </c>
      <c r="O8" s="237">
        <v>45657</v>
      </c>
      <c r="P8" s="375">
        <v>46022</v>
      </c>
      <c r="Q8" s="293">
        <v>46022</v>
      </c>
      <c r="R8" s="314"/>
      <c r="S8" s="201">
        <v>0</v>
      </c>
      <c r="T8" s="205">
        <f t="shared" si="9"/>
        <v>0</v>
      </c>
      <c r="U8" s="206">
        <f t="shared" si="10"/>
        <v>0</v>
      </c>
      <c r="V8" s="207" t="str">
        <f t="shared" si="11"/>
        <v>ALERTA</v>
      </c>
      <c r="W8" s="298" t="s">
        <v>1001</v>
      </c>
      <c r="X8" s="217" t="s">
        <v>1000</v>
      </c>
      <c r="Y8" s="292" t="str">
        <f t="shared" si="12"/>
        <v>INCUMPLIDA</v>
      </c>
      <c r="Z8" s="201" t="str">
        <f t="shared" si="2"/>
        <v>NO</v>
      </c>
      <c r="AA8" s="335" t="s">
        <v>94</v>
      </c>
      <c r="AB8" s="333" t="str">
        <f t="shared" si="3"/>
        <v>NO APLICA</v>
      </c>
      <c r="AC8" s="186" t="str">
        <f t="shared" si="4"/>
        <v>NO APLICA</v>
      </c>
      <c r="AD8" s="201" t="s">
        <v>95</v>
      </c>
      <c r="AE8" s="151"/>
    </row>
    <row r="9" spans="2:31" ht="192.75" customHeight="1" x14ac:dyDescent="0.25">
      <c r="B9" s="195" t="s">
        <v>85</v>
      </c>
      <c r="C9" s="393" t="s">
        <v>202</v>
      </c>
      <c r="D9" s="189" t="s">
        <v>87</v>
      </c>
      <c r="E9" s="290">
        <v>589</v>
      </c>
      <c r="F9" s="362" t="s">
        <v>203</v>
      </c>
      <c r="G9" s="232" t="s">
        <v>204</v>
      </c>
      <c r="H9" s="297" t="s">
        <v>205</v>
      </c>
      <c r="I9" s="235" t="s">
        <v>206</v>
      </c>
      <c r="J9" s="235">
        <v>2</v>
      </c>
      <c r="K9" s="189" t="s">
        <v>92</v>
      </c>
      <c r="L9" s="235" t="s">
        <v>192</v>
      </c>
      <c r="M9" s="210">
        <v>1</v>
      </c>
      <c r="N9" s="237">
        <v>45505</v>
      </c>
      <c r="O9" s="237">
        <v>45595</v>
      </c>
      <c r="P9" s="375">
        <v>46022</v>
      </c>
      <c r="Q9" s="293">
        <v>46022</v>
      </c>
      <c r="R9" s="423"/>
      <c r="S9" s="201">
        <v>1</v>
      </c>
      <c r="T9" s="205">
        <f t="shared" ref="T9" si="13">(IF(S9="","",IF(OR($J9=0,$J9="",Q9=""),"",S9/$J9)))</f>
        <v>0.5</v>
      </c>
      <c r="U9" s="206">
        <f t="shared" ref="U9" si="14">(IF(OR($M9="",T9=""),"",IF(OR($M9=0,T9=0),0,IF((T9*100%)/$M9&gt;100%,100%,(T9*100%)/$M9))))</f>
        <v>0.5</v>
      </c>
      <c r="V9" s="207" t="str">
        <f t="shared" ref="V9" si="15">IF(S9="","",IF(U9&lt;100%, IF(U9&lt;100%, "ALERTA","EN TERMINO"), IF(U9=100%, "OK", "EN TERMINO")))</f>
        <v>ALERTA</v>
      </c>
      <c r="W9" s="298" t="s">
        <v>1001</v>
      </c>
      <c r="X9" s="217" t="s">
        <v>1000</v>
      </c>
      <c r="Y9" s="292" t="str">
        <f t="shared" si="12"/>
        <v>INCUMPLIDA</v>
      </c>
      <c r="Z9" s="201" t="str">
        <f t="shared" si="2"/>
        <v>NO</v>
      </c>
      <c r="AA9" s="335" t="s">
        <v>94</v>
      </c>
      <c r="AB9" s="333" t="str">
        <f t="shared" si="3"/>
        <v>NO APLICA</v>
      </c>
      <c r="AC9" s="186" t="str">
        <f t="shared" si="4"/>
        <v>NO APLICA</v>
      </c>
      <c r="AD9" s="201" t="s">
        <v>95</v>
      </c>
      <c r="AE9" s="151"/>
    </row>
    <row r="10" spans="2:31" ht="79.5" customHeight="1" x14ac:dyDescent="0.25">
      <c r="B10" s="195" t="s">
        <v>85</v>
      </c>
      <c r="C10" s="212" t="s">
        <v>207</v>
      </c>
      <c r="D10" s="151" t="s">
        <v>208</v>
      </c>
      <c r="E10" s="223">
        <v>662</v>
      </c>
      <c r="F10" s="215" t="s">
        <v>209</v>
      </c>
      <c r="G10" s="209" t="s">
        <v>210</v>
      </c>
      <c r="H10" s="209" t="s">
        <v>211</v>
      </c>
      <c r="I10" s="209" t="s">
        <v>212</v>
      </c>
      <c r="J10" s="334">
        <v>1</v>
      </c>
      <c r="K10" s="386" t="s">
        <v>92</v>
      </c>
      <c r="L10" s="285" t="s">
        <v>192</v>
      </c>
      <c r="M10" s="210">
        <v>1</v>
      </c>
      <c r="N10" s="193">
        <v>45658</v>
      </c>
      <c r="O10" s="376">
        <v>45777</v>
      </c>
      <c r="P10" s="347">
        <v>46022</v>
      </c>
      <c r="Q10" s="293">
        <v>46022</v>
      </c>
      <c r="R10" s="314"/>
      <c r="S10" s="201">
        <v>0</v>
      </c>
      <c r="T10" s="205">
        <f t="shared" ref="T10:T15" si="16">(IF(S10="","",IF(OR($J10=0,$J10="",Q10=""),"",S10/$J10)))</f>
        <v>0</v>
      </c>
      <c r="U10" s="206">
        <f t="shared" ref="U10:U15" si="17">(IF(OR($M10="",T10=""),"",IF(OR($M10=0,T10=0),0,IF((T10*100%)/$M10&gt;100%,100%,(T10*100%)/$M10))))</f>
        <v>0</v>
      </c>
      <c r="V10" s="207" t="str">
        <f t="shared" ref="V10:V15" si="18">IF(S10="","",IF(U10&lt;100%, IF(U10&lt;100%, "ALERTA","EN TERMINO"), IF(U10=100%, "OK", "EN TERMINO")))</f>
        <v>ALERTA</v>
      </c>
      <c r="W10" s="298" t="s">
        <v>1001</v>
      </c>
      <c r="X10" s="217" t="s">
        <v>1000</v>
      </c>
      <c r="Y10" s="292" t="str">
        <f t="shared" si="12"/>
        <v>INCUMPLIDA</v>
      </c>
      <c r="Z10" s="201" t="str">
        <f t="shared" si="2"/>
        <v>NO</v>
      </c>
      <c r="AA10" s="335" t="s">
        <v>94</v>
      </c>
      <c r="AB10" s="333" t="str">
        <f t="shared" si="3"/>
        <v>NO APLICA</v>
      </c>
      <c r="AC10" s="186" t="str">
        <f t="shared" si="4"/>
        <v>NO APLICA</v>
      </c>
      <c r="AD10" s="201" t="s">
        <v>95</v>
      </c>
      <c r="AE10" s="151"/>
    </row>
    <row r="11" spans="2:31" ht="108" customHeight="1" x14ac:dyDescent="0.25">
      <c r="B11" s="195" t="s">
        <v>85</v>
      </c>
      <c r="C11" s="470" t="s">
        <v>213</v>
      </c>
      <c r="D11" s="189" t="s">
        <v>214</v>
      </c>
      <c r="E11" s="223">
        <v>671</v>
      </c>
      <c r="F11" s="363" t="s">
        <v>215</v>
      </c>
      <c r="G11" s="209" t="s">
        <v>216</v>
      </c>
      <c r="H11" s="209" t="s">
        <v>217</v>
      </c>
      <c r="I11" s="209" t="s">
        <v>218</v>
      </c>
      <c r="J11" s="235">
        <v>4</v>
      </c>
      <c r="K11" s="151" t="s">
        <v>99</v>
      </c>
      <c r="L11" s="235" t="s">
        <v>192</v>
      </c>
      <c r="M11" s="210">
        <v>1</v>
      </c>
      <c r="N11" s="193">
        <v>45689</v>
      </c>
      <c r="O11" s="323">
        <v>46021</v>
      </c>
      <c r="P11" s="151"/>
      <c r="Q11" s="293">
        <v>46022</v>
      </c>
      <c r="R11" s="314"/>
      <c r="S11" s="201">
        <v>0</v>
      </c>
      <c r="T11" s="205">
        <f t="shared" si="16"/>
        <v>0</v>
      </c>
      <c r="U11" s="206">
        <f t="shared" si="17"/>
        <v>0</v>
      </c>
      <c r="V11" s="207" t="str">
        <f t="shared" si="18"/>
        <v>ALERTA</v>
      </c>
      <c r="W11" s="298" t="s">
        <v>1001</v>
      </c>
      <c r="X11" s="217" t="s">
        <v>1000</v>
      </c>
      <c r="Y11" s="292" t="str">
        <f>IF(U11=100%,IF(U11&gt;=100%,"CUMPLIDA","ATENCIÓN"),IF(U11&lt;100%,"INCUMPLIDA","EN EJECUCIÓN"))</f>
        <v>INCUMPLIDA</v>
      </c>
      <c r="Z11" s="201" t="str">
        <f t="shared" si="2"/>
        <v>NO</v>
      </c>
      <c r="AA11" s="335" t="s">
        <v>94</v>
      </c>
      <c r="AB11" s="333" t="str">
        <f t="shared" si="3"/>
        <v>NO APLICA</v>
      </c>
      <c r="AC11" s="186" t="str">
        <f t="shared" si="4"/>
        <v>NO APLICA</v>
      </c>
      <c r="AD11" s="201" t="s">
        <v>95</v>
      </c>
      <c r="AE11" s="151"/>
    </row>
    <row r="12" spans="2:31" ht="141" customHeight="1" x14ac:dyDescent="0.25">
      <c r="B12" s="195" t="s">
        <v>85</v>
      </c>
      <c r="C12" s="473"/>
      <c r="D12" s="189" t="s">
        <v>214</v>
      </c>
      <c r="E12" s="223">
        <v>672</v>
      </c>
      <c r="F12" s="289" t="s">
        <v>219</v>
      </c>
      <c r="G12" s="209" t="s">
        <v>216</v>
      </c>
      <c r="H12" s="209" t="s">
        <v>220</v>
      </c>
      <c r="I12" s="209" t="s">
        <v>221</v>
      </c>
      <c r="J12" s="235">
        <v>4</v>
      </c>
      <c r="K12" s="151" t="s">
        <v>99</v>
      </c>
      <c r="L12" s="235" t="s">
        <v>192</v>
      </c>
      <c r="M12" s="210">
        <v>1</v>
      </c>
      <c r="N12" s="193">
        <v>45689</v>
      </c>
      <c r="O12" s="323">
        <v>46021</v>
      </c>
      <c r="P12" s="151"/>
      <c r="Q12" s="293">
        <v>46022</v>
      </c>
      <c r="R12" s="314"/>
      <c r="S12" s="201">
        <v>2</v>
      </c>
      <c r="T12" s="205">
        <f t="shared" si="16"/>
        <v>0.5</v>
      </c>
      <c r="U12" s="206">
        <f t="shared" si="17"/>
        <v>0.5</v>
      </c>
      <c r="V12" s="207" t="str">
        <f t="shared" si="18"/>
        <v>ALERTA</v>
      </c>
      <c r="W12" s="298" t="s">
        <v>1001</v>
      </c>
      <c r="X12" s="217" t="s">
        <v>1000</v>
      </c>
      <c r="Y12" s="292" t="str">
        <f t="shared" ref="Y12:Y15" si="19">IF(U12=100%,IF(U12&gt;=100%,"CUMPLIDA","ATENCIÓN"),IF(U12&lt;100%,"INCUMPLIDA","EN EJECUCIÓN"))</f>
        <v>INCUMPLIDA</v>
      </c>
      <c r="Z12" s="201" t="str">
        <f t="shared" si="2"/>
        <v>NO</v>
      </c>
      <c r="AA12" s="335" t="s">
        <v>94</v>
      </c>
      <c r="AB12" s="333" t="str">
        <f t="shared" si="3"/>
        <v>NO APLICA</v>
      </c>
      <c r="AC12" s="186" t="str">
        <f t="shared" si="4"/>
        <v>NO APLICA</v>
      </c>
      <c r="AD12" s="201" t="s">
        <v>95</v>
      </c>
      <c r="AE12" s="151"/>
    </row>
    <row r="13" spans="2:31" ht="200.25" customHeight="1" x14ac:dyDescent="0.25">
      <c r="B13" s="195" t="s">
        <v>85</v>
      </c>
      <c r="C13" s="473"/>
      <c r="D13" s="189" t="s">
        <v>214</v>
      </c>
      <c r="E13" s="223">
        <v>673</v>
      </c>
      <c r="F13" s="289" t="s">
        <v>222</v>
      </c>
      <c r="G13" s="209" t="s">
        <v>223</v>
      </c>
      <c r="H13" s="209" t="s">
        <v>224</v>
      </c>
      <c r="I13" s="209" t="s">
        <v>225</v>
      </c>
      <c r="J13" s="235">
        <v>5</v>
      </c>
      <c r="K13" s="151" t="s">
        <v>99</v>
      </c>
      <c r="L13" s="235" t="s">
        <v>192</v>
      </c>
      <c r="M13" s="210">
        <v>1</v>
      </c>
      <c r="N13" s="193">
        <v>45689</v>
      </c>
      <c r="O13" s="323">
        <v>46021</v>
      </c>
      <c r="P13" s="151"/>
      <c r="Q13" s="293">
        <v>46022</v>
      </c>
      <c r="R13" s="314"/>
      <c r="S13" s="201">
        <v>1</v>
      </c>
      <c r="T13" s="205">
        <f t="shared" si="16"/>
        <v>0.2</v>
      </c>
      <c r="U13" s="206">
        <f t="shared" si="17"/>
        <v>0.2</v>
      </c>
      <c r="V13" s="207" t="str">
        <f t="shared" si="18"/>
        <v>ALERTA</v>
      </c>
      <c r="W13" s="298" t="s">
        <v>1001</v>
      </c>
      <c r="X13" s="217" t="s">
        <v>1000</v>
      </c>
      <c r="Y13" s="292" t="str">
        <f t="shared" si="19"/>
        <v>INCUMPLIDA</v>
      </c>
      <c r="Z13" s="201" t="str">
        <f t="shared" si="2"/>
        <v>NO</v>
      </c>
      <c r="AA13" s="335" t="s">
        <v>94</v>
      </c>
      <c r="AB13" s="333" t="str">
        <f t="shared" si="3"/>
        <v>NO APLICA</v>
      </c>
      <c r="AC13" s="186" t="str">
        <f t="shared" si="4"/>
        <v>NO APLICA</v>
      </c>
      <c r="AD13" s="201" t="s">
        <v>95</v>
      </c>
      <c r="AE13" s="151"/>
    </row>
    <row r="14" spans="2:31" ht="285.75" customHeight="1" x14ac:dyDescent="0.25">
      <c r="B14" s="195" t="s">
        <v>85</v>
      </c>
      <c r="C14" s="472"/>
      <c r="D14" s="189" t="s">
        <v>214</v>
      </c>
      <c r="E14" s="223">
        <v>674</v>
      </c>
      <c r="F14" s="289" t="s">
        <v>226</v>
      </c>
      <c r="G14" s="209" t="s">
        <v>223</v>
      </c>
      <c r="H14" s="209" t="s">
        <v>227</v>
      </c>
      <c r="I14" s="209" t="s">
        <v>228</v>
      </c>
      <c r="J14" s="235">
        <v>3</v>
      </c>
      <c r="K14" s="151" t="s">
        <v>99</v>
      </c>
      <c r="L14" s="235" t="s">
        <v>192</v>
      </c>
      <c r="M14" s="210">
        <v>1</v>
      </c>
      <c r="N14" s="193">
        <v>45748</v>
      </c>
      <c r="O14" s="323">
        <v>46021</v>
      </c>
      <c r="P14" s="151"/>
      <c r="Q14" s="293">
        <v>46022</v>
      </c>
      <c r="R14" s="314"/>
      <c r="S14" s="201">
        <v>1</v>
      </c>
      <c r="T14" s="205">
        <f t="shared" si="16"/>
        <v>0.33333333333333331</v>
      </c>
      <c r="U14" s="206">
        <f t="shared" si="17"/>
        <v>0.33333333333333331</v>
      </c>
      <c r="V14" s="207" t="str">
        <f t="shared" si="18"/>
        <v>ALERTA</v>
      </c>
      <c r="W14" s="298" t="s">
        <v>1001</v>
      </c>
      <c r="X14" s="217" t="s">
        <v>1000</v>
      </c>
      <c r="Y14" s="292" t="str">
        <f t="shared" si="19"/>
        <v>INCUMPLIDA</v>
      </c>
      <c r="Z14" s="201" t="str">
        <f t="shared" si="2"/>
        <v>NO</v>
      </c>
      <c r="AA14" s="335" t="s">
        <v>94</v>
      </c>
      <c r="AB14" s="333" t="str">
        <f t="shared" si="3"/>
        <v>NO APLICA</v>
      </c>
      <c r="AC14" s="186" t="str">
        <f t="shared" si="4"/>
        <v>NO APLICA</v>
      </c>
      <c r="AD14" s="201" t="s">
        <v>95</v>
      </c>
      <c r="AE14" s="151"/>
    </row>
    <row r="15" spans="2:31" ht="83.25" customHeight="1" x14ac:dyDescent="0.25">
      <c r="B15" s="151" t="s">
        <v>137</v>
      </c>
      <c r="C15" s="212" t="s">
        <v>229</v>
      </c>
      <c r="D15" s="189" t="s">
        <v>139</v>
      </c>
      <c r="E15" s="223">
        <v>679</v>
      </c>
      <c r="F15" s="314" t="s">
        <v>230</v>
      </c>
      <c r="G15" s="298"/>
      <c r="H15" s="225" t="s">
        <v>231</v>
      </c>
      <c r="I15" s="189" t="s">
        <v>232</v>
      </c>
      <c r="J15" s="235">
        <v>1</v>
      </c>
      <c r="K15" s="151" t="s">
        <v>99</v>
      </c>
      <c r="L15" s="189" t="s">
        <v>233</v>
      </c>
      <c r="M15" s="210">
        <v>1</v>
      </c>
      <c r="N15" s="254">
        <v>45717</v>
      </c>
      <c r="O15" s="254">
        <v>45930</v>
      </c>
      <c r="P15" s="347">
        <v>45991</v>
      </c>
      <c r="Q15" s="293">
        <v>46022</v>
      </c>
      <c r="R15" s="314"/>
      <c r="S15" s="201">
        <v>0</v>
      </c>
      <c r="T15" s="205">
        <f t="shared" si="16"/>
        <v>0</v>
      </c>
      <c r="U15" s="206">
        <f t="shared" si="17"/>
        <v>0</v>
      </c>
      <c r="V15" s="207" t="str">
        <f t="shared" si="18"/>
        <v>ALERTA</v>
      </c>
      <c r="W15" s="298" t="s">
        <v>1001</v>
      </c>
      <c r="X15" s="217" t="s">
        <v>1000</v>
      </c>
      <c r="Y15" s="292" t="str">
        <f t="shared" si="19"/>
        <v>INCUMPLIDA</v>
      </c>
      <c r="Z15" s="201" t="str">
        <f t="shared" si="2"/>
        <v>NO</v>
      </c>
      <c r="AA15" s="335" t="s">
        <v>94</v>
      </c>
      <c r="AB15" s="333" t="str">
        <f t="shared" si="3"/>
        <v>NO APLICA</v>
      </c>
      <c r="AC15" s="186" t="str">
        <f t="shared" si="4"/>
        <v>NO APLICA</v>
      </c>
      <c r="AD15" s="201" t="s">
        <v>95</v>
      </c>
      <c r="AE15" s="151"/>
    </row>
    <row r="16" spans="2:31" ht="137.25" customHeight="1" x14ac:dyDescent="0.25">
      <c r="B16" s="308" t="s">
        <v>85</v>
      </c>
      <c r="C16" s="460" t="s">
        <v>234</v>
      </c>
      <c r="D16" s="310" t="s">
        <v>235</v>
      </c>
      <c r="E16" s="223">
        <v>689</v>
      </c>
      <c r="F16" s="215" t="s">
        <v>236</v>
      </c>
      <c r="G16" s="220" t="s">
        <v>237</v>
      </c>
      <c r="H16" s="216" t="s">
        <v>238</v>
      </c>
      <c r="I16" s="216" t="s">
        <v>239</v>
      </c>
      <c r="J16" s="251">
        <v>3</v>
      </c>
      <c r="K16" s="151" t="s">
        <v>92</v>
      </c>
      <c r="L16" s="216" t="s">
        <v>240</v>
      </c>
      <c r="M16" s="210">
        <v>1</v>
      </c>
      <c r="N16" s="282">
        <v>45809</v>
      </c>
      <c r="O16" s="282">
        <v>46081</v>
      </c>
      <c r="P16" s="151"/>
      <c r="Q16" s="293">
        <v>46022</v>
      </c>
      <c r="R16" s="314"/>
      <c r="S16" s="201">
        <v>0</v>
      </c>
      <c r="T16" s="205">
        <f t="shared" ref="T16:T19" si="20">(IF(S16="","",IF(OR($J16=0,$J16="",Q16=""),"",S16/$J16)))</f>
        <v>0</v>
      </c>
      <c r="U16" s="206">
        <f t="shared" ref="U16:U19" si="21">(IF(OR($M16="",T16=""),"",IF(OR($M16=0,T16=0),0,IF((T16*100%)/$M16&gt;100%,100%,(T16*100%)/$M16))))</f>
        <v>0</v>
      </c>
      <c r="V16" s="207" t="str">
        <f t="shared" ref="V16:V19" si="22">IF(S16="","",IF(U16&lt;100%, IF(U16&lt;100%, "ALERTA","EN TERMINO"), IF(U16=100%, "OK", "EN TERMINO")))</f>
        <v>ALERTA</v>
      </c>
      <c r="W16" s="298" t="s">
        <v>1002</v>
      </c>
      <c r="X16" s="217" t="s">
        <v>1000</v>
      </c>
      <c r="Y16" s="296" t="str">
        <f t="shared" ref="Y16:Y17" si="23">IF(U16=100%,IF(U16&gt;=100%,"CUMPLIDA","ATENCIÓN"),IF(U16&lt;25%,"ATENCIÓN","EN EJECUCIÓN"))</f>
        <v>ATENCIÓN</v>
      </c>
      <c r="Z16" s="288" t="str">
        <f t="shared" ref="Z16:Z19" si="24">IF(Y16="CUMPLIDA", "SI", "NO")</f>
        <v>NO</v>
      </c>
      <c r="AA16" s="345" t="s">
        <v>94</v>
      </c>
      <c r="AB16" s="346" t="str">
        <f t="shared" ref="AB16:AB19" si="25">IF(Y16="CUMPLIDA",IF(AND(Z16="SI",AA16="NO"),"EFECTIVA",IF(AND(Z16="NO",AA16="NO"),"INEFECTIVA",IF(AND(Z16="NO",AA16="SI"),"INEFECTIVA",IF(AND(Z16="SI",AA16="SI"),"INEFECTIVA")))),"NO APLICA")</f>
        <v>NO APLICA</v>
      </c>
      <c r="AC16" s="344" t="str">
        <f t="shared" ref="AC16:AC19" si="26">IF(AB16="EFECTIVA","NO",IF(AB16="INEFECTIVA","SI","NO APLICA"))</f>
        <v>NO APLICA</v>
      </c>
      <c r="AD16" s="201" t="s">
        <v>95</v>
      </c>
      <c r="AE16" s="177"/>
    </row>
    <row r="17" spans="2:31" ht="137.25" customHeight="1" x14ac:dyDescent="0.25">
      <c r="B17" s="308" t="s">
        <v>85</v>
      </c>
      <c r="C17" s="460"/>
      <c r="D17" s="310" t="s">
        <v>235</v>
      </c>
      <c r="E17" s="223">
        <v>690</v>
      </c>
      <c r="F17" s="215" t="s">
        <v>241</v>
      </c>
      <c r="G17" s="220" t="s">
        <v>242</v>
      </c>
      <c r="H17" s="216" t="s">
        <v>243</v>
      </c>
      <c r="I17" s="216" t="s">
        <v>244</v>
      </c>
      <c r="J17" s="251">
        <v>4</v>
      </c>
      <c r="K17" s="151" t="s">
        <v>92</v>
      </c>
      <c r="L17" s="216" t="s">
        <v>240</v>
      </c>
      <c r="M17" s="210">
        <v>1</v>
      </c>
      <c r="N17" s="282">
        <v>45809</v>
      </c>
      <c r="O17" s="282">
        <v>46112</v>
      </c>
      <c r="P17" s="151"/>
      <c r="Q17" s="293">
        <v>46022</v>
      </c>
      <c r="R17" s="314"/>
      <c r="S17" s="201">
        <v>0</v>
      </c>
      <c r="T17" s="205">
        <f t="shared" si="20"/>
        <v>0</v>
      </c>
      <c r="U17" s="206">
        <f t="shared" si="21"/>
        <v>0</v>
      </c>
      <c r="V17" s="207" t="str">
        <f t="shared" si="22"/>
        <v>ALERTA</v>
      </c>
      <c r="W17" s="298" t="s">
        <v>1002</v>
      </c>
      <c r="X17" s="217" t="s">
        <v>1000</v>
      </c>
      <c r="Y17" s="296" t="str">
        <f t="shared" si="23"/>
        <v>ATENCIÓN</v>
      </c>
      <c r="Z17" s="288" t="str">
        <f t="shared" si="24"/>
        <v>NO</v>
      </c>
      <c r="AA17" s="345" t="s">
        <v>94</v>
      </c>
      <c r="AB17" s="346" t="str">
        <f t="shared" si="25"/>
        <v>NO APLICA</v>
      </c>
      <c r="AC17" s="344" t="str">
        <f t="shared" si="26"/>
        <v>NO APLICA</v>
      </c>
      <c r="AD17" s="201" t="s">
        <v>95</v>
      </c>
      <c r="AE17" s="177"/>
    </row>
    <row r="18" spans="2:31" ht="137.25" customHeight="1" x14ac:dyDescent="0.25">
      <c r="B18" s="308" t="s">
        <v>85</v>
      </c>
      <c r="C18" s="460"/>
      <c r="D18" s="310" t="s">
        <v>235</v>
      </c>
      <c r="E18" s="223">
        <v>691</v>
      </c>
      <c r="F18" s="215" t="s">
        <v>245</v>
      </c>
      <c r="G18" s="220" t="s">
        <v>246</v>
      </c>
      <c r="H18" s="216" t="s">
        <v>247</v>
      </c>
      <c r="I18" s="216" t="s">
        <v>248</v>
      </c>
      <c r="J18" s="251">
        <v>1</v>
      </c>
      <c r="K18" s="151" t="s">
        <v>92</v>
      </c>
      <c r="L18" s="216" t="s">
        <v>240</v>
      </c>
      <c r="M18" s="210">
        <v>1</v>
      </c>
      <c r="N18" s="282">
        <v>45809</v>
      </c>
      <c r="O18" s="282" t="s">
        <v>249</v>
      </c>
      <c r="P18" s="347">
        <v>45991</v>
      </c>
      <c r="Q18" s="293">
        <v>46022</v>
      </c>
      <c r="R18" s="314"/>
      <c r="S18" s="201">
        <v>0</v>
      </c>
      <c r="T18" s="205">
        <f t="shared" si="20"/>
        <v>0</v>
      </c>
      <c r="U18" s="206">
        <f t="shared" si="21"/>
        <v>0</v>
      </c>
      <c r="V18" s="207" t="str">
        <f t="shared" si="22"/>
        <v>ALERTA</v>
      </c>
      <c r="W18" s="298" t="s">
        <v>1001</v>
      </c>
      <c r="X18" s="217" t="s">
        <v>1000</v>
      </c>
      <c r="Y18" s="292" t="str">
        <f t="shared" ref="Y18:Y19" si="27">IF(U18=100%,IF(U18&gt;=100%,"CUMPLIDA","ATENCIÓN"),IF(U18&lt;100%,"INCUMPLIDA","EN EJECUCIÓN"))</f>
        <v>INCUMPLIDA</v>
      </c>
      <c r="Z18" s="288" t="str">
        <f t="shared" si="24"/>
        <v>NO</v>
      </c>
      <c r="AA18" s="345" t="s">
        <v>94</v>
      </c>
      <c r="AB18" s="346" t="str">
        <f t="shared" si="25"/>
        <v>NO APLICA</v>
      </c>
      <c r="AC18" s="344" t="str">
        <f t="shared" si="26"/>
        <v>NO APLICA</v>
      </c>
      <c r="AD18" s="201" t="s">
        <v>95</v>
      </c>
      <c r="AE18" s="177"/>
    </row>
    <row r="19" spans="2:31" ht="137.25" customHeight="1" x14ac:dyDescent="0.25">
      <c r="B19" s="394" t="s">
        <v>85</v>
      </c>
      <c r="C19" s="471"/>
      <c r="D19" s="395" t="s">
        <v>235</v>
      </c>
      <c r="E19" s="226">
        <v>692</v>
      </c>
      <c r="F19" s="331" t="s">
        <v>250</v>
      </c>
      <c r="G19" s="247" t="s">
        <v>251</v>
      </c>
      <c r="H19" s="228" t="s">
        <v>252</v>
      </c>
      <c r="I19" s="228" t="s">
        <v>253</v>
      </c>
      <c r="J19" s="228">
        <v>3</v>
      </c>
      <c r="K19" s="177" t="s">
        <v>92</v>
      </c>
      <c r="L19" s="228" t="s">
        <v>240</v>
      </c>
      <c r="M19" s="192">
        <v>1</v>
      </c>
      <c r="N19" s="396">
        <v>45809</v>
      </c>
      <c r="O19" s="398">
        <v>45991</v>
      </c>
      <c r="P19" s="177"/>
      <c r="Q19" s="293">
        <v>46022</v>
      </c>
      <c r="R19" s="314"/>
      <c r="S19" s="201">
        <v>0</v>
      </c>
      <c r="T19" s="205">
        <f t="shared" si="20"/>
        <v>0</v>
      </c>
      <c r="U19" s="206">
        <f t="shared" si="21"/>
        <v>0</v>
      </c>
      <c r="V19" s="207" t="str">
        <f t="shared" si="22"/>
        <v>ALERTA</v>
      </c>
      <c r="W19" s="298" t="s">
        <v>1001</v>
      </c>
      <c r="X19" s="217" t="s">
        <v>1000</v>
      </c>
      <c r="Y19" s="292" t="str">
        <f t="shared" si="27"/>
        <v>INCUMPLIDA</v>
      </c>
      <c r="Z19" s="288" t="str">
        <f t="shared" si="24"/>
        <v>NO</v>
      </c>
      <c r="AA19" s="345" t="s">
        <v>94</v>
      </c>
      <c r="AB19" s="346" t="str">
        <f t="shared" si="25"/>
        <v>NO APLICA</v>
      </c>
      <c r="AC19" s="344" t="str">
        <f t="shared" si="26"/>
        <v>NO APLICA</v>
      </c>
      <c r="AD19" s="288" t="s">
        <v>95</v>
      </c>
      <c r="AE19" s="177"/>
    </row>
    <row r="20" spans="2:31" ht="108" customHeight="1" x14ac:dyDescent="0.25">
      <c r="B20" s="308" t="s">
        <v>85</v>
      </c>
      <c r="C20" s="469" t="s">
        <v>86</v>
      </c>
      <c r="D20" s="189" t="s">
        <v>87</v>
      </c>
      <c r="E20" s="223">
        <v>729</v>
      </c>
      <c r="F20" s="224" t="s">
        <v>254</v>
      </c>
      <c r="G20" s="189" t="s">
        <v>255</v>
      </c>
      <c r="H20" s="189" t="s">
        <v>256</v>
      </c>
      <c r="I20" s="189" t="s">
        <v>257</v>
      </c>
      <c r="J20" s="189">
        <v>2</v>
      </c>
      <c r="K20" s="177" t="s">
        <v>92</v>
      </c>
      <c r="L20" s="228" t="s">
        <v>240</v>
      </c>
      <c r="M20" s="192">
        <v>1</v>
      </c>
      <c r="N20" s="396">
        <v>45930</v>
      </c>
      <c r="O20" s="396">
        <v>46053</v>
      </c>
      <c r="P20" s="151"/>
      <c r="Q20" s="293">
        <v>46022</v>
      </c>
      <c r="R20" s="377"/>
      <c r="S20" s="201">
        <v>0</v>
      </c>
      <c r="T20" s="205">
        <f t="shared" ref="T20:T35" si="28">(IF(S20="","",IF(OR($J20=0,$J20="",Q20=""),"",S20/$J20)))</f>
        <v>0</v>
      </c>
      <c r="U20" s="206">
        <f t="shared" ref="U20:U35" si="29">(IF(OR($M20="",T20=""),"",IF(OR($M20=0,T20=0),0,IF((T20*100%)/$M20&gt;100%,100%,(T20*100%)/$M20))))</f>
        <v>0</v>
      </c>
      <c r="V20" s="207" t="str">
        <f t="shared" ref="V20:V35" si="30">IF(S20="","",IF(U20&lt;100%, IF(U20&lt;100%, "ALERTA","EN TERMINO"), IF(U20=100%, "OK", "EN TERMINO")))</f>
        <v>ALERTA</v>
      </c>
      <c r="W20" s="298" t="s">
        <v>1002</v>
      </c>
      <c r="X20" s="217" t="s">
        <v>1000</v>
      </c>
      <c r="Y20" s="296" t="str">
        <f t="shared" ref="Y20:Y35" si="31">IF(U20=100%,IF(U20&gt;=100%,"CUMPLIDA","ATENCIÓN"),IF(U20&lt;25%,"ATENCIÓN","EN EJECUCIÓN"))</f>
        <v>ATENCIÓN</v>
      </c>
      <c r="Z20" s="288" t="str">
        <f t="shared" ref="Z20:Z35" si="32">IF(Y20="CUMPLIDA", "SI", "NO")</f>
        <v>NO</v>
      </c>
      <c r="AA20" s="345" t="s">
        <v>94</v>
      </c>
      <c r="AB20" s="346" t="str">
        <f t="shared" ref="AB20:AB35" si="33">IF(Y20="CUMPLIDA",IF(AND(Z20="SI",AA20="NO"),"EFECTIVA",IF(AND(Z20="NO",AA20="NO"),"INEFECTIVA",IF(AND(Z20="NO",AA20="SI"),"INEFECTIVA",IF(AND(Z20="SI",AA20="SI"),"INEFECTIVA")))),"NO APLICA")</f>
        <v>NO APLICA</v>
      </c>
      <c r="AC20" s="344" t="str">
        <f t="shared" ref="AC20:AC35" si="34">IF(AB20="EFECTIVA","NO",IF(AB20="INEFECTIVA","SI","NO APLICA"))</f>
        <v>NO APLICA</v>
      </c>
      <c r="AD20" s="288" t="s">
        <v>95</v>
      </c>
      <c r="AE20" s="151"/>
    </row>
    <row r="21" spans="2:31" ht="108" customHeight="1" x14ac:dyDescent="0.25">
      <c r="B21" s="308" t="s">
        <v>85</v>
      </c>
      <c r="C21" s="469"/>
      <c r="D21" s="189" t="s">
        <v>87</v>
      </c>
      <c r="E21" s="223">
        <v>730</v>
      </c>
      <c r="F21" s="224" t="s">
        <v>258</v>
      </c>
      <c r="G21" s="189" t="s">
        <v>259</v>
      </c>
      <c r="H21" s="189" t="s">
        <v>260</v>
      </c>
      <c r="I21" s="189" t="s">
        <v>257</v>
      </c>
      <c r="J21" s="189">
        <v>1</v>
      </c>
      <c r="K21" s="177" t="s">
        <v>99</v>
      </c>
      <c r="L21" s="228" t="s">
        <v>240</v>
      </c>
      <c r="M21" s="192">
        <v>1</v>
      </c>
      <c r="N21" s="396">
        <v>45931</v>
      </c>
      <c r="O21" s="396">
        <v>46053</v>
      </c>
      <c r="P21" s="151"/>
      <c r="Q21" s="293">
        <v>46022</v>
      </c>
      <c r="R21" s="377"/>
      <c r="S21" s="201">
        <v>0</v>
      </c>
      <c r="T21" s="205">
        <f t="shared" si="28"/>
        <v>0</v>
      </c>
      <c r="U21" s="206">
        <f t="shared" si="29"/>
        <v>0</v>
      </c>
      <c r="V21" s="207" t="str">
        <f t="shared" si="30"/>
        <v>ALERTA</v>
      </c>
      <c r="W21" s="298" t="s">
        <v>1002</v>
      </c>
      <c r="X21" s="217" t="s">
        <v>1000</v>
      </c>
      <c r="Y21" s="296" t="str">
        <f t="shared" si="31"/>
        <v>ATENCIÓN</v>
      </c>
      <c r="Z21" s="288" t="str">
        <f t="shared" si="32"/>
        <v>NO</v>
      </c>
      <c r="AA21" s="345" t="s">
        <v>94</v>
      </c>
      <c r="AB21" s="346" t="str">
        <f t="shared" si="33"/>
        <v>NO APLICA</v>
      </c>
      <c r="AC21" s="344" t="str">
        <f t="shared" si="34"/>
        <v>NO APLICA</v>
      </c>
      <c r="AD21" s="288" t="s">
        <v>95</v>
      </c>
      <c r="AE21" s="151"/>
    </row>
    <row r="22" spans="2:31" ht="108" customHeight="1" x14ac:dyDescent="0.25">
      <c r="B22" s="308" t="s">
        <v>85</v>
      </c>
      <c r="C22" s="469"/>
      <c r="D22" s="189" t="s">
        <v>87</v>
      </c>
      <c r="E22" s="223">
        <v>730</v>
      </c>
      <c r="F22" s="224" t="s">
        <v>258</v>
      </c>
      <c r="G22" s="189" t="s">
        <v>259</v>
      </c>
      <c r="H22" s="189" t="s">
        <v>261</v>
      </c>
      <c r="I22" s="189" t="s">
        <v>262</v>
      </c>
      <c r="J22" s="189">
        <v>1</v>
      </c>
      <c r="K22" s="177" t="s">
        <v>99</v>
      </c>
      <c r="L22" s="228" t="s">
        <v>240</v>
      </c>
      <c r="M22" s="192">
        <v>1</v>
      </c>
      <c r="N22" s="396">
        <v>45931</v>
      </c>
      <c r="O22" s="396">
        <v>46080</v>
      </c>
      <c r="P22" s="151"/>
      <c r="Q22" s="293">
        <v>46022</v>
      </c>
      <c r="R22" s="377"/>
      <c r="S22" s="201">
        <v>0</v>
      </c>
      <c r="T22" s="205">
        <f t="shared" si="28"/>
        <v>0</v>
      </c>
      <c r="U22" s="206">
        <f t="shared" si="29"/>
        <v>0</v>
      </c>
      <c r="V22" s="207" t="str">
        <f t="shared" si="30"/>
        <v>ALERTA</v>
      </c>
      <c r="W22" s="298" t="s">
        <v>1002</v>
      </c>
      <c r="X22" s="217" t="s">
        <v>1000</v>
      </c>
      <c r="Y22" s="296" t="str">
        <f t="shared" si="31"/>
        <v>ATENCIÓN</v>
      </c>
      <c r="Z22" s="288" t="str">
        <f t="shared" si="32"/>
        <v>NO</v>
      </c>
      <c r="AA22" s="345" t="s">
        <v>94</v>
      </c>
      <c r="AB22" s="346" t="str">
        <f t="shared" si="33"/>
        <v>NO APLICA</v>
      </c>
      <c r="AC22" s="344" t="str">
        <f t="shared" si="34"/>
        <v>NO APLICA</v>
      </c>
      <c r="AD22" s="288" t="s">
        <v>95</v>
      </c>
      <c r="AE22" s="151"/>
    </row>
    <row r="23" spans="2:31" ht="108" customHeight="1" x14ac:dyDescent="0.25">
      <c r="B23" s="308" t="s">
        <v>85</v>
      </c>
      <c r="C23" s="469"/>
      <c r="D23" s="189" t="s">
        <v>87</v>
      </c>
      <c r="E23" s="223">
        <v>731</v>
      </c>
      <c r="F23" s="224" t="s">
        <v>263</v>
      </c>
      <c r="G23" s="189" t="s">
        <v>264</v>
      </c>
      <c r="H23" s="189" t="s">
        <v>265</v>
      </c>
      <c r="I23" s="189" t="s">
        <v>266</v>
      </c>
      <c r="J23" s="189">
        <v>1</v>
      </c>
      <c r="K23" s="177" t="s">
        <v>92</v>
      </c>
      <c r="L23" s="228" t="s">
        <v>240</v>
      </c>
      <c r="M23" s="192">
        <v>1</v>
      </c>
      <c r="N23" s="396">
        <v>46006</v>
      </c>
      <c r="O23" s="396">
        <v>46037</v>
      </c>
      <c r="P23" s="151"/>
      <c r="Q23" s="293">
        <v>46022</v>
      </c>
      <c r="R23" s="377"/>
      <c r="S23" s="201">
        <v>0</v>
      </c>
      <c r="T23" s="205">
        <f t="shared" si="28"/>
        <v>0</v>
      </c>
      <c r="U23" s="206">
        <f t="shared" si="29"/>
        <v>0</v>
      </c>
      <c r="V23" s="207" t="str">
        <f t="shared" si="30"/>
        <v>ALERTA</v>
      </c>
      <c r="W23" s="298" t="s">
        <v>1002</v>
      </c>
      <c r="X23" s="217" t="s">
        <v>1000</v>
      </c>
      <c r="Y23" s="296" t="str">
        <f t="shared" si="31"/>
        <v>ATENCIÓN</v>
      </c>
      <c r="Z23" s="288" t="str">
        <f t="shared" si="32"/>
        <v>NO</v>
      </c>
      <c r="AA23" s="345" t="s">
        <v>94</v>
      </c>
      <c r="AB23" s="346" t="str">
        <f t="shared" si="33"/>
        <v>NO APLICA</v>
      </c>
      <c r="AC23" s="344" t="str">
        <f t="shared" si="34"/>
        <v>NO APLICA</v>
      </c>
      <c r="AD23" s="288" t="s">
        <v>95</v>
      </c>
      <c r="AE23" s="151"/>
    </row>
    <row r="24" spans="2:31" ht="108" customHeight="1" x14ac:dyDescent="0.25">
      <c r="B24" s="308" t="s">
        <v>85</v>
      </c>
      <c r="C24" s="469"/>
      <c r="D24" s="189" t="s">
        <v>87</v>
      </c>
      <c r="E24" s="223">
        <v>731</v>
      </c>
      <c r="F24" s="224" t="s">
        <v>263</v>
      </c>
      <c r="G24" s="189" t="s">
        <v>264</v>
      </c>
      <c r="H24" s="189" t="s">
        <v>267</v>
      </c>
      <c r="I24" s="189" t="s">
        <v>268</v>
      </c>
      <c r="J24" s="189">
        <v>1</v>
      </c>
      <c r="K24" s="177" t="s">
        <v>92</v>
      </c>
      <c r="L24" s="228" t="s">
        <v>240</v>
      </c>
      <c r="M24" s="192">
        <v>1</v>
      </c>
      <c r="N24" s="396">
        <v>46006</v>
      </c>
      <c r="O24" s="396">
        <v>46037</v>
      </c>
      <c r="P24" s="151"/>
      <c r="Q24" s="293">
        <v>46022</v>
      </c>
      <c r="R24" s="377"/>
      <c r="S24" s="201">
        <v>0</v>
      </c>
      <c r="T24" s="205">
        <f t="shared" si="28"/>
        <v>0</v>
      </c>
      <c r="U24" s="206">
        <f t="shared" si="29"/>
        <v>0</v>
      </c>
      <c r="V24" s="207" t="str">
        <f t="shared" si="30"/>
        <v>ALERTA</v>
      </c>
      <c r="W24" s="298" t="s">
        <v>1002</v>
      </c>
      <c r="X24" s="217" t="s">
        <v>1000</v>
      </c>
      <c r="Y24" s="296" t="str">
        <f t="shared" si="31"/>
        <v>ATENCIÓN</v>
      </c>
      <c r="Z24" s="288" t="str">
        <f t="shared" si="32"/>
        <v>NO</v>
      </c>
      <c r="AA24" s="345" t="s">
        <v>94</v>
      </c>
      <c r="AB24" s="346" t="str">
        <f t="shared" si="33"/>
        <v>NO APLICA</v>
      </c>
      <c r="AC24" s="344" t="str">
        <f t="shared" si="34"/>
        <v>NO APLICA</v>
      </c>
      <c r="AD24" s="288" t="s">
        <v>95</v>
      </c>
      <c r="AE24" s="151"/>
    </row>
    <row r="25" spans="2:31" ht="108" customHeight="1" x14ac:dyDescent="0.25">
      <c r="B25" s="308" t="s">
        <v>85</v>
      </c>
      <c r="C25" s="469"/>
      <c r="D25" s="189" t="s">
        <v>87</v>
      </c>
      <c r="E25" s="223">
        <v>732</v>
      </c>
      <c r="F25" s="224" t="s">
        <v>269</v>
      </c>
      <c r="G25" s="189" t="s">
        <v>270</v>
      </c>
      <c r="H25" s="189" t="s">
        <v>271</v>
      </c>
      <c r="I25" s="189" t="s">
        <v>272</v>
      </c>
      <c r="J25" s="189">
        <v>1</v>
      </c>
      <c r="K25" s="177" t="s">
        <v>99</v>
      </c>
      <c r="L25" s="228" t="s">
        <v>240</v>
      </c>
      <c r="M25" s="192">
        <v>1</v>
      </c>
      <c r="N25" s="396">
        <v>45930</v>
      </c>
      <c r="O25" s="398">
        <v>46022</v>
      </c>
      <c r="P25" s="151"/>
      <c r="Q25" s="293">
        <v>46022</v>
      </c>
      <c r="R25" s="377"/>
      <c r="S25" s="201">
        <v>0</v>
      </c>
      <c r="T25" s="205">
        <f t="shared" si="28"/>
        <v>0</v>
      </c>
      <c r="U25" s="206">
        <f t="shared" si="29"/>
        <v>0</v>
      </c>
      <c r="V25" s="207" t="str">
        <f t="shared" si="30"/>
        <v>ALERTA</v>
      </c>
      <c r="W25" s="298" t="s">
        <v>1001</v>
      </c>
      <c r="X25" s="217" t="s">
        <v>1000</v>
      </c>
      <c r="Y25" s="292" t="str">
        <f>IF(U25=100%,IF(U25&gt;=100%,"CUMPLIDA","ATENCIÓN"),IF(U25&lt;100%,"INCUMPLIDA","EN EJECUCIÓN"))</f>
        <v>INCUMPLIDA</v>
      </c>
      <c r="Z25" s="288" t="str">
        <f t="shared" si="32"/>
        <v>NO</v>
      </c>
      <c r="AA25" s="345" t="s">
        <v>94</v>
      </c>
      <c r="AB25" s="346" t="str">
        <f t="shared" si="33"/>
        <v>NO APLICA</v>
      </c>
      <c r="AC25" s="344" t="str">
        <f t="shared" si="34"/>
        <v>NO APLICA</v>
      </c>
      <c r="AD25" s="288" t="s">
        <v>95</v>
      </c>
      <c r="AE25" s="151"/>
    </row>
    <row r="26" spans="2:31" ht="108" customHeight="1" x14ac:dyDescent="0.25">
      <c r="B26" s="308" t="s">
        <v>85</v>
      </c>
      <c r="C26" s="469"/>
      <c r="D26" s="189" t="s">
        <v>87</v>
      </c>
      <c r="E26" s="223">
        <v>732</v>
      </c>
      <c r="F26" s="224" t="s">
        <v>269</v>
      </c>
      <c r="G26" s="189" t="s">
        <v>270</v>
      </c>
      <c r="H26" s="189" t="s">
        <v>273</v>
      </c>
      <c r="I26" s="189" t="s">
        <v>274</v>
      </c>
      <c r="J26" s="189">
        <v>2</v>
      </c>
      <c r="K26" s="177" t="s">
        <v>99</v>
      </c>
      <c r="L26" s="228" t="s">
        <v>240</v>
      </c>
      <c r="M26" s="192">
        <v>1</v>
      </c>
      <c r="N26" s="396">
        <v>45930</v>
      </c>
      <c r="O26" s="396">
        <v>46142</v>
      </c>
      <c r="P26" s="151"/>
      <c r="Q26" s="293">
        <v>46022</v>
      </c>
      <c r="R26" s="377"/>
      <c r="S26" s="201">
        <v>0</v>
      </c>
      <c r="T26" s="205">
        <f t="shared" si="28"/>
        <v>0</v>
      </c>
      <c r="U26" s="206">
        <f t="shared" si="29"/>
        <v>0</v>
      </c>
      <c r="V26" s="207" t="str">
        <f t="shared" si="30"/>
        <v>ALERTA</v>
      </c>
      <c r="W26" s="298" t="s">
        <v>1002</v>
      </c>
      <c r="X26" s="217" t="s">
        <v>1000</v>
      </c>
      <c r="Y26" s="296" t="str">
        <f t="shared" si="31"/>
        <v>ATENCIÓN</v>
      </c>
      <c r="Z26" s="288" t="str">
        <f t="shared" si="32"/>
        <v>NO</v>
      </c>
      <c r="AA26" s="345" t="s">
        <v>94</v>
      </c>
      <c r="AB26" s="346" t="str">
        <f t="shared" si="33"/>
        <v>NO APLICA</v>
      </c>
      <c r="AC26" s="344" t="str">
        <f t="shared" si="34"/>
        <v>NO APLICA</v>
      </c>
      <c r="AD26" s="288" t="s">
        <v>95</v>
      </c>
      <c r="AE26" s="151"/>
    </row>
    <row r="27" spans="2:31" ht="108" customHeight="1" x14ac:dyDescent="0.2">
      <c r="B27" s="308" t="s">
        <v>85</v>
      </c>
      <c r="C27" s="469"/>
      <c r="D27" s="189" t="s">
        <v>87</v>
      </c>
      <c r="E27" s="223">
        <v>732</v>
      </c>
      <c r="F27" s="224" t="s">
        <v>269</v>
      </c>
      <c r="G27" s="189" t="s">
        <v>270</v>
      </c>
      <c r="H27" s="189" t="s">
        <v>275</v>
      </c>
      <c r="I27" s="189" t="s">
        <v>276</v>
      </c>
      <c r="J27" s="189">
        <v>1</v>
      </c>
      <c r="K27" s="177" t="s">
        <v>99</v>
      </c>
      <c r="L27" s="228" t="s">
        <v>240</v>
      </c>
      <c r="M27" s="192">
        <v>1</v>
      </c>
      <c r="N27" s="396">
        <v>45931</v>
      </c>
      <c r="O27" s="396">
        <v>46052</v>
      </c>
      <c r="P27" s="151"/>
      <c r="Q27" s="293">
        <v>46022</v>
      </c>
      <c r="R27" s="152"/>
      <c r="S27" s="201">
        <v>0</v>
      </c>
      <c r="T27" s="205">
        <f t="shared" si="28"/>
        <v>0</v>
      </c>
      <c r="U27" s="206">
        <f t="shared" si="29"/>
        <v>0</v>
      </c>
      <c r="V27" s="207" t="str">
        <f t="shared" si="30"/>
        <v>ALERTA</v>
      </c>
      <c r="W27" s="298" t="s">
        <v>1002</v>
      </c>
      <c r="X27" s="217" t="s">
        <v>1000</v>
      </c>
      <c r="Y27" s="296" t="str">
        <f t="shared" si="31"/>
        <v>ATENCIÓN</v>
      </c>
      <c r="Z27" s="288" t="str">
        <f t="shared" si="32"/>
        <v>NO</v>
      </c>
      <c r="AA27" s="345" t="s">
        <v>94</v>
      </c>
      <c r="AB27" s="346" t="str">
        <f t="shared" si="33"/>
        <v>NO APLICA</v>
      </c>
      <c r="AC27" s="344" t="str">
        <f t="shared" si="34"/>
        <v>NO APLICA</v>
      </c>
      <c r="AD27" s="288" t="s">
        <v>95</v>
      </c>
      <c r="AE27" s="151"/>
    </row>
    <row r="28" spans="2:31" ht="108" customHeight="1" x14ac:dyDescent="0.2">
      <c r="B28" s="308" t="s">
        <v>85</v>
      </c>
      <c r="C28" s="469"/>
      <c r="D28" s="189" t="s">
        <v>87</v>
      </c>
      <c r="E28" s="223">
        <v>733</v>
      </c>
      <c r="F28" s="224" t="s">
        <v>277</v>
      </c>
      <c r="G28" s="189" t="s">
        <v>278</v>
      </c>
      <c r="H28" s="189" t="s">
        <v>279</v>
      </c>
      <c r="I28" s="189" t="s">
        <v>280</v>
      </c>
      <c r="J28" s="189">
        <v>2</v>
      </c>
      <c r="K28" s="177" t="s">
        <v>99</v>
      </c>
      <c r="L28" s="228" t="s">
        <v>240</v>
      </c>
      <c r="M28" s="192">
        <v>1</v>
      </c>
      <c r="N28" s="396">
        <v>45931</v>
      </c>
      <c r="O28" s="396">
        <v>46053</v>
      </c>
      <c r="P28" s="151"/>
      <c r="Q28" s="293">
        <v>46022</v>
      </c>
      <c r="R28" s="152"/>
      <c r="S28" s="201">
        <v>0</v>
      </c>
      <c r="T28" s="205">
        <f t="shared" si="28"/>
        <v>0</v>
      </c>
      <c r="U28" s="206">
        <f t="shared" si="29"/>
        <v>0</v>
      </c>
      <c r="V28" s="207" t="str">
        <f t="shared" si="30"/>
        <v>ALERTA</v>
      </c>
      <c r="W28" s="298" t="s">
        <v>1002</v>
      </c>
      <c r="X28" s="217" t="s">
        <v>1000</v>
      </c>
      <c r="Y28" s="296" t="str">
        <f t="shared" si="31"/>
        <v>ATENCIÓN</v>
      </c>
      <c r="Z28" s="288" t="str">
        <f t="shared" si="32"/>
        <v>NO</v>
      </c>
      <c r="AA28" s="345" t="s">
        <v>94</v>
      </c>
      <c r="AB28" s="346" t="str">
        <f t="shared" si="33"/>
        <v>NO APLICA</v>
      </c>
      <c r="AC28" s="344" t="str">
        <f t="shared" si="34"/>
        <v>NO APLICA</v>
      </c>
      <c r="AD28" s="288" t="s">
        <v>95</v>
      </c>
      <c r="AE28" s="151"/>
    </row>
    <row r="29" spans="2:31" ht="108" customHeight="1" x14ac:dyDescent="0.2">
      <c r="B29" s="308" t="s">
        <v>85</v>
      </c>
      <c r="C29" s="469"/>
      <c r="D29" s="189" t="s">
        <v>87</v>
      </c>
      <c r="E29" s="223">
        <v>733</v>
      </c>
      <c r="F29" s="224" t="s">
        <v>277</v>
      </c>
      <c r="G29" s="189" t="s">
        <v>278</v>
      </c>
      <c r="H29" s="189" t="s">
        <v>281</v>
      </c>
      <c r="I29" s="189" t="s">
        <v>282</v>
      </c>
      <c r="J29" s="189">
        <v>2</v>
      </c>
      <c r="K29" s="177" t="s">
        <v>99</v>
      </c>
      <c r="L29" s="228" t="s">
        <v>240</v>
      </c>
      <c r="M29" s="192">
        <v>1</v>
      </c>
      <c r="N29" s="396">
        <v>45931</v>
      </c>
      <c r="O29" s="396">
        <v>46295</v>
      </c>
      <c r="P29" s="151"/>
      <c r="Q29" s="293">
        <v>46022</v>
      </c>
      <c r="R29" s="152"/>
      <c r="S29" s="201">
        <v>0</v>
      </c>
      <c r="T29" s="205">
        <f t="shared" si="28"/>
        <v>0</v>
      </c>
      <c r="U29" s="206">
        <f t="shared" si="29"/>
        <v>0</v>
      </c>
      <c r="V29" s="207" t="str">
        <f t="shared" si="30"/>
        <v>ALERTA</v>
      </c>
      <c r="W29" s="298" t="s">
        <v>1002</v>
      </c>
      <c r="X29" s="217" t="s">
        <v>1000</v>
      </c>
      <c r="Y29" s="296" t="str">
        <f t="shared" si="31"/>
        <v>ATENCIÓN</v>
      </c>
      <c r="Z29" s="288" t="str">
        <f t="shared" si="32"/>
        <v>NO</v>
      </c>
      <c r="AA29" s="345" t="s">
        <v>94</v>
      </c>
      <c r="AB29" s="346" t="str">
        <f t="shared" si="33"/>
        <v>NO APLICA</v>
      </c>
      <c r="AC29" s="344" t="str">
        <f t="shared" si="34"/>
        <v>NO APLICA</v>
      </c>
      <c r="AD29" s="288" t="s">
        <v>95</v>
      </c>
      <c r="AE29" s="151"/>
    </row>
    <row r="30" spans="2:31" ht="108" customHeight="1" x14ac:dyDescent="0.2">
      <c r="B30" s="308" t="s">
        <v>85</v>
      </c>
      <c r="C30" s="469"/>
      <c r="D30" s="189" t="s">
        <v>87</v>
      </c>
      <c r="E30" s="223">
        <v>734</v>
      </c>
      <c r="F30" s="224" t="s">
        <v>283</v>
      </c>
      <c r="G30" s="189" t="s">
        <v>284</v>
      </c>
      <c r="H30" s="189" t="s">
        <v>285</v>
      </c>
      <c r="I30" s="189" t="s">
        <v>286</v>
      </c>
      <c r="J30" s="189">
        <v>1</v>
      </c>
      <c r="K30" s="177" t="s">
        <v>99</v>
      </c>
      <c r="L30" s="228" t="s">
        <v>240</v>
      </c>
      <c r="M30" s="192">
        <v>1</v>
      </c>
      <c r="N30" s="396">
        <v>45931</v>
      </c>
      <c r="O30" s="398">
        <v>46022</v>
      </c>
      <c r="P30" s="151"/>
      <c r="Q30" s="293">
        <v>46022</v>
      </c>
      <c r="R30" s="152"/>
      <c r="S30" s="201">
        <v>0</v>
      </c>
      <c r="T30" s="205">
        <f t="shared" si="28"/>
        <v>0</v>
      </c>
      <c r="U30" s="206">
        <f t="shared" si="29"/>
        <v>0</v>
      </c>
      <c r="V30" s="207" t="str">
        <f t="shared" si="30"/>
        <v>ALERTA</v>
      </c>
      <c r="W30" s="298" t="s">
        <v>1001</v>
      </c>
      <c r="X30" s="217" t="s">
        <v>1000</v>
      </c>
      <c r="Y30" s="292" t="str">
        <f t="shared" ref="Y30:Y31" si="35">IF(U30=100%,IF(U30&gt;=100%,"CUMPLIDA","ATENCIÓN"),IF(U30&lt;100%,"INCUMPLIDA","EN EJECUCIÓN"))</f>
        <v>INCUMPLIDA</v>
      </c>
      <c r="Z30" s="288" t="str">
        <f t="shared" si="32"/>
        <v>NO</v>
      </c>
      <c r="AA30" s="345" t="s">
        <v>94</v>
      </c>
      <c r="AB30" s="346" t="str">
        <f t="shared" si="33"/>
        <v>NO APLICA</v>
      </c>
      <c r="AC30" s="344" t="str">
        <f t="shared" si="34"/>
        <v>NO APLICA</v>
      </c>
      <c r="AD30" s="288" t="s">
        <v>95</v>
      </c>
      <c r="AE30" s="151"/>
    </row>
    <row r="31" spans="2:31" ht="108" customHeight="1" x14ac:dyDescent="0.2">
      <c r="B31" s="308" t="s">
        <v>85</v>
      </c>
      <c r="C31" s="469"/>
      <c r="D31" s="189" t="s">
        <v>87</v>
      </c>
      <c r="E31" s="223">
        <v>734</v>
      </c>
      <c r="F31" s="224" t="s">
        <v>283</v>
      </c>
      <c r="G31" s="189" t="s">
        <v>284</v>
      </c>
      <c r="H31" s="189" t="s">
        <v>287</v>
      </c>
      <c r="I31" s="189" t="s">
        <v>286</v>
      </c>
      <c r="J31" s="189">
        <v>1</v>
      </c>
      <c r="K31" s="177" t="s">
        <v>99</v>
      </c>
      <c r="L31" s="228" t="s">
        <v>240</v>
      </c>
      <c r="M31" s="192">
        <v>1</v>
      </c>
      <c r="N31" s="396">
        <v>45931</v>
      </c>
      <c r="O31" s="398">
        <v>46022</v>
      </c>
      <c r="P31" s="151"/>
      <c r="Q31" s="293">
        <v>46022</v>
      </c>
      <c r="R31" s="152"/>
      <c r="S31" s="201">
        <v>0</v>
      </c>
      <c r="T31" s="205">
        <f t="shared" si="28"/>
        <v>0</v>
      </c>
      <c r="U31" s="206">
        <f t="shared" si="29"/>
        <v>0</v>
      </c>
      <c r="V31" s="207" t="str">
        <f t="shared" si="30"/>
        <v>ALERTA</v>
      </c>
      <c r="W31" s="298" t="s">
        <v>1001</v>
      </c>
      <c r="X31" s="217" t="s">
        <v>1000</v>
      </c>
      <c r="Y31" s="292" t="str">
        <f t="shared" si="35"/>
        <v>INCUMPLIDA</v>
      </c>
      <c r="Z31" s="288" t="str">
        <f t="shared" si="32"/>
        <v>NO</v>
      </c>
      <c r="AA31" s="345" t="s">
        <v>94</v>
      </c>
      <c r="AB31" s="346" t="str">
        <f t="shared" si="33"/>
        <v>NO APLICA</v>
      </c>
      <c r="AC31" s="344" t="str">
        <f t="shared" si="34"/>
        <v>NO APLICA</v>
      </c>
      <c r="AD31" s="288" t="s">
        <v>95</v>
      </c>
      <c r="AE31" s="151"/>
    </row>
    <row r="32" spans="2:31" ht="134.25" customHeight="1" x14ac:dyDescent="0.2">
      <c r="B32" s="308" t="s">
        <v>85</v>
      </c>
      <c r="C32" s="469"/>
      <c r="D32" s="189" t="s">
        <v>87</v>
      </c>
      <c r="E32" s="223">
        <v>735</v>
      </c>
      <c r="F32" s="224" t="s">
        <v>288</v>
      </c>
      <c r="G32" s="189" t="s">
        <v>289</v>
      </c>
      <c r="H32" s="189" t="s">
        <v>290</v>
      </c>
      <c r="I32" s="189" t="s">
        <v>291</v>
      </c>
      <c r="J32" s="189">
        <v>3</v>
      </c>
      <c r="K32" s="151" t="s">
        <v>92</v>
      </c>
      <c r="L32" s="216" t="s">
        <v>240</v>
      </c>
      <c r="M32" s="210">
        <v>1</v>
      </c>
      <c r="N32" s="282">
        <v>45931</v>
      </c>
      <c r="O32" s="282">
        <v>46142</v>
      </c>
      <c r="P32" s="151"/>
      <c r="Q32" s="293">
        <v>46022</v>
      </c>
      <c r="R32" s="152"/>
      <c r="S32" s="201">
        <v>0</v>
      </c>
      <c r="T32" s="205">
        <f t="shared" si="28"/>
        <v>0</v>
      </c>
      <c r="U32" s="206">
        <f t="shared" si="29"/>
        <v>0</v>
      </c>
      <c r="V32" s="207" t="str">
        <f t="shared" si="30"/>
        <v>ALERTA</v>
      </c>
      <c r="W32" s="298" t="s">
        <v>1002</v>
      </c>
      <c r="X32" s="217" t="s">
        <v>1000</v>
      </c>
      <c r="Y32" s="296" t="str">
        <f t="shared" si="31"/>
        <v>ATENCIÓN</v>
      </c>
      <c r="Z32" s="288" t="str">
        <f t="shared" si="32"/>
        <v>NO</v>
      </c>
      <c r="AA32" s="345" t="s">
        <v>94</v>
      </c>
      <c r="AB32" s="346" t="str">
        <f t="shared" si="33"/>
        <v>NO APLICA</v>
      </c>
      <c r="AC32" s="344" t="str">
        <f t="shared" si="34"/>
        <v>NO APLICA</v>
      </c>
      <c r="AD32" s="288" t="s">
        <v>95</v>
      </c>
      <c r="AE32" s="151"/>
    </row>
    <row r="33" spans="2:31" ht="144" customHeight="1" x14ac:dyDescent="0.2">
      <c r="B33" s="308" t="s">
        <v>85</v>
      </c>
      <c r="C33" s="469" t="s">
        <v>126</v>
      </c>
      <c r="D33" s="151" t="s">
        <v>127</v>
      </c>
      <c r="E33" s="223">
        <v>778</v>
      </c>
      <c r="F33" s="415" t="s">
        <v>155</v>
      </c>
      <c r="G33" s="285" t="s">
        <v>292</v>
      </c>
      <c r="H33" s="412" t="s">
        <v>293</v>
      </c>
      <c r="I33" s="285" t="s">
        <v>294</v>
      </c>
      <c r="J33" s="285">
        <v>1</v>
      </c>
      <c r="K33" s="151" t="s">
        <v>99</v>
      </c>
      <c r="L33" s="216" t="s">
        <v>240</v>
      </c>
      <c r="M33" s="210">
        <v>1</v>
      </c>
      <c r="N33" s="282">
        <v>45962</v>
      </c>
      <c r="O33" s="430">
        <v>46022</v>
      </c>
      <c r="P33" s="151"/>
      <c r="Q33" s="293">
        <v>46022</v>
      </c>
      <c r="R33" s="152"/>
      <c r="S33" s="201">
        <v>0</v>
      </c>
      <c r="T33" s="205">
        <f t="shared" si="28"/>
        <v>0</v>
      </c>
      <c r="U33" s="206">
        <f t="shared" si="29"/>
        <v>0</v>
      </c>
      <c r="V33" s="207" t="str">
        <f t="shared" si="30"/>
        <v>ALERTA</v>
      </c>
      <c r="W33" s="298" t="s">
        <v>1001</v>
      </c>
      <c r="X33" s="217" t="s">
        <v>1000</v>
      </c>
      <c r="Y33" s="292" t="str">
        <f>IF(U33=100%,IF(U33&gt;=100%,"CUMPLIDA","ATENCIÓN"),IF(U33&lt;100%,"INCUMPLIDA","EN EJECUCIÓN"))</f>
        <v>INCUMPLIDA</v>
      </c>
      <c r="Z33" s="288" t="str">
        <f t="shared" si="32"/>
        <v>NO</v>
      </c>
      <c r="AA33" s="345" t="s">
        <v>94</v>
      </c>
      <c r="AB33" s="346" t="str">
        <f t="shared" si="33"/>
        <v>NO APLICA</v>
      </c>
      <c r="AC33" s="344" t="str">
        <f t="shared" si="34"/>
        <v>NO APLICA</v>
      </c>
      <c r="AD33" s="288" t="s">
        <v>95</v>
      </c>
      <c r="AE33" s="151"/>
    </row>
    <row r="34" spans="2:31" ht="144" customHeight="1" x14ac:dyDescent="0.2">
      <c r="B34" s="308" t="s">
        <v>85</v>
      </c>
      <c r="C34" s="469"/>
      <c r="D34" s="151" t="s">
        <v>127</v>
      </c>
      <c r="E34" s="223">
        <v>779</v>
      </c>
      <c r="F34" s="415" t="s">
        <v>163</v>
      </c>
      <c r="G34" s="285" t="s">
        <v>292</v>
      </c>
      <c r="H34" s="412" t="s">
        <v>295</v>
      </c>
      <c r="I34" s="285" t="s">
        <v>296</v>
      </c>
      <c r="J34" s="285">
        <v>2</v>
      </c>
      <c r="K34" s="151" t="s">
        <v>99</v>
      </c>
      <c r="L34" s="216" t="s">
        <v>240</v>
      </c>
      <c r="M34" s="210">
        <v>1</v>
      </c>
      <c r="N34" s="282">
        <v>45962</v>
      </c>
      <c r="O34" s="282">
        <v>46053</v>
      </c>
      <c r="P34" s="151"/>
      <c r="Q34" s="293">
        <v>46022</v>
      </c>
      <c r="R34" s="152"/>
      <c r="S34" s="201">
        <v>0</v>
      </c>
      <c r="T34" s="205">
        <f t="shared" si="28"/>
        <v>0</v>
      </c>
      <c r="U34" s="206">
        <f t="shared" si="29"/>
        <v>0</v>
      </c>
      <c r="V34" s="207" t="str">
        <f t="shared" si="30"/>
        <v>ALERTA</v>
      </c>
      <c r="W34" s="298" t="s">
        <v>1002</v>
      </c>
      <c r="X34" s="217" t="s">
        <v>1000</v>
      </c>
      <c r="Y34" s="296" t="str">
        <f t="shared" si="31"/>
        <v>ATENCIÓN</v>
      </c>
      <c r="Z34" s="288" t="str">
        <f t="shared" si="32"/>
        <v>NO</v>
      </c>
      <c r="AA34" s="345" t="s">
        <v>94</v>
      </c>
      <c r="AB34" s="346" t="str">
        <f t="shared" si="33"/>
        <v>NO APLICA</v>
      </c>
      <c r="AC34" s="344" t="str">
        <f t="shared" si="34"/>
        <v>NO APLICA</v>
      </c>
      <c r="AD34" s="288" t="s">
        <v>95</v>
      </c>
      <c r="AE34" s="151"/>
    </row>
    <row r="35" spans="2:31" ht="144" customHeight="1" x14ac:dyDescent="0.2">
      <c r="B35" s="308" t="s">
        <v>85</v>
      </c>
      <c r="C35" s="469"/>
      <c r="D35" s="151" t="s">
        <v>127</v>
      </c>
      <c r="E35" s="223">
        <v>780</v>
      </c>
      <c r="F35" s="415" t="s">
        <v>168</v>
      </c>
      <c r="G35" s="285" t="s">
        <v>297</v>
      </c>
      <c r="H35" s="412" t="s">
        <v>298</v>
      </c>
      <c r="I35" s="285" t="s">
        <v>294</v>
      </c>
      <c r="J35" s="285">
        <v>1</v>
      </c>
      <c r="K35" s="151" t="s">
        <v>92</v>
      </c>
      <c r="L35" s="216" t="s">
        <v>240</v>
      </c>
      <c r="M35" s="210">
        <v>1</v>
      </c>
      <c r="N35" s="282">
        <v>46053</v>
      </c>
      <c r="O35" s="282">
        <v>46142</v>
      </c>
      <c r="P35" s="151"/>
      <c r="Q35" s="293">
        <v>46022</v>
      </c>
      <c r="R35" s="152"/>
      <c r="S35" s="201">
        <v>0</v>
      </c>
      <c r="T35" s="205">
        <f t="shared" si="28"/>
        <v>0</v>
      </c>
      <c r="U35" s="206">
        <f t="shared" si="29"/>
        <v>0</v>
      </c>
      <c r="V35" s="207" t="str">
        <f t="shared" si="30"/>
        <v>ALERTA</v>
      </c>
      <c r="W35" s="298" t="s">
        <v>1002</v>
      </c>
      <c r="X35" s="217" t="s">
        <v>1000</v>
      </c>
      <c r="Y35" s="292" t="str">
        <f t="shared" si="31"/>
        <v>ATENCIÓN</v>
      </c>
      <c r="Z35" s="201" t="str">
        <f t="shared" si="32"/>
        <v>NO</v>
      </c>
      <c r="AA35" s="335" t="s">
        <v>94</v>
      </c>
      <c r="AB35" s="333" t="str">
        <f t="shared" si="33"/>
        <v>NO APLICA</v>
      </c>
      <c r="AC35" s="186" t="str">
        <f t="shared" si="34"/>
        <v>NO APLICA</v>
      </c>
      <c r="AD35" s="201" t="s">
        <v>95</v>
      </c>
      <c r="AE35" s="151"/>
    </row>
  </sheetData>
  <autoFilter ref="B3:AE35"/>
  <mergeCells count="10">
    <mergeCell ref="C33:C35"/>
    <mergeCell ref="C20:C32"/>
    <mergeCell ref="Z1:AE2"/>
    <mergeCell ref="Q2:Y2"/>
    <mergeCell ref="B1:F2"/>
    <mergeCell ref="G1:P2"/>
    <mergeCell ref="C16:C19"/>
    <mergeCell ref="Q1:Y1"/>
    <mergeCell ref="C7:C8"/>
    <mergeCell ref="C11:C14"/>
  </mergeCells>
  <conditionalFormatting sqref="V4">
    <cfRule type="dataBar" priority="320">
      <dataBar>
        <cfvo type="min"/>
        <cfvo type="max"/>
        <color rgb="FF638EC6"/>
      </dataBar>
    </cfRule>
  </conditionalFormatting>
  <conditionalFormatting sqref="V4:V35">
    <cfRule type="containsText" dxfId="202" priority="10" stopIfTrue="1" operator="containsText" text="EN TERMINO">
      <formula>NOT(ISERROR(SEARCH("EN TERMINO",V4)))</formula>
    </cfRule>
    <cfRule type="containsText" priority="11" operator="containsText" text="AMARILLO">
      <formula>NOT(ISERROR(SEARCH("AMARILLO",V4)))</formula>
    </cfRule>
    <cfRule type="containsText" dxfId="201" priority="12" stopIfTrue="1" operator="containsText" text="ALERTA">
      <formula>NOT(ISERROR(SEARCH("ALERTA",V4)))</formula>
    </cfRule>
    <cfRule type="containsText" dxfId="200" priority="13" stopIfTrue="1" operator="containsText" text="OK">
      <formula>NOT(ISERROR(SEARCH("OK",V4)))</formula>
    </cfRule>
  </conditionalFormatting>
  <conditionalFormatting sqref="V5">
    <cfRule type="dataBar" priority="182">
      <dataBar>
        <cfvo type="min"/>
        <cfvo type="max"/>
        <color rgb="FF638EC6"/>
      </dataBar>
    </cfRule>
  </conditionalFormatting>
  <conditionalFormatting sqref="V6">
    <cfRule type="dataBar" priority="278">
      <dataBar>
        <cfvo type="min"/>
        <cfvo type="max"/>
        <color rgb="FF638EC6"/>
      </dataBar>
    </cfRule>
  </conditionalFormatting>
  <conditionalFormatting sqref="V7:V9 V11:V35">
    <cfRule type="dataBar" priority="1647">
      <dataBar>
        <cfvo type="min"/>
        <cfvo type="max"/>
        <color rgb="FF638EC6"/>
      </dataBar>
    </cfRule>
  </conditionalFormatting>
  <conditionalFormatting sqref="V10">
    <cfRule type="dataBar" priority="63">
      <dataBar>
        <cfvo type="min"/>
        <cfvo type="max"/>
        <color rgb="FF638EC6"/>
      </dataBar>
    </cfRule>
  </conditionalFormatting>
  <conditionalFormatting sqref="Y4:Y35">
    <cfRule type="containsText" dxfId="199" priority="1" operator="containsText" text="EN EJECUCIÓN">
      <formula>NOT(ISERROR(SEARCH("EN EJECUCIÓN",Y4)))</formula>
    </cfRule>
    <cfRule type="containsText" dxfId="198" priority="2" operator="containsText" text="EN TERMINO">
      <formula>NOT(ISERROR(SEARCH("EN TERMINO",Y4)))</formula>
    </cfRule>
    <cfRule type="containsText" dxfId="197" priority="3" operator="containsText" text="ATENCIÓN">
      <formula>NOT(ISERROR(SEARCH("ATENCIÓN",Y4)))</formula>
    </cfRule>
    <cfRule type="containsText" dxfId="196" priority="4" stopIfTrue="1" operator="containsText" text="PENDIENTE">
      <formula>NOT(ISERROR(SEARCH("PENDIENTE",Y4)))</formula>
    </cfRule>
    <cfRule type="containsText" dxfId="195" priority="5" stopIfTrue="1" operator="containsText" text="INCUMPLIDA">
      <formula>NOT(ISERROR(SEARCH("INCUMPLIDA",Y4)))</formula>
    </cfRule>
    <cfRule type="containsText" dxfId="194" priority="6" stopIfTrue="1" operator="containsText" text="CUMPLIDA">
      <formula>NOT(ISERROR(SEARCH("CUMPLIDA",Y4)))</formula>
    </cfRule>
  </conditionalFormatting>
  <conditionalFormatting sqref="AC4:AC35">
    <cfRule type="containsText" dxfId="193" priority="7" operator="containsText" text="cerrada">
      <formula>NOT(ISERROR(SEARCH("cerrada",AC4)))</formula>
    </cfRule>
    <cfRule type="containsText" dxfId="192" priority="8" operator="containsText" text="cerrado">
      <formula>NOT(ISERROR(SEARCH("cerrado",AC4)))</formula>
    </cfRule>
    <cfRule type="containsText" dxfId="191" priority="9" operator="containsText" text="Abierto">
      <formula>NOT(ISERROR(SEARCH("Abierto",AC4)))</formula>
    </cfRule>
  </conditionalFormatting>
  <dataValidations count="4">
    <dataValidation type="list" allowBlank="1" showInputMessage="1" showErrorMessage="1" sqref="K4">
      <formula1>$E$2:$E$3</formula1>
    </dataValidation>
    <dataValidation type="list" allowBlank="1" showInputMessage="1" showErrorMessage="1" sqref="D4">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AA4:AA35">
      <formula1>$BE$4:$BG$4</formula1>
    </dataValidation>
    <dataValidation type="list" allowBlank="1" showInputMessage="1" showErrorMessage="1" sqref="K7:K35">
      <formula1>"Correctiva, Preventiva, Acción de mejora"</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B1:AH45"/>
  <sheetViews>
    <sheetView zoomScale="80" zoomScaleNormal="80" workbookViewId="0">
      <pane xSplit="5" topLeftCell="X1" activePane="topRight" state="frozen"/>
      <selection activeCell="A3" sqref="A3"/>
      <selection pane="topRight" activeCell="Y4" sqref="Y4"/>
    </sheetView>
  </sheetViews>
  <sheetFormatPr baseColWidth="10" defaultColWidth="20.140625" defaultRowHeight="50.1" customHeight="1" outlineLevelCol="1" x14ac:dyDescent="0.2"/>
  <cols>
    <col min="1" max="1" width="4.140625" style="142" customWidth="1"/>
    <col min="2" max="2" width="15" style="142" customWidth="1"/>
    <col min="3" max="3" width="28" style="142" customWidth="1"/>
    <col min="4" max="4" width="21.140625" style="142" customWidth="1"/>
    <col min="5" max="5" width="13" style="142" customWidth="1"/>
    <col min="6" max="6" width="61.5703125" style="142" customWidth="1"/>
    <col min="7" max="7" width="31.42578125" style="142" customWidth="1"/>
    <col min="8" max="8" width="34.85546875" style="144" customWidth="1"/>
    <col min="9" max="16" width="20.140625" style="142"/>
    <col min="17" max="17" width="20.140625" style="143" customWidth="1" outlineLevel="1"/>
    <col min="18" max="18" width="40.140625" style="143" customWidth="1" outlineLevel="1"/>
    <col min="19" max="19" width="20.140625" style="328" customWidth="1" outlineLevel="1"/>
    <col min="20" max="22" width="20.140625" style="143" customWidth="1" outlineLevel="1"/>
    <col min="23" max="23" width="95.7109375" style="143" customWidth="1" outlineLevel="1"/>
    <col min="24" max="24" width="20.140625" style="143" customWidth="1" outlineLevel="1"/>
    <col min="25"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4" ht="28.5" customHeight="1" x14ac:dyDescent="0.25">
      <c r="B1" s="466" t="s">
        <v>6</v>
      </c>
      <c r="C1" s="466"/>
      <c r="D1" s="466"/>
      <c r="E1" s="466"/>
      <c r="F1" s="466"/>
      <c r="G1" s="467" t="s">
        <v>19</v>
      </c>
      <c r="H1" s="467"/>
      <c r="I1" s="467"/>
      <c r="J1" s="467"/>
      <c r="K1" s="467"/>
      <c r="L1" s="467"/>
      <c r="M1" s="467"/>
      <c r="N1" s="467"/>
      <c r="O1" s="467"/>
      <c r="P1" s="467"/>
      <c r="Q1" s="465"/>
      <c r="R1" s="465"/>
      <c r="S1" s="465"/>
      <c r="T1" s="465"/>
      <c r="U1" s="465"/>
      <c r="V1" s="465"/>
      <c r="W1" s="465"/>
      <c r="X1" s="465"/>
      <c r="Y1" s="465"/>
      <c r="Z1" s="461" t="s">
        <v>69</v>
      </c>
      <c r="AA1" s="462"/>
      <c r="AB1" s="462"/>
      <c r="AC1" s="462"/>
      <c r="AD1" s="462"/>
      <c r="AE1" s="462"/>
    </row>
    <row r="2" spans="2:34" ht="29.25" customHeight="1" x14ac:dyDescent="0.25">
      <c r="B2" s="466"/>
      <c r="C2" s="466"/>
      <c r="D2" s="466"/>
      <c r="E2" s="466"/>
      <c r="F2" s="466"/>
      <c r="G2" s="467"/>
      <c r="H2" s="467"/>
      <c r="I2" s="467"/>
      <c r="J2" s="467"/>
      <c r="K2" s="467"/>
      <c r="L2" s="467"/>
      <c r="M2" s="467"/>
      <c r="N2" s="467"/>
      <c r="O2" s="467"/>
      <c r="P2" s="467"/>
      <c r="Q2" s="468" t="s">
        <v>70</v>
      </c>
      <c r="R2" s="468"/>
      <c r="S2" s="468"/>
      <c r="T2" s="468"/>
      <c r="U2" s="468"/>
      <c r="V2" s="468"/>
      <c r="W2" s="468"/>
      <c r="X2" s="468"/>
      <c r="Y2" s="468"/>
      <c r="Z2" s="463"/>
      <c r="AA2" s="464"/>
      <c r="AB2" s="464"/>
      <c r="AC2" s="464"/>
      <c r="AD2" s="464"/>
      <c r="AE2" s="464"/>
    </row>
    <row r="3" spans="2:34"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5" t="s">
        <v>58</v>
      </c>
      <c r="AB3" s="185" t="s">
        <v>60</v>
      </c>
      <c r="AC3" s="185" t="s">
        <v>62</v>
      </c>
      <c r="AD3" s="185" t="s">
        <v>64</v>
      </c>
      <c r="AE3" s="185" t="s">
        <v>84</v>
      </c>
    </row>
    <row r="4" spans="2:34" ht="132.75" customHeight="1" x14ac:dyDescent="0.25">
      <c r="B4" s="195" t="s">
        <v>85</v>
      </c>
      <c r="C4" s="325" t="s">
        <v>299</v>
      </c>
      <c r="D4" s="230" t="s">
        <v>300</v>
      </c>
      <c r="E4" s="231">
        <v>163</v>
      </c>
      <c r="F4" s="232" t="s">
        <v>301</v>
      </c>
      <c r="G4" s="233" t="s">
        <v>302</v>
      </c>
      <c r="H4" s="235" t="s">
        <v>303</v>
      </c>
      <c r="I4" s="216" t="s">
        <v>304</v>
      </c>
      <c r="J4" s="327">
        <v>2</v>
      </c>
      <c r="K4" s="235" t="s">
        <v>178</v>
      </c>
      <c r="L4" s="234" t="s">
        <v>305</v>
      </c>
      <c r="M4" s="236">
        <v>1</v>
      </c>
      <c r="N4" s="237">
        <v>44769</v>
      </c>
      <c r="O4" s="237">
        <v>45016</v>
      </c>
      <c r="P4" s="433">
        <v>46203</v>
      </c>
      <c r="Q4" s="293">
        <v>46022</v>
      </c>
      <c r="R4" s="310"/>
      <c r="S4" s="440">
        <v>0.6</v>
      </c>
      <c r="T4" s="438">
        <f t="shared" ref="T4:T15" si="0">(IF(S4="","",IF(OR($J4=0,$J4="",Q4=""),"",S4/$J4)))</f>
        <v>0.3</v>
      </c>
      <c r="U4" s="203">
        <f t="shared" ref="U4:U15" si="1">(IF(OR($M4="",T4=""),"",IF(OR($M4=0,T4=0),0,IF((T4*100%)/$M4&gt;100%,100%,(T4*100%)/$M4))))</f>
        <v>0.3</v>
      </c>
      <c r="V4" s="204" t="str">
        <f>IF(S4="","",IF(U4&lt;100%, IF(U4&lt;100%, "ALERTA","EN TERMINO"), IF(U4=100%, "OK", "EN TERMINO")))</f>
        <v>ALERTA</v>
      </c>
      <c r="W4" s="298" t="s">
        <v>1002</v>
      </c>
      <c r="X4" s="303" t="s">
        <v>306</v>
      </c>
      <c r="Y4" s="292" t="str">
        <f t="shared" ref="Y4:Y15" si="2">IF(U4=100%,IF(U4&gt;=100%,"CUMPLIDA","ATENCIÓN"),IF(U4&lt;25%,"ATENCIÓN","EN EJECUCIÓN"))</f>
        <v>EN EJECUCIÓN</v>
      </c>
      <c r="Z4" s="201" t="str">
        <f>IF(Y4="CUMPLIDA", "SI", "NO")</f>
        <v>NO</v>
      </c>
      <c r="AA4" s="389" t="s">
        <v>94</v>
      </c>
      <c r="AB4" s="333" t="str">
        <f>IF(Y4="CUMPLIDA",IF(AND(Z4="SI",AA4="NO"),"EFECTIVA",IF(AND(Z4="NO",AA4="NO"),"INEFECTIVA",IF(AND(Z4="NO",AA4="SI"),"INEFECTIVA",IF(AND(Z4="SI",AA4="SI"),"INEFECTIVA")))),"NO APLICA")</f>
        <v>NO APLICA</v>
      </c>
      <c r="AC4" s="186" t="str">
        <f>IF(AB4="EFECTIVA","NO",IF(AB4="INEFECTIVA","SI","NO APLICA"))</f>
        <v>NO APLICA</v>
      </c>
      <c r="AD4" s="201" t="s">
        <v>95</v>
      </c>
      <c r="AE4" s="186"/>
      <c r="AF4" s="187" t="s">
        <v>136</v>
      </c>
      <c r="AG4" s="187" t="s">
        <v>94</v>
      </c>
    </row>
    <row r="5" spans="2:34" ht="132.75" customHeight="1" x14ac:dyDescent="0.25">
      <c r="B5" s="195" t="s">
        <v>85</v>
      </c>
      <c r="C5" s="313" t="s">
        <v>307</v>
      </c>
      <c r="D5" s="151"/>
      <c r="E5" s="226">
        <v>239</v>
      </c>
      <c r="F5" s="233" t="s">
        <v>308</v>
      </c>
      <c r="G5" s="233" t="s">
        <v>302</v>
      </c>
      <c r="H5" s="235" t="s">
        <v>303</v>
      </c>
      <c r="I5" s="216" t="s">
        <v>304</v>
      </c>
      <c r="J5" s="327">
        <v>2</v>
      </c>
      <c r="K5" s="216" t="s">
        <v>178</v>
      </c>
      <c r="L5" s="216" t="s">
        <v>305</v>
      </c>
      <c r="M5" s="236">
        <v>1</v>
      </c>
      <c r="N5" s="218">
        <v>44852</v>
      </c>
      <c r="O5" s="237">
        <v>45016</v>
      </c>
      <c r="P5" s="433">
        <v>46203</v>
      </c>
      <c r="Q5" s="293">
        <v>46022</v>
      </c>
      <c r="R5" s="329"/>
      <c r="S5" s="440">
        <v>1</v>
      </c>
      <c r="T5" s="438">
        <f t="shared" ref="T5:T7" si="3">(IF(S5="","",IF(OR($J5=0,$J5="",Q5=""),"",S5/$J5)))</f>
        <v>0.5</v>
      </c>
      <c r="U5" s="203">
        <f t="shared" ref="U5:U7" si="4">(IF(OR($M5="",T5=""),"",IF(OR($M5=0,T5=0),0,IF((T5*100%)/$M5&gt;100%,100%,(T5*100%)/$M5))))</f>
        <v>0.5</v>
      </c>
      <c r="V5" s="204" t="str">
        <f t="shared" ref="V5:V15" si="5">IF(S5="","",IF(U5&lt;100%, IF(U5&lt;100%, "ALERTA","EN TERMINO"), IF(U5=100%, "OK", "EN TERMINO")))</f>
        <v>ALERTA</v>
      </c>
      <c r="W5" s="298" t="s">
        <v>1002</v>
      </c>
      <c r="X5" s="303" t="s">
        <v>306</v>
      </c>
      <c r="Y5" s="292" t="str">
        <f t="shared" si="2"/>
        <v>EN EJECUCIÓN</v>
      </c>
      <c r="Z5" s="201" t="str">
        <f t="shared" ref="Z5:Z29" si="6">IF(Y5="CUMPLIDA", "SI", "NO")</f>
        <v>NO</v>
      </c>
      <c r="AA5" s="389" t="s">
        <v>94</v>
      </c>
      <c r="AB5" s="333" t="str">
        <f t="shared" ref="AB5:AB29" si="7">IF(Y5="CUMPLIDA",IF(AND(Z5="SI",AA5="NO"),"EFECTIVA",IF(AND(Z5="NO",AA5="NO"),"INEFECTIVA",IF(AND(Z5="NO",AA5="SI"),"INEFECTIVA",IF(AND(Z5="SI",AA5="SI"),"INEFECTIVA")))),"NO APLICA")</f>
        <v>NO APLICA</v>
      </c>
      <c r="AC5" s="186" t="str">
        <f t="shared" ref="AC5:AC29" si="8">IF(AB5="EFECTIVA","NO",IF(AB5="INEFECTIVA","SI","NO APLICA"))</f>
        <v>NO APLICA</v>
      </c>
      <c r="AD5" s="201" t="s">
        <v>95</v>
      </c>
      <c r="AE5" s="151"/>
    </row>
    <row r="6" spans="2:34" ht="132.75" customHeight="1" x14ac:dyDescent="0.25">
      <c r="B6" s="195" t="s">
        <v>85</v>
      </c>
      <c r="C6" s="199" t="s">
        <v>309</v>
      </c>
      <c r="D6" s="151"/>
      <c r="E6" s="223">
        <v>278</v>
      </c>
      <c r="F6" s="232" t="s">
        <v>310</v>
      </c>
      <c r="G6" s="216" t="s">
        <v>311</v>
      </c>
      <c r="H6" s="235" t="s">
        <v>303</v>
      </c>
      <c r="I6" s="216" t="s">
        <v>304</v>
      </c>
      <c r="J6" s="327">
        <v>2</v>
      </c>
      <c r="K6" s="216" t="s">
        <v>178</v>
      </c>
      <c r="L6" s="216" t="s">
        <v>305</v>
      </c>
      <c r="M6" s="236">
        <v>1</v>
      </c>
      <c r="N6" s="218">
        <v>44931</v>
      </c>
      <c r="O6" s="218">
        <v>45107</v>
      </c>
      <c r="P6" s="433">
        <v>46203</v>
      </c>
      <c r="Q6" s="293">
        <v>46022</v>
      </c>
      <c r="R6" s="329"/>
      <c r="S6" s="440">
        <v>1</v>
      </c>
      <c r="T6" s="438">
        <f t="shared" si="3"/>
        <v>0.5</v>
      </c>
      <c r="U6" s="203">
        <f t="shared" si="4"/>
        <v>0.5</v>
      </c>
      <c r="V6" s="204" t="str">
        <f t="shared" si="5"/>
        <v>ALERTA</v>
      </c>
      <c r="W6" s="298" t="s">
        <v>1002</v>
      </c>
      <c r="X6" s="303" t="s">
        <v>306</v>
      </c>
      <c r="Y6" s="292" t="str">
        <f t="shared" si="2"/>
        <v>EN EJECUCIÓN</v>
      </c>
      <c r="Z6" s="201" t="str">
        <f t="shared" si="6"/>
        <v>NO</v>
      </c>
      <c r="AA6" s="389" t="s">
        <v>94</v>
      </c>
      <c r="AB6" s="333" t="str">
        <f t="shared" si="7"/>
        <v>NO APLICA</v>
      </c>
      <c r="AC6" s="186" t="str">
        <f t="shared" si="8"/>
        <v>NO APLICA</v>
      </c>
      <c r="AD6" s="201" t="s">
        <v>95</v>
      </c>
      <c r="AE6" s="151"/>
    </row>
    <row r="7" spans="2:34" ht="132.75" customHeight="1" x14ac:dyDescent="0.25">
      <c r="B7" s="238" t="s">
        <v>85</v>
      </c>
      <c r="C7" s="474" t="s">
        <v>312</v>
      </c>
      <c r="D7" s="239" t="s">
        <v>313</v>
      </c>
      <c r="E7" s="223">
        <v>282</v>
      </c>
      <c r="F7" s="232" t="s">
        <v>314</v>
      </c>
      <c r="G7" s="232" t="s">
        <v>315</v>
      </c>
      <c r="H7" s="235" t="s">
        <v>303</v>
      </c>
      <c r="I7" s="216" t="s">
        <v>304</v>
      </c>
      <c r="J7" s="327">
        <v>2</v>
      </c>
      <c r="K7" s="142" t="s">
        <v>92</v>
      </c>
      <c r="L7" s="216" t="s">
        <v>316</v>
      </c>
      <c r="M7" s="236">
        <v>1</v>
      </c>
      <c r="N7" s="218">
        <v>44981</v>
      </c>
      <c r="O7" s="218">
        <v>45260</v>
      </c>
      <c r="P7" s="433">
        <v>46203</v>
      </c>
      <c r="Q7" s="293">
        <v>46022</v>
      </c>
      <c r="R7" s="329"/>
      <c r="S7" s="440">
        <v>1</v>
      </c>
      <c r="T7" s="438">
        <f t="shared" si="3"/>
        <v>0.5</v>
      </c>
      <c r="U7" s="203">
        <f t="shared" si="4"/>
        <v>0.5</v>
      </c>
      <c r="V7" s="204" t="str">
        <f t="shared" si="5"/>
        <v>ALERTA</v>
      </c>
      <c r="W7" s="298" t="s">
        <v>1002</v>
      </c>
      <c r="X7" s="303" t="s">
        <v>306</v>
      </c>
      <c r="Y7" s="292" t="str">
        <f t="shared" si="2"/>
        <v>EN EJECUCIÓN</v>
      </c>
      <c r="Z7" s="201" t="str">
        <f t="shared" si="6"/>
        <v>NO</v>
      </c>
      <c r="AA7" s="389" t="s">
        <v>94</v>
      </c>
      <c r="AB7" s="333" t="str">
        <f t="shared" si="7"/>
        <v>NO APLICA</v>
      </c>
      <c r="AC7" s="186" t="str">
        <f t="shared" si="8"/>
        <v>NO APLICA</v>
      </c>
      <c r="AD7" s="201" t="s">
        <v>95</v>
      </c>
      <c r="AE7" s="151"/>
    </row>
    <row r="8" spans="2:34" ht="132.75" customHeight="1" x14ac:dyDescent="0.25">
      <c r="B8" s="240" t="s">
        <v>85</v>
      </c>
      <c r="C8" s="474"/>
      <c r="D8" s="241" t="s">
        <v>313</v>
      </c>
      <c r="E8" s="226">
        <v>283</v>
      </c>
      <c r="F8" s="242" t="s">
        <v>317</v>
      </c>
      <c r="G8" s="242" t="s">
        <v>318</v>
      </c>
      <c r="H8" s="235" t="s">
        <v>303</v>
      </c>
      <c r="I8" s="216" t="s">
        <v>304</v>
      </c>
      <c r="J8" s="327">
        <v>2</v>
      </c>
      <c r="K8" s="142" t="s">
        <v>92</v>
      </c>
      <c r="L8" s="228" t="s">
        <v>316</v>
      </c>
      <c r="M8" s="243">
        <v>1</v>
      </c>
      <c r="N8" s="244" t="s">
        <v>319</v>
      </c>
      <c r="O8" s="244">
        <v>45260</v>
      </c>
      <c r="P8" s="433">
        <v>46203</v>
      </c>
      <c r="Q8" s="293">
        <v>46022</v>
      </c>
      <c r="R8" s="329"/>
      <c r="S8" s="440">
        <v>1</v>
      </c>
      <c r="T8" s="438">
        <f t="shared" ref="T8" si="9">(IF(S8="","",IF(OR($J8=0,$J8="",Q8=""),"",S8/$J8)))</f>
        <v>0.5</v>
      </c>
      <c r="U8" s="203">
        <f t="shared" ref="U8" si="10">(IF(OR($M8="",T8=""),"",IF(OR($M8=0,T8=0),0,IF((T8*100%)/$M8&gt;100%,100%,(T8*100%)/$M8))))</f>
        <v>0.5</v>
      </c>
      <c r="V8" s="204" t="str">
        <f t="shared" si="5"/>
        <v>ALERTA</v>
      </c>
      <c r="W8" s="298" t="s">
        <v>1002</v>
      </c>
      <c r="X8" s="303" t="s">
        <v>306</v>
      </c>
      <c r="Y8" s="292" t="str">
        <f t="shared" si="2"/>
        <v>EN EJECUCIÓN</v>
      </c>
      <c r="Z8" s="201" t="str">
        <f t="shared" si="6"/>
        <v>NO</v>
      </c>
      <c r="AA8" s="389" t="s">
        <v>94</v>
      </c>
      <c r="AB8" s="333" t="str">
        <f t="shared" si="7"/>
        <v>NO APLICA</v>
      </c>
      <c r="AC8" s="186" t="str">
        <f t="shared" si="8"/>
        <v>NO APLICA</v>
      </c>
      <c r="AD8" s="201" t="s">
        <v>95</v>
      </c>
      <c r="AE8" s="151"/>
    </row>
    <row r="9" spans="2:34" ht="132.75" customHeight="1" x14ac:dyDescent="0.25">
      <c r="B9" s="238" t="s">
        <v>85</v>
      </c>
      <c r="C9" s="324" t="s">
        <v>180</v>
      </c>
      <c r="D9" s="245" t="s">
        <v>87</v>
      </c>
      <c r="E9" s="223">
        <v>449</v>
      </c>
      <c r="F9" s="224" t="s">
        <v>320</v>
      </c>
      <c r="G9" s="224" t="s">
        <v>321</v>
      </c>
      <c r="H9" s="235" t="s">
        <v>303</v>
      </c>
      <c r="I9" s="216" t="s">
        <v>304</v>
      </c>
      <c r="J9" s="327">
        <v>2</v>
      </c>
      <c r="K9" s="151" t="s">
        <v>178</v>
      </c>
      <c r="L9" s="209" t="s">
        <v>322</v>
      </c>
      <c r="M9" s="210">
        <v>1</v>
      </c>
      <c r="N9" s="218">
        <v>45156</v>
      </c>
      <c r="O9" s="218">
        <v>45291</v>
      </c>
      <c r="P9" s="433">
        <v>46203</v>
      </c>
      <c r="Q9" s="293">
        <v>46022</v>
      </c>
      <c r="R9" s="329"/>
      <c r="S9" s="440">
        <v>1</v>
      </c>
      <c r="T9" s="438">
        <f t="shared" ref="T9" si="11">(IF(S9="","",IF(OR($J9=0,$J9="",Q9=""),"",S9/$J9)))</f>
        <v>0.5</v>
      </c>
      <c r="U9" s="203">
        <f t="shared" ref="U9" si="12">(IF(OR($M9="",T9=""),"",IF(OR($M9=0,T9=0),0,IF((T9*100%)/$M9&gt;100%,100%,(T9*100%)/$M9))))</f>
        <v>0.5</v>
      </c>
      <c r="V9" s="204" t="str">
        <f t="shared" si="5"/>
        <v>ALERTA</v>
      </c>
      <c r="W9" s="298" t="s">
        <v>1002</v>
      </c>
      <c r="X9" s="303" t="s">
        <v>306</v>
      </c>
      <c r="Y9" s="292" t="str">
        <f t="shared" si="2"/>
        <v>EN EJECUCIÓN</v>
      </c>
      <c r="Z9" s="201" t="str">
        <f t="shared" si="6"/>
        <v>NO</v>
      </c>
      <c r="AA9" s="389" t="s">
        <v>94</v>
      </c>
      <c r="AB9" s="333" t="str">
        <f t="shared" si="7"/>
        <v>NO APLICA</v>
      </c>
      <c r="AC9" s="186" t="str">
        <f t="shared" si="8"/>
        <v>NO APLICA</v>
      </c>
      <c r="AD9" s="201" t="s">
        <v>95</v>
      </c>
      <c r="AE9" s="151"/>
    </row>
    <row r="10" spans="2:34" ht="132.75" customHeight="1" x14ac:dyDescent="0.25">
      <c r="B10" s="195" t="s">
        <v>85</v>
      </c>
      <c r="C10" s="200" t="s">
        <v>323</v>
      </c>
      <c r="D10" s="189" t="s">
        <v>324</v>
      </c>
      <c r="E10" s="223">
        <v>462</v>
      </c>
      <c r="F10" s="224" t="s">
        <v>325</v>
      </c>
      <c r="G10" s="225" t="s">
        <v>326</v>
      </c>
      <c r="H10" s="235" t="s">
        <v>303</v>
      </c>
      <c r="I10" s="216" t="s">
        <v>304</v>
      </c>
      <c r="J10" s="327">
        <v>2</v>
      </c>
      <c r="K10" s="151" t="s">
        <v>178</v>
      </c>
      <c r="L10" s="216" t="s">
        <v>322</v>
      </c>
      <c r="M10" s="210">
        <v>1</v>
      </c>
      <c r="N10" s="218">
        <v>45231</v>
      </c>
      <c r="O10" s="218">
        <v>45381</v>
      </c>
      <c r="P10" s="433">
        <v>46203</v>
      </c>
      <c r="Q10" s="293">
        <v>46022</v>
      </c>
      <c r="R10" s="329"/>
      <c r="S10" s="440">
        <v>1</v>
      </c>
      <c r="T10" s="438">
        <f t="shared" ref="T10" si="13">(IF(S10="","",IF(OR($J10=0,$J10="",Q10=""),"",S10/$J10)))</f>
        <v>0.5</v>
      </c>
      <c r="U10" s="203">
        <f t="shared" ref="U10" si="14">(IF(OR($M10="",T10=""),"",IF(OR($M10=0,T10=0),0,IF((T10*100%)/$M10&gt;100%,100%,(T10*100%)/$M10))))</f>
        <v>0.5</v>
      </c>
      <c r="V10" s="204" t="str">
        <f t="shared" si="5"/>
        <v>ALERTA</v>
      </c>
      <c r="W10" s="298" t="s">
        <v>1002</v>
      </c>
      <c r="X10" s="303" t="s">
        <v>306</v>
      </c>
      <c r="Y10" s="292" t="str">
        <f t="shared" si="2"/>
        <v>EN EJECUCIÓN</v>
      </c>
      <c r="Z10" s="201" t="str">
        <f t="shared" si="6"/>
        <v>NO</v>
      </c>
      <c r="AA10" s="389" t="s">
        <v>94</v>
      </c>
      <c r="AB10" s="333" t="str">
        <f t="shared" si="7"/>
        <v>NO APLICA</v>
      </c>
      <c r="AC10" s="186" t="str">
        <f t="shared" si="8"/>
        <v>NO APLICA</v>
      </c>
      <c r="AD10" s="201" t="s">
        <v>95</v>
      </c>
      <c r="AE10" s="151"/>
    </row>
    <row r="11" spans="2:34" ht="132.75" customHeight="1" x14ac:dyDescent="0.25">
      <c r="B11" s="195" t="s">
        <v>85</v>
      </c>
      <c r="C11" s="212" t="s">
        <v>186</v>
      </c>
      <c r="D11" s="189" t="s">
        <v>187</v>
      </c>
      <c r="E11" s="223">
        <v>469</v>
      </c>
      <c r="F11" s="224" t="s">
        <v>327</v>
      </c>
      <c r="G11" s="224" t="s">
        <v>302</v>
      </c>
      <c r="H11" s="235" t="s">
        <v>303</v>
      </c>
      <c r="I11" s="216" t="s">
        <v>304</v>
      </c>
      <c r="J11" s="327">
        <v>2</v>
      </c>
      <c r="K11" s="151" t="s">
        <v>178</v>
      </c>
      <c r="L11" s="216" t="s">
        <v>328</v>
      </c>
      <c r="M11" s="210">
        <v>1</v>
      </c>
      <c r="N11" s="218">
        <v>45241</v>
      </c>
      <c r="O11" s="218">
        <v>45382</v>
      </c>
      <c r="P11" s="433">
        <v>46203</v>
      </c>
      <c r="Q11" s="293">
        <v>46022</v>
      </c>
      <c r="R11" s="329"/>
      <c r="S11" s="440">
        <v>1</v>
      </c>
      <c r="T11" s="438">
        <f t="shared" ref="T11" si="15">(IF(S11="","",IF(OR($J11=0,$J11="",Q11=""),"",S11/$J11)))</f>
        <v>0.5</v>
      </c>
      <c r="U11" s="203">
        <f t="shared" ref="U11" si="16">(IF(OR($M11="",T11=""),"",IF(OR($M11=0,T11=0),0,IF((T11*100%)/$M11&gt;100%,100%,(T11*100%)/$M11))))</f>
        <v>0.5</v>
      </c>
      <c r="V11" s="204" t="str">
        <f t="shared" si="5"/>
        <v>ALERTA</v>
      </c>
      <c r="W11" s="298" t="s">
        <v>1002</v>
      </c>
      <c r="X11" s="303" t="s">
        <v>306</v>
      </c>
      <c r="Y11" s="292" t="str">
        <f t="shared" si="2"/>
        <v>EN EJECUCIÓN</v>
      </c>
      <c r="Z11" s="201" t="str">
        <f t="shared" si="6"/>
        <v>NO</v>
      </c>
      <c r="AA11" s="389" t="s">
        <v>94</v>
      </c>
      <c r="AB11" s="333" t="str">
        <f t="shared" si="7"/>
        <v>NO APLICA</v>
      </c>
      <c r="AC11" s="186" t="str">
        <f t="shared" si="8"/>
        <v>NO APLICA</v>
      </c>
      <c r="AD11" s="201" t="s">
        <v>95</v>
      </c>
      <c r="AE11" s="151"/>
    </row>
    <row r="12" spans="2:34" ht="132.75" customHeight="1" x14ac:dyDescent="0.25">
      <c r="B12" s="188" t="s">
        <v>85</v>
      </c>
      <c r="C12" s="199" t="s">
        <v>329</v>
      </c>
      <c r="D12" s="191" t="s">
        <v>330</v>
      </c>
      <c r="E12" s="226">
        <v>480</v>
      </c>
      <c r="F12" s="227" t="s">
        <v>331</v>
      </c>
      <c r="G12" s="227" t="s">
        <v>332</v>
      </c>
      <c r="H12" s="235" t="s">
        <v>303</v>
      </c>
      <c r="I12" s="216" t="s">
        <v>304</v>
      </c>
      <c r="J12" s="327">
        <v>2</v>
      </c>
      <c r="K12" s="177" t="s">
        <v>178</v>
      </c>
      <c r="L12" s="216" t="s">
        <v>328</v>
      </c>
      <c r="M12" s="210">
        <v>1</v>
      </c>
      <c r="N12" s="244">
        <v>45261</v>
      </c>
      <c r="O12" s="244" t="s">
        <v>333</v>
      </c>
      <c r="P12" s="433">
        <v>46203</v>
      </c>
      <c r="Q12" s="293">
        <v>46022</v>
      </c>
      <c r="R12" s="329"/>
      <c r="S12" s="440">
        <v>1</v>
      </c>
      <c r="T12" s="438">
        <f t="shared" ref="T12" si="17">(IF(S12="","",IF(OR($J12=0,$J12="",Q12=""),"",S12/$J12)))</f>
        <v>0.5</v>
      </c>
      <c r="U12" s="203">
        <f t="shared" ref="U12" si="18">(IF(OR($M12="",T12=""),"",IF(OR($M12=0,T12=0),0,IF((T12*100%)/$M12&gt;100%,100%,(T12*100%)/$M12))))</f>
        <v>0.5</v>
      </c>
      <c r="V12" s="204" t="str">
        <f t="shared" si="5"/>
        <v>ALERTA</v>
      </c>
      <c r="W12" s="298" t="s">
        <v>1002</v>
      </c>
      <c r="X12" s="303" t="s">
        <v>306</v>
      </c>
      <c r="Y12" s="292" t="str">
        <f t="shared" si="2"/>
        <v>EN EJECUCIÓN</v>
      </c>
      <c r="Z12" s="201" t="str">
        <f t="shared" si="6"/>
        <v>NO</v>
      </c>
      <c r="AA12" s="389" t="s">
        <v>94</v>
      </c>
      <c r="AB12" s="333" t="str">
        <f t="shared" si="7"/>
        <v>NO APLICA</v>
      </c>
      <c r="AC12" s="186" t="str">
        <f t="shared" si="8"/>
        <v>NO APLICA</v>
      </c>
      <c r="AD12" s="201" t="s">
        <v>95</v>
      </c>
      <c r="AE12" s="151"/>
    </row>
    <row r="13" spans="2:34" ht="132.75" customHeight="1" x14ac:dyDescent="0.25">
      <c r="B13" s="195" t="s">
        <v>85</v>
      </c>
      <c r="C13" s="469" t="s">
        <v>334</v>
      </c>
      <c r="D13" s="189" t="s">
        <v>139</v>
      </c>
      <c r="E13" s="190">
        <v>512</v>
      </c>
      <c r="F13" s="220" t="s">
        <v>335</v>
      </c>
      <c r="G13" s="220" t="s">
        <v>336</v>
      </c>
      <c r="H13" s="235" t="s">
        <v>303</v>
      </c>
      <c r="I13" s="216" t="s">
        <v>304</v>
      </c>
      <c r="J13" s="327">
        <v>2</v>
      </c>
      <c r="K13" s="151" t="s">
        <v>99</v>
      </c>
      <c r="L13" s="216" t="s">
        <v>337</v>
      </c>
      <c r="M13" s="210">
        <v>1</v>
      </c>
      <c r="N13" s="229">
        <v>45444</v>
      </c>
      <c r="O13" s="229">
        <v>45657</v>
      </c>
      <c r="P13" s="433">
        <v>46203</v>
      </c>
      <c r="Q13" s="293">
        <v>46022</v>
      </c>
      <c r="R13" s="329"/>
      <c r="S13" s="440">
        <v>1</v>
      </c>
      <c r="T13" s="438">
        <f t="shared" ref="T13" si="19">(IF(S13="","",IF(OR($J13=0,$J13="",Q13=""),"",S13/$J13)))</f>
        <v>0.5</v>
      </c>
      <c r="U13" s="203">
        <f t="shared" ref="U13" si="20">(IF(OR($M13="",T13=""),"",IF(OR($M13=0,T13=0),0,IF((T13*100%)/$M13&gt;100%,100%,(T13*100%)/$M13))))</f>
        <v>0.5</v>
      </c>
      <c r="V13" s="204" t="str">
        <f t="shared" si="5"/>
        <v>ALERTA</v>
      </c>
      <c r="W13" s="298" t="s">
        <v>1002</v>
      </c>
      <c r="X13" s="303" t="s">
        <v>306</v>
      </c>
      <c r="Y13" s="292" t="str">
        <f t="shared" si="2"/>
        <v>EN EJECUCIÓN</v>
      </c>
      <c r="Z13" s="201" t="str">
        <f t="shared" si="6"/>
        <v>NO</v>
      </c>
      <c r="AA13" s="389" t="s">
        <v>94</v>
      </c>
      <c r="AB13" s="333" t="str">
        <f t="shared" si="7"/>
        <v>NO APLICA</v>
      </c>
      <c r="AC13" s="186" t="str">
        <f t="shared" si="8"/>
        <v>NO APLICA</v>
      </c>
      <c r="AD13" s="201" t="s">
        <v>95</v>
      </c>
      <c r="AE13" s="229"/>
      <c r="AF13" s="333"/>
      <c r="AG13" s="186"/>
      <c r="AH13" s="201"/>
    </row>
    <row r="14" spans="2:34" ht="132.75" customHeight="1" x14ac:dyDescent="0.25">
      <c r="B14" s="195" t="s">
        <v>85</v>
      </c>
      <c r="C14" s="469"/>
      <c r="D14" s="189" t="s">
        <v>139</v>
      </c>
      <c r="E14" s="190">
        <v>513</v>
      </c>
      <c r="F14" s="220" t="s">
        <v>338</v>
      </c>
      <c r="G14" s="220" t="s">
        <v>339</v>
      </c>
      <c r="H14" s="235" t="s">
        <v>303</v>
      </c>
      <c r="I14" s="216" t="s">
        <v>304</v>
      </c>
      <c r="J14" s="327">
        <v>2</v>
      </c>
      <c r="K14" s="151" t="s">
        <v>99</v>
      </c>
      <c r="L14" s="216" t="s">
        <v>337</v>
      </c>
      <c r="M14" s="210">
        <v>1</v>
      </c>
      <c r="N14" s="229">
        <v>45444</v>
      </c>
      <c r="O14" s="229">
        <v>45657</v>
      </c>
      <c r="P14" s="433">
        <v>46203</v>
      </c>
      <c r="Q14" s="293">
        <v>46022</v>
      </c>
      <c r="R14" s="329"/>
      <c r="S14" s="440">
        <v>1</v>
      </c>
      <c r="T14" s="438">
        <f t="shared" si="0"/>
        <v>0.5</v>
      </c>
      <c r="U14" s="203">
        <f t="shared" si="1"/>
        <v>0.5</v>
      </c>
      <c r="V14" s="204" t="str">
        <f t="shared" si="5"/>
        <v>ALERTA</v>
      </c>
      <c r="W14" s="298" t="s">
        <v>1002</v>
      </c>
      <c r="X14" s="303" t="s">
        <v>306</v>
      </c>
      <c r="Y14" s="292" t="str">
        <f t="shared" si="2"/>
        <v>EN EJECUCIÓN</v>
      </c>
      <c r="Z14" s="201" t="str">
        <f t="shared" si="6"/>
        <v>NO</v>
      </c>
      <c r="AA14" s="389" t="s">
        <v>94</v>
      </c>
      <c r="AB14" s="333" t="str">
        <f t="shared" si="7"/>
        <v>NO APLICA</v>
      </c>
      <c r="AC14" s="186" t="str">
        <f t="shared" si="8"/>
        <v>NO APLICA</v>
      </c>
      <c r="AD14" s="201" t="s">
        <v>95</v>
      </c>
      <c r="AE14" s="151"/>
    </row>
    <row r="15" spans="2:34" ht="132.75" customHeight="1" x14ac:dyDescent="0.25">
      <c r="B15" s="188" t="s">
        <v>85</v>
      </c>
      <c r="C15" s="470"/>
      <c r="D15" s="191" t="s">
        <v>139</v>
      </c>
      <c r="E15" s="196">
        <v>514</v>
      </c>
      <c r="F15" s="247" t="s">
        <v>340</v>
      </c>
      <c r="G15" s="247" t="s">
        <v>339</v>
      </c>
      <c r="H15" s="235" t="s">
        <v>303</v>
      </c>
      <c r="I15" s="216" t="s">
        <v>304</v>
      </c>
      <c r="J15" s="327">
        <v>2</v>
      </c>
      <c r="K15" s="177" t="s">
        <v>99</v>
      </c>
      <c r="L15" s="228" t="s">
        <v>337</v>
      </c>
      <c r="M15" s="192">
        <v>1</v>
      </c>
      <c r="N15" s="248">
        <v>45444</v>
      </c>
      <c r="O15" s="248">
        <v>45657</v>
      </c>
      <c r="P15" s="433">
        <v>46203</v>
      </c>
      <c r="Q15" s="293">
        <v>46022</v>
      </c>
      <c r="R15" s="329"/>
      <c r="S15" s="440">
        <v>1</v>
      </c>
      <c r="T15" s="438">
        <f t="shared" si="0"/>
        <v>0.5</v>
      </c>
      <c r="U15" s="203">
        <f t="shared" si="1"/>
        <v>0.5</v>
      </c>
      <c r="V15" s="204" t="str">
        <f t="shared" si="5"/>
        <v>ALERTA</v>
      </c>
      <c r="W15" s="298" t="s">
        <v>1002</v>
      </c>
      <c r="X15" s="303" t="s">
        <v>306</v>
      </c>
      <c r="Y15" s="292" t="str">
        <f t="shared" si="2"/>
        <v>EN EJECUCIÓN</v>
      </c>
      <c r="Z15" s="201" t="str">
        <f t="shared" si="6"/>
        <v>NO</v>
      </c>
      <c r="AA15" s="389" t="s">
        <v>94</v>
      </c>
      <c r="AB15" s="333" t="str">
        <f t="shared" si="7"/>
        <v>NO APLICA</v>
      </c>
      <c r="AC15" s="186" t="str">
        <f t="shared" si="8"/>
        <v>NO APLICA</v>
      </c>
      <c r="AD15" s="201" t="s">
        <v>95</v>
      </c>
      <c r="AE15" s="151"/>
    </row>
    <row r="16" spans="2:34" ht="120" customHeight="1" x14ac:dyDescent="0.25">
      <c r="B16" s="238" t="s">
        <v>85</v>
      </c>
      <c r="C16" s="474" t="s">
        <v>193</v>
      </c>
      <c r="D16" s="245" t="s">
        <v>194</v>
      </c>
      <c r="E16" s="223">
        <v>568</v>
      </c>
      <c r="F16" s="284" t="s">
        <v>341</v>
      </c>
      <c r="G16" s="284" t="s">
        <v>342</v>
      </c>
      <c r="H16" s="235" t="s">
        <v>303</v>
      </c>
      <c r="I16" s="216" t="s">
        <v>304</v>
      </c>
      <c r="J16" s="327">
        <v>2</v>
      </c>
      <c r="K16" s="151" t="s">
        <v>99</v>
      </c>
      <c r="L16" s="285" t="s">
        <v>343</v>
      </c>
      <c r="M16" s="210">
        <v>1</v>
      </c>
      <c r="N16" s="283">
        <v>45499</v>
      </c>
      <c r="O16" s="283">
        <v>45657</v>
      </c>
      <c r="P16" s="433">
        <v>46203</v>
      </c>
      <c r="Q16" s="293">
        <v>46022</v>
      </c>
      <c r="R16" s="329"/>
      <c r="S16" s="440">
        <v>1</v>
      </c>
      <c r="T16" s="438">
        <f t="shared" ref="T16:T21" si="21">(IF(S16="","",IF(OR($J16=0,$J16="",Q16=""),"",S16/$J16)))</f>
        <v>0.5</v>
      </c>
      <c r="U16" s="203">
        <f t="shared" ref="U16:U21" si="22">(IF(OR($M16="",T16=""),"",IF(OR($M16=0,T16=0),0,IF((T16*100%)/$M16&gt;100%,100%,(T16*100%)/$M16))))</f>
        <v>0.5</v>
      </c>
      <c r="V16" s="204" t="str">
        <f t="shared" ref="V16:V21" si="23">IF(S16="","",IF(U16&lt;100%, IF(U16&lt;100%, "ALERTA","EN TERMINO"), IF(U16=100%, "OK", "EN TERMINO")))</f>
        <v>ALERTA</v>
      </c>
      <c r="W16" s="298" t="s">
        <v>1002</v>
      </c>
      <c r="X16" s="303" t="s">
        <v>306</v>
      </c>
      <c r="Y16" s="292" t="str">
        <f t="shared" ref="Y16:Y24" si="24">IF(U16=100%,IF(U16&gt;=100%,"CUMPLIDA","ATENCIÓN"),IF(U16&lt;25%,"ATENCIÓN","EN EJECUCIÓN"))</f>
        <v>EN EJECUCIÓN</v>
      </c>
      <c r="Z16" s="201" t="str">
        <f t="shared" si="6"/>
        <v>NO</v>
      </c>
      <c r="AA16" s="389" t="s">
        <v>94</v>
      </c>
      <c r="AB16" s="333" t="str">
        <f t="shared" si="7"/>
        <v>NO APLICA</v>
      </c>
      <c r="AC16" s="186" t="str">
        <f t="shared" si="8"/>
        <v>NO APLICA</v>
      </c>
      <c r="AD16" s="201" t="s">
        <v>95</v>
      </c>
      <c r="AE16" s="151"/>
    </row>
    <row r="17" spans="2:31" ht="120" customHeight="1" x14ac:dyDescent="0.25">
      <c r="B17" s="238" t="s">
        <v>85</v>
      </c>
      <c r="C17" s="474"/>
      <c r="D17" s="245" t="s">
        <v>194</v>
      </c>
      <c r="E17" s="223">
        <v>569</v>
      </c>
      <c r="F17" s="287" t="s">
        <v>344</v>
      </c>
      <c r="G17" s="284" t="s">
        <v>345</v>
      </c>
      <c r="H17" s="235" t="s">
        <v>303</v>
      </c>
      <c r="I17" s="216" t="s">
        <v>304</v>
      </c>
      <c r="J17" s="327">
        <v>2</v>
      </c>
      <c r="K17" s="151" t="s">
        <v>99</v>
      </c>
      <c r="L17" s="285" t="s">
        <v>343</v>
      </c>
      <c r="M17" s="210">
        <v>1</v>
      </c>
      <c r="N17" s="309">
        <v>45499</v>
      </c>
      <c r="O17" s="309">
        <v>45657</v>
      </c>
      <c r="P17" s="433">
        <v>46203</v>
      </c>
      <c r="Q17" s="293">
        <v>46022</v>
      </c>
      <c r="R17" s="329"/>
      <c r="S17" s="440">
        <v>1</v>
      </c>
      <c r="T17" s="438">
        <f t="shared" si="21"/>
        <v>0.5</v>
      </c>
      <c r="U17" s="203">
        <f t="shared" si="22"/>
        <v>0.5</v>
      </c>
      <c r="V17" s="204" t="str">
        <f t="shared" si="23"/>
        <v>ALERTA</v>
      </c>
      <c r="W17" s="298" t="s">
        <v>1002</v>
      </c>
      <c r="X17" s="303" t="s">
        <v>306</v>
      </c>
      <c r="Y17" s="292" t="str">
        <f t="shared" si="24"/>
        <v>EN EJECUCIÓN</v>
      </c>
      <c r="Z17" s="201" t="str">
        <f t="shared" si="6"/>
        <v>NO</v>
      </c>
      <c r="AA17" s="389" t="s">
        <v>94</v>
      </c>
      <c r="AB17" s="333" t="str">
        <f t="shared" si="7"/>
        <v>NO APLICA</v>
      </c>
      <c r="AC17" s="186" t="str">
        <f t="shared" si="8"/>
        <v>NO APLICA</v>
      </c>
      <c r="AD17" s="201" t="s">
        <v>95</v>
      </c>
      <c r="AE17" s="151"/>
    </row>
    <row r="18" spans="2:31" ht="120" customHeight="1" x14ac:dyDescent="0.25">
      <c r="B18" s="240" t="s">
        <v>85</v>
      </c>
      <c r="C18" s="474"/>
      <c r="D18" s="338" t="s">
        <v>194</v>
      </c>
      <c r="E18" s="226">
        <v>570</v>
      </c>
      <c r="F18" s="294" t="s">
        <v>346</v>
      </c>
      <c r="G18" s="320" t="s">
        <v>345</v>
      </c>
      <c r="H18" s="235" t="s">
        <v>303</v>
      </c>
      <c r="I18" s="216" t="s">
        <v>304</v>
      </c>
      <c r="J18" s="327">
        <v>2</v>
      </c>
      <c r="K18" s="177" t="s">
        <v>99</v>
      </c>
      <c r="L18" s="321" t="s">
        <v>343</v>
      </c>
      <c r="M18" s="307">
        <v>1</v>
      </c>
      <c r="N18" s="322">
        <v>45499</v>
      </c>
      <c r="O18" s="322">
        <v>45657</v>
      </c>
      <c r="P18" s="433">
        <v>46203</v>
      </c>
      <c r="Q18" s="293">
        <v>46022</v>
      </c>
      <c r="R18" s="329"/>
      <c r="S18" s="440">
        <v>1</v>
      </c>
      <c r="T18" s="438">
        <f t="shared" si="21"/>
        <v>0.5</v>
      </c>
      <c r="U18" s="203">
        <f t="shared" si="22"/>
        <v>0.5</v>
      </c>
      <c r="V18" s="204" t="str">
        <f t="shared" si="23"/>
        <v>ALERTA</v>
      </c>
      <c r="W18" s="298" t="s">
        <v>1002</v>
      </c>
      <c r="X18" s="303" t="s">
        <v>306</v>
      </c>
      <c r="Y18" s="292" t="str">
        <f t="shared" si="24"/>
        <v>EN EJECUCIÓN</v>
      </c>
      <c r="Z18" s="201" t="str">
        <f t="shared" si="6"/>
        <v>NO</v>
      </c>
      <c r="AA18" s="389" t="s">
        <v>94</v>
      </c>
      <c r="AB18" s="333" t="str">
        <f t="shared" si="7"/>
        <v>NO APLICA</v>
      </c>
      <c r="AC18" s="186" t="str">
        <f t="shared" si="8"/>
        <v>NO APLICA</v>
      </c>
      <c r="AD18" s="288" t="s">
        <v>95</v>
      </c>
      <c r="AE18" s="177"/>
    </row>
    <row r="19" spans="2:31" ht="126" customHeight="1" x14ac:dyDescent="0.25">
      <c r="B19" s="238" t="s">
        <v>85</v>
      </c>
      <c r="C19" s="337" t="s">
        <v>347</v>
      </c>
      <c r="D19" s="239" t="s">
        <v>348</v>
      </c>
      <c r="E19" s="223">
        <v>599</v>
      </c>
      <c r="F19" s="287" t="s">
        <v>349</v>
      </c>
      <c r="G19" s="287" t="s">
        <v>350</v>
      </c>
      <c r="H19" s="287" t="s">
        <v>351</v>
      </c>
      <c r="I19" s="287" t="s">
        <v>352</v>
      </c>
      <c r="J19" s="235">
        <v>1</v>
      </c>
      <c r="K19" s="151" t="s">
        <v>99</v>
      </c>
      <c r="L19" s="235" t="s">
        <v>353</v>
      </c>
      <c r="M19" s="210">
        <v>1</v>
      </c>
      <c r="N19" s="283">
        <v>45566</v>
      </c>
      <c r="O19" s="283">
        <v>45689</v>
      </c>
      <c r="P19" s="254">
        <v>46203</v>
      </c>
      <c r="Q19" s="293">
        <v>46022</v>
      </c>
      <c r="R19" s="329"/>
      <c r="S19" s="440">
        <v>0.5</v>
      </c>
      <c r="T19" s="438">
        <f t="shared" si="21"/>
        <v>0.5</v>
      </c>
      <c r="U19" s="203">
        <f>(IF(OR($M19="",T19=""),"",IF(OR($M19=0,T19=0),0,IF((T19*100%)/$M19&gt;100%,100%,(T19*100%)/$M19))))</f>
        <v>0.5</v>
      </c>
      <c r="V19" s="204" t="str">
        <f t="shared" si="23"/>
        <v>ALERTA</v>
      </c>
      <c r="W19" s="298" t="s">
        <v>1002</v>
      </c>
      <c r="X19" s="217" t="s">
        <v>306</v>
      </c>
      <c r="Y19" s="351" t="str">
        <f>IF(U19=100%,IF(U19&gt;=100%,"CUMPLIDA","ATENCIÓN"),IF(U19=0%,"ATENCIÓN","EN EJECUCIÓN"))</f>
        <v>EN EJECUCIÓN</v>
      </c>
      <c r="Z19" s="201" t="str">
        <f t="shared" si="6"/>
        <v>NO</v>
      </c>
      <c r="AA19" s="389" t="s">
        <v>94</v>
      </c>
      <c r="AB19" s="333" t="str">
        <f t="shared" si="7"/>
        <v>NO APLICA</v>
      </c>
      <c r="AC19" s="186" t="str">
        <f t="shared" si="8"/>
        <v>NO APLICA</v>
      </c>
      <c r="AD19" s="201" t="s">
        <v>95</v>
      </c>
      <c r="AE19" s="151"/>
    </row>
    <row r="20" spans="2:31" ht="123.75" customHeight="1" x14ac:dyDescent="0.25">
      <c r="B20" s="195" t="s">
        <v>85</v>
      </c>
      <c r="C20" s="200" t="s">
        <v>354</v>
      </c>
      <c r="D20" s="189" t="s">
        <v>355</v>
      </c>
      <c r="E20" s="223">
        <v>633</v>
      </c>
      <c r="F20" s="287" t="s">
        <v>356</v>
      </c>
      <c r="G20" s="287" t="s">
        <v>357</v>
      </c>
      <c r="H20" s="287" t="s">
        <v>303</v>
      </c>
      <c r="I20" s="287" t="s">
        <v>358</v>
      </c>
      <c r="J20" s="235">
        <v>2</v>
      </c>
      <c r="K20" s="151" t="s">
        <v>92</v>
      </c>
      <c r="L20" s="235" t="s">
        <v>353</v>
      </c>
      <c r="M20" s="210">
        <v>1</v>
      </c>
      <c r="N20" s="151" t="s">
        <v>359</v>
      </c>
      <c r="O20" s="254">
        <v>46022</v>
      </c>
      <c r="P20" s="254">
        <v>46203</v>
      </c>
      <c r="Q20" s="293">
        <v>46022</v>
      </c>
      <c r="R20" s="329"/>
      <c r="S20" s="440">
        <v>1</v>
      </c>
      <c r="T20" s="438">
        <f t="shared" si="21"/>
        <v>0.5</v>
      </c>
      <c r="U20" s="203">
        <f t="shared" si="22"/>
        <v>0.5</v>
      </c>
      <c r="V20" s="204" t="str">
        <f t="shared" si="23"/>
        <v>ALERTA</v>
      </c>
      <c r="W20" s="298" t="s">
        <v>1002</v>
      </c>
      <c r="X20" s="318" t="s">
        <v>306</v>
      </c>
      <c r="Y20" s="296" t="str">
        <f t="shared" si="24"/>
        <v>EN EJECUCIÓN</v>
      </c>
      <c r="Z20" s="201" t="str">
        <f t="shared" si="6"/>
        <v>NO</v>
      </c>
      <c r="AA20" s="389" t="s">
        <v>94</v>
      </c>
      <c r="AB20" s="333" t="str">
        <f t="shared" si="7"/>
        <v>NO APLICA</v>
      </c>
      <c r="AC20" s="186" t="str">
        <f t="shared" si="8"/>
        <v>NO APLICA</v>
      </c>
      <c r="AD20" s="201" t="s">
        <v>95</v>
      </c>
      <c r="AE20" s="177"/>
    </row>
    <row r="21" spans="2:31" ht="123.75" customHeight="1" x14ac:dyDescent="0.25">
      <c r="B21" s="188" t="s">
        <v>85</v>
      </c>
      <c r="C21" s="199" t="s">
        <v>360</v>
      </c>
      <c r="D21" s="326" t="s">
        <v>361</v>
      </c>
      <c r="E21" s="226">
        <v>645</v>
      </c>
      <c r="F21" s="331" t="s">
        <v>362</v>
      </c>
      <c r="G21" s="227" t="s">
        <v>357</v>
      </c>
      <c r="H21" s="294" t="s">
        <v>303</v>
      </c>
      <c r="I21" s="294" t="s">
        <v>358</v>
      </c>
      <c r="J21" s="191">
        <v>1</v>
      </c>
      <c r="K21" s="177" t="s">
        <v>92</v>
      </c>
      <c r="L21" s="295" t="s">
        <v>353</v>
      </c>
      <c r="M21" s="192">
        <v>1</v>
      </c>
      <c r="N21" s="177" t="s">
        <v>359</v>
      </c>
      <c r="O21" s="434">
        <v>46022</v>
      </c>
      <c r="P21" s="254">
        <v>46203</v>
      </c>
      <c r="Q21" s="293">
        <v>46022</v>
      </c>
      <c r="R21" s="329"/>
      <c r="S21" s="440">
        <v>0.5</v>
      </c>
      <c r="T21" s="439">
        <f t="shared" si="21"/>
        <v>0.5</v>
      </c>
      <c r="U21" s="316">
        <f t="shared" si="22"/>
        <v>0.5</v>
      </c>
      <c r="V21" s="317" t="str">
        <f t="shared" si="23"/>
        <v>ALERTA</v>
      </c>
      <c r="W21" s="298" t="s">
        <v>1002</v>
      </c>
      <c r="X21" s="318" t="s">
        <v>306</v>
      </c>
      <c r="Y21" s="332" t="str">
        <f t="shared" si="24"/>
        <v>EN EJECUCIÓN</v>
      </c>
      <c r="Z21" s="201" t="str">
        <f t="shared" si="6"/>
        <v>NO</v>
      </c>
      <c r="AA21" s="389" t="s">
        <v>94</v>
      </c>
      <c r="AB21" s="333" t="str">
        <f t="shared" si="7"/>
        <v>NO APLICA</v>
      </c>
      <c r="AC21" s="186" t="str">
        <f t="shared" si="8"/>
        <v>NO APLICA</v>
      </c>
      <c r="AD21" s="201" t="s">
        <v>95</v>
      </c>
      <c r="AE21" s="281"/>
    </row>
    <row r="22" spans="2:31" ht="123.75" customHeight="1" x14ac:dyDescent="0.25">
      <c r="B22" s="195" t="s">
        <v>85</v>
      </c>
      <c r="C22" s="469" t="s">
        <v>363</v>
      </c>
      <c r="D22" s="189" t="s">
        <v>364</v>
      </c>
      <c r="E22" s="223">
        <v>647</v>
      </c>
      <c r="F22" s="224" t="s">
        <v>365</v>
      </c>
      <c r="G22" s="224" t="s">
        <v>357</v>
      </c>
      <c r="H22" s="287" t="s">
        <v>303</v>
      </c>
      <c r="I22" s="287" t="s">
        <v>366</v>
      </c>
      <c r="J22" s="189">
        <v>1</v>
      </c>
      <c r="K22" s="151" t="s">
        <v>92</v>
      </c>
      <c r="L22" s="235" t="s">
        <v>353</v>
      </c>
      <c r="M22" s="210">
        <v>1</v>
      </c>
      <c r="N22" s="151" t="s">
        <v>359</v>
      </c>
      <c r="O22" s="254">
        <v>46022</v>
      </c>
      <c r="P22" s="254">
        <v>46203</v>
      </c>
      <c r="Q22" s="293">
        <v>46022</v>
      </c>
      <c r="R22" s="329"/>
      <c r="S22" s="440">
        <v>0.5</v>
      </c>
      <c r="T22" s="439">
        <f t="shared" ref="T22:T29" si="25">(IF(S22="","",IF(OR($J22=0,$J22="",Q22=""),"",S22/$J22)))</f>
        <v>0.5</v>
      </c>
      <c r="U22" s="316">
        <f t="shared" ref="U22:U29" si="26">(IF(OR($M22="",T22=""),"",IF(OR($M22=0,T22=0),0,IF((T22*100%)/$M22&gt;100%,100%,(T22*100%)/$M22))))</f>
        <v>0.5</v>
      </c>
      <c r="V22" s="317" t="str">
        <f t="shared" ref="V22:V29" si="27">IF(S22="","",IF(U22&lt;100%, IF(U22&lt;100%, "ALERTA","EN TERMINO"), IF(U22=100%, "OK", "EN TERMINO")))</f>
        <v>ALERTA</v>
      </c>
      <c r="W22" s="298" t="s">
        <v>1002</v>
      </c>
      <c r="X22" s="217" t="s">
        <v>306</v>
      </c>
      <c r="Y22" s="332" t="str">
        <f t="shared" si="24"/>
        <v>EN EJECUCIÓN</v>
      </c>
      <c r="Z22" s="201" t="str">
        <f t="shared" si="6"/>
        <v>NO</v>
      </c>
      <c r="AA22" s="389" t="s">
        <v>94</v>
      </c>
      <c r="AB22" s="333" t="str">
        <f t="shared" si="7"/>
        <v>NO APLICA</v>
      </c>
      <c r="AC22" s="186" t="str">
        <f t="shared" si="8"/>
        <v>NO APLICA</v>
      </c>
      <c r="AD22" s="201" t="s">
        <v>95</v>
      </c>
      <c r="AE22" s="151"/>
    </row>
    <row r="23" spans="2:31" ht="122.25" customHeight="1" x14ac:dyDescent="0.25">
      <c r="B23" s="195" t="s">
        <v>85</v>
      </c>
      <c r="C23" s="469"/>
      <c r="D23" s="189" t="s">
        <v>364</v>
      </c>
      <c r="E23" s="223">
        <v>647</v>
      </c>
      <c r="F23" s="224" t="s">
        <v>365</v>
      </c>
      <c r="G23" s="224" t="s">
        <v>357</v>
      </c>
      <c r="H23" s="287" t="s">
        <v>303</v>
      </c>
      <c r="I23" s="287" t="s">
        <v>367</v>
      </c>
      <c r="J23" s="189">
        <v>1</v>
      </c>
      <c r="K23" s="151" t="s">
        <v>92</v>
      </c>
      <c r="L23" s="235" t="s">
        <v>353</v>
      </c>
      <c r="M23" s="210">
        <v>1</v>
      </c>
      <c r="N23" s="151" t="s">
        <v>359</v>
      </c>
      <c r="O23" s="254">
        <v>46022</v>
      </c>
      <c r="P23" s="254">
        <v>46203</v>
      </c>
      <c r="Q23" s="293">
        <v>46022</v>
      </c>
      <c r="R23" s="329"/>
      <c r="S23" s="440">
        <v>0.5</v>
      </c>
      <c r="T23" s="439">
        <f t="shared" si="25"/>
        <v>0.5</v>
      </c>
      <c r="U23" s="316">
        <f t="shared" si="26"/>
        <v>0.5</v>
      </c>
      <c r="V23" s="317" t="str">
        <f t="shared" si="27"/>
        <v>ALERTA</v>
      </c>
      <c r="W23" s="298" t="s">
        <v>1002</v>
      </c>
      <c r="X23" s="217" t="s">
        <v>306</v>
      </c>
      <c r="Y23" s="332" t="str">
        <f t="shared" si="24"/>
        <v>EN EJECUCIÓN</v>
      </c>
      <c r="Z23" s="201" t="str">
        <f t="shared" si="6"/>
        <v>NO</v>
      </c>
      <c r="AA23" s="389" t="s">
        <v>94</v>
      </c>
      <c r="AB23" s="333" t="str">
        <f t="shared" si="7"/>
        <v>NO APLICA</v>
      </c>
      <c r="AC23" s="186" t="str">
        <f t="shared" si="8"/>
        <v>NO APLICA</v>
      </c>
      <c r="AD23" s="201" t="s">
        <v>95</v>
      </c>
      <c r="AE23" s="151"/>
    </row>
    <row r="24" spans="2:31" ht="125.25" customHeight="1" x14ac:dyDescent="0.25">
      <c r="B24" s="195" t="s">
        <v>85</v>
      </c>
      <c r="C24" s="212" t="s">
        <v>207</v>
      </c>
      <c r="D24" s="151" t="s">
        <v>208</v>
      </c>
      <c r="E24" s="223">
        <v>663</v>
      </c>
      <c r="F24" s="215" t="s">
        <v>368</v>
      </c>
      <c r="G24" s="224" t="s">
        <v>357</v>
      </c>
      <c r="H24" s="287" t="s">
        <v>303</v>
      </c>
      <c r="I24" s="287" t="s">
        <v>369</v>
      </c>
      <c r="J24" s="189">
        <v>1</v>
      </c>
      <c r="K24" s="151" t="s">
        <v>92</v>
      </c>
      <c r="L24" s="235" t="s">
        <v>353</v>
      </c>
      <c r="M24" s="210">
        <v>1</v>
      </c>
      <c r="N24" s="254">
        <v>45658</v>
      </c>
      <c r="O24" s="254">
        <v>46022</v>
      </c>
      <c r="P24" s="254">
        <v>46203</v>
      </c>
      <c r="Q24" s="293">
        <v>46022</v>
      </c>
      <c r="R24" s="329"/>
      <c r="S24" s="440">
        <v>0.5</v>
      </c>
      <c r="T24" s="439">
        <f t="shared" si="25"/>
        <v>0.5</v>
      </c>
      <c r="U24" s="316">
        <f t="shared" si="26"/>
        <v>0.5</v>
      </c>
      <c r="V24" s="317" t="str">
        <f t="shared" si="27"/>
        <v>ALERTA</v>
      </c>
      <c r="W24" s="298" t="s">
        <v>1002</v>
      </c>
      <c r="X24" s="217" t="s">
        <v>306</v>
      </c>
      <c r="Y24" s="332" t="str">
        <f t="shared" si="24"/>
        <v>EN EJECUCIÓN</v>
      </c>
      <c r="Z24" s="201" t="str">
        <f t="shared" si="6"/>
        <v>NO</v>
      </c>
      <c r="AA24" s="389" t="s">
        <v>94</v>
      </c>
      <c r="AB24" s="333" t="str">
        <f t="shared" si="7"/>
        <v>NO APLICA</v>
      </c>
      <c r="AC24" s="186" t="str">
        <f t="shared" si="8"/>
        <v>NO APLICA</v>
      </c>
      <c r="AD24" s="201" t="s">
        <v>95</v>
      </c>
      <c r="AE24" s="151"/>
    </row>
    <row r="25" spans="2:31" ht="139.5" customHeight="1" x14ac:dyDescent="0.25">
      <c r="B25" s="195" t="s">
        <v>85</v>
      </c>
      <c r="C25" s="470" t="s">
        <v>213</v>
      </c>
      <c r="D25" s="151" t="s">
        <v>214</v>
      </c>
      <c r="E25" s="223">
        <v>665</v>
      </c>
      <c r="F25" s="194" t="s">
        <v>370</v>
      </c>
      <c r="G25" s="224" t="s">
        <v>371</v>
      </c>
      <c r="H25" s="287" t="s">
        <v>372</v>
      </c>
      <c r="I25" s="287" t="s">
        <v>373</v>
      </c>
      <c r="J25" s="189">
        <v>2</v>
      </c>
      <c r="K25" s="151" t="s">
        <v>99</v>
      </c>
      <c r="L25" s="235" t="s">
        <v>353</v>
      </c>
      <c r="M25" s="210">
        <v>1</v>
      </c>
      <c r="N25" s="193">
        <v>45689</v>
      </c>
      <c r="O25" s="376">
        <v>45869</v>
      </c>
      <c r="P25" s="347">
        <v>46022</v>
      </c>
      <c r="Q25" s="293">
        <v>45979</v>
      </c>
      <c r="R25" s="329"/>
      <c r="S25" s="440">
        <v>1.5</v>
      </c>
      <c r="T25" s="439">
        <f t="shared" si="25"/>
        <v>0.75</v>
      </c>
      <c r="U25" s="316">
        <f t="shared" si="26"/>
        <v>0.75</v>
      </c>
      <c r="V25" s="317" t="str">
        <f t="shared" si="27"/>
        <v>ALERTA</v>
      </c>
      <c r="W25" s="314" t="s">
        <v>1004</v>
      </c>
      <c r="X25" s="217" t="s">
        <v>306</v>
      </c>
      <c r="Y25" s="332" t="str">
        <f t="shared" ref="Y25:Y34" si="28">IF(U25=100%,IF(U25&gt;=100%,"CUMPLIDA","ATENCIÓN"),IF(U25&lt;100%,"INCUMPLIDA","EN EJECUCIÓN"))</f>
        <v>INCUMPLIDA</v>
      </c>
      <c r="Z25" s="201" t="str">
        <f t="shared" si="6"/>
        <v>NO</v>
      </c>
      <c r="AA25" s="389" t="s">
        <v>94</v>
      </c>
      <c r="AB25" s="333" t="str">
        <f t="shared" si="7"/>
        <v>NO APLICA</v>
      </c>
      <c r="AC25" s="186" t="str">
        <f t="shared" si="8"/>
        <v>NO APLICA</v>
      </c>
      <c r="AD25" s="201" t="s">
        <v>95</v>
      </c>
      <c r="AE25" s="151"/>
    </row>
    <row r="26" spans="2:31" ht="125.25" customHeight="1" x14ac:dyDescent="0.25">
      <c r="B26" s="195" t="s">
        <v>85</v>
      </c>
      <c r="C26" s="473"/>
      <c r="D26" s="151" t="s">
        <v>214</v>
      </c>
      <c r="E26" s="223">
        <v>666</v>
      </c>
      <c r="F26" s="194" t="s">
        <v>374</v>
      </c>
      <c r="G26" s="224" t="s">
        <v>216</v>
      </c>
      <c r="H26" s="287" t="s">
        <v>375</v>
      </c>
      <c r="I26" s="287" t="s">
        <v>218</v>
      </c>
      <c r="J26" s="189">
        <v>4</v>
      </c>
      <c r="K26" s="151" t="s">
        <v>99</v>
      </c>
      <c r="L26" s="235" t="s">
        <v>353</v>
      </c>
      <c r="M26" s="210">
        <v>1</v>
      </c>
      <c r="N26" s="193">
        <v>45689</v>
      </c>
      <c r="O26" s="323">
        <v>46021</v>
      </c>
      <c r="P26" s="151"/>
      <c r="Q26" s="293">
        <v>46022</v>
      </c>
      <c r="R26" s="209"/>
      <c r="S26" s="440">
        <v>3</v>
      </c>
      <c r="T26" s="439">
        <f t="shared" si="25"/>
        <v>0.75</v>
      </c>
      <c r="U26" s="316">
        <f t="shared" si="26"/>
        <v>0.75</v>
      </c>
      <c r="V26" s="317" t="str">
        <f t="shared" si="27"/>
        <v>ALERTA</v>
      </c>
      <c r="W26" s="298" t="s">
        <v>1001</v>
      </c>
      <c r="X26" s="217" t="s">
        <v>306</v>
      </c>
      <c r="Y26" s="332" t="str">
        <f t="shared" si="28"/>
        <v>INCUMPLIDA</v>
      </c>
      <c r="Z26" s="201" t="str">
        <f t="shared" si="6"/>
        <v>NO</v>
      </c>
      <c r="AA26" s="389" t="s">
        <v>94</v>
      </c>
      <c r="AB26" s="333" t="str">
        <f t="shared" si="7"/>
        <v>NO APLICA</v>
      </c>
      <c r="AC26" s="186" t="str">
        <f t="shared" si="8"/>
        <v>NO APLICA</v>
      </c>
      <c r="AD26" s="201" t="s">
        <v>95</v>
      </c>
      <c r="AE26" s="151"/>
    </row>
    <row r="27" spans="2:31" ht="135" customHeight="1" x14ac:dyDescent="0.25">
      <c r="B27" s="195" t="s">
        <v>85</v>
      </c>
      <c r="C27" s="473"/>
      <c r="D27" s="151" t="s">
        <v>214</v>
      </c>
      <c r="E27" s="223">
        <v>667</v>
      </c>
      <c r="F27" s="194" t="s">
        <v>376</v>
      </c>
      <c r="G27" s="224" t="s">
        <v>216</v>
      </c>
      <c r="H27" s="287" t="s">
        <v>377</v>
      </c>
      <c r="I27" s="287" t="s">
        <v>221</v>
      </c>
      <c r="J27" s="189">
        <v>4</v>
      </c>
      <c r="K27" s="151" t="s">
        <v>99</v>
      </c>
      <c r="L27" s="235" t="s">
        <v>353</v>
      </c>
      <c r="M27" s="210">
        <v>1</v>
      </c>
      <c r="N27" s="193">
        <v>45689</v>
      </c>
      <c r="O27" s="323">
        <v>46021</v>
      </c>
      <c r="P27" s="151"/>
      <c r="Q27" s="293">
        <v>46022</v>
      </c>
      <c r="R27" s="209"/>
      <c r="S27" s="440">
        <v>3</v>
      </c>
      <c r="T27" s="439">
        <f t="shared" si="25"/>
        <v>0.75</v>
      </c>
      <c r="U27" s="316">
        <f t="shared" si="26"/>
        <v>0.75</v>
      </c>
      <c r="V27" s="317" t="str">
        <f t="shared" si="27"/>
        <v>ALERTA</v>
      </c>
      <c r="W27" s="298" t="s">
        <v>1001</v>
      </c>
      <c r="X27" s="217" t="s">
        <v>306</v>
      </c>
      <c r="Y27" s="332" t="str">
        <f t="shared" si="28"/>
        <v>INCUMPLIDA</v>
      </c>
      <c r="Z27" s="201" t="str">
        <f t="shared" si="6"/>
        <v>NO</v>
      </c>
      <c r="AA27" s="389" t="s">
        <v>94</v>
      </c>
      <c r="AB27" s="333" t="str">
        <f t="shared" si="7"/>
        <v>NO APLICA</v>
      </c>
      <c r="AC27" s="186" t="str">
        <f t="shared" si="8"/>
        <v>NO APLICA</v>
      </c>
      <c r="AD27" s="201" t="s">
        <v>95</v>
      </c>
      <c r="AE27" s="151"/>
    </row>
    <row r="28" spans="2:31" ht="124.5" customHeight="1" x14ac:dyDescent="0.25">
      <c r="B28" s="195" t="s">
        <v>85</v>
      </c>
      <c r="C28" s="473"/>
      <c r="D28" s="151" t="s">
        <v>214</v>
      </c>
      <c r="E28" s="223">
        <v>668</v>
      </c>
      <c r="F28" s="194" t="s">
        <v>219</v>
      </c>
      <c r="G28" s="224" t="s">
        <v>216</v>
      </c>
      <c r="H28" s="287" t="s">
        <v>378</v>
      </c>
      <c r="I28" s="287" t="s">
        <v>221</v>
      </c>
      <c r="J28" s="189">
        <v>4</v>
      </c>
      <c r="K28" s="151" t="s">
        <v>99</v>
      </c>
      <c r="L28" s="235" t="s">
        <v>353</v>
      </c>
      <c r="M28" s="210">
        <v>1</v>
      </c>
      <c r="N28" s="193">
        <v>45689</v>
      </c>
      <c r="O28" s="323">
        <v>46021</v>
      </c>
      <c r="P28" s="151"/>
      <c r="Q28" s="293">
        <v>46022</v>
      </c>
      <c r="R28" s="209"/>
      <c r="S28" s="440">
        <v>3</v>
      </c>
      <c r="T28" s="439">
        <f t="shared" si="25"/>
        <v>0.75</v>
      </c>
      <c r="U28" s="316">
        <f t="shared" si="26"/>
        <v>0.75</v>
      </c>
      <c r="V28" s="317" t="str">
        <f t="shared" si="27"/>
        <v>ALERTA</v>
      </c>
      <c r="W28" s="298" t="s">
        <v>1001</v>
      </c>
      <c r="X28" s="217" t="s">
        <v>306</v>
      </c>
      <c r="Y28" s="332" t="str">
        <f t="shared" si="28"/>
        <v>INCUMPLIDA</v>
      </c>
      <c r="Z28" s="201" t="str">
        <f t="shared" si="6"/>
        <v>NO</v>
      </c>
      <c r="AA28" s="389" t="s">
        <v>94</v>
      </c>
      <c r="AB28" s="333" t="str">
        <f t="shared" si="7"/>
        <v>NO APLICA</v>
      </c>
      <c r="AC28" s="186" t="str">
        <f t="shared" si="8"/>
        <v>NO APLICA</v>
      </c>
      <c r="AD28" s="201" t="s">
        <v>95</v>
      </c>
      <c r="AE28" s="151"/>
    </row>
    <row r="29" spans="2:31" ht="210.75" customHeight="1" x14ac:dyDescent="0.25">
      <c r="B29" s="195" t="s">
        <v>85</v>
      </c>
      <c r="C29" s="472"/>
      <c r="D29" s="151" t="s">
        <v>214</v>
      </c>
      <c r="E29" s="223">
        <v>669</v>
      </c>
      <c r="F29" s="194" t="s">
        <v>226</v>
      </c>
      <c r="G29" s="224" t="s">
        <v>379</v>
      </c>
      <c r="H29" s="287" t="s">
        <v>380</v>
      </c>
      <c r="I29" s="287" t="s">
        <v>381</v>
      </c>
      <c r="J29" s="189">
        <v>3</v>
      </c>
      <c r="K29" s="151" t="s">
        <v>99</v>
      </c>
      <c r="L29" s="235" t="s">
        <v>353</v>
      </c>
      <c r="M29" s="210">
        <v>1</v>
      </c>
      <c r="N29" s="193">
        <v>45748</v>
      </c>
      <c r="O29" s="323">
        <v>46021</v>
      </c>
      <c r="P29" s="151"/>
      <c r="Q29" s="293">
        <v>46022</v>
      </c>
      <c r="R29" s="329"/>
      <c r="S29" s="440">
        <v>1.5</v>
      </c>
      <c r="T29" s="439">
        <f t="shared" si="25"/>
        <v>0.5</v>
      </c>
      <c r="U29" s="316">
        <f t="shared" si="26"/>
        <v>0.5</v>
      </c>
      <c r="V29" s="317" t="str">
        <f t="shared" si="27"/>
        <v>ALERTA</v>
      </c>
      <c r="W29" s="298" t="s">
        <v>1001</v>
      </c>
      <c r="X29" s="217" t="s">
        <v>306</v>
      </c>
      <c r="Y29" s="332" t="str">
        <f t="shared" si="28"/>
        <v>INCUMPLIDA</v>
      </c>
      <c r="Z29" s="201" t="str">
        <f t="shared" si="6"/>
        <v>NO</v>
      </c>
      <c r="AA29" s="389" t="s">
        <v>94</v>
      </c>
      <c r="AB29" s="333" t="str">
        <f t="shared" si="7"/>
        <v>NO APLICA</v>
      </c>
      <c r="AC29" s="186" t="str">
        <f t="shared" si="8"/>
        <v>NO APLICA</v>
      </c>
      <c r="AD29" s="201" t="s">
        <v>95</v>
      </c>
      <c r="AE29" s="151"/>
    </row>
    <row r="30" spans="2:31" ht="185.25" customHeight="1" x14ac:dyDescent="0.25">
      <c r="B30" s="195" t="s">
        <v>85</v>
      </c>
      <c r="C30" s="469" t="s">
        <v>382</v>
      </c>
      <c r="D30" s="151" t="s">
        <v>383</v>
      </c>
      <c r="E30" s="223">
        <v>713</v>
      </c>
      <c r="F30" s="367" t="s">
        <v>384</v>
      </c>
      <c r="G30" s="225" t="s">
        <v>385</v>
      </c>
      <c r="H30" s="189" t="s">
        <v>386</v>
      </c>
      <c r="I30" s="381" t="s">
        <v>387</v>
      </c>
      <c r="J30" s="151">
        <v>3</v>
      </c>
      <c r="K30" s="222" t="s">
        <v>99</v>
      </c>
      <c r="L30" s="210" t="s">
        <v>322</v>
      </c>
      <c r="M30" s="210">
        <v>1</v>
      </c>
      <c r="N30" s="368">
        <v>45901</v>
      </c>
      <c r="O30" s="399">
        <v>46022</v>
      </c>
      <c r="P30" s="151"/>
      <c r="Q30" s="293">
        <v>46022</v>
      </c>
      <c r="R30" s="329"/>
      <c r="S30" s="440">
        <v>2</v>
      </c>
      <c r="T30" s="353">
        <f t="shared" ref="T30:T32" si="29">(IF(S30="","",IF(OR($J30=0,$J30="",Q30=""),"",S30/$J30)))</f>
        <v>0.66666666666666663</v>
      </c>
      <c r="U30" s="206">
        <f t="shared" ref="U30:U32" si="30">(IF(OR($M30="",T30=""),"",IF(OR($M30=0,T30=0),0,IF((T30*100%)/$M30&gt;100%,100%,(T30*100%)/$M30))))</f>
        <v>0.66666666666666663</v>
      </c>
      <c r="V30" s="207" t="str">
        <f t="shared" ref="V30:V32" si="31">IF(S30="","",IF(U30&lt;100%, IF(U30&lt;100%, "ALERTA","EN TERMINO"), IF(U30=100%, "OK", "EN TERMINO")))</f>
        <v>ALERTA</v>
      </c>
      <c r="W30" s="298" t="s">
        <v>1001</v>
      </c>
      <c r="X30" s="217" t="s">
        <v>306</v>
      </c>
      <c r="Y30" s="332" t="str">
        <f t="shared" si="28"/>
        <v>INCUMPLIDA</v>
      </c>
      <c r="Z30" s="201" t="str">
        <f t="shared" ref="Z30:Z32" si="32">IF(Y30="CUMPLIDA", "SI", "NO")</f>
        <v>NO</v>
      </c>
      <c r="AA30" s="389" t="s">
        <v>94</v>
      </c>
      <c r="AB30" s="333" t="str">
        <f t="shared" ref="AB30:AB32" si="33">IF(Y30="CUMPLIDA",IF(AND(Z30="SI",AA30="NO"),"EFECTIVA",IF(AND(Z30="NO",AA30="NO"),"INEFECTIVA",IF(AND(Z30="NO",AA30="SI"),"INEFECTIVA",IF(AND(Z30="SI",AA30="SI"),"INEFECTIVA")))),"NO APLICA")</f>
        <v>NO APLICA</v>
      </c>
      <c r="AC30" s="186" t="str">
        <f t="shared" ref="AC30:AC32" si="34">IF(AB30="EFECTIVA","NO",IF(AB30="INEFECTIVA","SI","NO APLICA"))</f>
        <v>NO APLICA</v>
      </c>
      <c r="AD30" s="201" t="s">
        <v>95</v>
      </c>
      <c r="AE30" s="151"/>
    </row>
    <row r="31" spans="2:31" ht="78" customHeight="1" x14ac:dyDescent="0.25">
      <c r="B31" s="195" t="s">
        <v>85</v>
      </c>
      <c r="C31" s="469"/>
      <c r="D31" s="151" t="s">
        <v>383</v>
      </c>
      <c r="E31" s="223">
        <v>714</v>
      </c>
      <c r="F31" s="367" t="s">
        <v>388</v>
      </c>
      <c r="G31" s="225" t="s">
        <v>389</v>
      </c>
      <c r="H31" s="189" t="s">
        <v>390</v>
      </c>
      <c r="I31" s="381" t="s">
        <v>391</v>
      </c>
      <c r="J31" s="151">
        <v>1</v>
      </c>
      <c r="K31" s="222" t="s">
        <v>99</v>
      </c>
      <c r="L31" s="210" t="s">
        <v>322</v>
      </c>
      <c r="M31" s="210">
        <v>1</v>
      </c>
      <c r="N31" s="368">
        <v>45901</v>
      </c>
      <c r="O31" s="399">
        <v>45960</v>
      </c>
      <c r="P31" s="151"/>
      <c r="Q31" s="293">
        <v>46022</v>
      </c>
      <c r="R31" s="329"/>
      <c r="S31" s="440">
        <v>0.75</v>
      </c>
      <c r="T31" s="353">
        <f t="shared" si="29"/>
        <v>0.75</v>
      </c>
      <c r="U31" s="206">
        <f t="shared" si="30"/>
        <v>0.75</v>
      </c>
      <c r="V31" s="207" t="str">
        <f t="shared" si="31"/>
        <v>ALERTA</v>
      </c>
      <c r="W31" s="298" t="s">
        <v>1001</v>
      </c>
      <c r="X31" s="217" t="s">
        <v>306</v>
      </c>
      <c r="Y31" s="332" t="str">
        <f t="shared" si="28"/>
        <v>INCUMPLIDA</v>
      </c>
      <c r="Z31" s="201" t="str">
        <f t="shared" si="32"/>
        <v>NO</v>
      </c>
      <c r="AA31" s="389" t="s">
        <v>94</v>
      </c>
      <c r="AB31" s="333" t="str">
        <f t="shared" si="33"/>
        <v>NO APLICA</v>
      </c>
      <c r="AC31" s="186" t="str">
        <f t="shared" si="34"/>
        <v>NO APLICA</v>
      </c>
      <c r="AD31" s="201" t="s">
        <v>95</v>
      </c>
      <c r="AE31" s="151"/>
    </row>
    <row r="32" spans="2:31" ht="78" customHeight="1" x14ac:dyDescent="0.25">
      <c r="B32" s="195" t="s">
        <v>85</v>
      </c>
      <c r="C32" s="469"/>
      <c r="D32" s="151" t="s">
        <v>383</v>
      </c>
      <c r="E32" s="223">
        <v>715</v>
      </c>
      <c r="F32" s="367" t="s">
        <v>392</v>
      </c>
      <c r="G32" s="225" t="s">
        <v>393</v>
      </c>
      <c r="H32" s="189" t="s">
        <v>394</v>
      </c>
      <c r="I32" s="381" t="s">
        <v>395</v>
      </c>
      <c r="J32" s="151">
        <v>2</v>
      </c>
      <c r="K32" s="222" t="s">
        <v>99</v>
      </c>
      <c r="L32" s="210" t="s">
        <v>322</v>
      </c>
      <c r="M32" s="210">
        <v>1</v>
      </c>
      <c r="N32" s="368">
        <v>45901</v>
      </c>
      <c r="O32" s="399">
        <v>46022</v>
      </c>
      <c r="P32" s="151"/>
      <c r="Q32" s="293">
        <v>46022</v>
      </c>
      <c r="R32" s="329"/>
      <c r="S32" s="440">
        <v>1</v>
      </c>
      <c r="T32" s="353">
        <f t="shared" si="29"/>
        <v>0.5</v>
      </c>
      <c r="U32" s="206">
        <f t="shared" si="30"/>
        <v>0.5</v>
      </c>
      <c r="V32" s="207" t="str">
        <f t="shared" si="31"/>
        <v>ALERTA</v>
      </c>
      <c r="W32" s="298" t="s">
        <v>1001</v>
      </c>
      <c r="X32" s="217" t="s">
        <v>306</v>
      </c>
      <c r="Y32" s="332" t="str">
        <f t="shared" si="28"/>
        <v>INCUMPLIDA</v>
      </c>
      <c r="Z32" s="201" t="str">
        <f t="shared" si="32"/>
        <v>NO</v>
      </c>
      <c r="AA32" s="389" t="s">
        <v>94</v>
      </c>
      <c r="AB32" s="333" t="str">
        <f t="shared" si="33"/>
        <v>NO APLICA</v>
      </c>
      <c r="AC32" s="186" t="str">
        <f t="shared" si="34"/>
        <v>NO APLICA</v>
      </c>
      <c r="AD32" s="201" t="s">
        <v>95</v>
      </c>
      <c r="AE32" s="151"/>
    </row>
    <row r="33" spans="2:31" ht="87.75" customHeight="1" x14ac:dyDescent="0.2">
      <c r="B33" s="195" t="s">
        <v>85</v>
      </c>
      <c r="C33" s="469" t="s">
        <v>86</v>
      </c>
      <c r="D33" s="189" t="s">
        <v>87</v>
      </c>
      <c r="E33" s="223">
        <v>736</v>
      </c>
      <c r="F33" s="224" t="s">
        <v>396</v>
      </c>
      <c r="G33" s="224" t="s">
        <v>397</v>
      </c>
      <c r="H33" s="189" t="s">
        <v>398</v>
      </c>
      <c r="I33" s="381" t="s">
        <v>399</v>
      </c>
      <c r="J33" s="151">
        <v>2</v>
      </c>
      <c r="K33" s="222" t="s">
        <v>99</v>
      </c>
      <c r="L33" s="210" t="s">
        <v>322</v>
      </c>
      <c r="M33" s="210">
        <v>1</v>
      </c>
      <c r="N33" s="368">
        <v>45925</v>
      </c>
      <c r="O33" s="399">
        <v>45961</v>
      </c>
      <c r="P33" s="151"/>
      <c r="Q33" s="293">
        <v>46022</v>
      </c>
      <c r="R33" s="152"/>
      <c r="S33" s="201">
        <v>0</v>
      </c>
      <c r="T33" s="353">
        <f t="shared" ref="T33:T44" si="35">(IF(S33="","",IF(OR($J33=0,$J33="",Q33=""),"",S33/$J33)))</f>
        <v>0</v>
      </c>
      <c r="U33" s="206">
        <f t="shared" ref="U33:U44" si="36">(IF(OR($M33="",T33=""),"",IF(OR($M33=0,T33=0),0,IF((T33*100%)/$M33&gt;100%,100%,(T33*100%)/$M33))))</f>
        <v>0</v>
      </c>
      <c r="V33" s="207" t="str">
        <f t="shared" ref="V33:V44" si="37">IF(S33="","",IF(U33&lt;100%, IF(U33&lt;100%, "ALERTA","EN TERMINO"), IF(U33=100%, "OK", "EN TERMINO")))</f>
        <v>ALERTA</v>
      </c>
      <c r="W33" s="298" t="s">
        <v>1001</v>
      </c>
      <c r="X33" s="217" t="s">
        <v>306</v>
      </c>
      <c r="Y33" s="332" t="str">
        <f t="shared" si="28"/>
        <v>INCUMPLIDA</v>
      </c>
      <c r="Z33" s="201" t="str">
        <f t="shared" ref="Z33:Z45" si="38">IF(Y33="CUMPLIDA", "SI", "NO")</f>
        <v>NO</v>
      </c>
      <c r="AA33" s="389" t="s">
        <v>94</v>
      </c>
      <c r="AB33" s="333" t="str">
        <f t="shared" ref="AB33:AB45" si="39">IF(Y33="CUMPLIDA",IF(AND(Z33="SI",AA33="NO"),"EFECTIVA",IF(AND(Z33="NO",AA33="NO"),"INEFECTIVA",IF(AND(Z33="NO",AA33="SI"),"INEFECTIVA",IF(AND(Z33="SI",AA33="SI"),"INEFECTIVA")))),"NO APLICA")</f>
        <v>NO APLICA</v>
      </c>
      <c r="AC33" s="186" t="str">
        <f t="shared" ref="AC33:AC45" si="40">IF(AB33="EFECTIVA","NO",IF(AB33="INEFECTIVA","SI","NO APLICA"))</f>
        <v>NO APLICA</v>
      </c>
      <c r="AD33" s="201" t="s">
        <v>95</v>
      </c>
      <c r="AE33" s="151"/>
    </row>
    <row r="34" spans="2:31" ht="87.75" customHeight="1" x14ac:dyDescent="0.2">
      <c r="B34" s="195" t="s">
        <v>85</v>
      </c>
      <c r="C34" s="469"/>
      <c r="D34" s="189" t="s">
        <v>87</v>
      </c>
      <c r="E34" s="223">
        <v>736</v>
      </c>
      <c r="F34" s="224" t="s">
        <v>396</v>
      </c>
      <c r="G34" s="224" t="s">
        <v>397</v>
      </c>
      <c r="H34" s="189" t="s">
        <v>400</v>
      </c>
      <c r="I34" s="381" t="s">
        <v>401</v>
      </c>
      <c r="J34" s="151">
        <v>1</v>
      </c>
      <c r="K34" s="222" t="s">
        <v>99</v>
      </c>
      <c r="L34" s="210" t="s">
        <v>322</v>
      </c>
      <c r="M34" s="210">
        <v>1</v>
      </c>
      <c r="N34" s="368">
        <v>45925</v>
      </c>
      <c r="O34" s="399">
        <v>45961</v>
      </c>
      <c r="P34" s="151"/>
      <c r="Q34" s="293">
        <v>46022</v>
      </c>
      <c r="R34" s="152"/>
      <c r="S34" s="201">
        <v>0</v>
      </c>
      <c r="T34" s="353">
        <f t="shared" si="35"/>
        <v>0</v>
      </c>
      <c r="U34" s="206">
        <f t="shared" si="36"/>
        <v>0</v>
      </c>
      <c r="V34" s="207" t="str">
        <f t="shared" si="37"/>
        <v>ALERTA</v>
      </c>
      <c r="W34" s="298" t="s">
        <v>1001</v>
      </c>
      <c r="X34" s="217" t="s">
        <v>306</v>
      </c>
      <c r="Y34" s="332" t="str">
        <f t="shared" si="28"/>
        <v>INCUMPLIDA</v>
      </c>
      <c r="Z34" s="201" t="str">
        <f t="shared" si="38"/>
        <v>NO</v>
      </c>
      <c r="AA34" s="389" t="s">
        <v>94</v>
      </c>
      <c r="AB34" s="333" t="str">
        <f t="shared" si="39"/>
        <v>NO APLICA</v>
      </c>
      <c r="AC34" s="186" t="str">
        <f t="shared" si="40"/>
        <v>NO APLICA</v>
      </c>
      <c r="AD34" s="201" t="s">
        <v>95</v>
      </c>
      <c r="AE34" s="151"/>
    </row>
    <row r="35" spans="2:31" ht="87.75" customHeight="1" x14ac:dyDescent="0.2">
      <c r="B35" s="195" t="s">
        <v>85</v>
      </c>
      <c r="C35" s="469"/>
      <c r="D35" s="189" t="s">
        <v>87</v>
      </c>
      <c r="E35" s="223">
        <v>736</v>
      </c>
      <c r="F35" s="224" t="s">
        <v>396</v>
      </c>
      <c r="G35" s="224" t="s">
        <v>402</v>
      </c>
      <c r="H35" s="189" t="s">
        <v>403</v>
      </c>
      <c r="I35" s="381" t="s">
        <v>404</v>
      </c>
      <c r="J35" s="151">
        <v>1</v>
      </c>
      <c r="K35" s="222" t="s">
        <v>92</v>
      </c>
      <c r="L35" s="210" t="s">
        <v>322</v>
      </c>
      <c r="M35" s="210">
        <v>1</v>
      </c>
      <c r="N35" s="368">
        <v>45925</v>
      </c>
      <c r="O35" s="368">
        <v>46112</v>
      </c>
      <c r="P35" s="151"/>
      <c r="Q35" s="293">
        <v>46022</v>
      </c>
      <c r="R35" s="152"/>
      <c r="S35" s="201">
        <v>0</v>
      </c>
      <c r="T35" s="353">
        <f t="shared" si="35"/>
        <v>0</v>
      </c>
      <c r="U35" s="206">
        <f t="shared" si="36"/>
        <v>0</v>
      </c>
      <c r="V35" s="207" t="str">
        <f t="shared" si="37"/>
        <v>ALERTA</v>
      </c>
      <c r="W35" s="298" t="s">
        <v>1002</v>
      </c>
      <c r="X35" s="217" t="s">
        <v>306</v>
      </c>
      <c r="Y35" s="292" t="str">
        <f t="shared" ref="Y35:Y43" si="41">IF(U35=100%,IF(U35&gt;=100%,"CUMPLIDA","ATENCIÓN"),IF(U35&lt;25%,"ATENCIÓN","EN EJECUCIÓN"))</f>
        <v>ATENCIÓN</v>
      </c>
      <c r="Z35" s="201" t="str">
        <f t="shared" si="38"/>
        <v>NO</v>
      </c>
      <c r="AA35" s="389" t="s">
        <v>94</v>
      </c>
      <c r="AB35" s="333" t="str">
        <f t="shared" si="39"/>
        <v>NO APLICA</v>
      </c>
      <c r="AC35" s="186" t="str">
        <f t="shared" si="40"/>
        <v>NO APLICA</v>
      </c>
      <c r="AD35" s="201" t="s">
        <v>95</v>
      </c>
      <c r="AE35" s="151"/>
    </row>
    <row r="36" spans="2:31" ht="87.75" customHeight="1" x14ac:dyDescent="0.2">
      <c r="B36" s="195" t="s">
        <v>85</v>
      </c>
      <c r="C36" s="469"/>
      <c r="D36" s="189" t="s">
        <v>87</v>
      </c>
      <c r="E36" s="223">
        <v>736</v>
      </c>
      <c r="F36" s="224" t="s">
        <v>396</v>
      </c>
      <c r="G36" s="224" t="s">
        <v>405</v>
      </c>
      <c r="H36" s="189" t="s">
        <v>406</v>
      </c>
      <c r="I36" s="381" t="s">
        <v>407</v>
      </c>
      <c r="J36" s="151">
        <v>2</v>
      </c>
      <c r="K36" s="222" t="s">
        <v>92</v>
      </c>
      <c r="L36" s="210" t="s">
        <v>322</v>
      </c>
      <c r="M36" s="210">
        <v>1</v>
      </c>
      <c r="N36" s="368">
        <v>45925</v>
      </c>
      <c r="O36" s="368">
        <v>46112</v>
      </c>
      <c r="P36" s="151"/>
      <c r="Q36" s="293">
        <v>46022</v>
      </c>
      <c r="R36" s="152"/>
      <c r="S36" s="201">
        <v>0</v>
      </c>
      <c r="T36" s="353">
        <f t="shared" si="35"/>
        <v>0</v>
      </c>
      <c r="U36" s="206">
        <f t="shared" si="36"/>
        <v>0</v>
      </c>
      <c r="V36" s="207" t="str">
        <f t="shared" si="37"/>
        <v>ALERTA</v>
      </c>
      <c r="W36" s="298" t="s">
        <v>1002</v>
      </c>
      <c r="X36" s="217" t="s">
        <v>306</v>
      </c>
      <c r="Y36" s="292" t="str">
        <f t="shared" si="41"/>
        <v>ATENCIÓN</v>
      </c>
      <c r="Z36" s="201" t="str">
        <f t="shared" si="38"/>
        <v>NO</v>
      </c>
      <c r="AA36" s="389" t="s">
        <v>94</v>
      </c>
      <c r="AB36" s="333" t="str">
        <f t="shared" si="39"/>
        <v>NO APLICA</v>
      </c>
      <c r="AC36" s="186" t="str">
        <f t="shared" si="40"/>
        <v>NO APLICA</v>
      </c>
      <c r="AD36" s="201" t="s">
        <v>95</v>
      </c>
      <c r="AE36" s="151"/>
    </row>
    <row r="37" spans="2:31" ht="87.75" customHeight="1" x14ac:dyDescent="0.2">
      <c r="B37" s="195" t="s">
        <v>85</v>
      </c>
      <c r="C37" s="469"/>
      <c r="D37" s="189" t="s">
        <v>87</v>
      </c>
      <c r="E37" s="223">
        <v>736</v>
      </c>
      <c r="F37" s="224" t="s">
        <v>396</v>
      </c>
      <c r="G37" s="224" t="s">
        <v>408</v>
      </c>
      <c r="H37" s="189" t="s">
        <v>409</v>
      </c>
      <c r="I37" s="381" t="s">
        <v>410</v>
      </c>
      <c r="J37" s="151">
        <v>1</v>
      </c>
      <c r="K37" s="222" t="s">
        <v>92</v>
      </c>
      <c r="L37" s="210" t="s">
        <v>322</v>
      </c>
      <c r="M37" s="210">
        <v>1</v>
      </c>
      <c r="N37" s="368">
        <v>45925</v>
      </c>
      <c r="O37" s="368">
        <v>46112</v>
      </c>
      <c r="P37" s="151"/>
      <c r="Q37" s="293">
        <v>46022</v>
      </c>
      <c r="R37" s="152"/>
      <c r="S37" s="201">
        <v>0</v>
      </c>
      <c r="T37" s="353">
        <f t="shared" si="35"/>
        <v>0</v>
      </c>
      <c r="U37" s="206">
        <f t="shared" si="36"/>
        <v>0</v>
      </c>
      <c r="V37" s="207" t="str">
        <f t="shared" si="37"/>
        <v>ALERTA</v>
      </c>
      <c r="W37" s="298" t="s">
        <v>1002</v>
      </c>
      <c r="X37" s="217" t="s">
        <v>306</v>
      </c>
      <c r="Y37" s="292" t="str">
        <f t="shared" si="41"/>
        <v>ATENCIÓN</v>
      </c>
      <c r="Z37" s="201" t="str">
        <f t="shared" si="38"/>
        <v>NO</v>
      </c>
      <c r="AA37" s="389" t="s">
        <v>94</v>
      </c>
      <c r="AB37" s="333" t="str">
        <f t="shared" si="39"/>
        <v>NO APLICA</v>
      </c>
      <c r="AC37" s="186" t="str">
        <f t="shared" si="40"/>
        <v>NO APLICA</v>
      </c>
      <c r="AD37" s="201" t="s">
        <v>95</v>
      </c>
      <c r="AE37" s="151"/>
    </row>
    <row r="38" spans="2:31" ht="87.75" customHeight="1" x14ac:dyDescent="0.2">
      <c r="B38" s="195" t="s">
        <v>85</v>
      </c>
      <c r="C38" s="469"/>
      <c r="D38" s="189" t="s">
        <v>87</v>
      </c>
      <c r="E38" s="223">
        <v>736</v>
      </c>
      <c r="F38" s="224" t="s">
        <v>396</v>
      </c>
      <c r="G38" s="224" t="s">
        <v>411</v>
      </c>
      <c r="H38" s="189" t="s">
        <v>412</v>
      </c>
      <c r="I38" s="381" t="s">
        <v>413</v>
      </c>
      <c r="J38" s="151">
        <v>1</v>
      </c>
      <c r="K38" s="222" t="s">
        <v>92</v>
      </c>
      <c r="L38" s="210" t="s">
        <v>322</v>
      </c>
      <c r="M38" s="210">
        <v>1</v>
      </c>
      <c r="N38" s="368">
        <v>45925</v>
      </c>
      <c r="O38" s="368">
        <v>46112</v>
      </c>
      <c r="P38" s="151"/>
      <c r="Q38" s="293">
        <v>46022</v>
      </c>
      <c r="R38" s="152"/>
      <c r="S38" s="201">
        <v>0</v>
      </c>
      <c r="T38" s="353">
        <f t="shared" si="35"/>
        <v>0</v>
      </c>
      <c r="U38" s="206">
        <f t="shared" si="36"/>
        <v>0</v>
      </c>
      <c r="V38" s="207" t="str">
        <f t="shared" si="37"/>
        <v>ALERTA</v>
      </c>
      <c r="W38" s="298" t="s">
        <v>1002</v>
      </c>
      <c r="X38" s="217" t="s">
        <v>306</v>
      </c>
      <c r="Y38" s="292" t="str">
        <f t="shared" si="41"/>
        <v>ATENCIÓN</v>
      </c>
      <c r="Z38" s="201" t="str">
        <f t="shared" si="38"/>
        <v>NO</v>
      </c>
      <c r="AA38" s="389" t="s">
        <v>94</v>
      </c>
      <c r="AB38" s="333" t="str">
        <f t="shared" si="39"/>
        <v>NO APLICA</v>
      </c>
      <c r="AC38" s="186" t="str">
        <f t="shared" si="40"/>
        <v>NO APLICA</v>
      </c>
      <c r="AD38" s="201" t="s">
        <v>95</v>
      </c>
      <c r="AE38" s="151"/>
    </row>
    <row r="39" spans="2:31" ht="87.75" customHeight="1" thickBot="1" x14ac:dyDescent="0.25">
      <c r="B39" s="195" t="s">
        <v>85</v>
      </c>
      <c r="C39" s="469"/>
      <c r="D39" s="189" t="s">
        <v>87</v>
      </c>
      <c r="E39" s="223">
        <v>737</v>
      </c>
      <c r="F39" s="224" t="s">
        <v>414</v>
      </c>
      <c r="G39" s="224" t="s">
        <v>415</v>
      </c>
      <c r="H39" s="189" t="s">
        <v>416</v>
      </c>
      <c r="I39" s="381" t="s">
        <v>417</v>
      </c>
      <c r="J39" s="151">
        <v>1</v>
      </c>
      <c r="K39" s="222" t="s">
        <v>99</v>
      </c>
      <c r="L39" s="210" t="s">
        <v>322</v>
      </c>
      <c r="M39" s="210">
        <v>1</v>
      </c>
      <c r="N39" s="368">
        <v>45925</v>
      </c>
      <c r="O39" s="399">
        <v>45961</v>
      </c>
      <c r="P39" s="151"/>
      <c r="Q39" s="293">
        <v>46022</v>
      </c>
      <c r="R39" s="152"/>
      <c r="S39" s="201">
        <v>0</v>
      </c>
      <c r="T39" s="353">
        <f t="shared" si="35"/>
        <v>0</v>
      </c>
      <c r="U39" s="206">
        <f t="shared" si="36"/>
        <v>0</v>
      </c>
      <c r="V39" s="207" t="str">
        <f t="shared" si="37"/>
        <v>ALERTA</v>
      </c>
      <c r="W39" s="298" t="s">
        <v>1001</v>
      </c>
      <c r="X39" s="217" t="s">
        <v>306</v>
      </c>
      <c r="Y39" s="332" t="str">
        <f>IF(U39=100%,IF(U39&gt;=100%,"CUMPLIDA","ATENCIÓN"),IF(U39&lt;100%,"INCUMPLIDA","EN EJECUCIÓN"))</f>
        <v>INCUMPLIDA</v>
      </c>
      <c r="Z39" s="201" t="str">
        <f t="shared" si="38"/>
        <v>NO</v>
      </c>
      <c r="AA39" s="389" t="s">
        <v>94</v>
      </c>
      <c r="AB39" s="333" t="str">
        <f t="shared" si="39"/>
        <v>NO APLICA</v>
      </c>
      <c r="AC39" s="186" t="str">
        <f t="shared" si="40"/>
        <v>NO APLICA</v>
      </c>
      <c r="AD39" s="201" t="s">
        <v>95</v>
      </c>
      <c r="AE39" s="151"/>
    </row>
    <row r="40" spans="2:31" ht="112.5" customHeight="1" thickTop="1" x14ac:dyDescent="0.2">
      <c r="B40" s="308" t="s">
        <v>85</v>
      </c>
      <c r="C40" s="469" t="s">
        <v>126</v>
      </c>
      <c r="D40" s="151" t="s">
        <v>127</v>
      </c>
      <c r="E40" s="223">
        <v>781</v>
      </c>
      <c r="F40" s="415" t="s">
        <v>155</v>
      </c>
      <c r="G40" s="417" t="s">
        <v>418</v>
      </c>
      <c r="H40" s="285" t="s">
        <v>419</v>
      </c>
      <c r="I40" s="285" t="s">
        <v>420</v>
      </c>
      <c r="J40" s="285">
        <v>1</v>
      </c>
      <c r="K40" s="222" t="s">
        <v>143</v>
      </c>
      <c r="L40" s="285" t="s">
        <v>316</v>
      </c>
      <c r="M40" s="210">
        <v>1</v>
      </c>
      <c r="N40" s="368">
        <v>45960</v>
      </c>
      <c r="O40" s="368">
        <v>46172</v>
      </c>
      <c r="P40" s="151"/>
      <c r="Q40" s="293">
        <v>46022</v>
      </c>
      <c r="R40" s="152"/>
      <c r="S40" s="201">
        <v>0</v>
      </c>
      <c r="T40" s="353">
        <f t="shared" si="35"/>
        <v>0</v>
      </c>
      <c r="U40" s="206">
        <f t="shared" si="36"/>
        <v>0</v>
      </c>
      <c r="V40" s="207" t="str">
        <f t="shared" si="37"/>
        <v>ALERTA</v>
      </c>
      <c r="W40" s="298" t="s">
        <v>1002</v>
      </c>
      <c r="X40" s="217" t="s">
        <v>306</v>
      </c>
      <c r="Y40" s="292" t="str">
        <f t="shared" si="41"/>
        <v>ATENCIÓN</v>
      </c>
      <c r="Z40" s="201" t="str">
        <f t="shared" si="38"/>
        <v>NO</v>
      </c>
      <c r="AA40" s="389" t="s">
        <v>94</v>
      </c>
      <c r="AB40" s="333" t="str">
        <f t="shared" si="39"/>
        <v>NO APLICA</v>
      </c>
      <c r="AC40" s="186" t="str">
        <f t="shared" si="40"/>
        <v>NO APLICA</v>
      </c>
      <c r="AD40" s="201" t="s">
        <v>95</v>
      </c>
      <c r="AE40" s="151"/>
    </row>
    <row r="41" spans="2:31" ht="112.5" customHeight="1" x14ac:dyDescent="0.2">
      <c r="B41" s="308" t="s">
        <v>85</v>
      </c>
      <c r="C41" s="469"/>
      <c r="D41" s="151" t="s">
        <v>127</v>
      </c>
      <c r="E41" s="223">
        <v>781</v>
      </c>
      <c r="F41" s="415" t="s">
        <v>155</v>
      </c>
      <c r="G41" s="233" t="s">
        <v>418</v>
      </c>
      <c r="H41" s="285" t="s">
        <v>421</v>
      </c>
      <c r="I41" s="285" t="s">
        <v>422</v>
      </c>
      <c r="J41" s="285">
        <v>1</v>
      </c>
      <c r="K41" s="222" t="s">
        <v>143</v>
      </c>
      <c r="L41" s="285" t="s">
        <v>316</v>
      </c>
      <c r="M41" s="210">
        <v>1</v>
      </c>
      <c r="N41" s="368">
        <v>45960</v>
      </c>
      <c r="O41" s="368">
        <v>46172</v>
      </c>
      <c r="P41" s="151"/>
      <c r="Q41" s="293">
        <v>46022</v>
      </c>
      <c r="R41" s="152"/>
      <c r="S41" s="201">
        <v>0</v>
      </c>
      <c r="T41" s="353">
        <f t="shared" si="35"/>
        <v>0</v>
      </c>
      <c r="U41" s="206">
        <f t="shared" si="36"/>
        <v>0</v>
      </c>
      <c r="V41" s="207" t="str">
        <f t="shared" si="37"/>
        <v>ALERTA</v>
      </c>
      <c r="W41" s="298" t="s">
        <v>1002</v>
      </c>
      <c r="X41" s="217" t="s">
        <v>306</v>
      </c>
      <c r="Y41" s="292" t="str">
        <f t="shared" si="41"/>
        <v>ATENCIÓN</v>
      </c>
      <c r="Z41" s="201" t="str">
        <f t="shared" si="38"/>
        <v>NO</v>
      </c>
      <c r="AA41" s="389" t="s">
        <v>94</v>
      </c>
      <c r="AB41" s="333" t="str">
        <f t="shared" si="39"/>
        <v>NO APLICA</v>
      </c>
      <c r="AC41" s="186" t="str">
        <f t="shared" si="40"/>
        <v>NO APLICA</v>
      </c>
      <c r="AD41" s="201" t="s">
        <v>95</v>
      </c>
      <c r="AE41" s="151"/>
    </row>
    <row r="42" spans="2:31" ht="112.5" customHeight="1" x14ac:dyDescent="0.2">
      <c r="B42" s="308" t="s">
        <v>85</v>
      </c>
      <c r="C42" s="469"/>
      <c r="D42" s="151" t="s">
        <v>127</v>
      </c>
      <c r="E42" s="223">
        <v>782</v>
      </c>
      <c r="F42" s="415" t="s">
        <v>163</v>
      </c>
      <c r="G42" s="285" t="s">
        <v>418</v>
      </c>
      <c r="H42" s="285" t="s">
        <v>423</v>
      </c>
      <c r="I42" s="285" t="s">
        <v>422</v>
      </c>
      <c r="J42" s="285">
        <v>1</v>
      </c>
      <c r="K42" s="222" t="s">
        <v>143</v>
      </c>
      <c r="L42" s="285" t="s">
        <v>316</v>
      </c>
      <c r="M42" s="210">
        <v>1</v>
      </c>
      <c r="N42" s="368">
        <v>45960</v>
      </c>
      <c r="O42" s="368">
        <v>46172</v>
      </c>
      <c r="P42" s="151"/>
      <c r="Q42" s="293">
        <v>46022</v>
      </c>
      <c r="R42" s="152"/>
      <c r="S42" s="201">
        <v>0</v>
      </c>
      <c r="T42" s="353">
        <f t="shared" si="35"/>
        <v>0</v>
      </c>
      <c r="U42" s="206">
        <f t="shared" si="36"/>
        <v>0</v>
      </c>
      <c r="V42" s="207" t="str">
        <f t="shared" si="37"/>
        <v>ALERTA</v>
      </c>
      <c r="W42" s="298" t="s">
        <v>1002</v>
      </c>
      <c r="X42" s="217" t="s">
        <v>306</v>
      </c>
      <c r="Y42" s="292" t="str">
        <f t="shared" si="41"/>
        <v>ATENCIÓN</v>
      </c>
      <c r="Z42" s="201" t="str">
        <f t="shared" si="38"/>
        <v>NO</v>
      </c>
      <c r="AA42" s="389" t="s">
        <v>94</v>
      </c>
      <c r="AB42" s="333" t="str">
        <f t="shared" si="39"/>
        <v>NO APLICA</v>
      </c>
      <c r="AC42" s="186" t="str">
        <f t="shared" si="40"/>
        <v>NO APLICA</v>
      </c>
      <c r="AD42" s="201" t="s">
        <v>95</v>
      </c>
      <c r="AE42" s="151"/>
    </row>
    <row r="43" spans="2:31" ht="112.5" customHeight="1" x14ac:dyDescent="0.2">
      <c r="B43" s="308" t="s">
        <v>85</v>
      </c>
      <c r="C43" s="469"/>
      <c r="D43" s="151" t="s">
        <v>127</v>
      </c>
      <c r="E43" s="223">
        <v>783</v>
      </c>
      <c r="F43" s="415" t="s">
        <v>168</v>
      </c>
      <c r="G43" s="285" t="s">
        <v>418</v>
      </c>
      <c r="H43" s="285" t="s">
        <v>423</v>
      </c>
      <c r="I43" s="285" t="s">
        <v>420</v>
      </c>
      <c r="J43" s="285">
        <v>1</v>
      </c>
      <c r="K43" s="189" t="s">
        <v>143</v>
      </c>
      <c r="L43" s="285" t="s">
        <v>316</v>
      </c>
      <c r="M43" s="210">
        <v>1</v>
      </c>
      <c r="N43" s="368">
        <v>45960</v>
      </c>
      <c r="O43" s="368">
        <v>46172</v>
      </c>
      <c r="P43" s="151"/>
      <c r="Q43" s="293">
        <v>46022</v>
      </c>
      <c r="R43" s="152"/>
      <c r="S43" s="201">
        <v>0</v>
      </c>
      <c r="T43" s="353">
        <f t="shared" si="35"/>
        <v>0</v>
      </c>
      <c r="U43" s="206">
        <f t="shared" si="36"/>
        <v>0</v>
      </c>
      <c r="V43" s="207" t="str">
        <f t="shared" si="37"/>
        <v>ALERTA</v>
      </c>
      <c r="W43" s="298" t="s">
        <v>1002</v>
      </c>
      <c r="X43" s="217" t="s">
        <v>306</v>
      </c>
      <c r="Y43" s="292" t="str">
        <f t="shared" si="41"/>
        <v>ATENCIÓN</v>
      </c>
      <c r="Z43" s="201" t="str">
        <f t="shared" si="38"/>
        <v>NO</v>
      </c>
      <c r="AA43" s="389" t="s">
        <v>94</v>
      </c>
      <c r="AB43" s="333" t="str">
        <f t="shared" si="39"/>
        <v>NO APLICA</v>
      </c>
      <c r="AC43" s="186" t="str">
        <f t="shared" si="40"/>
        <v>NO APLICA</v>
      </c>
      <c r="AD43" s="201" t="s">
        <v>95</v>
      </c>
      <c r="AE43" s="151"/>
    </row>
    <row r="44" spans="2:31" ht="112.5" customHeight="1" x14ac:dyDescent="0.2">
      <c r="B44" s="308" t="s">
        <v>85</v>
      </c>
      <c r="C44" s="469"/>
      <c r="D44" s="151" t="s">
        <v>127</v>
      </c>
      <c r="E44" s="223">
        <v>784</v>
      </c>
      <c r="F44" s="233" t="s">
        <v>128</v>
      </c>
      <c r="G44" s="286" t="s">
        <v>424</v>
      </c>
      <c r="H44" s="418" t="s">
        <v>425</v>
      </c>
      <c r="I44" s="285" t="s">
        <v>426</v>
      </c>
      <c r="J44" s="285">
        <v>1</v>
      </c>
      <c r="K44" s="189" t="s">
        <v>143</v>
      </c>
      <c r="L44" s="285" t="s">
        <v>316</v>
      </c>
      <c r="M44" s="210">
        <v>1</v>
      </c>
      <c r="N44" s="368">
        <v>45960</v>
      </c>
      <c r="O44" s="399">
        <v>46021</v>
      </c>
      <c r="P44" s="151"/>
      <c r="Q44" s="293">
        <v>46022</v>
      </c>
      <c r="R44" s="152"/>
      <c r="S44" s="201">
        <v>0</v>
      </c>
      <c r="T44" s="353">
        <f t="shared" si="35"/>
        <v>0</v>
      </c>
      <c r="U44" s="206">
        <f t="shared" si="36"/>
        <v>0</v>
      </c>
      <c r="V44" s="207" t="str">
        <f t="shared" si="37"/>
        <v>ALERTA</v>
      </c>
      <c r="W44" s="298" t="s">
        <v>1001</v>
      </c>
      <c r="X44" s="217" t="s">
        <v>306</v>
      </c>
      <c r="Y44" s="332" t="str">
        <f t="shared" ref="Y44:Y45" si="42">IF(U44=100%,IF(U44&gt;=100%,"CUMPLIDA","ATENCIÓN"),IF(U44&lt;100%,"INCUMPLIDA","EN EJECUCIÓN"))</f>
        <v>INCUMPLIDA</v>
      </c>
      <c r="Z44" s="201" t="str">
        <f t="shared" si="38"/>
        <v>NO</v>
      </c>
      <c r="AA44" s="389" t="s">
        <v>94</v>
      </c>
      <c r="AB44" s="333" t="str">
        <f t="shared" si="39"/>
        <v>NO APLICA</v>
      </c>
      <c r="AC44" s="186" t="str">
        <f t="shared" si="40"/>
        <v>NO APLICA</v>
      </c>
      <c r="AD44" s="201" t="s">
        <v>95</v>
      </c>
      <c r="AE44" s="151"/>
    </row>
    <row r="45" spans="2:31" ht="112.5" customHeight="1" x14ac:dyDescent="0.2">
      <c r="B45" s="308" t="s">
        <v>85</v>
      </c>
      <c r="C45" s="469"/>
      <c r="D45" s="151" t="s">
        <v>127</v>
      </c>
      <c r="E45" s="223">
        <v>784</v>
      </c>
      <c r="F45" s="233" t="s">
        <v>128</v>
      </c>
      <c r="G45" s="233" t="s">
        <v>424</v>
      </c>
      <c r="H45" s="419" t="s">
        <v>427</v>
      </c>
      <c r="I45" s="235" t="s">
        <v>428</v>
      </c>
      <c r="J45" s="285">
        <v>1</v>
      </c>
      <c r="K45" s="189" t="s">
        <v>143</v>
      </c>
      <c r="L45" s="285" t="s">
        <v>316</v>
      </c>
      <c r="M45" s="210">
        <v>1</v>
      </c>
      <c r="N45" s="368">
        <v>45960</v>
      </c>
      <c r="O45" s="399">
        <v>46021</v>
      </c>
      <c r="P45" s="151"/>
      <c r="Q45" s="293">
        <v>46022</v>
      </c>
      <c r="R45" s="152"/>
      <c r="S45" s="201">
        <v>0</v>
      </c>
      <c r="T45" s="353">
        <f t="shared" ref="T45" si="43">(IF(S45="","",IF(OR($J45=0,$J45="",Q45=""),"",S45/$J45)))</f>
        <v>0</v>
      </c>
      <c r="U45" s="206">
        <f t="shared" ref="U45" si="44">(IF(OR($M45="",T45=""),"",IF(OR($M45=0,T45=0),0,IF((T45*100%)/$M45&gt;100%,100%,(T45*100%)/$M45))))</f>
        <v>0</v>
      </c>
      <c r="V45" s="207" t="str">
        <f t="shared" ref="V45" si="45">IF(S45="","",IF(U45&lt;100%, IF(U45&lt;100%, "ALERTA","EN TERMINO"), IF(U45=100%, "OK", "EN TERMINO")))</f>
        <v>ALERTA</v>
      </c>
      <c r="W45" s="298" t="s">
        <v>1001</v>
      </c>
      <c r="X45" s="217" t="s">
        <v>306</v>
      </c>
      <c r="Y45" s="332" t="str">
        <f t="shared" si="42"/>
        <v>INCUMPLIDA</v>
      </c>
      <c r="Z45" s="201" t="str">
        <f t="shared" si="38"/>
        <v>NO</v>
      </c>
      <c r="AA45" s="389" t="s">
        <v>94</v>
      </c>
      <c r="AB45" s="333" t="str">
        <f t="shared" si="39"/>
        <v>NO APLICA</v>
      </c>
      <c r="AC45" s="186" t="str">
        <f t="shared" si="40"/>
        <v>NO APLICA</v>
      </c>
      <c r="AD45" s="201" t="s">
        <v>95</v>
      </c>
      <c r="AE45" s="151"/>
    </row>
  </sheetData>
  <autoFilter ref="B3:AH45"/>
  <mergeCells count="13">
    <mergeCell ref="C40:C45"/>
    <mergeCell ref="C33:C39"/>
    <mergeCell ref="C30:C32"/>
    <mergeCell ref="Q1:Y1"/>
    <mergeCell ref="Z1:AE2"/>
    <mergeCell ref="Q2:Y2"/>
    <mergeCell ref="C13:C15"/>
    <mergeCell ref="C7:C8"/>
    <mergeCell ref="C22:C23"/>
    <mergeCell ref="C16:C18"/>
    <mergeCell ref="B1:F2"/>
    <mergeCell ref="G1:P2"/>
    <mergeCell ref="C25:C29"/>
  </mergeCells>
  <conditionalFormatting sqref="V4">
    <cfRule type="dataBar" priority="176">
      <dataBar>
        <cfvo type="min"/>
        <cfvo type="max"/>
        <color rgb="FF638EC6"/>
      </dataBar>
    </cfRule>
  </conditionalFormatting>
  <conditionalFormatting sqref="V4:V45">
    <cfRule type="containsText" dxfId="190" priority="64" stopIfTrue="1" operator="containsText" text="EN TERMINO">
      <formula>NOT(ISERROR(SEARCH("EN TERMINO",V4)))</formula>
    </cfRule>
    <cfRule type="containsText" priority="65" operator="containsText" text="AMARILLO">
      <formula>NOT(ISERROR(SEARCH("AMARILLO",V4)))</formula>
    </cfRule>
    <cfRule type="containsText" dxfId="189" priority="66" stopIfTrue="1" operator="containsText" text="ALERTA">
      <formula>NOT(ISERROR(SEARCH("ALERTA",V4)))</formula>
    </cfRule>
    <cfRule type="containsText" dxfId="188" priority="67" stopIfTrue="1" operator="containsText" text="OK">
      <formula>NOT(ISERROR(SEARCH("OK",V4)))</formula>
    </cfRule>
  </conditionalFormatting>
  <conditionalFormatting sqref="V5:V12">
    <cfRule type="dataBar" priority="327">
      <dataBar>
        <cfvo type="min"/>
        <cfvo type="max"/>
        <color rgb="FF638EC6"/>
      </dataBar>
    </cfRule>
  </conditionalFormatting>
  <conditionalFormatting sqref="V13">
    <cfRule type="dataBar" priority="116">
      <dataBar>
        <cfvo type="min"/>
        <cfvo type="max"/>
        <color rgb="FF638EC6"/>
      </dataBar>
    </cfRule>
  </conditionalFormatting>
  <conditionalFormatting sqref="V14:V15">
    <cfRule type="dataBar" priority="411">
      <dataBar>
        <cfvo type="min"/>
        <cfvo type="max"/>
        <color rgb="FF638EC6"/>
      </dataBar>
    </cfRule>
  </conditionalFormatting>
  <conditionalFormatting sqref="V16">
    <cfRule type="dataBar" priority="38">
      <dataBar>
        <cfvo type="min"/>
        <cfvo type="max"/>
        <color rgb="FF638EC6"/>
      </dataBar>
    </cfRule>
  </conditionalFormatting>
  <conditionalFormatting sqref="V17:V18">
    <cfRule type="dataBar" priority="37">
      <dataBar>
        <cfvo type="min"/>
        <cfvo type="max"/>
        <color rgb="FF638EC6"/>
      </dataBar>
    </cfRule>
  </conditionalFormatting>
  <conditionalFormatting sqref="V19">
    <cfRule type="dataBar" priority="36">
      <dataBar>
        <cfvo type="min"/>
        <cfvo type="max"/>
        <color rgb="FF638EC6"/>
      </dataBar>
    </cfRule>
  </conditionalFormatting>
  <conditionalFormatting sqref="V20">
    <cfRule type="dataBar" priority="35">
      <dataBar>
        <cfvo type="min"/>
        <cfvo type="max"/>
        <color rgb="FF638EC6"/>
      </dataBar>
    </cfRule>
  </conditionalFormatting>
  <conditionalFormatting sqref="V21:V45">
    <cfRule type="dataBar" priority="1304">
      <dataBar>
        <cfvo type="min"/>
        <cfvo type="max"/>
        <color rgb="FF638EC6"/>
      </dataBar>
    </cfRule>
  </conditionalFormatting>
  <conditionalFormatting sqref="Y4:Y45">
    <cfRule type="containsText" dxfId="187" priority="1" operator="containsText" text="EN EJECUCIÓN">
      <formula>NOT(ISERROR(SEARCH("EN EJECUCIÓN",Y4)))</formula>
    </cfRule>
    <cfRule type="containsText" dxfId="186" priority="2" operator="containsText" text="EN TERMINO">
      <formula>NOT(ISERROR(SEARCH("EN TERMINO",Y4)))</formula>
    </cfRule>
    <cfRule type="containsText" dxfId="185" priority="3" operator="containsText" text="ATENCIÓN">
      <formula>NOT(ISERROR(SEARCH("ATENCIÓN",Y4)))</formula>
    </cfRule>
    <cfRule type="containsText" dxfId="184" priority="4" stopIfTrue="1" operator="containsText" text="PENDIENTE">
      <formula>NOT(ISERROR(SEARCH("PENDIENTE",Y4)))</formula>
    </cfRule>
    <cfRule type="containsText" dxfId="183" priority="5" stopIfTrue="1" operator="containsText" text="INCUMPLIDA">
      <formula>NOT(ISERROR(SEARCH("INCUMPLIDA",Y4)))</formula>
    </cfRule>
    <cfRule type="containsText" dxfId="182" priority="6" stopIfTrue="1" operator="containsText" text="CUMPLIDA">
      <formula>NOT(ISERROR(SEARCH("CUMPLIDA",Y4)))</formula>
    </cfRule>
  </conditionalFormatting>
  <conditionalFormatting sqref="AC4:AC45">
    <cfRule type="containsText" dxfId="181" priority="13" operator="containsText" text="cerrada">
      <formula>NOT(ISERROR(SEARCH("cerrada",AC4)))</formula>
    </cfRule>
    <cfRule type="containsText" dxfId="180" priority="14" operator="containsText" text="cerrado">
      <formula>NOT(ISERROR(SEARCH("cerrado",AC4)))</formula>
    </cfRule>
    <cfRule type="containsText" dxfId="179" priority="15" operator="containsText" text="Abierto">
      <formula>NOT(ISERROR(SEARCH("Abierto",AC4)))</formula>
    </cfRule>
  </conditionalFormatting>
  <conditionalFormatting sqref="AG13">
    <cfRule type="containsText" dxfId="178" priority="51" operator="containsText" text="cerrada">
      <formula>NOT(ISERROR(SEARCH("cerrada",AG13)))</formula>
    </cfRule>
    <cfRule type="containsText" dxfId="177" priority="52" operator="containsText" text="cerrado">
      <formula>NOT(ISERROR(SEARCH("cerrado",AG13)))</formula>
    </cfRule>
    <cfRule type="containsText" dxfId="176" priority="53" operator="containsText" text="Abierto">
      <formula>NOT(ISERROR(SEARCH("Abierto",AG13)))</formula>
    </cfRule>
  </conditionalFormatting>
  <dataValidations count="5">
    <dataValidation type="list" allowBlank="1" showInputMessage="1" showErrorMessage="1" sqref="D7:D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AE13">
      <formula1>$AF$4:$AG$4</formula1>
    </dataValidation>
    <dataValidation type="list" allowBlank="1" showInputMessage="1" showErrorMessage="1" sqref="K4:K6">
      <formula1>$E$2:$E$3</formula1>
    </dataValidation>
    <dataValidation type="list" allowBlank="1" showInputMessage="1" showErrorMessage="1" sqref="K13:K45">
      <formula1>"Correctiva, Preventiva, Acción de mejora"</formula1>
    </dataValidation>
    <dataValidation type="list" allowBlank="1" showInputMessage="1" showErrorMessage="1" sqref="AA4:AA45">
      <formula1>$BE$4:$BG$4</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B1:AE4"/>
  <sheetViews>
    <sheetView zoomScale="90" zoomScaleNormal="90" workbookViewId="0">
      <pane xSplit="5" topLeftCell="U1" activePane="topRight" state="frozen"/>
      <selection activeCell="A3" sqref="A3"/>
      <selection pane="topRight" activeCell="W4" sqref="W4"/>
    </sheetView>
  </sheetViews>
  <sheetFormatPr baseColWidth="10" defaultColWidth="20.140625" defaultRowHeight="50.1" customHeight="1" outlineLevelCol="1" x14ac:dyDescent="0.2"/>
  <cols>
    <col min="1" max="1" width="4.140625" style="142" customWidth="1"/>
    <col min="2" max="2" width="8" style="142" customWidth="1"/>
    <col min="3" max="3" width="18.5703125" style="142" customWidth="1"/>
    <col min="4" max="4" width="10.42578125" style="142" customWidth="1"/>
    <col min="5" max="5" width="15.42578125" style="142" customWidth="1"/>
    <col min="6" max="6" width="39" style="142" customWidth="1"/>
    <col min="7" max="7" width="26.7109375" style="142" customWidth="1"/>
    <col min="8" max="8" width="33.85546875" style="144" customWidth="1"/>
    <col min="9" max="9" width="20.140625" style="142"/>
    <col min="10" max="10" width="12.140625" style="142" customWidth="1"/>
    <col min="11" max="15" width="20.140625" style="142" customWidth="1"/>
    <col min="16" max="16" width="20.140625" style="142"/>
    <col min="17" max="17" width="20.140625" style="143" outlineLevel="1"/>
    <col min="18" max="18" width="26.85546875" style="143" customWidth="1" outlineLevel="1"/>
    <col min="19" max="19" width="20.140625" style="143" outlineLevel="1"/>
    <col min="20" max="21" width="20.140625" style="143" customWidth="1" outlineLevel="1"/>
    <col min="22" max="22" width="20.140625" style="143" outlineLevel="1"/>
    <col min="23" max="23" width="70"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21" customHeight="1" x14ac:dyDescent="0.25">
      <c r="B1" s="475" t="s">
        <v>6</v>
      </c>
      <c r="C1" s="475"/>
      <c r="D1" s="475"/>
      <c r="E1" s="475"/>
      <c r="F1" s="475"/>
      <c r="G1" s="467" t="s">
        <v>19</v>
      </c>
      <c r="H1" s="467"/>
      <c r="I1" s="467"/>
      <c r="J1" s="467"/>
      <c r="K1" s="467"/>
      <c r="L1" s="467"/>
      <c r="M1" s="467"/>
      <c r="N1" s="467"/>
      <c r="O1" s="467"/>
      <c r="P1" s="467"/>
      <c r="Q1" s="465"/>
      <c r="R1" s="465"/>
      <c r="S1" s="465"/>
      <c r="T1" s="465"/>
      <c r="U1" s="465"/>
      <c r="V1" s="465"/>
      <c r="W1" s="465"/>
      <c r="X1" s="465"/>
      <c r="Y1" s="465"/>
      <c r="Z1" s="461" t="s">
        <v>69</v>
      </c>
      <c r="AA1" s="462"/>
      <c r="AB1" s="462"/>
      <c r="AC1" s="462"/>
      <c r="AD1" s="462"/>
      <c r="AE1" s="462"/>
    </row>
    <row r="2" spans="2:31" ht="32.25" customHeight="1" x14ac:dyDescent="0.25">
      <c r="B2" s="475"/>
      <c r="C2" s="475"/>
      <c r="D2" s="475"/>
      <c r="E2" s="475"/>
      <c r="F2" s="475"/>
      <c r="G2" s="467"/>
      <c r="H2" s="467"/>
      <c r="I2" s="467"/>
      <c r="J2" s="467"/>
      <c r="K2" s="467"/>
      <c r="L2" s="467"/>
      <c r="M2" s="467"/>
      <c r="N2" s="467"/>
      <c r="O2" s="467"/>
      <c r="P2" s="467"/>
      <c r="Q2" s="468" t="s">
        <v>70</v>
      </c>
      <c r="R2" s="468"/>
      <c r="S2" s="468"/>
      <c r="T2" s="468"/>
      <c r="U2" s="468"/>
      <c r="V2" s="468"/>
      <c r="W2" s="468"/>
      <c r="X2" s="468"/>
      <c r="Y2" s="468"/>
      <c r="Z2" s="463"/>
      <c r="AA2" s="464"/>
      <c r="AB2" s="464"/>
      <c r="AC2" s="464"/>
      <c r="AD2" s="464"/>
      <c r="AE2" s="464"/>
    </row>
    <row r="3" spans="2:31"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4" t="s">
        <v>58</v>
      </c>
      <c r="AB3" s="184" t="s">
        <v>60</v>
      </c>
      <c r="AC3" s="184" t="s">
        <v>62</v>
      </c>
      <c r="AD3" s="184" t="s">
        <v>64</v>
      </c>
      <c r="AE3" s="184" t="s">
        <v>84</v>
      </c>
    </row>
    <row r="4" spans="2:31" ht="139.5" customHeight="1" x14ac:dyDescent="0.25">
      <c r="B4" s="195" t="s">
        <v>137</v>
      </c>
      <c r="C4" s="421" t="s">
        <v>429</v>
      </c>
      <c r="D4" s="216" t="s">
        <v>430</v>
      </c>
      <c r="E4" s="214">
        <v>527</v>
      </c>
      <c r="F4" s="220" t="s">
        <v>431</v>
      </c>
      <c r="G4" s="250" t="s">
        <v>432</v>
      </c>
      <c r="H4" s="209" t="s">
        <v>433</v>
      </c>
      <c r="I4" s="209" t="s">
        <v>434</v>
      </c>
      <c r="J4" s="209">
        <v>2</v>
      </c>
      <c r="K4" s="189" t="s">
        <v>92</v>
      </c>
      <c r="L4" s="305" t="s">
        <v>435</v>
      </c>
      <c r="M4" s="249">
        <v>1</v>
      </c>
      <c r="N4" s="304">
        <v>45427</v>
      </c>
      <c r="O4" s="304">
        <v>45657</v>
      </c>
      <c r="P4" s="373">
        <v>46022</v>
      </c>
      <c r="Q4" s="293">
        <v>46022</v>
      </c>
      <c r="R4" s="209"/>
      <c r="S4" s="201">
        <v>1</v>
      </c>
      <c r="T4" s="302">
        <f t="shared" ref="T4" si="0">(IF(S4="","",IF(OR($J4=0,$J4="",Q4=""),"",S4/$J4)))</f>
        <v>0.5</v>
      </c>
      <c r="U4" s="306">
        <f t="shared" ref="U4" si="1">(IF(OR($M4="",T4=""),"",IF(OR($M4=0,T4=0),0,IF((T4*100%)/$M4&gt;100%,100%,(T4*100%)/$M4))))</f>
        <v>0.5</v>
      </c>
      <c r="V4" s="301" t="str">
        <f t="shared" ref="V4" si="2">IF(S4="","",IF(U4&lt;100%, IF(U4&lt;100%, "ALERTA","EN TERMINO"), IF(U4=100%, "OK", "EN TERMINO")))</f>
        <v>ALERTA</v>
      </c>
      <c r="W4" s="314" t="s">
        <v>1003</v>
      </c>
      <c r="X4" s="217" t="s">
        <v>306</v>
      </c>
      <c r="Y4" s="292" t="str">
        <f>IF(U4=100%,IF(U4&gt;=100%,"CUMPLIDA","ATENCIÓN"),IF(U4&lt;100%,"INCUMPLIDA","EN EJECUCIÓN"))</f>
        <v>INCUMPLIDA</v>
      </c>
      <c r="Z4" s="201" t="str">
        <f t="shared" ref="Z4" si="3">IF(Y4="CUMPLIDA", "SI", "NO")</f>
        <v>NO</v>
      </c>
      <c r="AA4" s="335" t="s">
        <v>94</v>
      </c>
      <c r="AB4" s="333" t="str">
        <f t="shared" ref="AB4" si="4">IF(Y4="CUMPLIDA",IF(AND(Z4="SI",AA4="NO"),"EFECTIVA",IF(AND(Z4="NO",AA4="NO"),"INEFECTIVA",IF(AND(Z4="NO",AA4="SI"),"INEFECTIVA",IF(AND(Z4="SI",AA4="SI"),"INEFECTIVA")))),"NO APLICA")</f>
        <v>NO APLICA</v>
      </c>
      <c r="AC4" s="186" t="str">
        <f t="shared" ref="AC4" si="5">IF(AB4="EFECTIVA","NO",IF(AB4="INEFECTIVA","SI","NO APLICA"))</f>
        <v>NO APLICA</v>
      </c>
      <c r="AD4" s="201" t="s">
        <v>95</v>
      </c>
      <c r="AE4" s="151"/>
    </row>
  </sheetData>
  <autoFilter ref="A3:AG4"/>
  <mergeCells count="5">
    <mergeCell ref="B1:F2"/>
    <mergeCell ref="G1:P2"/>
    <mergeCell ref="Q1:Y1"/>
    <mergeCell ref="Z1:AE2"/>
    <mergeCell ref="Q2:Y2"/>
  </mergeCells>
  <conditionalFormatting sqref="V4">
    <cfRule type="containsText" dxfId="175" priority="1718" stopIfTrue="1" operator="containsText" text="EN TERMINO">
      <formula>NOT(ISERROR(SEARCH("EN TERMINO",V4)))</formula>
    </cfRule>
    <cfRule type="containsText" priority="1719" operator="containsText" text="AMARILLO">
      <formula>NOT(ISERROR(SEARCH("AMARILLO",V4)))</formula>
    </cfRule>
    <cfRule type="containsText" dxfId="174" priority="1720" stopIfTrue="1" operator="containsText" text="ALERTA">
      <formula>NOT(ISERROR(SEARCH("ALERTA",V4)))</formula>
    </cfRule>
    <cfRule type="containsText" dxfId="173" priority="1721" stopIfTrue="1" operator="containsText" text="OK">
      <formula>NOT(ISERROR(SEARCH("OK",V4)))</formula>
    </cfRule>
    <cfRule type="dataBar" priority="1722">
      <dataBar>
        <cfvo type="min"/>
        <cfvo type="max"/>
        <color rgb="FF638EC6"/>
      </dataBar>
    </cfRule>
  </conditionalFormatting>
  <conditionalFormatting sqref="Y4">
    <cfRule type="containsText" dxfId="172" priority="1" operator="containsText" text="EN EJECUCIÓN">
      <formula>NOT(ISERROR(SEARCH("EN EJECUCIÓN",Y4)))</formula>
    </cfRule>
    <cfRule type="containsText" dxfId="171" priority="2" operator="containsText" text="EN TERMINO">
      <formula>NOT(ISERROR(SEARCH("EN TERMINO",Y4)))</formula>
    </cfRule>
    <cfRule type="containsText" dxfId="170" priority="3" operator="containsText" text="ATENCIÓN">
      <formula>NOT(ISERROR(SEARCH("ATENCIÓN",Y4)))</formula>
    </cfRule>
    <cfRule type="containsText" dxfId="169" priority="4" stopIfTrue="1" operator="containsText" text="PENDIENTE">
      <formula>NOT(ISERROR(SEARCH("PENDIENTE",Y4)))</formula>
    </cfRule>
    <cfRule type="containsText" dxfId="168" priority="5" stopIfTrue="1" operator="containsText" text="INCUMPLIDA">
      <formula>NOT(ISERROR(SEARCH("INCUMPLIDA",Y4)))</formula>
    </cfRule>
    <cfRule type="containsText" dxfId="167" priority="6" stopIfTrue="1" operator="containsText" text="CUMPLIDA">
      <formula>NOT(ISERROR(SEARCH("CUMPLIDA",Y4)))</formula>
    </cfRule>
  </conditionalFormatting>
  <conditionalFormatting sqref="AC4">
    <cfRule type="containsText" dxfId="166" priority="19" operator="containsText" text="cerrada">
      <formula>NOT(ISERROR(SEARCH("cerrada",AC4)))</formula>
    </cfRule>
    <cfRule type="containsText" dxfId="165" priority="20" operator="containsText" text="cerrado">
      <formula>NOT(ISERROR(SEARCH("cerrado",AC4)))</formula>
    </cfRule>
    <cfRule type="containsText" dxfId="164" priority="21" operator="containsText" text="Abierto">
      <formula>NOT(ISERROR(SEARCH("Abierto",AC4)))</formula>
    </cfRule>
  </conditionalFormatting>
  <dataValidations count="2">
    <dataValidation type="list" allowBlank="1" showInputMessage="1" showErrorMessage="1" sqref="K4">
      <formula1>"Correctiva, Preventiva, Acción de mejora"</formula1>
    </dataValidation>
    <dataValidation type="list" allowBlank="1" showInputMessage="1" showErrorMessage="1" sqref="AA4">
      <formula1>#REF!</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76"/>
  <sheetViews>
    <sheetView zoomScale="80" zoomScaleNormal="80" workbookViewId="0">
      <pane xSplit="5" topLeftCell="T1" activePane="topRight" state="frozen"/>
      <selection activeCell="A3" sqref="A3"/>
      <selection pane="topRight" activeCell="W4" sqref="W4"/>
    </sheetView>
  </sheetViews>
  <sheetFormatPr baseColWidth="10" defaultColWidth="20.140625" defaultRowHeight="39.950000000000003" customHeight="1" outlineLevelCol="1" x14ac:dyDescent="0.2"/>
  <cols>
    <col min="1" max="1" width="4.140625" style="142" customWidth="1"/>
    <col min="2" max="2" width="16" style="142" customWidth="1"/>
    <col min="3" max="3" width="21.42578125" style="142" customWidth="1"/>
    <col min="4" max="4" width="12.28515625" style="142" customWidth="1"/>
    <col min="5" max="5" width="14.42578125" style="142" customWidth="1"/>
    <col min="6" max="6" width="52.140625" style="142" customWidth="1"/>
    <col min="7" max="7" width="32.140625" style="142" customWidth="1"/>
    <col min="8" max="8" width="29.7109375" style="144" customWidth="1"/>
    <col min="9" max="16" width="20.140625" style="142"/>
    <col min="17" max="17" width="20.140625" style="143" outlineLevel="1"/>
    <col min="18" max="18" width="36.5703125" style="143" bestFit="1" customWidth="1" outlineLevel="1"/>
    <col min="19" max="19" width="20.140625" style="328" outlineLevel="1"/>
    <col min="20" max="22" width="20.140625" style="143" outlineLevel="1"/>
    <col min="23" max="23" width="53.285156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466" t="s">
        <v>6</v>
      </c>
      <c r="C1" s="466"/>
      <c r="D1" s="466"/>
      <c r="E1" s="466"/>
      <c r="F1" s="466"/>
      <c r="G1" s="467" t="s">
        <v>19</v>
      </c>
      <c r="H1" s="467"/>
      <c r="I1" s="467"/>
      <c r="J1" s="467"/>
      <c r="K1" s="467"/>
      <c r="L1" s="467"/>
      <c r="M1" s="467"/>
      <c r="N1" s="467"/>
      <c r="O1" s="467"/>
      <c r="P1" s="467"/>
      <c r="Q1" s="465"/>
      <c r="R1" s="465"/>
      <c r="S1" s="465"/>
      <c r="T1" s="465"/>
      <c r="U1" s="465"/>
      <c r="V1" s="465"/>
      <c r="W1" s="465"/>
      <c r="X1" s="465"/>
      <c r="Y1" s="465"/>
      <c r="Z1" s="461" t="s">
        <v>69</v>
      </c>
      <c r="AA1" s="462"/>
      <c r="AB1" s="462"/>
      <c r="AC1" s="462"/>
      <c r="AD1" s="462"/>
      <c r="AE1" s="462"/>
    </row>
    <row r="2" spans="2:31" ht="18.75" customHeight="1" x14ac:dyDescent="0.25">
      <c r="B2" s="466"/>
      <c r="C2" s="466"/>
      <c r="D2" s="466"/>
      <c r="E2" s="466"/>
      <c r="F2" s="466"/>
      <c r="G2" s="467"/>
      <c r="H2" s="467"/>
      <c r="I2" s="467"/>
      <c r="J2" s="467"/>
      <c r="K2" s="467"/>
      <c r="L2" s="467"/>
      <c r="M2" s="467"/>
      <c r="N2" s="467"/>
      <c r="O2" s="467"/>
      <c r="P2" s="467"/>
      <c r="Q2" s="468" t="s">
        <v>70</v>
      </c>
      <c r="R2" s="468"/>
      <c r="S2" s="468"/>
      <c r="T2" s="468"/>
      <c r="U2" s="468"/>
      <c r="V2" s="468"/>
      <c r="W2" s="468"/>
      <c r="X2" s="468"/>
      <c r="Y2" s="468"/>
      <c r="Z2" s="463"/>
      <c r="AA2" s="464"/>
      <c r="AB2" s="464"/>
      <c r="AC2" s="464"/>
      <c r="AD2" s="464"/>
      <c r="AE2" s="464"/>
    </row>
    <row r="3" spans="2:31"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5" t="s">
        <v>58</v>
      </c>
      <c r="AB3" s="185" t="s">
        <v>60</v>
      </c>
      <c r="AC3" s="185" t="s">
        <v>62</v>
      </c>
      <c r="AD3" s="185" t="s">
        <v>64</v>
      </c>
      <c r="AE3" s="185" t="s">
        <v>84</v>
      </c>
    </row>
    <row r="4" spans="2:31" ht="225" customHeight="1" x14ac:dyDescent="0.25">
      <c r="B4" s="195" t="s">
        <v>137</v>
      </c>
      <c r="C4" s="212" t="s">
        <v>436</v>
      </c>
      <c r="D4" s="151"/>
      <c r="E4" s="223">
        <v>703</v>
      </c>
      <c r="F4" s="224" t="s">
        <v>437</v>
      </c>
      <c r="G4" s="189" t="s">
        <v>438</v>
      </c>
      <c r="H4" s="189" t="s">
        <v>439</v>
      </c>
      <c r="I4" s="189" t="s">
        <v>440</v>
      </c>
      <c r="J4" s="151">
        <v>129</v>
      </c>
      <c r="K4" s="151" t="s">
        <v>92</v>
      </c>
      <c r="L4" s="151" t="s">
        <v>441</v>
      </c>
      <c r="M4" s="210">
        <v>1</v>
      </c>
      <c r="N4" s="254">
        <v>45894</v>
      </c>
      <c r="O4" s="347">
        <v>45961</v>
      </c>
      <c r="P4" s="151" t="s">
        <v>442</v>
      </c>
      <c r="Q4" s="293">
        <v>46022</v>
      </c>
      <c r="R4" s="298" t="s">
        <v>443</v>
      </c>
      <c r="S4" s="201">
        <v>129</v>
      </c>
      <c r="T4" s="205">
        <f t="shared" ref="T4" si="0">(IF(S4="","",IF(OR($J4=0,$J4="",Q4=""),"",S4/$J4)))</f>
        <v>1</v>
      </c>
      <c r="U4" s="206">
        <f t="shared" ref="U4" si="1">(IF(OR($M4="",T4=""),"",IF(OR($M4=0,T4=0),0,IF((T4*100%)/$M4&gt;100%,100%,(T4*100%)/$M4))))</f>
        <v>1</v>
      </c>
      <c r="V4" s="207" t="str">
        <f t="shared" ref="V4" si="2">IF(S4="","",IF(U4&lt;100%, IF(U4&lt;100%, "ALERTA","EN TERMINO"), IF(U4=100%, "OK", "EN TERMINO")))</f>
        <v>OK</v>
      </c>
      <c r="W4" s="298" t="s">
        <v>999</v>
      </c>
      <c r="X4" s="303" t="s">
        <v>306</v>
      </c>
      <c r="Y4" s="296" t="str">
        <f t="shared" ref="Y4" si="3">IF(U4=100%,IF(U4&gt;=100%,"CUMPLIDA","ATENCIÓN"),IF(U4&lt;50%,"ATENCIÓN","EN EJECUCIÓN"))</f>
        <v>CUMPLIDA</v>
      </c>
      <c r="Z4" s="201" t="str">
        <f t="shared" ref="Z4" si="4">IF(Y4="CUMPLIDA", "SI", "NO")</f>
        <v>SI</v>
      </c>
      <c r="AA4" s="335" t="s">
        <v>94</v>
      </c>
      <c r="AB4" s="333" t="str">
        <f t="shared" ref="AB4" si="5">IF(Y4="CUMPLIDA",IF(AND(Z4="SI",AA4="NO"),"EFECTIVA",IF(AND(Z4="NO",AA4="NO"),"INEFECTIVA",IF(AND(Z4="NO",AA4="SI"),"INEFECTIVA",IF(AND(Z4="SI",AA4="SI"),"INEFECTIVA")))),"NO APLICA")</f>
        <v>EFECTIVA</v>
      </c>
      <c r="AC4" s="186" t="str">
        <f t="shared" ref="AC4" si="6">IF(AB4="EFECTIVA","NO",IF(AB4="INEFECTIVA","SI","NO APLICA"))</f>
        <v>NO</v>
      </c>
      <c r="AD4" s="201" t="s">
        <v>95</v>
      </c>
      <c r="AE4" s="151"/>
    </row>
    <row r="5" spans="2:31" ht="39.950000000000003" customHeight="1" x14ac:dyDescent="0.2">
      <c r="F5" s="349"/>
    </row>
    <row r="6" spans="2:31" ht="39.950000000000003" customHeight="1" x14ac:dyDescent="0.2">
      <c r="F6" s="349"/>
    </row>
    <row r="7" spans="2:31" ht="39.950000000000003" customHeight="1" x14ac:dyDescent="0.2">
      <c r="F7" s="349"/>
    </row>
    <row r="8" spans="2:31" ht="39.950000000000003" customHeight="1" x14ac:dyDescent="0.2">
      <c r="F8" s="349"/>
    </row>
    <row r="9" spans="2:31" ht="39.950000000000003" customHeight="1" x14ac:dyDescent="0.2">
      <c r="F9" s="349"/>
    </row>
    <row r="10" spans="2:31" ht="39.950000000000003" customHeight="1" x14ac:dyDescent="0.2">
      <c r="F10" s="349"/>
    </row>
    <row r="11" spans="2:31" ht="39.950000000000003" customHeight="1" x14ac:dyDescent="0.2">
      <c r="F11" s="349"/>
    </row>
    <row r="12" spans="2:31" ht="39.950000000000003" customHeight="1" x14ac:dyDescent="0.2">
      <c r="F12" s="349"/>
    </row>
    <row r="13" spans="2:31" ht="39.950000000000003" customHeight="1" x14ac:dyDescent="0.2">
      <c r="F13" s="349"/>
    </row>
    <row r="14" spans="2:31" ht="39.950000000000003" customHeight="1" x14ac:dyDescent="0.2">
      <c r="F14" s="349"/>
    </row>
    <row r="15" spans="2:31" ht="39.950000000000003" customHeight="1" x14ac:dyDescent="0.2">
      <c r="F15" s="349"/>
    </row>
    <row r="16" spans="2:31" ht="39.950000000000003" customHeight="1" x14ac:dyDescent="0.2">
      <c r="F16" s="349"/>
    </row>
    <row r="17" spans="6:6" ht="39.950000000000003" customHeight="1" x14ac:dyDescent="0.2">
      <c r="F17" s="349"/>
    </row>
    <row r="18" spans="6:6" ht="39.950000000000003" customHeight="1" x14ac:dyDescent="0.2">
      <c r="F18" s="349"/>
    </row>
    <row r="19" spans="6:6" ht="39.950000000000003" customHeight="1" x14ac:dyDescent="0.2">
      <c r="F19" s="349"/>
    </row>
    <row r="20" spans="6:6" ht="39.950000000000003" customHeight="1" x14ac:dyDescent="0.2">
      <c r="F20" s="349"/>
    </row>
    <row r="21" spans="6:6" ht="39.950000000000003" customHeight="1" x14ac:dyDescent="0.2">
      <c r="F21" s="349"/>
    </row>
    <row r="22" spans="6:6" ht="39.950000000000003" customHeight="1" x14ac:dyDescent="0.2">
      <c r="F22" s="349"/>
    </row>
    <row r="23" spans="6:6" ht="39.950000000000003" customHeight="1" x14ac:dyDescent="0.2">
      <c r="F23" s="349"/>
    </row>
    <row r="24" spans="6:6" ht="39.950000000000003" customHeight="1" x14ac:dyDescent="0.2">
      <c r="F24" s="349"/>
    </row>
    <row r="25" spans="6:6" ht="39.950000000000003" customHeight="1" x14ac:dyDescent="0.2">
      <c r="F25" s="349"/>
    </row>
    <row r="26" spans="6:6" ht="39.950000000000003" customHeight="1" x14ac:dyDescent="0.2">
      <c r="F26" s="349"/>
    </row>
    <row r="27" spans="6:6" ht="39.950000000000003" customHeight="1" x14ac:dyDescent="0.2">
      <c r="F27" s="349"/>
    </row>
    <row r="28" spans="6:6" ht="39.950000000000003" customHeight="1" x14ac:dyDescent="0.2">
      <c r="F28" s="349"/>
    </row>
    <row r="29" spans="6:6" ht="39.950000000000003" customHeight="1" x14ac:dyDescent="0.2">
      <c r="F29" s="349"/>
    </row>
    <row r="30" spans="6:6" ht="39.950000000000003" customHeight="1" x14ac:dyDescent="0.2">
      <c r="F30" s="349"/>
    </row>
    <row r="31" spans="6:6" ht="39.950000000000003" customHeight="1" x14ac:dyDescent="0.2">
      <c r="F31" s="349"/>
    </row>
    <row r="32" spans="6:6" ht="39.950000000000003" customHeight="1" x14ac:dyDescent="0.2">
      <c r="F32" s="349"/>
    </row>
    <row r="33" spans="6:6" ht="39.950000000000003" customHeight="1" x14ac:dyDescent="0.2">
      <c r="F33" s="349"/>
    </row>
    <row r="34" spans="6:6" ht="39.950000000000003" customHeight="1" x14ac:dyDescent="0.2">
      <c r="F34" s="349"/>
    </row>
    <row r="35" spans="6:6" ht="39.950000000000003" customHeight="1" x14ac:dyDescent="0.2">
      <c r="F35" s="349"/>
    </row>
    <row r="36" spans="6:6" ht="39.950000000000003" customHeight="1" x14ac:dyDescent="0.2">
      <c r="F36" s="349"/>
    </row>
    <row r="37" spans="6:6" ht="39.950000000000003" customHeight="1" x14ac:dyDescent="0.2">
      <c r="F37" s="349"/>
    </row>
    <row r="38" spans="6:6" ht="39.950000000000003" customHeight="1" x14ac:dyDescent="0.2">
      <c r="F38" s="349"/>
    </row>
    <row r="39" spans="6:6" ht="39.950000000000003" customHeight="1" x14ac:dyDescent="0.2">
      <c r="F39" s="349"/>
    </row>
    <row r="40" spans="6:6" ht="39.950000000000003" customHeight="1" x14ac:dyDescent="0.2">
      <c r="F40" s="349"/>
    </row>
    <row r="41" spans="6:6" ht="39.950000000000003" customHeight="1" x14ac:dyDescent="0.2">
      <c r="F41" s="349"/>
    </row>
    <row r="42" spans="6:6" ht="39.950000000000003" customHeight="1" x14ac:dyDescent="0.2">
      <c r="F42" s="349"/>
    </row>
    <row r="43" spans="6:6" ht="39.950000000000003" customHeight="1" x14ac:dyDescent="0.2">
      <c r="F43" s="349"/>
    </row>
    <row r="44" spans="6:6" ht="39.950000000000003" customHeight="1" x14ac:dyDescent="0.2">
      <c r="F44" s="349"/>
    </row>
    <row r="45" spans="6:6" ht="39.950000000000003" customHeight="1" x14ac:dyDescent="0.2">
      <c r="F45" s="349"/>
    </row>
    <row r="46" spans="6:6" ht="39.950000000000003" customHeight="1" x14ac:dyDescent="0.2">
      <c r="F46" s="349"/>
    </row>
    <row r="47" spans="6:6" ht="39.950000000000003" customHeight="1" x14ac:dyDescent="0.2">
      <c r="F47" s="349"/>
    </row>
    <row r="48" spans="6:6" ht="39.950000000000003" customHeight="1" x14ac:dyDescent="0.2">
      <c r="F48" s="349"/>
    </row>
    <row r="49" spans="6:6" ht="39.950000000000003" customHeight="1" x14ac:dyDescent="0.2">
      <c r="F49" s="349"/>
    </row>
    <row r="50" spans="6:6" ht="39.950000000000003" customHeight="1" x14ac:dyDescent="0.2">
      <c r="F50" s="349"/>
    </row>
    <row r="51" spans="6:6" ht="39.950000000000003" customHeight="1" x14ac:dyDescent="0.2">
      <c r="F51" s="349"/>
    </row>
    <row r="52" spans="6:6" ht="39.950000000000003" customHeight="1" x14ac:dyDescent="0.2">
      <c r="F52" s="349"/>
    </row>
    <row r="53" spans="6:6" ht="39.950000000000003" customHeight="1" x14ac:dyDescent="0.2">
      <c r="F53" s="349"/>
    </row>
    <row r="54" spans="6:6" ht="39.950000000000003" customHeight="1" x14ac:dyDescent="0.2">
      <c r="F54" s="349"/>
    </row>
    <row r="55" spans="6:6" ht="39.950000000000003" customHeight="1" x14ac:dyDescent="0.2">
      <c r="F55" s="349"/>
    </row>
    <row r="56" spans="6:6" ht="39.950000000000003" customHeight="1" x14ac:dyDescent="0.2">
      <c r="F56" s="349"/>
    </row>
    <row r="57" spans="6:6" ht="39.950000000000003" customHeight="1" x14ac:dyDescent="0.2">
      <c r="F57" s="349"/>
    </row>
    <row r="58" spans="6:6" ht="39.950000000000003" customHeight="1" x14ac:dyDescent="0.2">
      <c r="F58" s="349"/>
    </row>
    <row r="59" spans="6:6" ht="39.950000000000003" customHeight="1" x14ac:dyDescent="0.2">
      <c r="F59" s="349"/>
    </row>
    <row r="60" spans="6:6" ht="39.950000000000003" customHeight="1" x14ac:dyDescent="0.2">
      <c r="F60" s="349"/>
    </row>
    <row r="61" spans="6:6" ht="39.950000000000003" customHeight="1" x14ac:dyDescent="0.2">
      <c r="F61" s="349"/>
    </row>
    <row r="62" spans="6:6" ht="39.950000000000003" customHeight="1" x14ac:dyDescent="0.2">
      <c r="F62" s="349"/>
    </row>
    <row r="63" spans="6:6" ht="39.950000000000003" customHeight="1" x14ac:dyDescent="0.2">
      <c r="F63" s="349"/>
    </row>
    <row r="64" spans="6:6" ht="39.950000000000003" customHeight="1" x14ac:dyDescent="0.2">
      <c r="F64" s="349"/>
    </row>
    <row r="65" spans="6:6" ht="39.950000000000003" customHeight="1" x14ac:dyDescent="0.2">
      <c r="F65" s="349"/>
    </row>
    <row r="66" spans="6:6" ht="39.950000000000003" customHeight="1" x14ac:dyDescent="0.2">
      <c r="F66" s="349"/>
    </row>
    <row r="67" spans="6:6" ht="39.950000000000003" customHeight="1" x14ac:dyDescent="0.2">
      <c r="F67" s="349"/>
    </row>
    <row r="68" spans="6:6" ht="39.950000000000003" customHeight="1" x14ac:dyDescent="0.2">
      <c r="F68" s="349"/>
    </row>
    <row r="69" spans="6:6" ht="39.950000000000003" customHeight="1" x14ac:dyDescent="0.2">
      <c r="F69" s="349"/>
    </row>
    <row r="70" spans="6:6" ht="39.950000000000003" customHeight="1" x14ac:dyDescent="0.2">
      <c r="F70" s="349"/>
    </row>
    <row r="71" spans="6:6" ht="39.950000000000003" customHeight="1" x14ac:dyDescent="0.2">
      <c r="F71" s="349"/>
    </row>
    <row r="72" spans="6:6" ht="39.950000000000003" customHeight="1" x14ac:dyDescent="0.2">
      <c r="F72" s="349"/>
    </row>
    <row r="73" spans="6:6" ht="39.950000000000003" customHeight="1" x14ac:dyDescent="0.2">
      <c r="F73" s="349"/>
    </row>
    <row r="74" spans="6:6" ht="39.950000000000003" customHeight="1" x14ac:dyDescent="0.2">
      <c r="F74" s="349"/>
    </row>
    <row r="75" spans="6:6" ht="39.950000000000003" customHeight="1" x14ac:dyDescent="0.2">
      <c r="F75" s="349"/>
    </row>
    <row r="76" spans="6:6" ht="39.950000000000003" customHeight="1" x14ac:dyDescent="0.2">
      <c r="F76" s="349"/>
    </row>
  </sheetData>
  <autoFilter ref="B3:AG3"/>
  <mergeCells count="5">
    <mergeCell ref="B1:F2"/>
    <mergeCell ref="G1:P2"/>
    <mergeCell ref="Q1:Y1"/>
    <mergeCell ref="Z1:AE2"/>
    <mergeCell ref="Q2:Y2"/>
  </mergeCells>
  <conditionalFormatting sqref="V4">
    <cfRule type="containsText" dxfId="163" priority="1731" stopIfTrue="1" operator="containsText" text="EN TERMINO">
      <formula>NOT(ISERROR(SEARCH("EN TERMINO",V4)))</formula>
    </cfRule>
    <cfRule type="containsText" priority="1732" operator="containsText" text="AMARILLO">
      <formula>NOT(ISERROR(SEARCH("AMARILLO",V4)))</formula>
    </cfRule>
    <cfRule type="containsText" dxfId="162" priority="1733" stopIfTrue="1" operator="containsText" text="ALERTA">
      <formula>NOT(ISERROR(SEARCH("ALERTA",V4)))</formula>
    </cfRule>
    <cfRule type="containsText" dxfId="161" priority="1734" stopIfTrue="1" operator="containsText" text="OK">
      <formula>NOT(ISERROR(SEARCH("OK",V4)))</formula>
    </cfRule>
    <cfRule type="dataBar" priority="1735">
      <dataBar>
        <cfvo type="min"/>
        <cfvo type="max"/>
        <color rgb="FF638EC6"/>
      </dataBar>
    </cfRule>
  </conditionalFormatting>
  <conditionalFormatting sqref="Y4">
    <cfRule type="containsText" dxfId="160" priority="1" operator="containsText" text="EN EJECUCIÓN">
      <formula>NOT(ISERROR(SEARCH("EN EJECUCIÓN",Y4)))</formula>
    </cfRule>
    <cfRule type="containsText" dxfId="159" priority="2" operator="containsText" text="EN TERMINO">
      <formula>NOT(ISERROR(SEARCH("EN TERMINO",Y4)))</formula>
    </cfRule>
    <cfRule type="containsText" dxfId="158" priority="3" operator="containsText" text="ATENCIÓN">
      <formula>NOT(ISERROR(SEARCH("ATENCIÓN",Y4)))</formula>
    </cfRule>
    <cfRule type="containsText" dxfId="157" priority="4" stopIfTrue="1" operator="containsText" text="PENDIENTE">
      <formula>NOT(ISERROR(SEARCH("PENDIENTE",Y4)))</formula>
    </cfRule>
    <cfRule type="containsText" dxfId="156" priority="5" stopIfTrue="1" operator="containsText" text="INCUMPLIDA">
      <formula>NOT(ISERROR(SEARCH("INCUMPLIDA",Y4)))</formula>
    </cfRule>
    <cfRule type="containsText" dxfId="155" priority="6" stopIfTrue="1" operator="containsText" text="CUMPLIDA">
      <formula>NOT(ISERROR(SEARCH("CUMPLIDA",Y4)))</formula>
    </cfRule>
  </conditionalFormatting>
  <conditionalFormatting sqref="AC4">
    <cfRule type="containsText" dxfId="154" priority="13" operator="containsText" text="cerrada">
      <formula>NOT(ISERROR(SEARCH("cerrada",AC4)))</formula>
    </cfRule>
    <cfRule type="containsText" dxfId="153" priority="14" operator="containsText" text="cerrado">
      <formula>NOT(ISERROR(SEARCH("cerrado",AC4)))</formula>
    </cfRule>
    <cfRule type="containsText" dxfId="152" priority="15" operator="containsText" text="Abierto">
      <formula>NOT(ISERROR(SEARCH("Abierto",AC4)))</formula>
    </cfRule>
  </conditionalFormatting>
  <dataValidations count="2">
    <dataValidation type="list" allowBlank="1" showInputMessage="1" showErrorMessage="1" sqref="AA4">
      <formula1>#REF!</formula1>
    </dataValidation>
    <dataValidation type="list" allowBlank="1" showInputMessage="1" showErrorMessage="1" sqref="K4">
      <formula1>"Correctiva, Preventiva, Acción de mejora"</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B1:AE7"/>
  <sheetViews>
    <sheetView zoomScale="80" zoomScaleNormal="80" workbookViewId="0">
      <pane xSplit="5" topLeftCell="U1" activePane="topRight" state="frozen"/>
      <selection activeCell="A3" sqref="A3"/>
      <selection pane="topRight" activeCell="AA7" sqref="AA7"/>
    </sheetView>
  </sheetViews>
  <sheetFormatPr baseColWidth="10" defaultColWidth="20.140625" defaultRowHeight="39.950000000000003" customHeight="1" outlineLevelCol="1" x14ac:dyDescent="0.25"/>
  <cols>
    <col min="1" max="1" width="4.140625" style="142" customWidth="1"/>
    <col min="2" max="2" width="14" style="142" customWidth="1"/>
    <col min="3" max="3" width="19.85546875" style="142" customWidth="1"/>
    <col min="4" max="4" width="14.5703125" style="142" customWidth="1"/>
    <col min="5" max="5" width="13.140625" style="142" customWidth="1"/>
    <col min="6" max="6" width="39.85546875" style="142" customWidth="1"/>
    <col min="7" max="7" width="20.140625" style="142"/>
    <col min="8" max="8" width="22.7109375" style="349" customWidth="1"/>
    <col min="9" max="16" width="20.140625" style="142"/>
    <col min="17" max="17" width="20.140625" style="328" outlineLevel="1"/>
    <col min="18" max="18" width="30" style="328" customWidth="1" outlineLevel="1"/>
    <col min="19" max="22" width="20.140625" style="328" outlineLevel="1"/>
    <col min="23" max="23" width="78.42578125" style="328" customWidth="1" outlineLevel="1"/>
    <col min="24" max="25" width="20.140625" style="328" outlineLevel="1"/>
    <col min="26" max="26" width="23.42578125" style="328" customWidth="1" outlineLevel="1"/>
    <col min="27" max="27" width="20.140625" style="328" outlineLevel="1"/>
    <col min="28" max="30" width="20.140625" style="328"/>
    <col min="31" max="31" width="20.140625" style="142"/>
    <col min="32" max="32" width="8.85546875" style="142" customWidth="1"/>
    <col min="33" max="33" width="8.42578125" style="142" customWidth="1"/>
    <col min="34" max="16384" width="20.140625" style="142"/>
  </cols>
  <sheetData>
    <row r="1" spans="2:31" ht="18.75" customHeight="1" x14ac:dyDescent="0.25">
      <c r="B1" s="466" t="s">
        <v>6</v>
      </c>
      <c r="C1" s="466"/>
      <c r="D1" s="466"/>
      <c r="E1" s="466"/>
      <c r="F1" s="466"/>
      <c r="G1" s="467" t="s">
        <v>19</v>
      </c>
      <c r="H1" s="467"/>
      <c r="I1" s="467"/>
      <c r="J1" s="467"/>
      <c r="K1" s="467"/>
      <c r="L1" s="467"/>
      <c r="M1" s="467"/>
      <c r="N1" s="467"/>
      <c r="O1" s="467"/>
      <c r="P1" s="467"/>
      <c r="Q1" s="465"/>
      <c r="R1" s="465"/>
      <c r="S1" s="465"/>
      <c r="T1" s="465"/>
      <c r="U1" s="465"/>
      <c r="V1" s="465"/>
      <c r="W1" s="465"/>
      <c r="X1" s="465"/>
      <c r="Y1" s="465"/>
      <c r="Z1" s="461" t="s">
        <v>69</v>
      </c>
      <c r="AA1" s="462"/>
      <c r="AB1" s="462"/>
      <c r="AC1" s="462"/>
      <c r="AD1" s="462"/>
      <c r="AE1" s="462"/>
    </row>
    <row r="2" spans="2:31" ht="18.75" customHeight="1" x14ac:dyDescent="0.25">
      <c r="B2" s="466"/>
      <c r="C2" s="466"/>
      <c r="D2" s="466"/>
      <c r="E2" s="466"/>
      <c r="F2" s="466"/>
      <c r="G2" s="467"/>
      <c r="H2" s="467"/>
      <c r="I2" s="467"/>
      <c r="J2" s="467"/>
      <c r="K2" s="467"/>
      <c r="L2" s="467"/>
      <c r="M2" s="467"/>
      <c r="N2" s="467"/>
      <c r="O2" s="467"/>
      <c r="P2" s="467"/>
      <c r="Q2" s="468" t="s">
        <v>70</v>
      </c>
      <c r="R2" s="468"/>
      <c r="S2" s="468"/>
      <c r="T2" s="468"/>
      <c r="U2" s="468"/>
      <c r="V2" s="468"/>
      <c r="W2" s="468"/>
      <c r="X2" s="468"/>
      <c r="Y2" s="468"/>
      <c r="Z2" s="463"/>
      <c r="AA2" s="464"/>
      <c r="AB2" s="464"/>
      <c r="AC2" s="464"/>
      <c r="AD2" s="464"/>
      <c r="AE2" s="464"/>
    </row>
    <row r="3" spans="2:31" ht="70.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22" t="s">
        <v>76</v>
      </c>
      <c r="R3" s="422" t="s">
        <v>77</v>
      </c>
      <c r="S3" s="422" t="s">
        <v>78</v>
      </c>
      <c r="T3" s="422" t="s">
        <v>79</v>
      </c>
      <c r="U3" s="422" t="s">
        <v>80</v>
      </c>
      <c r="V3" s="422" t="s">
        <v>81</v>
      </c>
      <c r="W3" s="422" t="s">
        <v>82</v>
      </c>
      <c r="X3" s="422" t="s">
        <v>83</v>
      </c>
      <c r="Y3" s="422" t="s">
        <v>52</v>
      </c>
      <c r="Z3" s="184" t="s">
        <v>56</v>
      </c>
      <c r="AA3" s="184" t="s">
        <v>58</v>
      </c>
      <c r="AB3" s="184" t="s">
        <v>60</v>
      </c>
      <c r="AC3" s="184" t="s">
        <v>62</v>
      </c>
      <c r="AD3" s="184" t="s">
        <v>64</v>
      </c>
      <c r="AE3" s="184" t="s">
        <v>84</v>
      </c>
    </row>
    <row r="4" spans="2:31" ht="150" customHeight="1" x14ac:dyDescent="0.25">
      <c r="B4" s="195" t="s">
        <v>85</v>
      </c>
      <c r="C4" s="199" t="s">
        <v>207</v>
      </c>
      <c r="D4" s="151" t="s">
        <v>208</v>
      </c>
      <c r="E4" s="223">
        <v>648</v>
      </c>
      <c r="F4" s="379" t="s">
        <v>444</v>
      </c>
      <c r="G4" s="220" t="s">
        <v>445</v>
      </c>
      <c r="H4" s="250" t="s">
        <v>446</v>
      </c>
      <c r="I4" s="220" t="s">
        <v>447</v>
      </c>
      <c r="J4" s="216">
        <v>1</v>
      </c>
      <c r="K4" s="209" t="s">
        <v>99</v>
      </c>
      <c r="L4" s="209" t="s">
        <v>448</v>
      </c>
      <c r="M4" s="210">
        <v>1</v>
      </c>
      <c r="N4" s="218">
        <v>45670</v>
      </c>
      <c r="O4" s="253">
        <v>45777</v>
      </c>
      <c r="P4" s="254">
        <v>46112</v>
      </c>
      <c r="Q4" s="293">
        <v>46022</v>
      </c>
      <c r="R4" s="374" t="s">
        <v>449</v>
      </c>
      <c r="S4" s="201">
        <v>0</v>
      </c>
      <c r="T4" s="205">
        <f t="shared" ref="T4" si="0">(IF(S4="","",IF(OR($J4=0,$J4="",Q4=""),"",S4/$J4)))</f>
        <v>0</v>
      </c>
      <c r="U4" s="206">
        <f t="shared" ref="U4" si="1">(IF(OR($M4="",T4=""),"",IF(OR($M4=0,T4=0),0,IF((T4*100%)/$M4&gt;100%,100%,(T4*100%)/$M4))))</f>
        <v>0</v>
      </c>
      <c r="V4" s="207" t="str">
        <f t="shared" ref="V4" si="2">IF(S4="","",IF(U4&lt;100%, IF(U4&lt;100%, "ALERTA","EN TERMINO"), IF(U4=100%, "OK", "EN TERMINO")))</f>
        <v>ALERTA</v>
      </c>
      <c r="W4" s="340" t="s">
        <v>1005</v>
      </c>
      <c r="X4" s="310" t="s">
        <v>306</v>
      </c>
      <c r="Y4" s="296" t="str">
        <f t="shared" ref="Y4:Y7" si="3">IF(U4=100%,IF(U4&gt;=100%,"CUMPLIDA","ATENCIÓN"),IF(U4&lt;50%,"ATENCIÓN","EN EJECUCIÓN"))</f>
        <v>ATENCIÓN</v>
      </c>
      <c r="Z4" s="201" t="str">
        <f t="shared" ref="Z4" si="4">IF(Y4="CUMPLIDA", "SI", "NO")</f>
        <v>NO</v>
      </c>
      <c r="AA4" s="335" t="s">
        <v>94</v>
      </c>
      <c r="AB4" s="333" t="str">
        <f t="shared" ref="AB4" si="5">IF(Y4="CUMPLIDA",IF(AND(Z4="SI",AA4="NO"),"EFECTIVA",IF(AND(Z4="NO",AA4="NO"),"INEFECTIVA",IF(AND(Z4="NO",AA4="SI"),"INEFECTIVA",IF(AND(Z4="SI",AA4="SI"),"INEFECTIVA")))),"NO APLICA")</f>
        <v>NO APLICA</v>
      </c>
      <c r="AC4" s="186" t="str">
        <f t="shared" ref="AC4" si="6">IF(AB4="EFECTIVA","NO",IF(AB4="INEFECTIVA","SI","NO APLICA"))</f>
        <v>NO APLICA</v>
      </c>
      <c r="AD4" s="201" t="s">
        <v>95</v>
      </c>
      <c r="AE4" s="151"/>
    </row>
    <row r="5" spans="2:31" ht="409.5" customHeight="1" x14ac:dyDescent="0.25">
      <c r="B5" s="195" t="s">
        <v>85</v>
      </c>
      <c r="C5" s="470" t="s">
        <v>450</v>
      </c>
      <c r="D5" s="151" t="s">
        <v>208</v>
      </c>
      <c r="E5" s="223">
        <v>699</v>
      </c>
      <c r="F5" s="224" t="s">
        <v>451</v>
      </c>
      <c r="G5" s="224" t="s">
        <v>452</v>
      </c>
      <c r="H5" s="189" t="s">
        <v>453</v>
      </c>
      <c r="I5" s="189" t="s">
        <v>454</v>
      </c>
      <c r="J5" s="189">
        <v>1</v>
      </c>
      <c r="K5" s="216" t="s">
        <v>92</v>
      </c>
      <c r="L5" s="216" t="s">
        <v>455</v>
      </c>
      <c r="M5" s="210">
        <v>1</v>
      </c>
      <c r="N5" s="218">
        <v>45769</v>
      </c>
      <c r="O5" s="348">
        <v>45869</v>
      </c>
      <c r="P5" s="151"/>
      <c r="Q5" s="293">
        <v>45993</v>
      </c>
      <c r="R5" s="374"/>
      <c r="S5" s="201"/>
      <c r="T5" s="205" t="str">
        <f t="shared" ref="T5:T7" si="7">(IF(S5="","",IF(OR($J5=0,$J5="",Q5=""),"",S5/$J5)))</f>
        <v/>
      </c>
      <c r="U5" s="206" t="str">
        <f t="shared" ref="U5:U7" si="8">(IF(OR($M5="",T5=""),"",IF(OR($M5=0,T5=0),0,IF((T5*100%)/$M5&gt;100%,100%,(T5*100%)/$M5))))</f>
        <v/>
      </c>
      <c r="V5" s="207" t="str">
        <f t="shared" ref="V5:V7" si="9">IF(S5="","",IF(U5&lt;100%, IF(U5&lt;100%, "ALERTA","EN TERMINO"), IF(U5=100%, "OK", "EN TERMINO")))</f>
        <v/>
      </c>
      <c r="W5" s="314" t="s">
        <v>456</v>
      </c>
      <c r="X5" s="201" t="s">
        <v>306</v>
      </c>
      <c r="Y5" s="292" t="s">
        <v>457</v>
      </c>
      <c r="Z5" s="354" t="str">
        <f t="shared" ref="Z5:Z7" si="10">IF(Y5="CUMPLIDA", "SI", "NO")</f>
        <v>NO</v>
      </c>
      <c r="AA5" s="355" t="s">
        <v>94</v>
      </c>
      <c r="AB5" s="356" t="str">
        <f t="shared" ref="AB5:AB7" si="11">IF(Y5="CUMPLIDA",IF(AND(Z5="SI",AA5="NO"),"EFECTIVA",IF(AND(Z5="NO",AA5="NO"),"INEFECTIVA",IF(AND(Z5="NO",AA5="SI"),"INEFECTIVA",IF(AND(Z5="SI",AA5="SI"),"INEFECTIVA")))),"NO APLICA")</f>
        <v>NO APLICA</v>
      </c>
      <c r="AC5" s="357" t="str">
        <f t="shared" ref="AC5:AC7" si="12">IF(AB5="EFECTIVA","NO",IF(AB5="INEFECTIVA","SI","NO APLICA"))</f>
        <v>NO APLICA</v>
      </c>
      <c r="AD5" s="354" t="s">
        <v>95</v>
      </c>
      <c r="AE5" s="358"/>
    </row>
    <row r="6" spans="2:31" ht="235.5" customHeight="1" x14ac:dyDescent="0.25">
      <c r="B6" s="195" t="s">
        <v>85</v>
      </c>
      <c r="C6" s="473"/>
      <c r="D6" s="151" t="s">
        <v>208</v>
      </c>
      <c r="E6" s="223">
        <v>699</v>
      </c>
      <c r="F6" s="224" t="s">
        <v>451</v>
      </c>
      <c r="G6" s="224" t="s">
        <v>452</v>
      </c>
      <c r="H6" s="189" t="s">
        <v>458</v>
      </c>
      <c r="I6" s="189" t="s">
        <v>459</v>
      </c>
      <c r="J6" s="189">
        <v>1</v>
      </c>
      <c r="K6" s="216" t="s">
        <v>92</v>
      </c>
      <c r="L6" s="216" t="s">
        <v>455</v>
      </c>
      <c r="M6" s="210">
        <v>1</v>
      </c>
      <c r="N6" s="218">
        <v>45769</v>
      </c>
      <c r="O6" s="348">
        <v>45869</v>
      </c>
      <c r="P6" s="151"/>
      <c r="Q6" s="293">
        <v>46022</v>
      </c>
      <c r="R6" s="374"/>
      <c r="S6" s="201">
        <v>1</v>
      </c>
      <c r="T6" s="205">
        <f t="shared" si="7"/>
        <v>1</v>
      </c>
      <c r="U6" s="206">
        <f t="shared" si="8"/>
        <v>1</v>
      </c>
      <c r="V6" s="207" t="str">
        <f t="shared" si="9"/>
        <v>OK</v>
      </c>
      <c r="W6" s="445" t="s">
        <v>1006</v>
      </c>
      <c r="X6" s="288" t="s">
        <v>306</v>
      </c>
      <c r="Y6" s="296" t="str">
        <f t="shared" si="3"/>
        <v>CUMPLIDA</v>
      </c>
      <c r="Z6" s="424" t="str">
        <f t="shared" si="10"/>
        <v>SI</v>
      </c>
      <c r="AA6" s="442" t="s">
        <v>94</v>
      </c>
      <c r="AB6" s="441" t="str">
        <f t="shared" si="11"/>
        <v>EFECTIVA</v>
      </c>
      <c r="AC6" s="444" t="str">
        <f t="shared" si="12"/>
        <v>NO</v>
      </c>
      <c r="AD6" s="424" t="s">
        <v>95</v>
      </c>
      <c r="AE6" s="197"/>
    </row>
    <row r="7" spans="2:31" ht="247.5" customHeight="1" x14ac:dyDescent="0.25">
      <c r="B7" s="195" t="s">
        <v>85</v>
      </c>
      <c r="C7" s="472"/>
      <c r="D7" s="151" t="s">
        <v>208</v>
      </c>
      <c r="E7" s="223">
        <v>700</v>
      </c>
      <c r="F7" s="224" t="s">
        <v>460</v>
      </c>
      <c r="G7" s="224" t="s">
        <v>461</v>
      </c>
      <c r="H7" s="189" t="s">
        <v>462</v>
      </c>
      <c r="I7" s="189" t="s">
        <v>463</v>
      </c>
      <c r="J7" s="189">
        <v>1</v>
      </c>
      <c r="K7" s="216" t="s">
        <v>92</v>
      </c>
      <c r="L7" s="216" t="s">
        <v>455</v>
      </c>
      <c r="M7" s="210">
        <v>1</v>
      </c>
      <c r="N7" s="218">
        <v>45769</v>
      </c>
      <c r="O7" s="348">
        <v>45869</v>
      </c>
      <c r="P7" s="151"/>
      <c r="Q7" s="293">
        <v>46022</v>
      </c>
      <c r="R7" s="374"/>
      <c r="S7" s="201">
        <v>1</v>
      </c>
      <c r="T7" s="205">
        <f t="shared" si="7"/>
        <v>1</v>
      </c>
      <c r="U7" s="206">
        <f t="shared" si="8"/>
        <v>1</v>
      </c>
      <c r="V7" s="207" t="str">
        <f t="shared" si="9"/>
        <v>OK</v>
      </c>
      <c r="W7" s="314" t="s">
        <v>1007</v>
      </c>
      <c r="X7" s="201" t="s">
        <v>306</v>
      </c>
      <c r="Y7" s="292" t="str">
        <f t="shared" si="3"/>
        <v>CUMPLIDA</v>
      </c>
      <c r="Z7" s="201" t="str">
        <f t="shared" si="10"/>
        <v>SI</v>
      </c>
      <c r="AA7" s="335" t="s">
        <v>94</v>
      </c>
      <c r="AB7" s="333" t="str">
        <f t="shared" si="11"/>
        <v>EFECTIVA</v>
      </c>
      <c r="AC7" s="186" t="str">
        <f t="shared" si="12"/>
        <v>NO</v>
      </c>
      <c r="AD7" s="201" t="s">
        <v>95</v>
      </c>
      <c r="AE7" s="443"/>
    </row>
  </sheetData>
  <autoFilter ref="B3:AE7"/>
  <mergeCells count="6">
    <mergeCell ref="C5:C7"/>
    <mergeCell ref="Z1:AE2"/>
    <mergeCell ref="Q2:Y2"/>
    <mergeCell ref="B1:F2"/>
    <mergeCell ref="G1:P2"/>
    <mergeCell ref="Q1:Y1"/>
  </mergeCells>
  <conditionalFormatting sqref="V4:V7">
    <cfRule type="containsText" dxfId="151" priority="1853" stopIfTrue="1" operator="containsText" text="EN TERMINO">
      <formula>NOT(ISERROR(SEARCH("EN TERMINO",V4)))</formula>
    </cfRule>
    <cfRule type="containsText" priority="1854" operator="containsText" text="AMARILLO">
      <formula>NOT(ISERROR(SEARCH("AMARILLO",V4)))</formula>
    </cfRule>
    <cfRule type="containsText" dxfId="150" priority="1855" stopIfTrue="1" operator="containsText" text="ALERTA">
      <formula>NOT(ISERROR(SEARCH("ALERTA",V4)))</formula>
    </cfRule>
    <cfRule type="containsText" dxfId="149" priority="1856" stopIfTrue="1" operator="containsText" text="OK">
      <formula>NOT(ISERROR(SEARCH("OK",V4)))</formula>
    </cfRule>
    <cfRule type="dataBar" priority="1857">
      <dataBar>
        <cfvo type="min"/>
        <cfvo type="max"/>
        <color rgb="FF638EC6"/>
      </dataBar>
    </cfRule>
  </conditionalFormatting>
  <conditionalFormatting sqref="Y4:Y7">
    <cfRule type="containsText" dxfId="148" priority="1" operator="containsText" text="EN EJECUCIÓN">
      <formula>NOT(ISERROR(SEARCH("EN EJECUCIÓN",Y4)))</formula>
    </cfRule>
    <cfRule type="containsText" dxfId="147" priority="2" operator="containsText" text="EN TERMINO">
      <formula>NOT(ISERROR(SEARCH("EN TERMINO",Y4)))</formula>
    </cfRule>
    <cfRule type="containsText" dxfId="146" priority="3" operator="containsText" text="ATENCIÓN">
      <formula>NOT(ISERROR(SEARCH("ATENCIÓN",Y4)))</formula>
    </cfRule>
    <cfRule type="containsText" dxfId="145" priority="4" stopIfTrue="1" operator="containsText" text="PENDIENTE">
      <formula>NOT(ISERROR(SEARCH("PENDIENTE",Y4)))</formula>
    </cfRule>
    <cfRule type="containsText" dxfId="144" priority="5" stopIfTrue="1" operator="containsText" text="INCUMPLIDA">
      <formula>NOT(ISERROR(SEARCH("INCUMPLIDA",Y4)))</formula>
    </cfRule>
    <cfRule type="containsText" dxfId="143" priority="6" stopIfTrue="1" operator="containsText" text="CUMPLIDA">
      <formula>NOT(ISERROR(SEARCH("CUMPLIDA",Y4)))</formula>
    </cfRule>
  </conditionalFormatting>
  <conditionalFormatting sqref="AC4:AC7">
    <cfRule type="containsText" dxfId="142" priority="37" operator="containsText" text="cerrada">
      <formula>NOT(ISERROR(SEARCH("cerrada",AC4)))</formula>
    </cfRule>
    <cfRule type="containsText" dxfId="141" priority="38" operator="containsText" text="cerrado">
      <formula>NOT(ISERROR(SEARCH("cerrado",AC4)))</formula>
    </cfRule>
    <cfRule type="containsText" dxfId="140" priority="39" operator="containsText" text="Abierto">
      <formula>NOT(ISERROR(SEARCH("Abierto",AC4)))</formula>
    </cfRule>
  </conditionalFormatting>
  <dataValidations count="2">
    <dataValidation type="list" allowBlank="1" showInputMessage="1" showErrorMessage="1" sqref="K4:K7">
      <mc:AlternateContent xmlns:x12ac="http://schemas.microsoft.com/office/spreadsheetml/2011/1/ac" xmlns:mc="http://schemas.openxmlformats.org/markup-compatibility/2006">
        <mc:Choice Requires="x12ac">
          <x12ac:list>Correctiva,"Preventiva,",Acción de mejora</x12ac:list>
        </mc:Choice>
        <mc:Fallback>
          <formula1>"Correctiva,Preventiva,,Acción de mejora"</formula1>
        </mc:Fallback>
      </mc:AlternateContent>
    </dataValidation>
    <dataValidation type="list" allowBlank="1" showInputMessage="1" showErrorMessage="1" sqref="AA4:AA7">
      <formula1>#REF!</formula1>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BCBF5C571A14B4FA085071ACD1384B8" ma:contentTypeVersion="14" ma:contentTypeDescription="Crear nuevo documento." ma:contentTypeScope="" ma:versionID="1cf10e5d0f52c21f25a91ae3c42a6282">
  <xsd:schema xmlns:xsd="http://www.w3.org/2001/XMLSchema" xmlns:xs="http://www.w3.org/2001/XMLSchema" xmlns:p="http://schemas.microsoft.com/office/2006/metadata/properties" xmlns:ns2="3c659d0a-4ddf-4b6d-8adb-7e386e7c381a" xmlns:ns3="8953493b-b532-4682-bbff-88a69b81f604" targetNamespace="http://schemas.microsoft.com/office/2006/metadata/properties" ma:root="true" ma:fieldsID="5fb26378919106ea057603aa50e2d017" ns2:_="" ns3:_="">
    <xsd:import namespace="3c659d0a-4ddf-4b6d-8adb-7e386e7c381a"/>
    <xsd:import namespace="8953493b-b532-4682-bbff-88a69b81f6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659d0a-4ddf-4b6d-8adb-7e386e7c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953493b-b532-4682-bbff-88a69b81f60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2773b70a-90a3-4fb3-9ab6-2b945f12ff6d}" ma:internalName="TaxCatchAll" ma:showField="CatchAllData" ma:web="8953493b-b532-4682-bbff-88a69b81f6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c659d0a-4ddf-4b6d-8adb-7e386e7c381a">
      <Terms xmlns="http://schemas.microsoft.com/office/infopath/2007/PartnerControls"/>
    </lcf76f155ced4ddcb4097134ff3c332f>
    <TaxCatchAll xmlns="8953493b-b532-4682-bbff-88a69b81f604" xsi:nil="true"/>
  </documentManagement>
</p:properties>
</file>

<file path=customXml/itemProps1.xml><?xml version="1.0" encoding="utf-8"?>
<ds:datastoreItem xmlns:ds="http://schemas.openxmlformats.org/officeDocument/2006/customXml" ds:itemID="{DE0C286B-97E1-4F8E-AE9A-6400A03D0E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659d0a-4ddf-4b6d-8adb-7e386e7c381a"/>
    <ds:schemaRef ds:uri="8953493b-b532-4682-bbff-88a69b81f6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65FD6F-7E04-4A8C-BEEA-F95762F36F35}">
  <ds:schemaRefs>
    <ds:schemaRef ds:uri="http://schemas.microsoft.com/sharepoint/v3/contenttype/forms"/>
  </ds:schemaRefs>
</ds:datastoreItem>
</file>

<file path=customXml/itemProps3.xml><?xml version="1.0" encoding="utf-8"?>
<ds:datastoreItem xmlns:ds="http://schemas.openxmlformats.org/officeDocument/2006/customXml" ds:itemID="{BEE5A074-D290-4155-B46E-46E558F9759C}">
  <ds:schemaRefs>
    <ds:schemaRef ds:uri="http://schemas.microsoft.com/office/2006/metadata/properties"/>
    <ds:schemaRef ds:uri="http://schemas.microsoft.com/office/infopath/2007/PartnerControls"/>
    <ds:schemaRef ds:uri="3c659d0a-4ddf-4b6d-8adb-7e386e7c381a"/>
    <ds:schemaRef ds:uri="8953493b-b532-4682-bbff-88a69b81f60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Instructivo</vt:lpstr>
      <vt:lpstr>Secretaría G.</vt:lpstr>
      <vt:lpstr>Hoja1</vt:lpstr>
      <vt:lpstr>Atención al C.</vt:lpstr>
      <vt:lpstr>Recursos F.</vt:lpstr>
      <vt:lpstr>Talento H.</vt:lpstr>
      <vt:lpstr>Talento H.-SST</vt:lpstr>
      <vt:lpstr>O. Cumplimiento</vt:lpstr>
      <vt:lpstr>U. Apuestas</vt:lpstr>
      <vt:lpstr>Dirección O</vt:lpstr>
      <vt:lpstr>Comunicaciones</vt:lpstr>
      <vt:lpstr>O. CI Disciplinario</vt:lpstr>
      <vt:lpstr>Control Interno</vt:lpstr>
      <vt:lpstr>O. Jurídica-Protección Datos</vt:lpstr>
      <vt:lpstr>O.A. Planeación</vt:lpstr>
      <vt:lpstr>Resultados seguimiento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Hernandez</cp:lastModifiedBy>
  <cp:revision/>
  <dcterms:created xsi:type="dcterms:W3CDTF">2019-01-04T19:58:30Z</dcterms:created>
  <dcterms:modified xsi:type="dcterms:W3CDTF">2026-02-05T18:11:07Z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0x0101002BCBF5C571A14B4FA085071ACD1384B8</vt:lpwstr>
  </property>
  <property fmtid="{D5CDD505-2E9C-101B-9397-08002B2CF9AE}" pid="3" name="MediaServiceImageTags">
    <vt:lpwstr/>
  </property>
</Properties>
</file>