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1. SHARE POINT\ARCHIVOS 2025\4. Enfoque hacia la prevención\2. Planes de mejoramiento\1. Internos\III trimestre\3. Reporte OCI\"/>
    </mc:Choice>
  </mc:AlternateContent>
  <bookViews>
    <workbookView xWindow="0" yWindow="0" windowWidth="24000" windowHeight="9630" tabRatio="827" activeTab="5"/>
  </bookViews>
  <sheets>
    <sheet name="Instructivo" sheetId="45" r:id="rId1"/>
    <sheet name="Secretaría G." sheetId="10" r:id="rId2"/>
    <sheet name="Hoja1" sheetId="28" state="hidden" r:id="rId3"/>
    <sheet name="Atención al C." sheetId="39" r:id="rId4"/>
    <sheet name="Subgerencia O" sheetId="43" r:id="rId5"/>
    <sheet name="Recursos F." sheetId="30" r:id="rId6"/>
    <sheet name="Talento H." sheetId="31" r:id="rId7"/>
    <sheet name="Talento H.-SST" sheetId="32" r:id="rId8"/>
    <sheet name="Oficina TIC" sheetId="33" r:id="rId9"/>
    <sheet name="O. Cumplimiento" sheetId="46" r:id="rId10"/>
    <sheet name="U. Apuestas" sheetId="36" r:id="rId11"/>
    <sheet name="Dirección O" sheetId="44" r:id="rId12"/>
    <sheet name="Comunicaciones" sheetId="23" state="hidden" r:id="rId13"/>
    <sheet name="O. CI Disciplinario" sheetId="20" state="hidden" r:id="rId14"/>
    <sheet name="Control Interno" sheetId="22" state="hidden" r:id="rId15"/>
    <sheet name="O. Jurídica" sheetId="41" r:id="rId16"/>
    <sheet name="O.A. Planeación" sheetId="38" r:id="rId17"/>
    <sheet name="Resultados seguimiento" sheetId="27" r:id="rId18"/>
  </sheets>
  <definedNames>
    <definedName name="_xlnm._FilterDatabase" localSheetId="3" hidden="1">'Atención al C.'!#REF!</definedName>
    <definedName name="_xlnm._FilterDatabase" localSheetId="12" hidden="1">Comunicaciones!$A$3:$BG$6</definedName>
    <definedName name="_xlnm._FilterDatabase" localSheetId="14" hidden="1">'Control Interno'!$A$3:$BH$6</definedName>
    <definedName name="_xlnm._FilterDatabase" localSheetId="11" hidden="1">'Dirección O'!$A$3:$AG$17</definedName>
    <definedName name="_xlnm._FilterDatabase" localSheetId="13" hidden="1">'O. CI Disciplinario'!$A$3:$BH$98</definedName>
    <definedName name="_xlnm._FilterDatabase" localSheetId="9" hidden="1">'O. Cumplimiento'!$B$3:$AG$4</definedName>
    <definedName name="_xlnm._FilterDatabase" localSheetId="15" hidden="1">'O. Jurídica'!$A$3:$AG$3</definedName>
    <definedName name="_xlnm._FilterDatabase" localSheetId="16" hidden="1">'O.A. Planeación'!$B$3:$AE$24</definedName>
    <definedName name="_xlnm._FilterDatabase" localSheetId="8" hidden="1">'Oficina TIC'!$A$3:$AG$8</definedName>
    <definedName name="_xlnm._FilterDatabase" localSheetId="5" hidden="1">'Recursos F.'!$W$3:$Y$42</definedName>
    <definedName name="_xlnm._FilterDatabase" localSheetId="1" hidden="1">'Secretaría G.'!$A$3:$AH$3</definedName>
    <definedName name="_xlnm._FilterDatabase" localSheetId="4" hidden="1">'Subgerencia O'!$A$3:$AG$3</definedName>
    <definedName name="_xlnm._FilterDatabase" localSheetId="6" hidden="1">'Talento H.'!$B$3:$AH$22</definedName>
    <definedName name="_xlnm._FilterDatabase" localSheetId="7" hidden="1">'Talento H.-SST'!$A$3:$AG$10</definedName>
    <definedName name="_xlnm._FilterDatabase" localSheetId="10" hidden="1">'U. Apuestas'!$B$3:$AE$9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 i="44" l="1"/>
  <c r="T19" i="30"/>
  <c r="U19" i="30" s="1"/>
  <c r="T18" i="30"/>
  <c r="U18" i="30" s="1"/>
  <c r="Y19" i="30" l="1"/>
  <c r="V19" i="30"/>
  <c r="Y18" i="30"/>
  <c r="V18" i="30"/>
  <c r="Z19" i="30" l="1"/>
  <c r="AB19" i="30" s="1"/>
  <c r="AC19" i="30" s="1"/>
  <c r="Z18" i="30"/>
  <c r="AB18" i="30" s="1"/>
  <c r="AC18" i="30" s="1"/>
  <c r="L71" i="27" l="1"/>
  <c r="K71" i="27"/>
  <c r="K72" i="27" s="1"/>
  <c r="J71" i="27"/>
  <c r="J72" i="27" s="1"/>
  <c r="I71" i="27"/>
  <c r="I72" i="27" s="1"/>
  <c r="H71" i="27"/>
  <c r="H72" i="27" s="1"/>
  <c r="G71" i="27"/>
  <c r="G72" i="27" s="1"/>
  <c r="F71" i="27"/>
  <c r="L72" i="27" s="1"/>
  <c r="E71" i="27"/>
  <c r="E72" i="27" s="1"/>
  <c r="D71" i="27"/>
  <c r="T4" i="38" l="1"/>
  <c r="T4" i="30"/>
  <c r="U4" i="30" s="1"/>
  <c r="Y4" i="30" s="1"/>
  <c r="T10" i="38" l="1"/>
  <c r="U10" i="38" s="1"/>
  <c r="T9" i="44"/>
  <c r="U9" i="44" s="1"/>
  <c r="V9" i="44" s="1"/>
  <c r="T5" i="44"/>
  <c r="U5" i="44" s="1"/>
  <c r="T5" i="10"/>
  <c r="U5" i="10" s="1"/>
  <c r="T9" i="30"/>
  <c r="U9" i="30" s="1"/>
  <c r="V9" i="30" s="1"/>
  <c r="Y9" i="44" l="1"/>
  <c r="AB9" i="44" s="1"/>
  <c r="AC9" i="44" s="1"/>
  <c r="V5" i="10"/>
  <c r="Y5" i="10"/>
  <c r="Y5" i="44"/>
  <c r="Z5" i="44" s="1"/>
  <c r="AB5" i="44" s="1"/>
  <c r="AC5" i="44" s="1"/>
  <c r="V5" i="44"/>
  <c r="Y9" i="30"/>
  <c r="Z9" i="30" s="1"/>
  <c r="AB9" i="30" s="1"/>
  <c r="AC9" i="30" s="1"/>
  <c r="T16" i="44" l="1"/>
  <c r="U16" i="44" s="1"/>
  <c r="Y16" i="44" s="1"/>
  <c r="T17" i="44"/>
  <c r="U17" i="44" s="1"/>
  <c r="T9" i="41"/>
  <c r="U9" i="41" s="1"/>
  <c r="T8" i="41"/>
  <c r="U8" i="41" s="1"/>
  <c r="T31" i="31"/>
  <c r="U31" i="31" s="1"/>
  <c r="V31" i="31" s="1"/>
  <c r="T32" i="31"/>
  <c r="U32" i="31" s="1"/>
  <c r="V32" i="31" s="1"/>
  <c r="T33" i="31"/>
  <c r="U33" i="31" s="1"/>
  <c r="V33" i="31" s="1"/>
  <c r="T7" i="41"/>
  <c r="U7" i="41" s="1"/>
  <c r="V7" i="41" s="1"/>
  <c r="U11" i="44"/>
  <c r="Y11" i="44" s="1"/>
  <c r="U10" i="44"/>
  <c r="Y10" i="44" s="1"/>
  <c r="T6" i="44"/>
  <c r="U6" i="44" s="1"/>
  <c r="Y6" i="44" s="1"/>
  <c r="T20" i="30"/>
  <c r="U20" i="30" s="1"/>
  <c r="Y20" i="30" s="1"/>
  <c r="Y17" i="44" l="1"/>
  <c r="Z17" i="44" s="1"/>
  <c r="AB17" i="44" s="1"/>
  <c r="AC17" i="44" s="1"/>
  <c r="V17" i="44"/>
  <c r="V16" i="44"/>
  <c r="Y9" i="41"/>
  <c r="AB9" i="41" s="1"/>
  <c r="AC9" i="41" s="1"/>
  <c r="V9" i="41"/>
  <c r="Y8" i="41"/>
  <c r="AB8" i="41" s="1"/>
  <c r="AC8" i="41" s="1"/>
  <c r="V8" i="41"/>
  <c r="Z16" i="44"/>
  <c r="AB16" i="44" s="1"/>
  <c r="AC16" i="44" s="1"/>
  <c r="Z8" i="41"/>
  <c r="V11" i="44"/>
  <c r="V10" i="44"/>
  <c r="V6" i="44"/>
  <c r="V20" i="30"/>
  <c r="Z9" i="41" l="1"/>
  <c r="T24" i="38"/>
  <c r="U24" i="38" s="1"/>
  <c r="Y24" i="38" s="1"/>
  <c r="V24" i="38" l="1"/>
  <c r="AB24" i="38"/>
  <c r="AC24" i="38" s="1"/>
  <c r="Z24" i="38"/>
  <c r="Z5" i="10"/>
  <c r="AB5" i="10"/>
  <c r="AC5" i="10" s="1"/>
  <c r="T15" i="44" l="1"/>
  <c r="U15" i="44" s="1"/>
  <c r="V15" i="44" s="1"/>
  <c r="T19" i="38"/>
  <c r="U19" i="38" s="1"/>
  <c r="Y19" i="38" s="1"/>
  <c r="Z19" i="38" s="1"/>
  <c r="T20" i="38"/>
  <c r="U20" i="38" s="1"/>
  <c r="Y20" i="38" s="1"/>
  <c r="T21" i="38"/>
  <c r="U21" i="38" s="1"/>
  <c r="Y21" i="38" s="1"/>
  <c r="T22" i="38"/>
  <c r="T23" i="38"/>
  <c r="U23" i="38" s="1"/>
  <c r="Y23" i="38" s="1"/>
  <c r="T18" i="38"/>
  <c r="U18" i="38" s="1"/>
  <c r="V18" i="38" s="1"/>
  <c r="T9" i="38"/>
  <c r="U9" i="38" s="1"/>
  <c r="V9" i="38" s="1"/>
  <c r="Y10" i="38"/>
  <c r="V10" i="38"/>
  <c r="T11" i="38"/>
  <c r="U11" i="38" s="1"/>
  <c r="V11" i="38" s="1"/>
  <c r="T12" i="38"/>
  <c r="U12" i="38" s="1"/>
  <c r="Y12" i="38" s="1"/>
  <c r="AB12" i="38" s="1"/>
  <c r="AC12" i="38" s="1"/>
  <c r="T13" i="38"/>
  <c r="U13" i="38"/>
  <c r="Y13" i="38" s="1"/>
  <c r="AB13" i="38" s="1"/>
  <c r="AC13" i="38" s="1"/>
  <c r="T14" i="38"/>
  <c r="U14" i="38" s="1"/>
  <c r="V14" i="38" s="1"/>
  <c r="T15" i="38"/>
  <c r="U15" i="38" s="1"/>
  <c r="Y15" i="38" s="1"/>
  <c r="AB15" i="38" s="1"/>
  <c r="AC15" i="38" s="1"/>
  <c r="T16" i="38"/>
  <c r="U16" i="38" s="1"/>
  <c r="Y16" i="38" s="1"/>
  <c r="AB16" i="38" s="1"/>
  <c r="AC16" i="38" s="1"/>
  <c r="T17" i="38"/>
  <c r="U17" i="38" s="1"/>
  <c r="V17" i="38" s="1"/>
  <c r="T5" i="46"/>
  <c r="U5" i="46" s="1"/>
  <c r="T6" i="46"/>
  <c r="U6" i="46" s="1"/>
  <c r="T7" i="46"/>
  <c r="U7" i="46"/>
  <c r="Y7" i="46" s="1"/>
  <c r="V7" i="46"/>
  <c r="T8" i="46"/>
  <c r="U8" i="46"/>
  <c r="Y8" i="46" s="1"/>
  <c r="V8" i="46"/>
  <c r="T9" i="46"/>
  <c r="U9" i="46"/>
  <c r="Y9" i="46" s="1"/>
  <c r="T10" i="46"/>
  <c r="U10" i="46"/>
  <c r="Y10" i="46" s="1"/>
  <c r="T11" i="46"/>
  <c r="U11" i="46"/>
  <c r="Y11" i="46" s="1"/>
  <c r="T12" i="46"/>
  <c r="U12" i="46" s="1"/>
  <c r="Y12" i="46" s="1"/>
  <c r="T13" i="46"/>
  <c r="U13" i="46"/>
  <c r="Y13" i="46" s="1"/>
  <c r="T14" i="46"/>
  <c r="U14" i="46"/>
  <c r="Y14" i="46" s="1"/>
  <c r="V14" i="46"/>
  <c r="T4" i="46"/>
  <c r="U4" i="46" s="1"/>
  <c r="Y6" i="46" l="1"/>
  <c r="V6" i="46"/>
  <c r="Y5" i="46"/>
  <c r="V5" i="46"/>
  <c r="V12" i="46"/>
  <c r="V9" i="46"/>
  <c r="V16" i="38"/>
  <c r="V12" i="38"/>
  <c r="U22" i="38"/>
  <c r="V22" i="38" s="1"/>
  <c r="V11" i="46"/>
  <c r="V15" i="38"/>
  <c r="V13" i="46"/>
  <c r="V10" i="46"/>
  <c r="V13" i="38"/>
  <c r="V23" i="38"/>
  <c r="V21" i="38"/>
  <c r="V20" i="38"/>
  <c r="V19" i="38"/>
  <c r="Y14" i="38"/>
  <c r="AB14" i="38" s="1"/>
  <c r="AC14" i="38" s="1"/>
  <c r="Z14" i="46"/>
  <c r="AB14" i="46"/>
  <c r="AC14" i="46" s="1"/>
  <c r="Z13" i="46"/>
  <c r="AB13" i="46" s="1"/>
  <c r="AC13" i="46" s="1"/>
  <c r="Z12" i="46"/>
  <c r="AB12" i="46"/>
  <c r="AC12" i="46" s="1"/>
  <c r="Z11" i="46"/>
  <c r="AB11" i="46"/>
  <c r="AC11" i="46" s="1"/>
  <c r="Z10" i="46"/>
  <c r="AB10" i="46"/>
  <c r="AC10" i="46" s="1"/>
  <c r="Z9" i="46"/>
  <c r="AB9" i="46"/>
  <c r="AC9" i="46" s="1"/>
  <c r="Z8" i="46"/>
  <c r="AB8" i="46"/>
  <c r="AC8" i="46" s="1"/>
  <c r="Z7" i="46"/>
  <c r="AB7" i="46"/>
  <c r="AC7" i="46" s="1"/>
  <c r="Z6" i="46"/>
  <c r="AB6" i="46"/>
  <c r="AC6" i="46" s="1"/>
  <c r="Z5" i="46"/>
  <c r="AB5" i="46"/>
  <c r="AC5" i="46" s="1"/>
  <c r="V4" i="46"/>
  <c r="Y4" i="46"/>
  <c r="Z4" i="46" s="1"/>
  <c r="AB4" i="46" s="1"/>
  <c r="AC4" i="46" s="1"/>
  <c r="Z23" i="38"/>
  <c r="AB23" i="38" s="1"/>
  <c r="AC23" i="38" s="1"/>
  <c r="Y9" i="38"/>
  <c r="Z9" i="38" s="1"/>
  <c r="Y17" i="38"/>
  <c r="AB17" i="38" s="1"/>
  <c r="AC17" i="38" s="1"/>
  <c r="Y18" i="38"/>
  <c r="AB18" i="38" s="1"/>
  <c r="AC18" i="38" s="1"/>
  <c r="Y11" i="38"/>
  <c r="Y32" i="31"/>
  <c r="Z32" i="31" s="1"/>
  <c r="Y33" i="31"/>
  <c r="AB33" i="31" s="1"/>
  <c r="AC33" i="31" s="1"/>
  <c r="Y31" i="31"/>
  <c r="AB31" i="31" s="1"/>
  <c r="AC31" i="31" s="1"/>
  <c r="AB21" i="38"/>
  <c r="AC21" i="38" s="1"/>
  <c r="Z21" i="38"/>
  <c r="Z20" i="38"/>
  <c r="AB20" i="38" s="1"/>
  <c r="AC20" i="38" s="1"/>
  <c r="AB19" i="38"/>
  <c r="AC19" i="38" s="1"/>
  <c r="Z33" i="31"/>
  <c r="Z13" i="38"/>
  <c r="Z15" i="38"/>
  <c r="Z17" i="38"/>
  <c r="Z10" i="38"/>
  <c r="AB10" i="38" s="1"/>
  <c r="AC10" i="38" s="1"/>
  <c r="Z12" i="38"/>
  <c r="Z14" i="38"/>
  <c r="Z16" i="38"/>
  <c r="Y22" i="38" l="1"/>
  <c r="Z22" i="38" s="1"/>
  <c r="AB22" i="38" s="1"/>
  <c r="AC22" i="38" s="1"/>
  <c r="AB9" i="38"/>
  <c r="AC9" i="38" s="1"/>
  <c r="AB32" i="31"/>
  <c r="AC32" i="31" s="1"/>
  <c r="Z18" i="38"/>
  <c r="Z11" i="38"/>
  <c r="AB11" i="38" s="1"/>
  <c r="AC11" i="38" s="1"/>
  <c r="Z31" i="31"/>
  <c r="T15" i="36"/>
  <c r="U15" i="36" s="1"/>
  <c r="T8" i="44"/>
  <c r="T7" i="44"/>
  <c r="T4" i="44"/>
  <c r="T16" i="36"/>
  <c r="U16" i="36" s="1"/>
  <c r="Y16" i="36" s="1"/>
  <c r="T14" i="36"/>
  <c r="U14" i="36" s="1"/>
  <c r="T13" i="36"/>
  <c r="U13" i="36" s="1"/>
  <c r="T12" i="36"/>
  <c r="U12" i="36" s="1"/>
  <c r="Y12" i="36" s="1"/>
  <c r="T11" i="36"/>
  <c r="U11" i="36" s="1"/>
  <c r="Y11" i="36" s="1"/>
  <c r="T10" i="36"/>
  <c r="U10" i="36" s="1"/>
  <c r="Y10" i="36" s="1"/>
  <c r="T42" i="30"/>
  <c r="U42" i="30" s="1"/>
  <c r="T41" i="30"/>
  <c r="U41" i="30" s="1"/>
  <c r="T40" i="30"/>
  <c r="U40" i="30" s="1"/>
  <c r="T39" i="30"/>
  <c r="U39" i="30" s="1"/>
  <c r="T38" i="30"/>
  <c r="U38" i="30" s="1"/>
  <c r="T37" i="30"/>
  <c r="U37" i="30" s="1"/>
  <c r="T36" i="30"/>
  <c r="U36" i="30" s="1"/>
  <c r="T35" i="30"/>
  <c r="U35" i="30" s="1"/>
  <c r="T34" i="30"/>
  <c r="U34" i="30" s="1"/>
  <c r="Y34" i="30" s="1"/>
  <c r="T33" i="30"/>
  <c r="U33" i="30" s="1"/>
  <c r="T32" i="30"/>
  <c r="U32" i="30" s="1"/>
  <c r="T4" i="10"/>
  <c r="U4" i="10" s="1"/>
  <c r="Y4" i="10" s="1"/>
  <c r="V15" i="36" l="1"/>
  <c r="Y15" i="36"/>
  <c r="Y33" i="30"/>
  <c r="AB33" i="30" s="1"/>
  <c r="AC33" i="30" s="1"/>
  <c r="V33" i="30"/>
  <c r="AB34" i="30"/>
  <c r="AC34" i="30" s="1"/>
  <c r="V34" i="30"/>
  <c r="Y35" i="30"/>
  <c r="AB35" i="30" s="1"/>
  <c r="AC35" i="30" s="1"/>
  <c r="V35" i="30"/>
  <c r="Y36" i="30"/>
  <c r="V36" i="30"/>
  <c r="Y37" i="30"/>
  <c r="V37" i="30"/>
  <c r="Y38" i="30"/>
  <c r="V38" i="30"/>
  <c r="Y39" i="30"/>
  <c r="V39" i="30"/>
  <c r="Y40" i="30"/>
  <c r="V40" i="30"/>
  <c r="Y41" i="30"/>
  <c r="V41" i="30"/>
  <c r="Y42" i="30"/>
  <c r="V42" i="30"/>
  <c r="Y32" i="30"/>
  <c r="AB32" i="30" s="1"/>
  <c r="AC32" i="30" s="1"/>
  <c r="V32" i="30"/>
  <c r="Z4" i="10"/>
  <c r="V4" i="10"/>
  <c r="V16" i="36"/>
  <c r="AB14" i="36"/>
  <c r="AC14" i="36" s="1"/>
  <c r="V14" i="36"/>
  <c r="V12" i="36"/>
  <c r="AB13" i="36"/>
  <c r="AC13" i="36" s="1"/>
  <c r="V13" i="36"/>
  <c r="V11" i="36"/>
  <c r="V10" i="36"/>
  <c r="Z10" i="36"/>
  <c r="Z12" i="36"/>
  <c r="Z14" i="36"/>
  <c r="Z16" i="36"/>
  <c r="AB16" i="36" s="1"/>
  <c r="AC16" i="36" s="1"/>
  <c r="Z11" i="36"/>
  <c r="AB11" i="36" s="1"/>
  <c r="AC11" i="36" s="1"/>
  <c r="Z13" i="36"/>
  <c r="Z15" i="36"/>
  <c r="Y15" i="44"/>
  <c r="T31" i="30"/>
  <c r="U31" i="30" s="1"/>
  <c r="V31" i="30" s="1"/>
  <c r="T30" i="30"/>
  <c r="U30" i="30" s="1"/>
  <c r="V30" i="30" s="1"/>
  <c r="T29" i="30"/>
  <c r="U29" i="30" s="1"/>
  <c r="Y29" i="30" s="1"/>
  <c r="T28" i="30"/>
  <c r="U28" i="30" s="1"/>
  <c r="V28" i="30" s="1"/>
  <c r="T27" i="30"/>
  <c r="U27" i="30" s="1"/>
  <c r="T26" i="30"/>
  <c r="U26" i="30" s="1"/>
  <c r="T25" i="30"/>
  <c r="U25" i="30" s="1"/>
  <c r="V25" i="30" s="1"/>
  <c r="T24" i="30"/>
  <c r="U24" i="30" s="1"/>
  <c r="V24" i="30" s="1"/>
  <c r="T23" i="30"/>
  <c r="U23" i="30" s="1"/>
  <c r="V23" i="30" s="1"/>
  <c r="T22" i="30"/>
  <c r="U22" i="30" s="1"/>
  <c r="V22" i="30" s="1"/>
  <c r="T21" i="30"/>
  <c r="U21" i="30" s="1"/>
  <c r="Y21" i="30" s="1"/>
  <c r="T8" i="33"/>
  <c r="U8" i="33" s="1"/>
  <c r="T7" i="33"/>
  <c r="U7" i="33" s="1"/>
  <c r="T6" i="33"/>
  <c r="U6" i="33" s="1"/>
  <c r="V6" i="33" s="1"/>
  <c r="V29" i="30" l="1"/>
  <c r="V26" i="30"/>
  <c r="Y26" i="30"/>
  <c r="V27" i="30"/>
  <c r="Y27" i="30"/>
  <c r="Z41" i="30"/>
  <c r="AB41" i="30" s="1"/>
  <c r="AC41" i="30" s="1"/>
  <c r="AB15" i="36"/>
  <c r="AC15" i="36" s="1"/>
  <c r="Z37" i="30"/>
  <c r="AB37" i="30" s="1"/>
  <c r="AC37" i="30" s="1"/>
  <c r="Z33" i="30"/>
  <c r="Z34" i="30"/>
  <c r="Z32" i="30"/>
  <c r="Z38" i="30"/>
  <c r="AB38" i="30" s="1"/>
  <c r="AC38" i="30" s="1"/>
  <c r="V21" i="30"/>
  <c r="Z40" i="30"/>
  <c r="AB40" i="30" s="1"/>
  <c r="AC40" i="30" s="1"/>
  <c r="Z42" i="30"/>
  <c r="AB42" i="30" s="1"/>
  <c r="AC42" i="30" s="1"/>
  <c r="Z36" i="30"/>
  <c r="AB36" i="30" s="1"/>
  <c r="AC36" i="30" s="1"/>
  <c r="Z39" i="30"/>
  <c r="AB39" i="30" s="1"/>
  <c r="AC39" i="30" s="1"/>
  <c r="Z35" i="30"/>
  <c r="AB4" i="10"/>
  <c r="AC4" i="10" s="1"/>
  <c r="AB12" i="36"/>
  <c r="AC12" i="36" s="1"/>
  <c r="AB10" i="36"/>
  <c r="AC10" i="36" s="1"/>
  <c r="V7" i="33"/>
  <c r="Y7" i="33"/>
  <c r="Y8" i="33"/>
  <c r="V8" i="33"/>
  <c r="Y6" i="33"/>
  <c r="Y31" i="30"/>
  <c r="Y30" i="30"/>
  <c r="Y28" i="30"/>
  <c r="Y25" i="30"/>
  <c r="Y24" i="30"/>
  <c r="Y23" i="30"/>
  <c r="Z15" i="44" l="1"/>
  <c r="AB15" i="44" s="1"/>
  <c r="AC15" i="44" s="1"/>
  <c r="T8" i="38"/>
  <c r="U8" i="38" s="1"/>
  <c r="V8" i="38" s="1"/>
  <c r="T6" i="41"/>
  <c r="U6" i="41" s="1"/>
  <c r="Y6" i="41" s="1"/>
  <c r="T5" i="41"/>
  <c r="U5" i="41" s="1"/>
  <c r="Y5" i="41" s="1"/>
  <c r="T4" i="41"/>
  <c r="U4" i="41" s="1"/>
  <c r="Y4" i="41" s="1"/>
  <c r="T9" i="36"/>
  <c r="U9" i="36" s="1"/>
  <c r="T8" i="36"/>
  <c r="U8" i="36" s="1"/>
  <c r="T7" i="36"/>
  <c r="U7" i="36" s="1"/>
  <c r="T6" i="36"/>
  <c r="U6" i="36" s="1"/>
  <c r="Z8" i="33"/>
  <c r="AB8" i="33" s="1"/>
  <c r="AC8" i="33" s="1"/>
  <c r="Z7" i="33"/>
  <c r="AB7" i="33" s="1"/>
  <c r="AC7" i="33" s="1"/>
  <c r="Z6" i="33"/>
  <c r="AB6" i="33" s="1"/>
  <c r="AC6" i="33" s="1"/>
  <c r="T30" i="31"/>
  <c r="U30" i="31" s="1"/>
  <c r="T29" i="31"/>
  <c r="U29" i="31" s="1"/>
  <c r="T28" i="31"/>
  <c r="U28" i="31" s="1"/>
  <c r="T27" i="31"/>
  <c r="U27" i="31" s="1"/>
  <c r="T26" i="31"/>
  <c r="U26" i="31" s="1"/>
  <c r="Y26" i="31" s="1"/>
  <c r="T25" i="31"/>
  <c r="U25" i="31" s="1"/>
  <c r="T24" i="31"/>
  <c r="U24" i="31" s="1"/>
  <c r="T23" i="31"/>
  <c r="U23" i="31" s="1"/>
  <c r="Z31" i="30"/>
  <c r="AB31" i="30" s="1"/>
  <c r="AC31" i="30" s="1"/>
  <c r="Z30" i="30"/>
  <c r="AB30" i="30" s="1"/>
  <c r="AC30" i="30" s="1"/>
  <c r="AB29" i="30"/>
  <c r="AC29" i="30" s="1"/>
  <c r="Z29" i="30"/>
  <c r="Z28" i="30"/>
  <c r="AB28" i="30" s="1"/>
  <c r="AC28" i="30" s="1"/>
  <c r="Z27" i="30"/>
  <c r="AB27" i="30" s="1"/>
  <c r="AC27" i="30" s="1"/>
  <c r="Z26" i="30"/>
  <c r="AB26" i="30" s="1"/>
  <c r="AC26" i="30" s="1"/>
  <c r="AB25" i="30"/>
  <c r="AC25" i="30" s="1"/>
  <c r="Z25" i="30"/>
  <c r="AB24" i="30"/>
  <c r="AC24" i="30" s="1"/>
  <c r="Z24" i="30"/>
  <c r="AB23" i="30"/>
  <c r="AC23" i="30" s="1"/>
  <c r="Z23" i="30"/>
  <c r="AB22" i="30"/>
  <c r="AC22" i="30" s="1"/>
  <c r="Z22" i="30"/>
  <c r="Z21" i="30"/>
  <c r="AB21" i="30" s="1"/>
  <c r="AC21" i="30" s="1"/>
  <c r="AB20" i="30"/>
  <c r="AC20" i="30" s="1"/>
  <c r="Z20" i="30"/>
  <c r="T4" i="39"/>
  <c r="U4" i="39" s="1"/>
  <c r="V4" i="39" s="1"/>
  <c r="Y7" i="36" l="1"/>
  <c r="Z7" i="36" s="1"/>
  <c r="Y8" i="36"/>
  <c r="Z8" i="36" s="1"/>
  <c r="Y9" i="36"/>
  <c r="Z9" i="36" s="1"/>
  <c r="V4" i="41"/>
  <c r="V6" i="41"/>
  <c r="V5" i="41"/>
  <c r="V9" i="36"/>
  <c r="V7" i="36"/>
  <c r="V8" i="36"/>
  <c r="Y23" i="31"/>
  <c r="AB23" i="31" s="1"/>
  <c r="AC23" i="31" s="1"/>
  <c r="V23" i="31"/>
  <c r="Y24" i="31"/>
  <c r="Z24" i="31" s="1"/>
  <c r="V24" i="31"/>
  <c r="Y25" i="31"/>
  <c r="AB25" i="31" s="1"/>
  <c r="AC25" i="31" s="1"/>
  <c r="V25" i="31"/>
  <c r="AB26" i="31"/>
  <c r="AC26" i="31" s="1"/>
  <c r="V26" i="31"/>
  <c r="Y27" i="31"/>
  <c r="AB27" i="31" s="1"/>
  <c r="AC27" i="31" s="1"/>
  <c r="V27" i="31"/>
  <c r="Y28" i="31"/>
  <c r="Z28" i="31" s="1"/>
  <c r="V28" i="31"/>
  <c r="Y29" i="31"/>
  <c r="AB29" i="31" s="1"/>
  <c r="AC29" i="31" s="1"/>
  <c r="V29" i="31"/>
  <c r="Y30" i="31"/>
  <c r="Z30" i="31" s="1"/>
  <c r="V30" i="31"/>
  <c r="V6" i="36"/>
  <c r="AB24" i="31" l="1"/>
  <c r="AC24" i="31" s="1"/>
  <c r="AB28" i="31"/>
  <c r="AC28" i="31" s="1"/>
  <c r="AB9" i="36"/>
  <c r="AC9" i="36" s="1"/>
  <c r="AB8" i="36"/>
  <c r="AC8" i="36" s="1"/>
  <c r="AB7" i="36"/>
  <c r="AC7" i="36" s="1"/>
  <c r="Z27" i="31"/>
  <c r="Z4" i="41"/>
  <c r="AB4" i="41" s="1"/>
  <c r="AC4" i="41" s="1"/>
  <c r="AB5" i="41"/>
  <c r="AC5" i="41" s="1"/>
  <c r="Z5" i="41"/>
  <c r="Z26" i="31"/>
  <c r="Z25" i="31"/>
  <c r="AB30" i="31"/>
  <c r="AC30" i="31" s="1"/>
  <c r="AB6" i="41"/>
  <c r="AC6" i="41" s="1"/>
  <c r="Z6" i="41"/>
  <c r="Z23" i="31"/>
  <c r="AB7" i="41"/>
  <c r="AC7" i="41" s="1"/>
  <c r="Z7" i="41"/>
  <c r="Z29" i="31"/>
  <c r="Z6" i="36"/>
  <c r="AB6" i="36" s="1"/>
  <c r="AC6" i="36" s="1"/>
  <c r="Y8" i="38" l="1"/>
  <c r="T14" i="44"/>
  <c r="U14" i="44" s="1"/>
  <c r="Y14" i="44" s="1"/>
  <c r="T13" i="44"/>
  <c r="U13" i="44" s="1"/>
  <c r="Y13" i="44" s="1"/>
  <c r="T12" i="44"/>
  <c r="U12" i="44" s="1"/>
  <c r="Y12" i="44" s="1"/>
  <c r="U8" i="44"/>
  <c r="Y8" i="44" s="1"/>
  <c r="U7" i="44"/>
  <c r="Y7" i="44" s="1"/>
  <c r="U4" i="44"/>
  <c r="Y4" i="44" s="1"/>
  <c r="Z11" i="44" l="1"/>
  <c r="AB11" i="44" s="1"/>
  <c r="AC11" i="44" s="1"/>
  <c r="V4" i="44"/>
  <c r="V13" i="44"/>
  <c r="V14" i="44"/>
  <c r="V7" i="44"/>
  <c r="Z7" i="44"/>
  <c r="AB7" i="44" s="1"/>
  <c r="AC7" i="44" s="1"/>
  <c r="V8" i="44"/>
  <c r="Z8" i="44"/>
  <c r="AB8" i="44" s="1"/>
  <c r="AC8" i="44" s="1"/>
  <c r="V12" i="44"/>
  <c r="Z12" i="44"/>
  <c r="AB12" i="44" s="1"/>
  <c r="AC12" i="44" s="1"/>
  <c r="AB8" i="38"/>
  <c r="AC8" i="38" s="1"/>
  <c r="Z8" i="38"/>
  <c r="T5" i="33"/>
  <c r="U5" i="33" s="1"/>
  <c r="T4" i="33"/>
  <c r="U4" i="33" l="1"/>
  <c r="Z6" i="44"/>
  <c r="AB6" i="44" s="1"/>
  <c r="AC6" i="44" s="1"/>
  <c r="Z14" i="44"/>
  <c r="AB14" i="44" s="1"/>
  <c r="AC14" i="44" s="1"/>
  <c r="Z13" i="44"/>
  <c r="AB13" i="44" s="1"/>
  <c r="AC13" i="44" s="1"/>
  <c r="AB10" i="44"/>
  <c r="AC10" i="44" s="1"/>
  <c r="Z4" i="44"/>
  <c r="AB4" i="44" s="1"/>
  <c r="AC4" i="44" s="1"/>
  <c r="V5" i="33"/>
  <c r="Y5" i="33"/>
  <c r="V4" i="33" l="1"/>
  <c r="Y4" i="33"/>
  <c r="Z5" i="33"/>
  <c r="AB5" i="33" s="1"/>
  <c r="AC5" i="33" s="1"/>
  <c r="T6" i="32"/>
  <c r="U6" i="32" s="1"/>
  <c r="T22" i="31"/>
  <c r="U22" i="31" s="1"/>
  <c r="T21" i="31"/>
  <c r="U21" i="31" s="1"/>
  <c r="T20" i="31"/>
  <c r="T19" i="31"/>
  <c r="U19" i="31" s="1"/>
  <c r="Y19" i="31" s="1"/>
  <c r="T18" i="31"/>
  <c r="U18" i="31" s="1"/>
  <c r="T17" i="31"/>
  <c r="U17" i="31" s="1"/>
  <c r="Y17" i="31" s="1"/>
  <c r="T17" i="30"/>
  <c r="U17" i="30" s="1"/>
  <c r="U4" i="43"/>
  <c r="V4" i="43" s="1"/>
  <c r="T7" i="39"/>
  <c r="U7" i="39" s="1"/>
  <c r="V7" i="39" s="1"/>
  <c r="T6" i="39"/>
  <c r="U6" i="39" s="1"/>
  <c r="V6" i="39" s="1"/>
  <c r="T5" i="39"/>
  <c r="U5" i="39" s="1"/>
  <c r="V5" i="39" s="1"/>
  <c r="Y4" i="39"/>
  <c r="U20" i="31" l="1"/>
  <c r="Y20" i="31" s="1"/>
  <c r="V17" i="30"/>
  <c r="Y17" i="30"/>
  <c r="AB17" i="31"/>
  <c r="AC17" i="31" s="1"/>
  <c r="Z17" i="31"/>
  <c r="AB19" i="31"/>
  <c r="AC19" i="31" s="1"/>
  <c r="Z19" i="31"/>
  <c r="V6" i="32"/>
  <c r="Y6" i="32"/>
  <c r="AB4" i="39"/>
  <c r="AC4" i="39" s="1"/>
  <c r="Z4" i="39"/>
  <c r="Y4" i="43"/>
  <c r="Y5" i="39"/>
  <c r="Y6" i="39"/>
  <c r="Y18" i="31"/>
  <c r="V18" i="31"/>
  <c r="V20" i="31"/>
  <c r="Y21" i="31"/>
  <c r="V21" i="31"/>
  <c r="Y22" i="31"/>
  <c r="V22" i="31"/>
  <c r="V19" i="31"/>
  <c r="V17" i="31"/>
  <c r="Y7" i="39"/>
  <c r="T13" i="31"/>
  <c r="U13" i="31" s="1"/>
  <c r="Y13" i="31" s="1"/>
  <c r="T12" i="31"/>
  <c r="U12" i="31" s="1"/>
  <c r="Y12" i="31" s="1"/>
  <c r="T11" i="31"/>
  <c r="U11" i="31" s="1"/>
  <c r="Y11" i="31" s="1"/>
  <c r="T10" i="31"/>
  <c r="U10" i="31" s="1"/>
  <c r="Y10" i="31" s="1"/>
  <c r="T9" i="31"/>
  <c r="U9" i="31" s="1"/>
  <c r="Y9" i="31" s="1"/>
  <c r="T8" i="31"/>
  <c r="U8" i="31" s="1"/>
  <c r="Y8" i="31" s="1"/>
  <c r="T7" i="31"/>
  <c r="U7" i="31" s="1"/>
  <c r="Y7" i="31" s="1"/>
  <c r="T6" i="31"/>
  <c r="U6" i="31" s="1"/>
  <c r="Y6" i="31" s="1"/>
  <c r="T5" i="31"/>
  <c r="U5" i="31" s="1"/>
  <c r="Y5" i="31" s="1"/>
  <c r="AB5" i="31" l="1"/>
  <c r="AC5" i="31" s="1"/>
  <c r="Z5" i="31"/>
  <c r="AB6" i="31"/>
  <c r="AC6" i="31" s="1"/>
  <c r="Z6" i="31"/>
  <c r="AB7" i="31"/>
  <c r="AC7" i="31" s="1"/>
  <c r="Z7" i="31"/>
  <c r="AB8" i="31"/>
  <c r="AC8" i="31" s="1"/>
  <c r="Z8" i="31"/>
  <c r="AB9" i="31"/>
  <c r="AC9" i="31" s="1"/>
  <c r="Z9" i="31"/>
  <c r="AB10" i="31"/>
  <c r="AC10" i="31" s="1"/>
  <c r="Z10" i="31"/>
  <c r="AB11" i="31"/>
  <c r="AC11" i="31" s="1"/>
  <c r="Z11" i="31"/>
  <c r="AB12" i="31"/>
  <c r="AC12" i="31" s="1"/>
  <c r="Z12" i="31"/>
  <c r="AB13" i="31"/>
  <c r="AC13" i="31" s="1"/>
  <c r="Z13" i="31"/>
  <c r="AB22" i="31"/>
  <c r="AC22" i="31" s="1"/>
  <c r="Z22" i="31"/>
  <c r="AB21" i="31"/>
  <c r="AC21" i="31" s="1"/>
  <c r="Z21" i="31"/>
  <c r="AB20" i="31"/>
  <c r="AC20" i="31" s="1"/>
  <c r="Z20" i="31"/>
  <c r="AB18" i="31"/>
  <c r="AC18" i="31" s="1"/>
  <c r="Z18" i="31"/>
  <c r="Z4" i="43"/>
  <c r="AB4" i="43" s="1"/>
  <c r="AC4" i="43" s="1"/>
  <c r="Z6" i="32"/>
  <c r="AB6" i="32" s="1"/>
  <c r="AC6" i="32" s="1"/>
  <c r="Z17" i="30"/>
  <c r="AB17" i="30" s="1"/>
  <c r="AC17" i="30" s="1"/>
  <c r="AB6" i="39"/>
  <c r="AC6" i="39" s="1"/>
  <c r="Z6" i="39"/>
  <c r="AB7" i="39"/>
  <c r="AC7" i="39" s="1"/>
  <c r="Z7" i="39"/>
  <c r="AB5" i="39"/>
  <c r="AC5" i="39" s="1"/>
  <c r="Z5" i="39"/>
  <c r="T7" i="38"/>
  <c r="U7" i="38" s="1"/>
  <c r="T6" i="38"/>
  <c r="U6" i="38" s="1"/>
  <c r="Y6" i="38" l="1"/>
  <c r="V6" i="38"/>
  <c r="Y7" i="38"/>
  <c r="V7" i="38"/>
  <c r="AB7" i="38" l="1"/>
  <c r="AC7" i="38" s="1"/>
  <c r="Z7" i="38"/>
  <c r="AB6" i="38"/>
  <c r="AC6" i="38" s="1"/>
  <c r="Z6" i="38"/>
  <c r="T5" i="30"/>
  <c r="T16" i="30" l="1"/>
  <c r="U16" i="30" s="1"/>
  <c r="T15" i="30"/>
  <c r="U15" i="30" s="1"/>
  <c r="Y15" i="30" s="1"/>
  <c r="T5" i="38"/>
  <c r="U5" i="38" s="1"/>
  <c r="Y5" i="38" s="1"/>
  <c r="U4" i="38"/>
  <c r="Y4" i="38" s="1"/>
  <c r="T5" i="36"/>
  <c r="U5" i="36" s="1"/>
  <c r="Y5" i="36" s="1"/>
  <c r="T4" i="36"/>
  <c r="U4" i="36" s="1"/>
  <c r="Y4" i="36" s="1"/>
  <c r="T10" i="32"/>
  <c r="U10" i="32" s="1"/>
  <c r="Y10" i="32" s="1"/>
  <c r="T9" i="32"/>
  <c r="U9" i="32" s="1"/>
  <c r="Y9" i="32" s="1"/>
  <c r="T8" i="32"/>
  <c r="U8" i="32" s="1"/>
  <c r="Y8" i="32" s="1"/>
  <c r="T7" i="32"/>
  <c r="U7" i="32" s="1"/>
  <c r="Y7" i="32" s="1"/>
  <c r="T5" i="32"/>
  <c r="U5" i="32" s="1"/>
  <c r="Y5" i="32" s="1"/>
  <c r="T4" i="32"/>
  <c r="U4" i="32" s="1"/>
  <c r="Y4" i="32" s="1"/>
  <c r="T16" i="31"/>
  <c r="U16" i="31" s="1"/>
  <c r="T15" i="31"/>
  <c r="U15" i="31" s="1"/>
  <c r="Y15" i="31" s="1"/>
  <c r="T14" i="31"/>
  <c r="U14" i="31" s="1"/>
  <c r="Y14" i="31" s="1"/>
  <c r="T4" i="31"/>
  <c r="U4" i="31" s="1"/>
  <c r="U5" i="30"/>
  <c r="Y5" i="30" s="1"/>
  <c r="T14" i="30"/>
  <c r="U14" i="30" s="1"/>
  <c r="Y14" i="30" s="1"/>
  <c r="T13" i="30"/>
  <c r="U13" i="30" s="1"/>
  <c r="Y13" i="30" s="1"/>
  <c r="T12" i="30"/>
  <c r="U12" i="30" s="1"/>
  <c r="Y12" i="30" s="1"/>
  <c r="T11" i="30"/>
  <c r="U11" i="30" s="1"/>
  <c r="Y11" i="30" s="1"/>
  <c r="T10" i="30"/>
  <c r="U10" i="30" s="1"/>
  <c r="Y10" i="30" s="1"/>
  <c r="T7" i="30"/>
  <c r="U7" i="30" s="1"/>
  <c r="Y7" i="30" s="1"/>
  <c r="T6" i="30"/>
  <c r="U6" i="30" s="1"/>
  <c r="T8" i="30"/>
  <c r="U8" i="30" s="1"/>
  <c r="Y8" i="30" s="1"/>
  <c r="Y4" i="31" l="1"/>
  <c r="Z4" i="31" s="1"/>
  <c r="AB4" i="31" s="1"/>
  <c r="AC4" i="31" s="1"/>
  <c r="V4" i="31"/>
  <c r="Z5" i="36"/>
  <c r="AB5" i="36" s="1"/>
  <c r="AC5" i="36" s="1"/>
  <c r="AB14" i="31"/>
  <c r="AC14" i="31" s="1"/>
  <c r="Z14" i="31"/>
  <c r="AB15" i="31"/>
  <c r="AC15" i="31" s="1"/>
  <c r="Z15" i="31"/>
  <c r="Z4" i="36"/>
  <c r="AB4" i="36" s="1"/>
  <c r="AC4" i="36" s="1"/>
  <c r="Z8" i="32"/>
  <c r="AB8" i="32" s="1"/>
  <c r="AC8" i="32" s="1"/>
  <c r="Z9" i="32"/>
  <c r="AB9" i="32" s="1"/>
  <c r="AC9" i="32" s="1"/>
  <c r="Z4" i="32"/>
  <c r="AB4" i="32" s="1"/>
  <c r="AC4" i="32" s="1"/>
  <c r="Z7" i="32"/>
  <c r="AB7" i="32" s="1"/>
  <c r="AC7" i="32" s="1"/>
  <c r="Z10" i="32"/>
  <c r="AB10" i="32"/>
  <c r="AC10" i="32" s="1"/>
  <c r="Z5" i="32"/>
  <c r="AB5" i="32" s="1"/>
  <c r="AC5" i="32" s="1"/>
  <c r="AB15" i="30"/>
  <c r="AC15" i="30" s="1"/>
  <c r="Z15" i="30"/>
  <c r="Z10" i="30"/>
  <c r="AB10" i="30" s="1"/>
  <c r="AC10" i="30" s="1"/>
  <c r="AB12" i="30"/>
  <c r="AC12" i="30" s="1"/>
  <c r="Z12" i="30"/>
  <c r="Z11" i="30"/>
  <c r="AB11" i="30" s="1"/>
  <c r="AC11" i="30" s="1"/>
  <c r="AB13" i="30"/>
  <c r="AC13" i="30" s="1"/>
  <c r="Z13" i="30"/>
  <c r="Z14" i="30"/>
  <c r="AB14" i="30" s="1"/>
  <c r="AC14" i="30" s="1"/>
  <c r="Z7" i="30"/>
  <c r="AB7" i="30" s="1"/>
  <c r="AC7" i="30" s="1"/>
  <c r="Z4" i="30"/>
  <c r="AB4" i="30" s="1"/>
  <c r="AC4" i="30" s="1"/>
  <c r="Y6" i="30"/>
  <c r="V6" i="30"/>
  <c r="V4" i="30"/>
  <c r="V14" i="30"/>
  <c r="V10" i="30"/>
  <c r="V11" i="30"/>
  <c r="V12" i="30"/>
  <c r="V13" i="30"/>
  <c r="V5" i="30"/>
  <c r="V7" i="30"/>
  <c r="V8" i="30"/>
  <c r="Y16" i="30"/>
  <c r="V16" i="30"/>
  <c r="V15" i="30"/>
  <c r="V4" i="32"/>
  <c r="V5" i="32"/>
  <c r="V7" i="32"/>
  <c r="V8" i="32"/>
  <c r="V9" i="32"/>
  <c r="Y16" i="31"/>
  <c r="V16" i="31"/>
  <c r="V15" i="31"/>
  <c r="V14" i="31"/>
  <c r="V13" i="31"/>
  <c r="V5" i="31"/>
  <c r="V6" i="31"/>
  <c r="V7" i="31"/>
  <c r="V8" i="31"/>
  <c r="V9" i="31"/>
  <c r="V10" i="31"/>
  <c r="V11" i="31"/>
  <c r="V12" i="31"/>
  <c r="V10" i="32"/>
  <c r="V5" i="36"/>
  <c r="V4" i="36"/>
  <c r="V5" i="38"/>
  <c r="V4" i="38"/>
  <c r="AB6" i="30" l="1"/>
  <c r="AC6" i="30" s="1"/>
  <c r="Z6" i="30"/>
  <c r="Z4" i="38"/>
  <c r="AB4" i="38" s="1"/>
  <c r="AC4" i="38" s="1"/>
  <c r="AB5" i="38"/>
  <c r="AC5" i="38" s="1"/>
  <c r="Z5" i="38"/>
  <c r="Z16" i="31"/>
  <c r="AB16" i="31" s="1"/>
  <c r="AC16" i="31" s="1"/>
  <c r="Z4" i="33"/>
  <c r="AB4" i="33" s="1"/>
  <c r="AC4" i="33" s="1"/>
  <c r="Z16" i="30"/>
  <c r="AB16" i="30" s="1"/>
  <c r="AC16" i="30" s="1"/>
  <c r="Z8" i="30"/>
  <c r="AB8" i="30" s="1"/>
  <c r="AC8" i="30" s="1"/>
  <c r="AB5" i="30"/>
  <c r="AC5" i="30" s="1"/>
  <c r="Z5" i="30"/>
  <c r="D6" i="28"/>
  <c r="E6" i="28"/>
  <c r="D7" i="28"/>
  <c r="E7" i="28"/>
  <c r="E5" i="28"/>
  <c r="D5" i="28"/>
  <c r="AG6" i="22"/>
  <c r="AH6" i="22" s="1"/>
  <c r="BB5" i="22"/>
  <c r="AZ5" i="22"/>
  <c r="BA5" i="22" s="1"/>
  <c r="BE5" i="22" s="1"/>
  <c r="AR5" i="22"/>
  <c r="AP5" i="22"/>
  <c r="AQ5" i="22" s="1"/>
  <c r="AU5" i="22" s="1"/>
  <c r="AG5" i="22"/>
  <c r="AH5" i="22" s="1"/>
  <c r="AL5" i="22" s="1"/>
  <c r="BG5" i="22" s="1"/>
  <c r="AG6" i="20"/>
  <c r="AH6" i="20" s="1"/>
  <c r="AL6" i="20" s="1"/>
  <c r="BG6" i="20" s="1"/>
  <c r="BB5" i="20"/>
  <c r="AZ5" i="20"/>
  <c r="BA5" i="20" s="1"/>
  <c r="BE5" i="20" s="1"/>
  <c r="AR5" i="20"/>
  <c r="AP5" i="20"/>
  <c r="AQ5" i="20" s="1"/>
  <c r="AU5" i="20" s="1"/>
  <c r="AG5" i="20"/>
  <c r="AH5" i="20" s="1"/>
  <c r="AI5" i="20" s="1"/>
  <c r="AI5" i="22" l="1"/>
  <c r="AI6" i="20"/>
  <c r="AI6" i="22"/>
  <c r="AL6" i="22"/>
  <c r="BG6" i="22" s="1"/>
  <c r="AL5" i="20"/>
  <c r="BG5" i="20" s="1"/>
</calcChain>
</file>

<file path=xl/comments1.xml><?xml version="1.0" encoding="utf-8"?>
<comments xmlns="http://schemas.openxmlformats.org/spreadsheetml/2006/main">
  <authors>
    <author>tc={C20D0D9C-1421-4DE9-AC60-5B2DB1F00D9C}</author>
    <author>tc={A5C2C87E-4BA4-4C97-BDB4-D96DC0559AFF}</author>
    <author>tc={BFC79DA6-4EF1-4BED-A32A-35F69CBFA624}</author>
    <author>tc={6F8F4EAE-D2B9-4160-B72D-C6DF61845E8A}</author>
    <author>tc={17733E62-FD07-4DAE-88D9-965902225A4C}</author>
  </authors>
  <commentList>
    <comment ref="H5"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I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J5"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L5"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P5"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n°3-2025-1450 del 08/09/2025.</t>
        </r>
      </text>
    </comment>
  </commentList>
</comments>
</file>

<file path=xl/comments10.xml><?xml version="1.0" encoding="utf-8"?>
<comments xmlns="http://schemas.openxmlformats.org/spreadsheetml/2006/main">
  <authors>
    <author>tc={7EDDFB50-75B9-420C-A0FA-E2A90B270336}</author>
    <author>tc={6CEB2947-9F76-4CFF-85B7-EBCB861E5303}</author>
    <author>tc={8D1F610A-7BE3-40BB-B057-9C808F4A144E}</author>
    <author>tc={852633F5-2F58-45C5-ACEB-1DB8C7E39D2E}</author>
    <author>tc={691A3A8A-8D63-444A-B07D-3FD3C6466971}</author>
    <author>tc={A31C4279-5CD8-4B20-9E39-0E7B53A25CF9}</author>
    <author>tc={B0A913F5-F291-47F9-A4DC-049DBB58F91D}</author>
    <author>tc={9DBACCBF-C929-4290-9826-C353D2B90DD3}</author>
    <author>tc={BB503B3B-DF8F-4FFB-B9B7-19577FE91062}</author>
    <author>tc={50FEAE7E-58A6-4979-9A2D-294AABF3F89E}</author>
    <author>tc={7289A006-5999-4DC5-BA84-4296FB418856}</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n°3-2025-1031 del 11/06/2025
Respuesta:
    Se aprobó segunda prórroga mediante memorando n°3-2025-1120 del 24/06/2025.
Respuesta:
    Se aprobó  tercera prorroga mediante memorando 3-2025-1638 del 15/10/25</t>
        </r>
      </text>
    </comment>
    <comment ref="P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n°3-2025-1031 del 11/06/2025
Respuesta:
    Se aprobó segunda prórroga mediante memorando n°3-2025-1120 del 24/06/2025.
Respuesta:
    Se aprobó  tercera prorroga mediante memorando 3-2025-1638 del 15/10/25</t>
        </r>
      </text>
    </comment>
    <comment ref="P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prorroga mediante memorando 3-2025-1638 del 15/10/25</t>
        </r>
      </text>
    </comment>
    <comment ref="P7"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próroga mediante memorando n°3-2025-1120 del 24/06/2025.
Respuesta:
    Se aprobó  tercera prorroga mediante memorando 3-2025-1638 del 15/10/25</t>
        </r>
      </text>
    </comment>
    <comment ref="P8"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próroga mediante memorando n°3-2025-1120 del 24/06/2025.
Respuesta:
    Se aprobó  tercera prorroga mediante memorando 3-2025-1638 del 15/10/25</t>
        </r>
      </text>
    </comment>
    <comment ref="P22"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prorroga mediante memorando 3-2025-1638 del 15/10/25</t>
        </r>
      </text>
    </comment>
    <comment ref="H24" authorId="6"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I24" authorId="7"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J24" authorId="8"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L24" authorId="9"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P24" authorId="1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n°3-2025-1450 del 08/09/2025.</t>
        </r>
      </text>
    </comment>
  </commentList>
</comments>
</file>

<file path=xl/comments2.xml><?xml version="1.0" encoding="utf-8"?>
<comments xmlns="http://schemas.openxmlformats.org/spreadsheetml/2006/main">
  <authors>
    <author>tc={0E28175B-9DA8-4B25-A80B-A80AB620AE49}</author>
    <author>tc={479CFFD2-23E9-4FB4-BF1D-B2F78C42975E}</author>
  </authors>
  <commentList>
    <comment ref="L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responsable mediante memorando n°3-2025-780 del 29/04/2025</t>
        </r>
      </text>
    </comment>
    <comment ref="P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n°3-2025-780 del 29/04/2025
</t>
        </r>
      </text>
    </comment>
  </commentList>
</comments>
</file>

<file path=xl/comments3.xml><?xml version="1.0" encoding="utf-8"?>
<comments xmlns="http://schemas.openxmlformats.org/spreadsheetml/2006/main">
  <authors>
    <author>Manuela Hernandez</author>
    <author>tc={77700CFC-8CA7-4D4D-B9D3-407004D392C8}</author>
    <author>tc={B6B0A4C7-9298-46E5-A278-59FF17E98F58}</author>
    <author>Lormy Karen Caviedes</author>
  </authors>
  <commentList>
    <comment ref="P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8"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0"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1"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2"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3"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16"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16"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16"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1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20"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n°3-2025-1435 del 03/09/2025</t>
        </r>
      </text>
    </comment>
    <comment ref="P21"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n°3-2025-1435 del 03/09/2025</t>
        </r>
      </text>
    </comment>
    <comment ref="O34" authorId="3" shapeId="0">
      <text>
        <r>
          <rPr>
            <b/>
            <sz val="9"/>
            <color indexed="81"/>
            <rFont val="Tahoma"/>
            <family val="2"/>
          </rPr>
          <t>Lormy Karen Caviedes: La fecha se estableció teniendo en cuenta que, hasta el momento, no se cuenta con el profesional idóneo para la realización del mismo.</t>
        </r>
      </text>
    </comment>
    <comment ref="P34" authorId="0" shapeId="0">
      <text>
        <r>
          <rPr>
            <b/>
            <sz val="9"/>
            <color indexed="81"/>
            <rFont val="Tahoma"/>
            <family val="2"/>
          </rPr>
          <t>Manuela Hernandez:</t>
        </r>
        <r>
          <rPr>
            <sz val="9"/>
            <color indexed="81"/>
            <rFont val="Tahoma"/>
            <family val="2"/>
          </rPr>
          <t xml:space="preserve">
Se aprobó prórroga mediante memorando n°3-2025-1096 del 19/06/2025. </t>
        </r>
      </text>
    </comment>
    <comment ref="O35" authorId="3" shapeId="0">
      <text>
        <r>
          <rPr>
            <b/>
            <sz val="9"/>
            <color indexed="81"/>
            <rFont val="Tahoma"/>
            <family val="2"/>
          </rPr>
          <t>Lormy Karen Caviedes:</t>
        </r>
        <r>
          <rPr>
            <sz val="9"/>
            <color indexed="81"/>
            <rFont val="Tahoma"/>
            <family val="2"/>
          </rPr>
          <t xml:space="preserve">
Se acoge la recomendación a la fecha; sin embargo, no se cuenta con un profesional de archivo para la realización oportuna de la acción.</t>
        </r>
      </text>
    </comment>
    <comment ref="P42" authorId="0" shapeId="0">
      <text>
        <r>
          <rPr>
            <b/>
            <sz val="9"/>
            <color indexed="81"/>
            <rFont val="Tahoma"/>
            <family val="2"/>
          </rPr>
          <t>Manuela Hernandez:</t>
        </r>
        <r>
          <rPr>
            <sz val="9"/>
            <color indexed="81"/>
            <rFont val="Tahoma"/>
            <family val="2"/>
          </rPr>
          <t xml:space="preserve">
Se aprobó prórroga mediante memorando n°3-2025-1096 del 19/06/2025. </t>
        </r>
      </text>
    </comment>
  </commentList>
</comments>
</file>

<file path=xl/comments4.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tc={98EA7FE4-9BC3-4DB8-B771-8264B44028C1}</author>
    <author>tc={8B7378B1-374D-4894-B9C4-9C0EA435A2DC}</author>
    <author>tc={B115DFE2-66A8-4735-BE03-9D8707896694}</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tc={C283CB77-54E4-48EA-85EC-F1527725DD5C}</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4"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5" authorId="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6" authorId="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6" authorId="1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6" authorId="1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7" authorId="1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7" authorId="1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7" authorId="1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8" authorId="1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8" authorId="1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8" authorId="1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9" authorId="2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9" authorId="2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9" authorId="2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0" authorId="2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0" authorId="2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0" authorId="2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1" authorId="2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1" authorId="3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1" authorId="3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2" authorId="3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2" authorId="3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2" authorId="3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3" authorId="3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3" authorId="3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3" authorId="3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4" authorId="4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4" authorId="4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4" authorId="4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4" authorId="4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5" authorId="4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5" authorId="4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5" authorId="4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5" authorId="4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6" authorId="4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n°3-2024-2071 del 12/12/2024. </t>
        </r>
      </text>
    </comment>
    <comment ref="I16" authorId="4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n°3-2024-2071 del 12/12/2024. </t>
        </r>
      </text>
    </comment>
    <comment ref="P16" authorId="5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n°3-2024-2071 del 12/12/2024. </t>
        </r>
      </text>
    </comment>
    <comment ref="H17" authorId="5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7" authorId="5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7" authorId="5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7" authorId="5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8" authorId="5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8" authorId="5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8" authorId="5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8" authorId="5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9" authorId="5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9" authorId="6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9" authorId="6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9" authorId="6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P20" authorId="6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n°3-2025-1030 del 11/06/2025</t>
        </r>
      </text>
    </comment>
  </commentList>
</comments>
</file>

<file path=xl/comments5.xml><?xml version="1.0" encoding="utf-8"?>
<comments xmlns="http://schemas.openxmlformats.org/spreadsheetml/2006/main">
  <authors>
    <author>tc={FD9D3823-9904-4C4D-861A-8BA6EDA6B716}</author>
    <author>tc={B565EFD2-660C-4E42-AAEB-2CA804225F31}</author>
    <author>tc={8B4EA6D2-A5CA-4321-9203-898AE8441FAF}</author>
    <author>tc={39B54680-0BD5-42AA-9BB9-1EAA4B973A61}</author>
    <author>tc={D2C2ED35-ACF0-48B7-A8AA-A60A862A857D}</author>
    <author>tc={91F89A67-7D18-4805-857E-42CF9F92291A}</author>
    <author>tc={3A0DF4E9-AB3C-4B2E-B673-B4EA7237F9DD}</author>
    <author>tc={2C1B2C22-745C-43A9-B5AE-A00FD58D1FCB}</author>
    <author>tc={DE388C20-BC99-495A-899B-7A680C44DFB3}</author>
    <author>tc={CEEDBBD7-F57F-4119-B48B-C62686E83DCE}</author>
    <author>tc={B431574E-7D53-4473-AD76-4757CB50E27C}</author>
    <author>tc={A6BF5827-A66E-4CBB-A99B-D6B8EEE9A387}</author>
    <author>tc={8E38C38A-DB2C-46E6-BA50-A4C0E6318334}</author>
    <author>tc={63B7AF76-308C-4435-96C5-6116607E203F}</author>
    <author>tc={77835235-4A73-4CEC-9A13-6810CFF716CA}</author>
    <author>tc={6C59381C-72F3-4712-8699-EA45023AF159}</author>
    <author>tc={5D244A2F-708C-4F25-979C-ED019578DDE1}</author>
    <author>tc={4EEFC723-2D95-4B1A-B360-5BD68D5CCCA7}</author>
    <author>tc={5BAF0097-09FB-4C67-B040-9BFB54385BC4}</author>
    <author>tc={2259E2B0-FDE5-403E-8C75-04E96AABD933}</author>
    <author>tc={B18092D6-D83F-45EE-9DBD-8185ACC8B461}</author>
    <author>tc={CC0E9126-6A21-4264-AE24-E9903D8A0616}</author>
    <author>tc={637D50AE-B723-47BA-B797-6CE1E7218585}</author>
    <author>tc={78A90531-219E-4E53-B3D2-0D542813DBAC}</author>
    <author>tc={9E95787F-34D6-428B-B333-AC8DCAC4D112}</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4"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5" authorId="7"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H6" authorId="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6" authorId="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6" authorId="1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6" authorId="1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H7" authorId="1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7" authorId="1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7" authorId="1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7" authorId="1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H8" authorId="1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8" authorId="1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8" authorId="1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8" authorId="19"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H9" authorId="2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I9" authorId="2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J9" authorId="2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n°3-2025-509 del 14/03/2025. </t>
        </r>
      </text>
    </comment>
    <comment ref="P9" authorId="2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 ref="P10" authorId="2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t>
        </r>
      </text>
    </comment>
  </commentList>
</comments>
</file>

<file path=xl/comments6.xml><?xml version="1.0" encoding="utf-8"?>
<comments xmlns="http://schemas.openxmlformats.org/spreadsheetml/2006/main">
  <authors>
    <author>tc={E9022044-65D3-44DF-A004-CEB530D46E6E}</author>
    <author>tc={FE2FABF0-5929-4818-B7B0-FEEDF4C5F59E}</author>
    <author>tc={56EBB24F-E9D2-4763-8ABF-4213A50E9CBE}</author>
    <author>tc={11561DE8-AAF7-41DB-9061-A68336ADD4BC}</author>
    <author>tc={3C7A15F9-640E-4875-A7F0-C19E0314099A}</author>
  </authors>
  <commentList>
    <comment ref="H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I4"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J4"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L4"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n°3-2025-1450 del 08/09/2025.</t>
        </r>
      </text>
    </comment>
    <comment ref="P4"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n°3-2025-1450 del 08/09/2025.</t>
        </r>
      </text>
    </comment>
  </commentList>
</comments>
</file>

<file path=xl/comments7.xml><?xml version="1.0" encoding="utf-8"?>
<comments xmlns="http://schemas.openxmlformats.org/spreadsheetml/2006/main">
  <authors>
    <author>tc={FA7A5142-B8FF-468F-8DD9-6C654F8A074C}</author>
    <author>Manuela Hernandez</author>
    <author>tc={6A341E90-045C-42CA-8FD1-3AC1A46F92AC}</author>
    <author>tc={D4C54991-E75C-4189-99DE-C823F7202962}</author>
    <author>tc={1FEBA200-A786-43E6-B6E9-EC44E19E75A5}</author>
    <author>tc={FBD2C847-0F71-40C1-BE54-8843989D40C7}</author>
    <author>tc={3581DD58-D5AA-4224-9A01-E647CD5ACD3E}</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n°3-2024-2170 del 26/12/2024.
Se aprobó prórroga mediante memorando n°3-2024-1007 del 07/06/2024. 
Respuesta:
    Se aprobó tercera prórroga mediante memorando n°3-2025-1049 del 12/06/2025.</t>
        </r>
      </text>
    </comment>
    <comment ref="R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5"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n°3-2024-2170 del 26/12/2024.
Se aprobó prórroga mediante memorando n°3-2024-1007 del 07/06/2024. 
Respuesta:
    Se aprobó tercera prórroga mediante memorando n°3-2025-1049 del 12/06/2025.</t>
        </r>
      </text>
    </comment>
    <comment ref="R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6"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 ref="P7"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 ref="P8"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 ref="P9" authorId="6"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List>
</comments>
</file>

<file path=xl/comments8.xml><?xml version="1.0" encoding="utf-8"?>
<comments xmlns="http://schemas.openxmlformats.org/spreadsheetml/2006/main">
  <authors>
    <author>tc={1BD52764-D1EC-4667-A201-97AFB3B853A8}</author>
    <author>tc={8D6CB51A-D273-4CC5-AAAF-E0CE9089C09F}</author>
    <author>tc={8D3104FB-2081-4D4C-99F0-CD36E0B685F3}</author>
    <author>tc={BA20C7CC-9F49-4ED6-B953-20D41785640A}</author>
    <author>tc={0CC1AD47-A4A2-47BB-90A2-9333AEF40D98}</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t>
        </r>
      </text>
    </comment>
    <comment ref="P12"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t>
        </r>
      </text>
    </comment>
    <comment ref="P13"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t>
        </r>
      </text>
    </comment>
    <comment ref="P14"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t>
        </r>
      </text>
    </comment>
    <comment ref="P15"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t>
        </r>
      </text>
    </comment>
  </commentList>
</comments>
</file>

<file path=xl/comments9.xml><?xml version="1.0" encoding="utf-8"?>
<comments xmlns="http://schemas.openxmlformats.org/spreadsheetml/2006/main">
  <authors>
    <author>tc={A7FCEF15-27F2-487E-808C-B6E5074E3A8B}</author>
    <author>tc={36BE8386-59B4-45C0-9BBA-39968975C3B4}</author>
    <author>tc={01056E61-84A7-4C48-B73D-0F2CC558B4FF}</author>
    <author>tc={851471EE-19E2-4BAE-AAC9-4449FD65688A}</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P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H6"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n°3-2025-969 del 03/06/2025
</t>
        </r>
      </text>
    </comment>
    <comment ref="P6"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List>
</comments>
</file>

<file path=xl/sharedStrings.xml><?xml version="1.0" encoding="utf-8"?>
<sst xmlns="http://schemas.openxmlformats.org/spreadsheetml/2006/main" count="3146" uniqueCount="1059">
  <si>
    <t>SEGUIMIENTO PLANES DE MEJORAMIENTO LOTERÍA DE BOGOTÁ</t>
  </si>
  <si>
    <r>
      <t>CODIGO:</t>
    </r>
    <r>
      <rPr>
        <sz val="8"/>
        <color theme="1"/>
        <rFont val="Arial Narrow"/>
        <family val="2"/>
      </rPr>
      <t xml:space="preserve"> FRO102-561-3</t>
    </r>
  </si>
  <si>
    <r>
      <rPr>
        <b/>
        <sz val="8"/>
        <color rgb="FFFF0000"/>
        <rFont val="Arial Narrow"/>
        <family val="2"/>
      </rPr>
      <t>FECHA: 31</t>
    </r>
    <r>
      <rPr>
        <sz val="8"/>
        <color rgb="FFFF0000"/>
        <rFont val="Arial Narrow"/>
        <family val="2"/>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</si>
  <si>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</si>
  <si>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</si>
  <si>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</si>
  <si>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</si>
  <si>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</si>
  <si>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</si>
  <si>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</si>
  <si>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</si>
  <si>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</si>
  <si>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</si>
  <si>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</si>
  <si>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</si>
  <si>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</si>
  <si>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</si>
  <si>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</si>
  <si>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</si>
  <si>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</si>
  <si>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</si>
  <si>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</si>
  <si>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</si>
  <si>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</si>
  <si>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</si>
  <si>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</si>
  <si>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</si>
  <si>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</si>
  <si>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</si>
  <si>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</si>
  <si>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</si>
  <si>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</si>
  <si>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</si>
  <si>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</si>
  <si>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</si>
  <si>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</si>
  <si>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</si>
  <si>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</si>
  <si>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</si>
  <si>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</si>
  <si>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</si>
  <si>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</si>
  <si>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</si>
  <si>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</si>
  <si>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</si>
  <si>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</si>
  <si>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</si>
  <si>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</si>
  <si>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</si>
  <si>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</si>
  <si>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</si>
  <si>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</si>
  <si>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</si>
  <si>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</si>
  <si>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</si>
  <si>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</si>
  <si>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</si>
  <si>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</si>
  <si>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</si>
  <si>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</si>
  <si>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</si>
  <si>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</si>
  <si>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</si>
  <si>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</si>
  <si>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</si>
  <si>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</si>
  <si>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</si>
  <si>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</si>
  <si>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</si>
  <si>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</si>
  <si>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III Trimestre</t>
  </si>
  <si>
    <t>Causa(s) del hallazgo</t>
  </si>
  <si>
    <t>Tipo de acción Propuesta</t>
  </si>
  <si>
    <t>Fecha de inicio
(DD-MM-AA)</t>
  </si>
  <si>
    <t>Fecha terminación
(DD-MM-AA)</t>
  </si>
  <si>
    <t>Modificación 
Fecha terminación
(DD-MM-AA)</t>
  </si>
  <si>
    <t>3.Fecha seguimiento</t>
  </si>
  <si>
    <t>3.Detalle del avance de la acción de mejora</t>
  </si>
  <si>
    <t>3.Actividades realizadas  a la fecha</t>
  </si>
  <si>
    <t>3.Resultado del indicador</t>
  </si>
  <si>
    <t>3. 75% avance en ejecución de la meta</t>
  </si>
  <si>
    <t>3.Alerta</t>
  </si>
  <si>
    <t>3.Analisis - Seguimiento OCI</t>
  </si>
  <si>
    <t>3.Auditor que realizó el seguimiento</t>
  </si>
  <si>
    <t>6. Detalle de la fuente
(Este campo solo aplica para los planes de mejoramiento externos)</t>
  </si>
  <si>
    <t>Origen Interno</t>
  </si>
  <si>
    <t>Auditoría al Proceso de Gestión Documental 2025</t>
  </si>
  <si>
    <t>GESTIÓN DOCUMENTAL</t>
  </si>
  <si>
    <r>
      <rPr>
        <b/>
        <sz val="10"/>
        <color rgb="FF000000"/>
        <rFont val="Arial Narrow"/>
        <family val="2"/>
      </rPr>
      <t xml:space="preserve">TEMA: CONTRATACIÓN POR INVITACIÓN DIRECTA
OBSERVACIÓN No.6:
</t>
    </r>
    <r>
      <rPr>
        <sz val="10"/>
        <color rgb="FF000000"/>
        <rFont val="Arial Narrow"/>
        <family val="2"/>
      </rPr>
      <t xml:space="preserve">
En el marco de la verificación de la veracidad de certificados de estudios y/o documentos equivalentes aportados para suscripción de los contratos n°68 del 2022 y 45 del 2024 de conformidad con los requisitos señalados en el formato FRO300-556-1 LISTA DE CHEQUEO DOCUMENTOS DEL CONTRATO, mediante consulta el 04/03/2025 en las páginas oficiales de los entes formadores, se identificó que para la suscripción del contrato N°45 del 2024 se registró la no aplicación del documento “22. Antecedentes disciplinarios expedidos por el ente rector de la profesión (si aplica) (vigencia no superior los 30 días calendario)”, cuando en la página Oficinal del Colegio Colombiano de Archivistas se indica que “Los certificados de antecedentes disciplinarios, vigencia de tarjeta y trámite de tarjeta, deben ser solicitados directamente por el profesional. El Colegio Colombiano de archivistas, no expide certificaciones ni da información a terceros.”.
Es decir, en el formato FRO300-556-1 LISTA DE CHEQUEO DOCUMENTOS DEL CONTRATO se registró que no aplicaba el documento, cuando en realidad el contratista podía proveerlo.
</t>
    </r>
  </si>
  <si>
    <t>NO APORTE DEL CERTIFICADO DE ANTECEDENTES DISCIPLINARIOS EXPEDIDO POR EL ENTE RECTOR DE LA PROFESIÓN (SI APLICA)</t>
  </si>
  <si>
    <t>AJUSTAR LISTA DE CHEQUEO DE DOCUMENTOS DEL CONTRATO DE PRESTACIÓN DE SERVICIOS PROFESIONALES Y/O DE APOYO A LA GESTIÓN - PERSONAL NATURAL.</t>
  </si>
  <si>
    <t>FORMATO AJUSTADO, APROBADO Y CODIFICADO</t>
  </si>
  <si>
    <t>Acción de mejora</t>
  </si>
  <si>
    <t>Secretaría General</t>
  </si>
  <si>
    <t xml:space="preserve">Teniendo encuenta la fecha de la reunion en julio se informa que se están adelantando actividades para desarrollar el plan de mejoramiento. Se solicita ampliar el plazo para unir con actividades de los planes de la contraloria </t>
  </si>
  <si>
    <t xml:space="preserve">La acción de mejora se cierra; revisado el SharePoint de planes de mejoramiento el 14/10/2025 no se identificaron soportes que dieran cumplimiento a la acción de mejora. 
No obstante, mediante correo electrónico del 14/10/2025 el proceso remitió los documentos del expediente físico del contrato del profesional de gestión documental suscrito en el mes de julio donde se identificó el numeral 17 de la lista de chequeo como requisito para suscribir el contrato. 
Por ende, entre los documentos aportados por el contratista se adjuntó Tarjeta profesional </t>
  </si>
  <si>
    <t>Manuela Hernández J.</t>
  </si>
  <si>
    <t>NO</t>
  </si>
  <si>
    <t>Seguimiento OCI</t>
  </si>
  <si>
    <t xml:space="preserve">AUDITORÍA AL PROCESO DE GESTIÓN TECNOLÓGICA E INNOVACIÓN, CON ÉNFASIS EN EL MODELO DE SEGURIDAD Y PRIVACIDAD DE LA INFORMACIÓN – MSPI </t>
  </si>
  <si>
    <t>GESTIÓN DE LAS TECNOLOGÍAS Y LA INFORMACIÓN</t>
  </si>
  <si>
    <r>
      <rPr>
        <b/>
        <sz val="10"/>
        <color rgb="FF000000"/>
        <rFont val="Arial Narrow"/>
        <family val="2"/>
      </rPr>
      <t xml:space="preserve">2.2 TEMA: Roles y Responsabilidades 
</t>
    </r>
    <r>
      <rPr>
        <sz val="10"/>
        <color rgb="FF000000"/>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</si>
  <si>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</si>
  <si>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Modificación del supervisor por la SG: Ajustar el contrato con la modificación solicitada.</t>
  </si>
  <si>
    <t>Contrato ajustado.</t>
  </si>
  <si>
    <t>Correctiva</t>
  </si>
  <si>
    <t xml:space="preserve">Dentro del plazo para realizar la actividad . </t>
  </si>
  <si>
    <t>Luz Dary Amaya/ Manuela Hernández J.</t>
  </si>
  <si>
    <t>Criterios efectividad</t>
  </si>
  <si>
    <t>2. ¿Se ha materializado algún riesgo en relación con las acciones propuestas en el Plan de Mejora?</t>
  </si>
  <si>
    <t>SI</t>
  </si>
  <si>
    <t>Origen Externo</t>
  </si>
  <si>
    <t>Informe Alcaldía de Bogotá-PQRS</t>
  </si>
  <si>
    <t>ATENCIÓN Y SERVICIO AL CLIENTE</t>
  </si>
  <si>
    <t>Peticiones Vencidas en el Sistema</t>
  </si>
  <si>
    <t>1. Socializar, desde la oficina de Atención al Cliente, de manera trimestral, a través de correo electrónico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</si>
  <si>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Correos trimestrales de socialización</t>
  </si>
  <si>
    <t>Preventiva</t>
  </si>
  <si>
    <t>Sandra Milena Trujillo Vargas - Profesional III Atención al Cliente</t>
  </si>
  <si>
    <t>El 4 de julio de 2025, desde la oficina de Atención al Cliente se socializó, mediante correo electrónico institucional, a todos los colaboradores de la entidad, dentro de los cuales están los jefes de las áreas que son usuarios en el Sistema Bogotá Te Escucha y el usuario administrador en la entidad de dicho sistema, el Manual para la Gestión de Peticiones Ciudadanas y las Modalidades de las peticiones y tiempos de ley para dar respuesta a las mismas.</t>
  </si>
  <si>
    <t xml:space="preserve">La acción de mejora se encuentra en ejecució. En el SharePoint de Planes para este corte de informe, se identificaron los siguientes soportes:
1.- PDF del correo de socialización del Manual de Gestión de PQRS de fecha 03/04/2025. 
2.- PDF del correo sobre las modalidades y tiempos oportunos para respuesta de PQRS de fecha 03/04/2025.
A la fecha de corte se han realizado 2 socializaciones incluyendo el del 08/01/2025.
</t>
  </si>
  <si>
    <t>Carlos Rey</t>
  </si>
  <si>
    <t>2. Realizar de manera semestral, desde la oficina de Atención al Cliente, capacitación virtual a todos los colaboradores de la entidad, dentro de los cuales están los responsables de responder PQRS, sobre puntos relevantes a tener en cuenta dentro del Manual de Gestión de Peticiones Ciudadanas. Adicionalmente, informar sobre las implicaciones y/o consecuencias que genera la no atención oportuna de PQRS.</t>
  </si>
  <si>
    <t xml:space="preserve">Evidencia capacitaciones virtuales semestrales (listado de asistencia y material capacitación) </t>
  </si>
  <si>
    <t>La acción de mejora propuesta correspondiente a la capacitación virtual para el II semestre de 2025 está en término para ejecutar.</t>
  </si>
  <si>
    <t>4. Presentar trimestralmente por parte de la oficina de Atención al Cliente, el monitoreo y seguimiento, en sesiones del Comité Institucional de Gestión y Desempeño, sobre el estado de PQRS y las alertas emitidas a los jefes de áreas que son usuarios en el Sistema Bogotá Te Escucha</t>
  </si>
  <si>
    <t>Actas de las sesiones del CIGYD cuando se presente el seguimiento por parte de la Oficina de Atención al Cliente</t>
  </si>
  <si>
    <t>En las sesiones del Comité Institucional de Gestión y Desempeño CIGYD del 30 de julio, 29 de agosto y 30 de septiembre de 2025 se hizo la presentación del Monitoreo y seguimiento estado de PQRSD y para la sesión del 29 de agosto se añadió a la presentación el informe y recomendaciones de PQRSD recibidas en el mes de julio de 2025 y en la sesión del 30 de septiembre se añadió a la presentación el informe y recomendaciones de PQRSD recibidas en el mes de agosto de 2025</t>
  </si>
  <si>
    <t>5. Remitir, desde la oficina de Atención al Cliente, de manera trimestral a través del Sistema Integrado de Gestión Documental - SIGA  a los jefes de las áreas que son usuarios en el Sistema Bogotá Te Escucha, oficio o memorando interno recalcando las responsabilidades y recomendaciones generales sobre la importancia de la atención y gestión oportuna a las PQRS recibidas y que les son asignadas a través del Sistema Bogotá Te Escucha.</t>
  </si>
  <si>
    <t>Oficios o memorandos internos trimestrales</t>
  </si>
  <si>
    <t>Para el tercer trimestre de 2025, se remitió el 3 de julio de 2025, desde la oficina de Atención al Cliente, a través del Sistema Integrado de Gestión Documental - SIGA,  a los jefes de las áreas que son usuarios en el Sistema Bogotá Te Escucha, el oficio o memorando interno con radicado 3-2025-1154 recalcando las responsabilidades y recomendaciones generales sobre la importancia de la atención y gestión oportuna a las PQRSD recibidas y que les son asignadas a través del Sistema Bogotá Te Escucha</t>
  </si>
  <si>
    <t>AUDITORÍA AL PROCESO DE GESTIÓN DE LAS TECNOLOGÍAS Y LA INFORMACIÓN – ACCESIBILIDAD WEB 2024</t>
  </si>
  <si>
    <t>Tema: Documentos de procesador de textos, hoja de cálculo, documentos en PDF, documentos y plantillas para presentaciones  
El día 1 y 2 de octubre de 2024 se consulta la página web de la entidad, link: https://loteriadebogota.com/; se toma como muestra dos (2) documentos publicados en formato Procesador de Texto (Word), dos (2) documentos publicados en hoja de cálculo, tres (3) documentos publicados en formato PDF y un (1) documento en formato de presentación, se evidencia que no se realiza un adecuado uso de los aspectos relacionados en los criterios definidos tal y como se puede observar en las tablas No. 5, 6, 7 y 8; por lo anterior se incumple lo establecido en los numerales 3.1, 3.2, 3.3, y 3.4. del Anexo 1 de la Resolución MinTIC 1519 del 2020 - Directrices de Accesibilidad Web</t>
  </si>
  <si>
    <t>Desatención y falta de control para implementar los lineamientos de Accesibilidad Web</t>
  </si>
  <si>
    <t xml:space="preserve"> 
El area de Comunicaciones y Mercadeo realizara campaña de divulgacion del Instructivo aprobado aprobado por el comité institucional de gestión y desempeño.</t>
  </si>
  <si>
    <t>Campaña de divulgacion del Instructivo</t>
  </si>
  <si>
    <t>Subgerencia Comercial y de Operaciones</t>
  </si>
  <si>
    <t>Se realizó la socialización a los funcionarios y contratistas de la Lotería de Bogotá el 31 de julio de 2025 del protocolo para la publicación de documentos en página web, documento aprobado previamente el 30 de julio en comité de gestión institucional.</t>
  </si>
  <si>
    <r>
      <rPr>
        <b/>
        <sz val="10"/>
        <color rgb="FF000000"/>
        <rFont val="Arial Narrow"/>
        <family val="2"/>
      </rPr>
      <t xml:space="preserve">Acción Culminada
</t>
    </r>
    <r>
      <rPr>
        <sz val="10"/>
        <color rgb="FF000000"/>
        <rFont val="Arial Narrow"/>
        <family val="2"/>
      </rPr>
      <t xml:space="preserve">
El día 07/10/2025 se revisaron los soportes dejados en el SHAREPOINT por la dependencia donde se evidencia que la entidad aprobó en el Comité Institucional de Gestión y Desempeño el día 30/07/2025 el Protocolo de Publicación Web e Intranet DOC440-652-1 , así como los soportes de socialización del día 31/07/2025.</t>
    </r>
  </si>
  <si>
    <t xml:space="preserve">Luz Dary Amaya </t>
  </si>
  <si>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</si>
  <si>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</si>
  <si>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</si>
  <si>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</si>
  <si>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Sistemas de alerta contra incendios, advertencia luminosos y acústicos, de acuerdo con la norma NTC 6047. </t>
  </si>
  <si>
    <t xml:space="preserve">Acción Correctiva </t>
  </si>
  <si>
    <t xml:space="preserve">Jefe Unidad de Recursos Físicos </t>
  </si>
  <si>
    <t>Mediante SIGA 3-2025-1573, solicitamos la prórroga de esta acción, dado que la entidad no cuenta con los recursos económicos para atender lo correspondiente a la norma NTC 6047.</t>
  </si>
  <si>
    <t>Auditoría Gestión Bienes y Servicios 2023</t>
  </si>
  <si>
    <t>GESTIÓN DE BIENES Y SERVICIOS</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</si>
  <si>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</si>
  <si>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</si>
  <si>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</si>
  <si>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</si>
  <si>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</si>
  <si>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Mediante SIGA 3-2025-1573, solicitamos la prórroga de esta acción, dado que, una vez realizadas tres reuniones con la profesional de almacén, fue posible concretar la entrega de inventarios, requisito necesario para trasladar la información al proveedor y dejar el sistema en funcionamiento. Asimismo, se adjuntan las actas y correos como evidencia, el último de ellos sin haber recibido respuesta.</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</si>
  <si>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</si>
  <si>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</si>
  <si>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</si>
  <si>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asuntos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</si>
  <si>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</si>
  <si>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Formato de Herramienta de seguimiento actualizada y aprobada por el Comité Institucional de Gestión y Desempeño</t>
  </si>
  <si>
    <t>Unidad de Recursos Físicos</t>
  </si>
  <si>
    <t>Mediante SIGA 3-2025-1573, solicitamos la modificación de la unidad de medida de esta acción, dado que debe estar en concordancia con el Acuerdo 001 de 2024 del Archivo General de la Nación, el cual establecimos como unidad las actas correspondientes, tanto internas como externas.
 Asimismo, ya se solicitó mesa de trabajo con la Oficina de Control Interno Disciplinario para presentar la propuesta de TRD, que sera el dia 07/10/25, de esta se tendra el acta correspondiente.</t>
  </si>
  <si>
    <t>La acción de mejora se encuentra en ejecución; revisado el SharePoint de planes de mejoramiento el 14/07/2025 no se identificaron soportes de ejecución; para validar lo reportado por el proceso responsable.
Así entonces, se recomienda adelantar las actividades correspondientes antes de finalizar el plazo establecido.</t>
  </si>
  <si>
    <t>INFORME DE EVALUACIÓN IDEPENDIENTE AL SISTEMA DE CONTROL INTERNO-II SEMESTRE 2023</t>
  </si>
  <si>
    <t>Actualizar la política de gestión documental, de acuerdo con los cambios normativos, en articulacion con el modelo del Archivo Distrital de Bogota MIGDA.
Realizar capacitación a los servidores de la entidad, sobre la funcionalidad de archivo existente en el aplicativo SIGA, con el fin de realizar el archivo de las comunicaciones.</t>
  </si>
  <si>
    <t>Para el Comité de Gestión y Desempeño del mes de agosto se presentó la Política de Gestión Documental, la cual fue aprobada. Esta se encuentra publicada en la página web de la entidad, en la sección de normatividad interna. Falta que el área correspondiente al manejo de la página web la cargue en la sección de datos abiertos.</t>
  </si>
  <si>
    <t>Auditoría al Proceso de Atención y Servicio al Cliente  2024</t>
  </si>
  <si>
    <t xml:space="preserve">En la prueba de recorrido realizada el día 04 de abril de 2024 con la profesional III del proceso auditado, se identificó que dicha área no cuenta con módulo de servicio que facilite la atención a la ciudadanía de manera cómoda (módulo y sillas). Tanto la secretaria y profesional que integran el área de Atención al Cliente en la actualidad prestan el servicio a través de sus puestos de trabajo individuales sin el espacio que proporcione la atención idónea a la ciudadanía. 
Situación que se presenta con posterioridad a la remodelación adelantada en el año 2023. Por lo tanto, se evidencia que para la distribución de oficinas físicas una vez finalizada la remodelación no se tomó en cuenta para la asignación adecuada de espacios del área de atención al cliente, los lineamientos establecidos en la Circular 005 de 2018 expedida por la Veeduría Distrital con asunto “implementación cartilla de lineamientos arquitectónicos y de accesibilidad al medio físico en puntos de servicio al ciudadano”. No obstante, es importante mencionar que la cartilla anexa a la normativa indicada expresa dimensiones, especificaciones y condiciones que deben cumplir los espacios de los puntos de servicio al ciudadano a nivel general en las entidades públicas; sin embargo, es relevante señalar que la circular indica lo siguiente: 
“cada uno de los componentes de diseño desarrollados, deben ser validados y ajustados a las realidades y demandas del servicio, a las normas urbanísticas, escalas y características propias de cada entidad y cada espacio de atención”.
</t>
  </si>
  <si>
    <t>Falta de análisis de la Circular 005 de 2018 de la Veeduría Distrital durante la distribución y reparto de
oficinas físicas una vez culminada la remodelación.</t>
  </si>
  <si>
    <t>Trasladar la oficina de atención al cliente, a uno de los espacios ya
existentes en la entidad, que cumplen con el acondicionamiento necesario
para cumplir con los requerimientos de tal espacio.</t>
  </si>
  <si>
    <t>Trasladar la oficina de atención al cliente, cumpliendo con los requerimientos</t>
  </si>
  <si>
    <t>Se realizó el respectivo traslado de la oficina, el cual se encuentra concluido en su totalidad, teniendo como evidencia el informe correspondiente.</t>
  </si>
  <si>
    <t>Implementar las adecuaciones físicas para las áreas de atención al cliente, de acuerdo con el concepto emitido por la Veeduría Distrital</t>
  </si>
  <si>
    <t>Informe con registro fotográfico de las adecuaciones realizadas</t>
  </si>
  <si>
    <t>Se elaboró el informe correspondiente respecto a las adecuaciones efectuadas en el área y en el servicio de atención al cliente.</t>
  </si>
  <si>
    <t>PROCESOS DE GESTIÓN FINANCIERA Y CONTABLE Y GESTIÓN DE RECAUDO 2024</t>
  </si>
  <si>
    <t>GESTION DE RECAUDO</t>
  </si>
  <si>
    <t xml:space="preserve">Se identificaron 47 equipos tecnológicos que se encuentran con saldo cero (0) en el valor neto en libros al 31 de marzo de 2024 (ver anexo nro. 1 de este informe); no obstante, se evidencia que estos activos continúan en funcionamiento y no deberían estar registrados sin valor neto alguno debido a que su utilización sigue generando beneficios para la Lotería.  Esta situación incumple el Manual de Política Contable de la Lotería de Bogotá, CAPÍTULO I. ACTIVOS, 10.3 MEDICIÓN POSTERIOR en los siguientes numerales:
Numeral 22.” La vida útil de una propiedad, planta y equipo es el periodo durante el cual se espera utilizar el activo (…)” Para estos casos si la depreciación agota el 100% del valor del bien y este sigue en funcionamiento significa que se debe revisar la estimación de su vida útil acatando el numeral 29:
Numeral 29 “El valor residual, la vida útil y el método de depreciación serán revisados, como mínimo, al término de cada periodo contable y si existe un cambio significativo en estas variables, se ajustarán para reflejar el nuevo patrón de consumo de los beneficios económicos futuros. Dicho cambio se contabilizará como un cambio en una estimación contable, de conformidad con la Norma de políticas contables, cambios en las estimaciones contables y corrección de errores.” </t>
  </si>
  <si>
    <t>Falta de análisis y revisión con la Unidad Financiera y Contable de los Bienes totalmente depreciados.</t>
  </si>
  <si>
    <t>Realizar el avaluó de los bienes depreciados y remitir reporte a la Unidad Financiera y Contable</t>
  </si>
  <si>
    <t>1 Reporte de avalúos</t>
  </si>
  <si>
    <t>En el mes de abril se realizo el respectivo ajusto al informe.</t>
  </si>
  <si>
    <t>Actualizar el valor de los activos de acuerdo al valor razonable de su medición posterior.</t>
  </si>
  <si>
    <t>1 Memorando de Recursos Físicos con la aceptación de la actualización del valor de los activos  al valor razonable</t>
  </si>
  <si>
    <t>Unidad Financiera y Contable</t>
  </si>
  <si>
    <t>Teniendo en cuenta la actualizacion del informe de APLICACION NUEVO MANUAL DE POLITICAS CONTABLES y el siga remitido por la oficina TI, se esta recopilando la informacion para el cierre y actualizacion para el 2025.</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</si>
  <si>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</si>
  <si>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</si>
  <si>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</si>
  <si>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</si>
  <si>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Mediante memorando XXXX se comunicó la aceptación de lo remitido por el área TIC.</t>
  </si>
  <si>
    <t>De la validación física del inventario realizada por 5 trabajadores oficiales de la Unidad Financiera y Contable en sitio el día 06 de junio de 2024, se evidencia la no existencia en el inventario a cargo de 12 activos fijos, distribuidos de la siguiente manera:
• Contador: 1 activo de placa 100699.
• Jefe de la Unidad Financiera: 6 activos de placas 100695, 002527, 002895, 002213, 101115 y 002722.
• Profesional de Presupuesto: 2 activos de placas 100681 y 002642.
• Tesorera: 3 activos de placas 100726, 100736 y 100686.</t>
  </si>
  <si>
    <t>Error en la actualización del reporte de inventarios, denominada "Cartera" en el aplicativo SICOF</t>
  </si>
  <si>
    <t>Corregir los errores del aplicado SICOF 100%, y realizar la actualización de los reportes del inventario para todos los servidores públicos de la entidad.</t>
  </si>
  <si>
    <t>Acta suscrita por el Almacenista y el Jefe de Recursos Físicos, en donde se evidencia la actualización de los inventarios, teniendo como soporte los reportes de activos firmado por los  trabajadores oficiales, aceptando su asignación.</t>
  </si>
  <si>
    <t>Se realizaron tres reuniones con la profesional de almacén y la jefe de unidad, en las cuales no fue posible concluir el inventario final ni el cargue en el sistema. Asimismo, mediante el SIGA 3-2025-1573, se solicitó la prórroga de la acción en el aplicativo, conforme a lo establecido en los inventarios.</t>
  </si>
  <si>
    <t>Auditoría especial a la Norma Técnica NTC 6047-vigencia 2024</t>
  </si>
  <si>
    <r>
      <rPr>
        <b/>
        <sz val="10"/>
        <color rgb="FF000000"/>
        <rFont val="Arial Narrow"/>
        <family val="2"/>
      </rPr>
      <t xml:space="preserve">TEMA: 
4. ESPACIOS FÍSICOS DESTINADOS AL SERVICIO DEL CIUDADANO
4.4	ZONA IV ADMINISTRATIVA
HALLAZGO N°1. 
</t>
    </r>
    <r>
      <rPr>
        <sz val="10"/>
        <color rgb="FF00000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</si>
  <si>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</si>
  <si>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</si>
  <si>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Solicitud de concepto.
Concepto emitido</t>
  </si>
  <si>
    <t>Se solicitó concepto a la Veeduría mediante radicado No. 2-2025-1157; sin embargo, hasta la fecha no se ha obtenido respuesta.</t>
  </si>
  <si>
    <r>
      <rPr>
        <b/>
        <sz val="10"/>
        <rFont val="Arial Narrow"/>
        <family val="2"/>
      </rPr>
      <t xml:space="preserve">TEMA: 
4. ESPACIOS FÍSICOS DESTINADOS AL SERVICIO DEL CIUDADANO
4.4	ZONA IV ADMINISTRATIVA
HALLAZGO N°1. 
</t>
    </r>
    <r>
      <rPr>
        <sz val="1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</si>
  <si>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Se elaboró el informe correspondiente respecto a las adecuaciones efectuadas en el área de Atencion y servicio al cliente.</t>
  </si>
  <si>
    <t>Auditoría Proceso Gestión TIC 2024</t>
  </si>
  <si>
    <t xml:space="preserve">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
</t>
  </si>
  <si>
    <t>Falta de control y seguimiento sobre la asignación de bienes y actualización del inventario del (la) Jefe de la Oficina de Tecnologías de la Información .</t>
  </si>
  <si>
    <t xml:space="preserve">Actualizar el inventario del jefe de la Oficina de Tecnologías, en el aplicativo definido por la entidad para el manejo de los inventarios sobre los bienes  asignados.(SICOF)
</t>
  </si>
  <si>
    <t xml:space="preserve">Inventario de bienes del (la) Jefe de la Oficina de Tecnologías de la Información, actualizado en (SICOF)
 </t>
  </si>
  <si>
    <t xml:space="preserve"> 01/10/2024</t>
  </si>
  <si>
    <t xml:space="preserve">Se cuenta con inventarios actualizados en fisicos, asimsimo, Se realizaron tres reuniones con la profesional de almacén y la jefe de unidad, en las cuales no fue posible concluir el inventario final ni el cargue en el sistema. </t>
  </si>
  <si>
    <t>AUDITORÍA AL PROCESO EJSA-APUESTAS 2024</t>
  </si>
  <si>
    <t>EJSA-APUESTAS</t>
  </si>
  <si>
    <t xml:space="preserve">TEMA: DIRECTIVA 008 DE 2021 – PÉRDIDA, O DETERIORO, O USO INDEBIDO DE BIENES Y/O ELEMENTOS.
HALLAZGO No.7
De la verificación en sitio del inventario del jefe de la Unidad de Apuestas y Control de juegos el día 24/10/2024 se evidenciaron las siguientes debilidades con el manejo de inventarios, así: 
• De los 18 bienes registrados en el inventario del jefe de Unidad: 
o 17% (3 de 18) de los bienes no tenían placa, aun cuando se identificaron en sitio (No. placas 100726, 100624 y 002788); ver celdas resaltadas en color amarillo de la Tabla No 24. Verificación inventario jefe de Unidad de Apuestas y Control de juegos.
o 17% (3 de los 18) de los bienes no se identificaron en sitio (No. placas 002757, 002762 y 002614); ver celdas resaltadas en color rojo de la Tabla No 24. Verificación inventario jefe de Unidad de Apuestas y Control de juegos.
• Se identificó que existen 8 bienes que no se encuentran en el inventario del jefe de Unidad, no obstante, se encuentran en custodia y uso de miembros de la Unidad (Ver Tabla No 25.  Bienes sin el registro en el reporte del aplicativo).
</t>
  </si>
  <si>
    <t xml:space="preserve">Realización de movimientos de bienes, sin la correspondiente autorización al Almacenista.
Falta de control  organización de los inventarios de la entidad y registro incorrecto de movimientos de los bienes </t>
  </si>
  <si>
    <t>Realizar la verificación de todos los bienes en uso dela entidad, con el fin de instalar las placas de identificación a aquellos bienes que no cuentan con las mismas</t>
  </si>
  <si>
    <t>Porcentaje de bienes muebles con placa de identificacion</t>
  </si>
  <si>
    <t xml:space="preserve">Mediante SIGA 3-2025-1573, solicitamos la prórroga de esta acción, dado de que no se ha  sido posible culminar la subsanación por la no entrega del inventario consolidado por parte del área de Almacén. </t>
  </si>
  <si>
    <t>Informe de Evluación Indpendiente al Sistema de Control Interno-II semestre 2024</t>
  </si>
  <si>
    <t>DIMENSIONES MIPG</t>
  </si>
  <si>
    <r>
      <rPr>
        <b/>
        <sz val="10"/>
        <color theme="1"/>
        <rFont val="Arial Narrow"/>
        <family val="2"/>
      </rPr>
      <t xml:space="preserve">Lineamiento 12: 
12.2 El diseño de controles se evalúa frente a la gestión del riesgo.
</t>
    </r>
    <r>
      <rPr>
        <sz val="10"/>
        <color theme="1"/>
        <rFont val="Arial Narrow"/>
        <family val="2"/>
      </rPr>
      <t xml:space="preserve">
-. Teniendo en cuenta los informes de riesgos realizadas por la OCI en el II semestre del 2024 (matriz de riesgos y mapa de riesgos de corrupción), se identificó que la mayoría de los procesos ya cuenta con sus matrices de riesgos actualizada en el diseño de controles. No obstante, algunos procesos se encuentran pendientes de revisar sus matrices de riesgos, como por ejemplo la Oficina Jurídica y Unidad de Recursos Físicos (Gestión de Bienes y servicios/Inventario) frente a riesgos de corrupción.
</t>
    </r>
  </si>
  <si>
    <t xml:space="preserve">No se realizó actualización debido  al alto volumen de actividades del área </t>
  </si>
  <si>
    <t>Realizar el ajuste del Riesgo RC - 10 de acuerdo con lo indicado en el informe consolidado del ms de diciembre de 2024</t>
  </si>
  <si>
    <t>Matriz ajustada</t>
  </si>
  <si>
    <t>Para el Comité CICCI del mes de julio, el área asesora de Planeación presentó ante este Comité la matriz de riesgos, la cual fue publicada en la página de Transparencia de la entidad.</t>
  </si>
  <si>
    <t>ATENCIÓN</t>
  </si>
  <si>
    <t>Se asumio que como estas acciones tienen seguimiento no se requeria la evidencia.</t>
  </si>
  <si>
    <t xml:space="preserve">Realizar el reporte trimestre de evidencias de los riesgos transversales por parte de la Unidad de Recursos Fisicos, identificando los aspectos cualitativos del  control </t>
  </si>
  <si>
    <t>Reporte trimestral de evidencias de riesgos transversales</t>
  </si>
  <si>
    <t>Se realizó el respectivo reporte a la Oficina Asesora de Planeación para el mes de julio. Para este trimestre, a la fecha, no se ha solicitado reporte; asimismo, se remitirá la constancia una vez se lleve a cabo.</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</si>
  <si>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Si bien, se ha identificado mejora en el reporte por parte de los procesos frente al seguimiento de sus matrices de riesgos, en cuanto a oportunidad; es importante que se mejore el diligenciamiento respecto a:
1. Correcto diligenciamiento del reporte de seguimiento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Lo anterior, teniendo en cuenta que en los seguimientos realizados por la 2da y 3ra línea.</t>
    </r>
  </si>
  <si>
    <t xml:space="preserve">Realizar el reporte trimestre de evidencias de los riesgos por parte de la Unidad de Recursos Fisicos, identificando los aspectos cualitativos del  control </t>
  </si>
  <si>
    <t xml:space="preserve">Reporte trimestral de evidencias de riesgos </t>
  </si>
  <si>
    <r>
      <t xml:space="preserve">Lineamiento 14: 
14.2 La entidad cuenta con políticas de operación relacionadas con la administración de la información (niveles de autoridad y responsabilidad)
</t>
    </r>
    <r>
      <rPr>
        <sz val="10"/>
        <rFont val="Arial Narrow"/>
        <family val="2"/>
      </rPr>
      <t>-. Si bien, Se cuenta con la política de Gestión documental esta no fue actualizada por la Unidad de Recursos Físicos durante el II semestre del 2024; incumpliendo con la acción de mejora para subsanar esta debilidad identificada en los resultados de las últimas 2 evaluaciones al Sistema de Control Interno. 
-. Durante el II semestre no se realizaron capacitaciones frente a Gestión Documental al interior de la entidad; si bien se tenía conocimiento de la programación de 4 capacitación relacionadas, al 31 de diciembre de 2024 solo se identificó la realización de una (31/05/2024)
-. Al II semestre del 2024 no se logró capacitar al personal sobre el Sistema Integrado de Gestión de Archivos-SIGA; para que entre otras cosas, se implementará la funcionalidad de archivar comunicaciones que posee el sistema; y así, a su vez implementar la Política de Cero papel.</t>
    </r>
  </si>
  <si>
    <t>No hay suficiencia de personal para atender el alto volumen de las actividades del área</t>
  </si>
  <si>
    <t xml:space="preserve">Actualizar la politica de Gestión Documental de manera que incluya  los lineamientos de la Politica  Cero Papel y otros aspectos relevantes.
Realizar capacitación de la politica de gstión documental especificamente de la politica CERO PAPEL
Realizar seguimiento a la politica CERO PAPEL utilizando la matriz de seguimiento implementada para tal fin.
 </t>
  </si>
  <si>
    <t>Politica actualizada
Soporte de capacitación
Seguimiento a la Politica Cero Papel</t>
  </si>
  <si>
    <t>En el mes de agosto se realizó la actualización de la Política de Gestión Documental, en la cual se incorporaron los aspectos relevantes en normativa y de Cero Papel.</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</si>
  <si>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xml:space="preserve">-. De conformidad con los seguimientos realizados por la OCI a los planes de mejoramiento de la entidad, se actualizó trimestralmente el indicador "IG-1001 Porcentaje de ejecución de los planes de mejoramiento". No obstante, al corte del III y IV se identificó que el indicador obtuvo un resultado por debajo de la meta esperada (37% y 55%; respectivamente) debido a las acciones incumplidas y/o prorrogadas por parte de los procesos. 
Por tanto, se recomienda a los líderes y/o responsables de procesos, en especial a los recurrentes (Unidad de Recursos Físicos, Unidad de Talento Humano Unidad de Apuestas y Control de juegos y Oficina Gestión TIC) implementar procesos de autoevaluación periódica para identificar cumplimiento oportuno de las acciones formuladas en cada uno de los planes a su cargo. </t>
    </r>
  </si>
  <si>
    <t xml:space="preserve">Realizar seguimiento periodico a los planes de mejoramiento a cargo de la Unidad de Recursos Fisicos para garantizar su cumplimiento 
</t>
  </si>
  <si>
    <t xml:space="preserve">Formato de seguimiento
</t>
  </si>
  <si>
    <t>Durante este trimestre se llevaron a cabo recordaciones vía correo electrónico y, asimismo, reuniones para la trazabilidad de la misma.</t>
  </si>
  <si>
    <t>Informe Alcaldía de Bogotá-Canales de Atención</t>
  </si>
  <si>
    <r>
      <rPr>
        <b/>
        <i/>
        <sz val="10"/>
        <color theme="1"/>
        <rFont val="Arial Narrow"/>
        <family val="2"/>
      </rPr>
      <t xml:space="preserve">¿El punto tiene exhibido su horario de atención? </t>
    </r>
    <r>
      <rPr>
        <sz val="10"/>
        <color theme="1"/>
        <rFont val="Arial Narrow"/>
        <family val="2"/>
      </rPr>
      <t xml:space="preserve">
</t>
    </r>
    <r>
      <rPr>
        <u/>
        <sz val="10"/>
        <color theme="1"/>
        <rFont val="Arial Narrow"/>
        <family val="2"/>
      </rPr>
      <t>Observación</t>
    </r>
    <r>
      <rPr>
        <sz val="10"/>
        <color theme="1"/>
        <rFont val="Arial Narrow"/>
        <family val="2"/>
      </rPr>
      <t>: No cuenta con un horario de atención a la ciudadanía exhibido</t>
    </r>
  </si>
  <si>
    <t>Diseñar y exhibir el horario de atención a la ciudadanía ubicándolo al ingreso o en la puerta de acceso a la oficina de atención al cliente una vez se adecúe el espacio para dicha oficina</t>
  </si>
  <si>
    <t>Aviso exhibido en la oficina de Atención al Cliente</t>
  </si>
  <si>
    <t>Martha Liliana Durán Cortés (Jefe Unidad de Recursos Físicos)</t>
  </si>
  <si>
    <t>Se gestionó la elaboración de los elementos necesarios con el proveedor correspondiente. No obstante, a la fecha no se ha recibido la entrega. Se estima que para el día 10 de octubre los elementos estarán listos y colocados en el punto asignado.</t>
  </si>
  <si>
    <r>
      <rPr>
        <b/>
        <i/>
        <sz val="10"/>
        <color theme="1"/>
        <rFont val="Arial Narrow"/>
        <family val="2"/>
      </rPr>
      <t xml:space="preserve">¿Al interior del punto de atención se cuenta con un sistema de señalización adecuado, sencillo, suficiente y visible a toda la ciudadanía, que además cuente con símbolos, gráficos y braile? </t>
    </r>
    <r>
      <rPr>
        <sz val="10"/>
        <color theme="1"/>
        <rFont val="Arial Narrow"/>
        <family val="2"/>
      </rPr>
      <t xml:space="preserve">
</t>
    </r>
    <r>
      <rPr>
        <u/>
        <sz val="10"/>
        <color theme="1"/>
        <rFont val="Arial Narrow"/>
        <family val="2"/>
      </rPr>
      <t>Observación</t>
    </r>
    <r>
      <rPr>
        <sz val="10"/>
        <color theme="1"/>
        <rFont val="Arial Narrow"/>
        <family val="2"/>
      </rPr>
      <t>: En el módulo donde se encuentra asignada la funcionaria Sandra Milena Trujillo, no cuenta con una señalización clara para el ciudadano, dónde se muestre que es el módulo de servicio a la ciudadanía</t>
    </r>
  </si>
  <si>
    <t>Adquirir elemento de señalización ubicándolo al ingreso o en la puerta de acceso a la oficina de atención al cliente una vez se adecúe el espacio para dicha oficina; mediante la disponibilidad de recursos en el Plan Anual de Adquisiciones a través de la necesidad planeada denominada "mantenimiento y adecuaciones físicas"</t>
  </si>
  <si>
    <t>Señalización exhibida en la oficina de Atención al Cliente</t>
  </si>
  <si>
    <r>
      <rPr>
        <b/>
        <i/>
        <sz val="10"/>
        <color theme="1"/>
        <rFont val="Arial Narrow"/>
        <family val="2"/>
      </rPr>
      <t>¿El punto de atención cuenta con sala de espera incluyente?</t>
    </r>
    <r>
      <rPr>
        <sz val="10"/>
        <color theme="1"/>
        <rFont val="Arial Narrow"/>
        <family val="2"/>
      </rPr>
      <t xml:space="preserve">
</t>
    </r>
    <r>
      <rPr>
        <u/>
        <sz val="10"/>
        <color theme="1"/>
        <rFont val="Arial Narrow"/>
        <family val="2"/>
      </rPr>
      <t>Observación</t>
    </r>
    <r>
      <rPr>
        <sz val="10"/>
        <color theme="1"/>
        <rFont val="Arial Narrow"/>
        <family val="2"/>
      </rPr>
      <t>: Cuenta con una sala de espera, la cual no cumple con la señalización de las sillas destinadas a los grupos poblacionales. Una de las sillas no cuenta con apoyabrazos</t>
    </r>
  </si>
  <si>
    <t xml:space="preserve">Disponer de sillas adecuadas en la sala de espera y destinadas a los grupos poblaciones con la respectiva señalización de conformidad con la normatividad vigente relacionada con los espacios y adecuada atención a la ciudadanía </t>
  </si>
  <si>
    <t>Sala de espera con sillas señalizadas</t>
  </si>
  <si>
    <r>
      <rPr>
        <b/>
        <i/>
        <sz val="10"/>
        <color rgb="FF000000"/>
        <rFont val="Arial Narrow"/>
        <family val="2"/>
      </rPr>
      <t xml:space="preserve">¿El punto de atención o la Entidad cuenta con un mapa de ubicación o plano en alto relieve en sistema Braile y/o en sistema de audio y video?
</t>
    </r>
    <r>
      <rPr>
        <u/>
        <sz val="10"/>
        <color rgb="FF000000"/>
        <rFont val="Arial Narrow"/>
        <family val="2"/>
      </rPr>
      <t>Observación</t>
    </r>
    <r>
      <rPr>
        <sz val="10"/>
        <color rgb="FF000000"/>
        <rFont val="Arial Narrow"/>
        <family val="2"/>
      </rPr>
      <t>: No cuenta con un mapa de ubicación del punto en alto relieve</t>
    </r>
  </si>
  <si>
    <t xml:space="preserve">Instalar televisor en el primer piso de la entidad al frente de la sala de espera en el cual se difunda para los diferentes grupos poblacionales video de ubicación </t>
  </si>
  <si>
    <t>Video de ubicación difundido</t>
  </si>
  <si>
    <t>Actualmente se está elaborando el video en coordinación con el área de comunicaciones, la cual informó verbalmente que su entrega se efectuará el viernes 10 de octubre. Asimismo, de acuerdo con lo señalado en el hallazgo relacionado con el mapa de evacuación, dicho elemento fue solicitado para elaboración y se prevé contar con él y con otros requerimientos el mismo 10 de octubre.</t>
  </si>
  <si>
    <r>
      <rPr>
        <b/>
        <i/>
        <sz val="10"/>
        <color theme="1"/>
        <rFont val="Arial Narrow"/>
        <family val="2"/>
      </rPr>
      <t>¿El espacio físico donde se presta la atención a la ciudadanía es organizado, confortable y adecuado da cumplimiento a la accesibilidad universal, permitiendo la atención adecuada a cualquier tipo de población (Incluyente), muebles amplios y con las alturas adecuadas?</t>
    </r>
    <r>
      <rPr>
        <sz val="10"/>
        <color theme="1"/>
        <rFont val="Arial Narrow"/>
        <family val="2"/>
      </rPr>
      <t xml:space="preserve">
</t>
    </r>
    <r>
      <rPr>
        <u/>
        <sz val="10"/>
        <color theme="1"/>
        <rFont val="Arial Narrow"/>
        <family val="2"/>
      </rPr>
      <t>Observación</t>
    </r>
    <r>
      <rPr>
        <sz val="10"/>
        <color theme="1"/>
        <rFont val="Arial Narrow"/>
        <family val="2"/>
      </rPr>
      <t xml:space="preserve">: La altura del mobiliario no es la adecuada, ya que la ventanilla de atención al ciudadano es muy alta, no es de fácil acceso para el ciudadano si llega en silla de ruedas. Los módulos no están ubicados con la facilidad de ubicar una silla destinada para el ciudadano y poder brindar una atención de una manera cómoda, el espacio es muy reducido </t>
    </r>
  </si>
  <si>
    <t xml:space="preserve">Adecuar el espacio físico idóneno, incluyente y adecuado para el funcionamiento de la oficina de Atención al Cliente de conformidad con la normatividad vigente relacionada con los espacios y adecuada atención a la ciudadanía </t>
  </si>
  <si>
    <t>Espacio físico funcionamiento oficina de Atención al Cliente</t>
  </si>
  <si>
    <r>
      <rPr>
        <b/>
        <i/>
        <sz val="10"/>
        <color theme="1"/>
        <rFont val="Arial Narrow"/>
        <family val="2"/>
      </rPr>
      <t>¿El punto cuenta con un espacio de archivo y almacenamiento de bodega?</t>
    </r>
    <r>
      <rPr>
        <sz val="10"/>
        <color theme="1"/>
        <rFont val="Arial Narrow"/>
        <family val="2"/>
      </rPr>
      <t xml:space="preserve">
</t>
    </r>
    <r>
      <rPr>
        <u/>
        <sz val="10"/>
        <color theme="1"/>
        <rFont val="Arial Narrow"/>
        <family val="2"/>
      </rPr>
      <t>Observación</t>
    </r>
    <r>
      <rPr>
        <sz val="10"/>
        <color theme="1"/>
        <rFont val="Arial Narrow"/>
        <family val="2"/>
      </rPr>
      <t>: No cuenta con un espacio destinado para archivo y almacenamiento de bodega</t>
    </r>
  </si>
  <si>
    <t xml:space="preserve">Adecuar, en el espacio físico donde funcionará la oficina de Atención al Cliente, un archivador para documentos, carpetas y demás de conformidad con la normatividad vigente relacionada con los espacios y adecuada atención a la ciudadanía </t>
  </si>
  <si>
    <t>Archivador ubicado en el espacio físico de la oficina de Atención al Cliente</t>
  </si>
  <si>
    <t xml:space="preserve">Se realizo la acomodacion del archivador, esto se encuentra soportado a traves de un informe. </t>
  </si>
  <si>
    <r>
      <rPr>
        <b/>
        <sz val="10"/>
        <rFont val="Arial Narrow"/>
        <family val="2"/>
      </rPr>
      <t xml:space="preserve">TEMA: DEBILIDADES EN LA EJECUCIÓN DE LAS ACTIVIDADES REGISTRADAS EN EL PROGRAMA DE GESTIÓN DOCUMENTAL DE LA ENTIDAD
HALLAZGO No.1
</t>
    </r>
    <r>
      <rPr>
        <sz val="10"/>
        <rFont val="Arial Narrow"/>
        <family val="2"/>
      </rPr>
      <t xml:space="preserve">
De la verificación realizada al Programa de Gestión Documental 2021-2024 no se logró identificar el nivel de cumplimiento de este al finalizar la vigencia 2024; por cuanto el proceso no aportó los soportes de cumplimiento de las 64 actividades registradas y asociadas a los siguientes planes estratégicos, procesos, programas complementarios y/o cronogramas (para mayor detalle ver tablas No 2 a 17):
•	Planeación Estratégica de Gestión Documental: 5 actividades.
•	7 procesos de la Gestión Documental: 20 actividades, distribuidas así: 
o	Planeación Documental: 1
o	Producción Documental: 3
o	Gestión y trámites: 4
o	Organización Documental: 5
o	Transferencias: 3
o	Preservación a largo plazo: 2
o	Valoración Documental: 2
•	7 programas complementarios: 31 actividades, distribuidas así: 
o	Normalización de formas y formularios electrónicos: 6
o	Documentos vitales o esenciales: 4
o	Gestión de documentos electrónicos: 5
o	Repografía: 4
o	Documentos especiales: 3
o	Plan Institucional de Capacitaciones: 4
o	Auditoría y Control: 5
•	Cronograma del Programa de Gestión Documental: 8 actividades.</t>
    </r>
  </si>
  <si>
    <t>Insuficiencia de personal, falta de seguimiento periódico y debilidades en la documentación.</t>
  </si>
  <si>
    <r>
      <t>Diseñar e implementar un plan de acción que contemple el diagnóstico del Programa de Gestión Documental 2021-2024, la consolidación de los soportes de cumplimiento existentes</t>
    </r>
    <r>
      <rPr>
        <sz val="10"/>
        <color rgb="FFFF0000"/>
        <rFont val="Arial Narrow"/>
        <family val="2"/>
      </rPr>
      <t>.</t>
    </r>
    <r>
      <rPr>
        <sz val="10"/>
        <rFont val="Arial Narrow"/>
        <family val="2"/>
      </rPr>
      <t xml:space="preserve"> Asimismo, se contemplará la actualización del Programa de Gestión Documental.</t>
    </r>
  </si>
  <si>
    <t>Informes trimestrales de seguimiento del plan de acción, acompañados de los soportes consolidados.</t>
  </si>
  <si>
    <t xml:space="preserve">Unidad de Recursos Fisicos. </t>
  </si>
  <si>
    <t>Se elaboró una matriz macro con el propósito de abordar los temas pendientes en materia de gestión documental. Esta matriz constituye uno de los avances para la emisión del informe preliminar.</t>
  </si>
  <si>
    <r>
      <rPr>
        <b/>
        <sz val="10"/>
        <rFont val="Arial Narrow"/>
        <family val="2"/>
      </rPr>
      <t>TEMA: DEBILIDADES EN LA IMPLEMENTACIÓN DE LA POLÍTICA DE GESTIÓN DOCUMENTAL DE LA 5TA. DIMENSIÓN: INFORMACIÓN Y COMUNICACIÓN DEL MANUAL INTEGRADO DE PLANEACIÓN Y GESTIÓN-MIPG, VERSIÓN 6 DEL 2024
HALLAZGO No.2</t>
    </r>
    <r>
      <rPr>
        <sz val="10"/>
        <rFont val="Arial Narrow"/>
        <family val="2"/>
      </rPr>
      <t xml:space="preserve">
De la verificación efectuada a las actividades realizadas por el proceso para la implementación de la 5.3 Política Gestión Documental (Política de Archivos y Gestión Documental) de la 5ta. Dimensión: Información y Comunicación del del Manual del Modelo Integrado de Planeación y Gestión-MIPG versión 6 del 2024, se identificó que el  88% (48 de 54) de los criterios que permiten el desarrollo de los 5 componentes (Estratégico, Administración de archivos, Procesos de Gestión Documental, Tecnológico y Cultural) del Modelo de Gestión Documental y Administración de Archivos – MGDA se encuentra en un nivel de maduración entre “Inicial” e “Intermedio”; debido a: 
•	No remisión de información en el marco de la auditoría para verificar la ejecución de actividades para cada uno de los 5 componentes. 
•	Inefectividad de las acciones realizadas por el proceso en el marco del desarrollo de los 5 componentes; así:
Nota: para mayor detalle ver tablas No. 18 a 26 del presente informe. 
Componente Estratégico:
-. Política de Gestión Documental desactualizada (versión del 2021), y, por tanto, no se identificaron lineamientos asociados con los 5 componentes del Modelo de Gestión Documental y Administración de Archivos – MGDA, roles y responsabilidades, seguimiento en el marco de las líneas de defensa, periodicidad de evaluación y divulgación. 
-. Para las 64 actividades del Programa de Gestión Documental-PGD 2021-2024 no se remitieron soportes de cumplimiento, por ende, no se logró identificar el nivel de cumplimiento al finalizar la vigencia. 
-. Para las 71 actividades formuladas para los 8 planes complementarios del Plan Institucional de Archivos PINAR 2121-2024, no se logró identificar el nivel de cumplimiento al finalizar la vigencia; debido a la no remisión de soportes.  
-. 23 de las 37 actividades asociadas a Gestión Documental registradas en los diferentes Planes de acción formulados para la vigencia 2024, no fueron cumplidas dentro de los plazos establecidos y/o al finalizar la vigencia. 
-. Inconsistencias y/o desactualización de los procedimientos asociados al proceso, así: 
-. La actividad n°6 del Procedimiento PRO440-210-11 Administración de Comunicaciones Oficiales versión del 12/10/2023, no se identifica si está asociada a la actividad n°5 o a la n°7.
-. Paras las actividades n°1 y 3 del PRO332-212-9 Control de Documentos versión del 12/10/2023, no se registra el entregable resultante de ejecución de estas. 
-. Inconsistencias en la numeración de las actividades del PRO330-213-10 Gestión de Archivo versión del 12/10/2023, así: 
	De la actividad n°20 paso a la 23.
	La descripción de la actividad n°28 no corresponde al título de la misma.
	De la actividad n°32 paso a la 31.	
-. Desactualización del Procedimiento PRO330-528-1 Eliminación de documentos por Tablas de Retención Documental versión del 16/09/2022, el cual no ha sido revisado por el proceso desde la vigencia 2022. 
-. Baja ejecución del indicador “IG-1008 Ejecución del cronograma anual de transferencias primarias” debido al no cumplimiento del cronograma para realizar las trasferencias de cada proceso.
Componente Procesos de la Gestión Documental:
-. Para las 20 actividades formuladas para los 7 procesos de la Gestión Documental, registrados en el Programa de Gestión Documental 2021-2024, no se logró identificar el nivel de cumplimiento al finalizar la vigencia; debido a la no remisión de soportes.  
Componente Tecnológico:
-. Las Tablas de Control de Acceso (Formato FRO330-526) no se actualizan desde la vigencia 2022.
-. Durante la vigencia 2024, no se realizaron capacitaciones sobre el SIGA a los servidores de la entidad para actualizar y/o recordar sobre las funcionalidades.
-. Si bien, el SIGA cuenta con la función de archivar las comunicaciones recibidas de conformidad con las Tablas de Retención Documental-TRD la mayoría de los servidores no la conoce; debido a que desde el proceso no se realizó capacitación y/o sensibilización sobre el manejo adecuado para la gestión de archivos electrónicos.  
Componente Cultural:
-. No se remitió matriz de control y reducción consumo de papel formulada para el seguimiento a la implementación de la Política Cero Papel durante la vigencia 2024.
-. El Registro de Activos de Información no fue actualizado en la vigencia 2024; ya que, la versión publicada en el botón de transparencia corresponde a la vigencia 2020.
-. Durante la vigencia 2024 solo se realizó una capacitación en gestión documental al interior de la entidad. </t>
    </r>
  </si>
  <si>
    <t>Insuficiencia de personal,falta de seguimiento periódico, y desactualización de instrumentos archivísticos.</t>
  </si>
  <si>
    <t>Diseñar e implementar un plan de trabajo que fortalezca el seguimiento periódico, la documentación estructurada de actividades y la actualización de los instrumentos archivísticos asociados a la Política de Gestión Documental. Este plan se desarrollará de manera progresiva, teniendo en cuenta los manuales institucionales vigentes, y contempla la asignación clara de responsables, la evaluación de los recursos humanos disponibles, la revisión integral de los procedimientos institucionales (incluyendo la corrección de inconsistencias y la verificación de su vigencia normativa), así como el registro organizado de evidencias de cumplimiento en los repositorios digitales institucionales.</t>
  </si>
  <si>
    <r>
      <rPr>
        <b/>
        <sz val="10"/>
        <rFont val="Arial Narrow"/>
        <family val="2"/>
      </rPr>
      <t xml:space="preserve">Plan de trabajo que incluye: </t>
    </r>
    <r>
      <rPr>
        <sz val="10"/>
        <rFont val="Arial Narrow"/>
        <family val="2"/>
      </rPr>
      <t>documento del plan de acción, cronograma detallado, matriz de responsables, procedimientos actualizados y evidencias organizadas en una carpeta digital institucional. Esta evidencia se consolidará en tres informes trimestrales. En total, se entregarán cuatro productos: el plan de trabajo como primer entregable, seguido de tres informes trimestrales.</t>
    </r>
  </si>
  <si>
    <r>
      <rPr>
        <b/>
        <sz val="10"/>
        <rFont val="Arial Narrow"/>
        <family val="2"/>
      </rPr>
      <t xml:space="preserve">TEMA: FORMULACIÓN PLAN DE MEJORAMIENTO DERIVADO DE VISITAS DEL ARCHIVO DISTRITAL DE BOGOTÁ DURANTE LA VIGENCIA 2024
HALLAZGO No.3
</t>
    </r>
    <r>
      <rPr>
        <sz val="10"/>
        <rFont val="Arial Narrow"/>
        <family val="2"/>
      </rPr>
      <t xml:space="preserve">
De la verificación a la gestión realizada por el proceso frente al informe de Seguimiento Estratégico al Cumplimiento de la Normativa Archivística en las Entidades del Distrito Capital vigencia 2023 comunicado por el Archivo de Bogotá a la entidad en el mes de septiembre del 2024, se identificó que el proceso a la fecha de este informe, es decir, 6 meses siguientes a la radicación del informe, no remitió la formulación del plan de mejoramiento para revisión metodológica por parte de la OCI y por lo tanto, no se ha surtido la respetiva aprobación en el marco del Comité Institucional de Gestión y Desempeño; situación que evidencia la posibilidad de la no socialización, análisis del informe al interior del proceso y la respectiva mejora.
Responsable de liderar formulación de Plan de Mejoramiento:  Unidad de Recursos Físicos</t>
    </r>
  </si>
  <si>
    <t xml:space="preserve">Insuficiencia de personal causando la no  formulacion del plan de mejoramiento. </t>
  </si>
  <si>
    <r>
      <t xml:space="preserve"> Formular e</t>
    </r>
    <r>
      <rPr>
        <sz val="10"/>
        <color rgb="FFFF0000"/>
        <rFont val="Arial Narrow"/>
        <family val="2"/>
      </rPr>
      <t xml:space="preserve">l </t>
    </r>
    <r>
      <rPr>
        <sz val="10"/>
        <rFont val="Arial Narrow"/>
        <family val="2"/>
      </rPr>
      <t xml:space="preserve">plan de mejoramiento del  informe de Seguimiento Estratégico al Cumplimiento de la Normativa Archivística en las Entidades del Distrito Capital vigencia 2023. </t>
    </r>
  </si>
  <si>
    <t>Plan de mejoramiento aprobado</t>
  </si>
  <si>
    <t xml:space="preserve">15/07/2025
</t>
  </si>
  <si>
    <t>A través del SIGA 3-2025-1573 se gestionó la prórroga de esta acción, en virtud de que no fue posible su cumplimiento inicial por la ausencia de un profesional de archivo en la entidad. Tras la incorporación del profesional, se adelantaron mesas técnicas con el Archivo Distrital, y el 25 de agosto de 2024 se emitió el informe correspondiente a la vigencia 2024.</t>
  </si>
  <si>
    <r>
      <rPr>
        <b/>
        <sz val="10"/>
        <rFont val="Arial Narrow"/>
        <family val="2"/>
      </rPr>
      <t xml:space="preserve">TEMA: DEBILIDADES EN EL CUMPLIMIENTO DE LOS LINEAMIENTOS ASOCIADOS CON LA GESTIÓN DOCCUMENTAL DE LA DIRECTIVA 008 DEL 2021 “LINEAMIENTOS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
HALLAZGO No.4
</t>
    </r>
    <r>
      <rPr>
        <sz val="10"/>
        <rFont val="Arial Narrow"/>
        <family val="2"/>
      </rPr>
      <t xml:space="preserve">
De la verificación al cumplimiento por parte de la entidad en la vigencia 2024 de los lineamientos asociados a la Gestión Documental que señala la Directiva 008 del 2021, se identificó que de los 13 criterios distribuidos en 3 numerales, la entidad cumple parcialmente con 4 (ver celdas resaltadas en color verde clara de la Tabla No. 29 Cumplimiento Directiva 008 del 2021) y no cumple con 4 (ver celdas resaltadas en color rojo de la Tabla No. 29 Cumplimiento Directiva 008 del 2021); lo anterior, debido a debilidades en la ejecución de actividades para su implementación y la no documentación de la información que da cuenta de esa implementación.</t>
    </r>
  </si>
  <si>
    <t xml:space="preserve">Insuficiencia de persona para la implementación y documentacion. </t>
  </si>
  <si>
    <t>Diseñar e implementar un plan de acción que contemple: (i) la capacitación y socialización al personal responsable sobre los lineamientos establecidos en la Directiva 008 de 2021; (ii) la revisión y ajuste de los instrumentos y documentos archivísticos actualmente implementados para verificar su alineación con los criterios normativos; y (iii) la definición de una estrategia de seguimiento periódico que permita identificar y corregir oportunamente los aspectos que presenten incumplimiento parcial o total. Este plan debe garantizar la trazabilidad de las acciones y la documentación de las evidencias en los repositorios institucionales.</t>
  </si>
  <si>
    <t>Se entregará el diseño del plan de acción, junto con dos informes de seguimiento.</t>
  </si>
  <si>
    <r>
      <rPr>
        <b/>
        <sz val="1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No.5
</t>
    </r>
    <r>
      <rPr>
        <sz val="10"/>
        <rFont val="Arial Narrow"/>
        <family val="2"/>
      </rPr>
      <t xml:space="preserve">
De la revisión efectuada al expediente físico contractual n°68 del 2022 y consulta realizada en el portal SECOP II, se evidenciaron debilidades en el cumplimiento de los requisitos de la etapa precontractual y contractual, debido a la incompletitud y/o inexactitud de los documentos que reposan en el expediente (físico y en SECOP II) e inadecuada supervisión contractual. A continuación, el detalle de las debilidades identificadas:  
-. Incompletitud y/o inconsistencias de los documentos que reposan en el expediente físico:
•	El soporte de afiliación a la Administradora de Riesgos Laborales-ARL de fecha 02/12/2022, registra la cobertura desde el 03/12/2022 al 03/04/2023. No obstante, se identificó inconsistencia por cuanto el plazo de ejecución del contrato era por 6 meses y su fecha de terminación era al 08/06/2023. 
•	En el marco de las 4 modificaciones realizadas al contrato, no se identificó soporte de la ampliación de la cobertura ante la Administradora de Riesgos Laborales-ARL.
-. Debilidades en la información carga en la plataforma SECOP II: 
•	La póliza n°15-45-101151886, anexo n°1 con fecha 09/06/2023 cargada por el proveedor el 14/06/2023 en el marco de la modificación n°1 al contrato, fue aprobada por la Secretaría General el 13/09/2023; es decir, 3 meses después de iniciar la prórroga (15/06/2023)
-. Inadecuada supervisión contractual:
•	En el formato FRO330-535-1 Informe de avance de actividades - supervisor contratista de septiembre del 2024 realizado por el contratista, no se registró el periodo completo de ejecución; lo anterior, teniendo en cuenta que si el periodo del informe n°2 termino el 30/11/2023, la fecha inicial del informe n°3 debió ser el 01/12/2023; y no el 01/09/2024.  
•	En 3 de los 4 formatos FRO330-535-1 Informe de avance de actividades - supervisor contratista, del periodo comprendido entre diciembre del 2023 y octubre del 2024, no se registraron tareas o actividades que dieran cumplimiento de las obligaciones específicas n°11, 12 y 13 del anexo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Verificado el estado del contrato en el SECOP II, se identifica como “En ejecución” y no “Finalizado y/o Terminado”</t>
    </r>
  </si>
  <si>
    <t xml:space="preserve">Falta de control en la actualización de documentos contractuales.  </t>
  </si>
  <si>
    <r>
      <t>1</t>
    </r>
    <r>
      <rPr>
        <b/>
        <sz val="10"/>
        <rFont val="Arial Narrow"/>
        <family val="2"/>
      </rPr>
      <t>. Diseño e implementación de capacitaciones:</t>
    </r>
    <r>
      <rPr>
        <sz val="10"/>
        <rFont val="Arial Narrow"/>
        <family val="2"/>
      </rPr>
      <t xml:space="preserve">
Capacitaciones dirigidas a fortalecer la supervisión de los expedientes contractuales, de acuerdo con los procedimientos internos actualizados de gestión documental.
</t>
    </r>
  </si>
  <si>
    <t xml:space="preserve">1. Capacitaciones (listado de asistencia) </t>
  </si>
  <si>
    <t xml:space="preserve">El 08 de septiembre se realizo una capacitacion a todo el equipo de recursos fisicos conforme a la circular 13 del 2022 donde indicas los lineamientos para el tramite de cuentas de cobro y/o facturas. </t>
  </si>
  <si>
    <r>
      <t>2.</t>
    </r>
    <r>
      <rPr>
        <b/>
        <sz val="10"/>
        <rFont val="Arial Narrow"/>
        <family val="2"/>
      </rPr>
      <t xml:space="preserve"> Refuerzo con el equipo de la Unidad de Recursos Físicos:</t>
    </r>
    <r>
      <rPr>
        <sz val="10"/>
        <rFont val="Arial Narrow"/>
        <family val="2"/>
      </rPr>
      <t xml:space="preserve">
Actividad orientada a mejorar el correcto diligenciamiento de los siguientes aspectos:
°Formatos de reporte y seguimiento contractual.
°Seguimiento a riesgos contractuales.
°Reporte del cumplimiento de obligaciones generales y específicas.
°Cargue adecuado de la documentación final en el sistema SECOP II, por parte del contratista.
</t>
    </r>
  </si>
  <si>
    <t xml:space="preserve"> 2. acta de reunion.</t>
  </si>
  <si>
    <t>Se realizo reuniones de equipo en donde se dieron retroalimentaciones al proceso de tramites de cuenta  y cargue adecuado al SECOP.</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</si>
  <si>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No.6
</t>
    </r>
    <r>
      <rPr>
        <sz val="10"/>
        <rFont val="Arial Narrow"/>
        <family val="2"/>
      </rPr>
      <t xml:space="preserve">
De la revisión efectuada al expediente físico contractual n°35 del 2024 y consulta realizada en el portal SECOP II, se evidenciaron debilidades en el cumplimiento de los requisitos de la etapa contractual, debido a la inadecuada supervisión contractual. A continuación, el detalle de las debilidades identificadas:  
•	En el 67% de los formatos FRO330-535-1 Informe de avance de actividades - supervisor contratista del periodo comprendido entre septiembre del 2023 y abril del 2024 no se registraron tareas o actividades que dieran cumplimiento de la obligación específica n°13.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El 56% de los formatos FRO330-535-1 (meses julio a noviembre del 2024), fueron cargados en el submódulo de SECOP II "Ejecución del Contrato" más no en el "Documentos de ejecución del contrato"
•	El formato FRO330-183-5 del mes de septiembre fue cargado en el submódulo de SECOP II "Facturas del Contrato" más no en el "Documentos de ejecución del contrato"</t>
    </r>
  </si>
  <si>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No.7
</t>
    </r>
    <r>
      <rPr>
        <sz val="10"/>
        <rFont val="Arial Narrow"/>
        <family val="2"/>
      </rPr>
      <t xml:space="preserve">
De la revisión efectuada al expediente físico contractual n°45 del 2024 y consulta realizada en el portal SECOP II, se evidenciaron debilidades en el cumplimiento de los requisitos de la etapa precontractual y contractual, debido a la incompletitud de los documentos que reposan en el expediente físico e inadecuada supervisión contractual. A continuación, el detalle de las debilidades identificadas:  
-. Incompletitud de los documentos que reposan en el expediente físico:
•	Teniendo en cuenta que la fecha de finalización del contrato era al 11/02/2025, hacen falta la cuenta de cobro, el FRO330-535-1 Informe de avance de actividades - supervisor contratista, el FRO330-535-1 Informe de actividades – supervisor contratista, informe final consolidado y los demás documentos anexos, que corresponden a los 11 días laborados del mes de febrero. 
-. Inadecuada supervisión contractual:
•	En el 100% de los formatos FRO330-535-1 Informe de avance de actividades - supervisor contratista del periodo comprendido entre septiembre del 2023 y abril del 2024 no se registraron tareas o actividades que dieran cumplimiento de las obligaciones específicas n°2, 3 y 5. 
•	En el 100% de los formatos FRO330-183-5 Informe de seguimiento, control y reevaluación de proveedores y contratista no se menciona explícitamente el seguimiento a los riesgos; no obstante, se registra “N/A” los ítems del numeral 3.1. Análisis materialización y mitigación del riesgo.</t>
    </r>
  </si>
  <si>
    <r>
      <rPr>
        <b/>
        <sz val="10"/>
        <rFont val="Arial Narrow"/>
        <family val="2"/>
      </rPr>
      <t xml:space="preserve">TEMA: MATRIZ DE RIESGOS DEL PROCESO GESTIÓN DOCUMENTAL
HALLAZGO No.8
</t>
    </r>
    <r>
      <rPr>
        <sz val="10"/>
        <rFont val="Arial Narrow"/>
        <family val="2"/>
      </rPr>
      <t xml:space="preserve">Producto de la evaluación de los riesgos “RG-14” y “RG-15”, y sus respectivos controles registrados en las versiones vigentes de la matriz de riesgos durante el periodo de alcance, se identificaron debilidades asociadas a la correcta redacción de controles, y efectividad en la ejecución de controles. A continuación, el detalle de las debilidades identificadas: 
•	Redacción de controles: el control n°1 del riesgo “RG-15” registrado en las diferentes versiones de la matriz de riesgos de la entidad para el 2024, no cumple con el adecuado diseño de controles, por cuanto no contiene periodicidad de ejecución.
•	Efectividad de los controles: debilidades por cuanto:
-. No ejecución de controles: 
o	2 del “RG-14” y 1 del “RG-15” para los meses de marzo y abril del 2024. 
o	1 del “RG-14” y 1 del “RG-15” (controles n°1), para los meses de mayo, junio y julio del 2024.
o	2 del “RG-14” y 2 del “RG-15”, para los meses de noviembre y diciembre del 2024. 
-. No reporte de evidencias de ejecución de controles: 
o	1 del “RG-15” (control n°2) para los meses de marzo y abril del 2024. 
o	1 del “RG-14” y 1 del “RG-15” (controles n°2), para los meses de mayo, junio y julio del 2024.
•	Ejecución actividades del plan de acción: debilidades por cuanto las actividades relacionadas con capacitaciones en gestión documental y elaboración de lineamientos frente a la conservación documental no fueron ejecutadas. </t>
    </r>
  </si>
  <si>
    <t>Desconocimiento de lineamientos sobre diseño de controles</t>
  </si>
  <si>
    <t xml:space="preserve">Actualizar la matriz de riesgos para aprobacion en el comité CICCI.  </t>
  </si>
  <si>
    <t>Matriz de riesgos actualizada</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</si>
  <si>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</si>
  <si>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</si>
  <si>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</si>
  <si>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</si>
  <si>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</si>
  <si>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</si>
  <si>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</si>
  <si>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Durante este periodo se han realizado las acciones conducentes a la realización de los ajustes a los manuales de funciones de la Lotería de Bogotá, acordes con el plan de trabajo propuesto. Se adjunta informe de acciones realizadas.</t>
  </si>
  <si>
    <t xml:space="preserve">La acción de mejora se encuentra en ejecución; revisado el SharePoint de planes de mejoramiento el 14/10/2025 se identificó informe donde se registran las actividades realizadas durante el trimestres encaminadas a la actualización de los manuales. Entre las cuales se detalla: 
-. La revisión y cruce de funciones de cada perfil para los empleados públicos y trabajadores oficiales.
-. Proyecto documento manual de para empleados públicos. 
Así entonces, se recomienda al proceso continuar con las gestiones correspondientes de las actividades que garantizan el cumplimiento de la acción dentro de los plazos establecidos. </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</si>
  <si>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</si>
  <si>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</si>
  <si>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</si>
  <si>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</si>
  <si>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</si>
  <si>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</si>
  <si>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</si>
  <si>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</si>
  <si>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</si>
  <si>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</si>
  <si>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</si>
  <si>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</si>
  <si>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</si>
  <si>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</si>
  <si>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</si>
  <si>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</si>
  <si>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</si>
  <si>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</si>
  <si>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</si>
  <si>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</si>
  <si>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</si>
  <si>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</si>
  <si>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</si>
  <si>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</si>
  <si>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</si>
  <si>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</si>
  <si>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</si>
  <si>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</si>
  <si>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</si>
  <si>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</si>
  <si>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</si>
  <si>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</si>
  <si>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</si>
  <si>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Auditoría al Proceso Gestión del Talento Humano (Política de Integridad, Conflictos de Interés, etc.) 2023</t>
  </si>
  <si>
    <t>GESTIÓN DEL TALENTO HUMANO/POLÍTICA DE INTEGRIDAD</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</si>
  <si>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</si>
  <si>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Desconocimiento por parte de la Unidad de Talento Humano y la Secretaría General de la normatividad externa en materia de publicación y divulgación de la Declaración de Conflictos de Interés.
• Debilidades en la promoción, seguimiento y control efectivos por parte de la Unidad de Talento Humano y la Secretaría General, al cumplimiento de las declaraciones de conflictos de intereses de conformidad con la normatividad vigente aplicable.</t>
  </si>
  <si>
    <t>Desarrollar un plan de trabajo que permita cumplir con el plazo establecido de los reportes en SIGEP correspondientes a las vigencias 2023 y 2024</t>
  </si>
  <si>
    <t>Plan de trabajo programado y cumplido
donde se evidencien
los reportes efectivos
a SIGEP del 2023 y
2024</t>
  </si>
  <si>
    <t>Secretaria General
Jefe (A) Unidad de Talento Humano</t>
  </si>
  <si>
    <t>Se elaboró y ejecuto Plan de trabajo para cumplir con lo relacionado a los reportes en SIGEP correspondientes a las vigencias 2023 y 2024.  Se adjunta Plan de trabajo, soportes de actividades ejecutadas e informe de verificación realizado por parte de la Unidad de Talento Humano.  Es de anotar que la responsabilidad del diligenciamiento es de los servidores.</t>
  </si>
  <si>
    <t xml:space="preserve">La acción de mejora se cierra; revisado el SharePoint de planes de mejoramiento el 14/10/2025 se identificaron los siguientes soportes: 
-. Plan de trabajo con las actividades a desarrollar durante la vigencia, para garantizar la presentación de la declaración en ambas plataformas. 
-. Traza de correos del 28 de abril y 20 de mayo, con el cual el proceso socializó a los trabajadores oficilales y funcionarios públicos de libre nombramiento y remosión el instructivo para presentar las declaraciones en la plataforma SIGEP; y la solicitud de diligenciamiento de la declaración de bienes y rentas, y conflicto de interés. 
-. Documento INSTRUCTIVO CARGUE DE LA INFORMACIÓN EN LA PLATAFORMA SIGEP APLICATIVO POR LA INTEGRIDAD PUBLICA  con el paso a paso para realizar las declaraciones en la plataforma.
-. Correo del 29/05/2025 remitido a la función pública solicitando revisión de inconsistencias para usuario que presentó declaración en el SIGEP. 
-. Informe presentación de declaraciones en el SIDEAP y SIGEP, remitido mediante correo electrónico del 14/08/2025; donde se identificó cumplimiento del 94% y 42%; respectivamente. 
Por tanto, si bien se identificó la implementación de estrategías por parte del proceso para dar cumplimiento con la normatividad vigente aplicable; se recomienda continuar con estas, a fin de garantizar la presentación en los diferentes escenarios exigidos por la ley en ambas plataformas. </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</si>
  <si>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</si>
  <si>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</si>
  <si>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</si>
  <si>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</si>
  <si>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</si>
  <si>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</si>
  <si>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</si>
  <si>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</si>
  <si>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</si>
  <si>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</si>
  <si>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</si>
  <si>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AUDITORIA AL PROCESO DE GESTION JURIDICA 2024</t>
  </si>
  <si>
    <t>GESTIÓN JURÍDICA</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</si>
  <si>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</si>
  <si>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</si>
  <si>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</si>
  <si>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</si>
  <si>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PROCESOS DE EXPLOTACIÓN DE JUEGOS DE SUERTE Y AZAR-LOTERÍAS 2024</t>
  </si>
  <si>
    <t>EJSA-LOTERIAS</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</si>
  <si>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</si>
  <si>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AUDITORIA AL PROCESO DE GESTION DE COMUNICACIONES 2024</t>
  </si>
  <si>
    <t>GESTIÓN DE COMUNICACIONES</t>
  </si>
  <si>
    <t>De la verificación realizada al Manual de Funciones al cargo de Profesional IV del área de Comunicaciones y Mercadeo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profesional IV del área de Comunicaciones y Mercadeo, en las funciones 5, 6 y 9 corresponden a otros niveles y no al Profesional, y existe un (1) verbo (proponer) que no está contemplado en la matriz de verbos de la Guía. 
• En cuanto a competencias comportamentales por nivel jerárquico contempladas en el Decreto 815 de 2018, éstas no se encuentran contempladas en el manual de funciones de la entidad para el cargo de Profesional IV. 
• Las funciones 9 y 10 no cuentan con condición.</t>
  </si>
  <si>
    <t>Actos administrativos de adopción del manual de funciones de trabajadores oficiales</t>
  </si>
  <si>
    <t>Actos administrativos de adopción del manuales de funciones de empleados públicos</t>
  </si>
  <si>
    <r>
      <rPr>
        <b/>
        <sz val="10"/>
        <rFont val="Arial Narrow"/>
        <family val="2"/>
      </rPr>
      <t xml:space="preserve">TEMA: DIRECTIVA 008 DE 2021 – MANUAL ESPECIFICO DE FUNCIONES Y COMPETENCIAS LABORALES DEL EMPLEO – REDACCIÓN DE FUNCIONES Y COMPETENCIAS COMPORTAMENTALES COMUNES Y POR NIVEL JERÁRQUICO.  </t>
    </r>
    <r>
      <rPr>
        <sz val="10"/>
        <rFont val="Arial Narrow"/>
        <family val="2"/>
      </rPr>
      <t xml:space="preserve">
HALLAZGO No.6
De la verificación realizada al Manual de Funciones del cargo de Jefe de Unidad de Apuestas y Control de juegos (Resolución interna nro. 50 de 2022 ), se identificó que el nivel del cargo es profesional y no directivo; situación que difiere inicialmente en los nombres del cargo y de nivel; es decir, se cita como jefe cuando en manual registra que es de nivel profesional. Por ello, las funciones enmarcadas en el manual podrían ser diferentes a la realidad de las actividades que se desarrollan desde dicho cargo. 
De otra parte, respecto de la estructura de redacción sobre el propósito, descripción de las funciones esenciales del empleo, competencias comportamentales comunes y por nivel jerárquico registradas en el manual de funciones frente al Decreto 815 de 2018, experiencia registrada en el manual de funciones y ejecución de las funciones, se evidenciaron las siguientes debilidades: 
• Frente al propósito principal: 
-. El verbo rector “Dirigir” es para el nivel Directivo y Asesor, no para nivel Profesional
-. No se identificó requerimiento de calidad en el propósito principal, ya que, la redacción “de acuerdo con los requerimientos institucionales” no cumple a cabalidad con lo señalado en la guía técnica; es decir, el mismo debe ir asociado al cumplimiento de alguna regulación por ejemplo "cumpliendo con la normatividad vigente"
• Para las 22 funciones asociadas al cargo: 
Ordenamiento gramatical
-. El 18% (4 de 22) funciones siguen parcialmente lo establecido en la guía técnica (funciones n°4, 7, 8 y 9); ya que, la condición contiene debilidades en su redacción.
-. 41% (9 de 22) funciones no siguen lo establecido en la guía (funciones n°5, 10, 12, 15, 16, 18, 19, 21 y 22); ya que, no cuentan con la condición en su redacción. 
Verbos rectores
-. 36% (8 de 22) de las funciones asignadas al jefe de Unidad cuentan con verbos en su redacción que no cumplen con el nivel profesional (funciones n°1, 2, 5, 8, 14, 19, 20 y 21)
-. 14% (3 de 22) de las funciones asignadas al jefe de Unidad cuentan con verbos en su redacción que no se encuentran definidos en la guía técnica (funciones n°15, 16 y 18)
• Frente a las competencias del cargo: 
-. El manual de funciones no contiene las competencias básicas de Aprendizaje continuo, Orientación a resultados, Orientación al usuario y ciudadano, y Adaptación al cambio. 
-. El manual de funciones no contiene las competencias comportamentales por nivel jerárquico. 
• Frente al requisito de experiencia, no se registra requerimientos asociados a experiencia como jefe de área y/o dependencia. 
• Frente a la ejecución y cumplimiento de las funciones asignadas por el jefe de Unidad, el 9% (2 de 22) funciones no son ejecutadas tal y como se redactaron; lo anterior, debido a debilidades en redacción de actividades que: 1) no corresponden totalmente a la Unidad y; 2) no corresponden a la realidad actual de la Unidad (funciones n°11, 12 y 17)
</t>
    </r>
  </si>
  <si>
    <t>Acto administrativo de adopción del manual de funciones</t>
  </si>
  <si>
    <r>
      <t xml:space="preserve">Lineamiento 4:
4.5 Evaluación de las actividades relacionadas con el retiro del personal.
</t>
    </r>
    <r>
      <rPr>
        <sz val="10"/>
        <rFont val="Arial Narrow"/>
        <family val="2"/>
      </rPr>
      <t>-. Consultado el SharePoint de Planeación Estratégica en los relacionado con el diligenciamiento y reporte del Formato FRO332-356 Banco de Lecciones Aprendidas durante el II semestre, se identifica información relacionada únicamente de la OCI (agosto y octubre)
Si bien, el formato está diseñado para registrar los aspectos positivos y negativos identificados en el desarrollo de las actividades de cada proceso, que pueden evidenciarse o no en cada bimestre; la mayoría de procesos no diligenció el formato ni una sola vez (a excepción de la Gerencia General, Oficina Oficial de Cumplimiento, Área de Comunicaciones y mercadeo), incumpliendo con el objetivo para el cual fue creado el formato de conformidad con el procedimiento PRO320-374 Gestión del Conocimiento-Lecciones aprendidas versión de octubre del 2023.
-. Frente a las 10 personas retiradas durante el II semestre del 2024, no se identificó diligenciamiento del formato FRO332-356 Banco de Lecciones Aprendidas; en el entendido de documentar las buenas prácticas y/o debilidades identificadas por cada servidor en el desarrollo de sus actividades, con el fin de establecer la memoria institucional, retención del conocimiento y tomar los cursos de acción correspondientes para la mejora continua.</t>
    </r>
  </si>
  <si>
    <t>Se cuenta con los procedimientos pero  el diligenciamiento del formato Lecciones aprendidas no es de carácter obligatorio para los servidores públicos</t>
  </si>
  <si>
    <t>Actualizar y socializar los procedimientos;  Desvinculación del Personal y Gestión del Conocimiento Lecciones Aprendidas para garantizar que el conocimiento adquirido por el servidor permanezca en la entidad.</t>
  </si>
  <si>
    <t>Procedimiento Actualizado y socializado</t>
  </si>
  <si>
    <t xml:space="preserve">Este procedimiento se actualizó conforme lo requerido, se encuentra pendiente de aprobación por parte del Comité de Gestión y Desempeño Institucional; para su posterior socialización. Se adjunta procedimiento actualizado
 </t>
  </si>
  <si>
    <r>
      <t>La acción de mejora se encuentra INCUMPLIDA; revisado el SharePoint de planes de mejoramiento se identiricaron los siguientes soportes:
-. Procedimiento PRO320-225-10 Desvinculación de personal donde se identifica modificación de las políticas n°3 y 4, y las actividades n°5 y 6 incluyendo la obligatoriedad del diligenciamiento del formato de lecciones aprendidas.
-. Procedimiento Gestión del Concimiento-Lecciones aprendidas donde se identifica modificación de políticas y actividades n°5 y 6 incluyendo la importancia del diligenciamiento del formato de lecciones aprendidas.
N</t>
    </r>
    <r>
      <rPr>
        <b/>
        <sz val="10"/>
        <color rgb="FF000000"/>
        <rFont val="Arial Narrow"/>
        <family val="2"/>
      </rPr>
      <t xml:space="preserve">o obstante, la acción no se cumple y cierra hasta cuanto los procedimientos no esten aprobados y socializados. </t>
    </r>
  </si>
  <si>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Verificados los informes de seguimiento bimestral realizados por la Oficina Asesora de Planeación en el II semestre (2 informes, corte a junio y agosto del 2024) se verificó la ejecución de los controles de cada proceso, donde se identificó que, si bien la mayoría de los controles son ejecutados correctamente lo que ha evitado materializaciones de riesgos, los siguientes procesos no reportaron soportes de ejecución de controles:
•	Unidad de Talento Humano (2 controles de 2 riesgos transversales)
•	Unidad Financiera y Contable (1 control)</t>
    </r>
  </si>
  <si>
    <t xml:space="preserve">Realizar el reporte trimestre de evidencias de los riesgos transversales por parte de la Unidad de Talento Humano, identificando los aspectos cualitativos del  control </t>
  </si>
  <si>
    <t>Durante el tercer trimestre se realiza el reporte de evidencias de los riesgos transversales por parte de la Unidad de Talento Humano conforme a los lineamientos de la Oficina Asesora de Planeación.</t>
  </si>
  <si>
    <r>
      <rPr>
        <sz val="10"/>
        <color rgb="FF000000"/>
        <rFont val="Arial Narrow"/>
        <family val="2"/>
      </rPr>
      <t xml:space="preserve">La acción de mejora se encuentra en ejecución; revisado el SharePoint de planes de mejoramiento el 14/10/2025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transversales con corte al II trimestre del 2025 (RG-01, RG-18 y RG-14)
No obstante con lo anterior, se recomienda al proceso: 
</t>
    </r>
    <r>
      <rPr>
        <b/>
        <sz val="10"/>
        <color rgb="FF000000"/>
        <rFont val="Arial Narrow"/>
        <family val="2"/>
      </rPr>
      <t xml:space="preserve">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 </t>
    </r>
  </si>
  <si>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</si>
  <si>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 xml:space="preserve">Realizar el reporte trimestre de evidencias de los riesgos de corrupción  por parte de la Unidad de Talento Humano, identificando los aspectos cualitativos del  control </t>
  </si>
  <si>
    <t>Durante el tercer trimestre se realiza el reporte de evidencias de los riesgos de corrupción  por parte de la Unidad de Talento Humano conforme a los lineamientos de la Oficina Asesora de Planeación.</t>
  </si>
  <si>
    <r>
      <rPr>
        <sz val="10"/>
        <color rgb="FF000000"/>
        <rFont val="Arial Narrow"/>
        <family val="2"/>
      </rPr>
      <t xml:space="preserve">La acción de mejora se encuentra en ejecución; revisado el SharePoint de planes de mejoramiento el 14/10/2025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de corrupción con corte al II trimestre del 2025
No obstante con lo anterior, se recomienda al proceso: 
</t>
    </r>
    <r>
      <rPr>
        <b/>
        <sz val="10"/>
        <color rgb="FF000000"/>
        <rFont val="Arial Narrow"/>
        <family val="2"/>
      </rPr>
      <t xml:space="preserve">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 </t>
    </r>
  </si>
  <si>
    <t xml:space="preserve">Realizar el reporte trimestre de evidencias de los riesgos por parte de la Unidad de Talento Humano, identificando los aspectos cualitativos del  control </t>
  </si>
  <si>
    <r>
      <rPr>
        <sz val="10"/>
        <color rgb="FF000000"/>
        <rFont val="Arial Narrow"/>
        <family val="2"/>
      </rPr>
      <t xml:space="preserve">La acción de mejora se encuentra en ejecución; revisado el SharePoint de planes de mejoramiento el 14/10/2025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con corte al II trimestre del 2025
No obstante con lo anterior, se recomienda al proceso: 
</t>
    </r>
    <r>
      <rPr>
        <b/>
        <sz val="10"/>
        <color rgb="FF000000"/>
        <rFont val="Arial Narrow"/>
        <family val="2"/>
      </rPr>
      <t xml:space="preserve">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 </t>
    </r>
  </si>
  <si>
    <t xml:space="preserve">No se ejecutaron las actividades por los cambios de personal de OPS  en el área de SST  y ausencia de personal para la actualización de perfiles  y manuales de funciones de acuerdo con la estructura y normativa </t>
  </si>
  <si>
    <t>Realizar seguimiento periodico a los planes de mejoramiento a cargo de la Unidad de Talento Humano para garantizar su cumplimiento 
Realizar la contratación de un profesional que dentro de sus obligaciones contemple exclusivamente  la actualización de perfiles y manuales de funciones, el cual deberá elaborar un plan de trabajo detallado para su seguimiento mensual.</t>
  </si>
  <si>
    <t>Formato de seguimiento
Seguimiento al Plan de Trabajo</t>
  </si>
  <si>
    <t>Informe de Evluación Indpendiente al Sistema de Control Interno-I semestre 2025</t>
  </si>
  <si>
    <t>TODOS LOS PROCESOS</t>
  </si>
  <si>
    <r>
      <t>Lineamiento 4
4.5 Evaluación de las actividades relacionadas con el retiro del personal.
-.</t>
    </r>
    <r>
      <rPr>
        <sz val="10"/>
        <rFont val="Arial Narrow"/>
        <family val="2"/>
      </rPr>
      <t xml:space="preserve"> Frente a las 6 personas retiradas durante el I semestre del 2025, no se identificó diligenciamiento del formato FRO332-356 Banco de Lecciones Aprendidas; en el entendido de documentar las buenas prácticas y/o debilidades identificadas por cada servidor en el desarrollo de sus actividades, con el fin de establecer la memoria institucional y tomar los cursos de acción correspondientes para la mejora continua. </t>
    </r>
  </si>
  <si>
    <t>*Los procedimientos PRO320-374-1 GESTION DEL CONOCIMIENTO- LECCIONES APRENDIDAS y PRO320-225-10 DESVINCULACIÓN DE PERSONAL, no incluyen la obligatoriedad del diligenciamiento del formato Lecciones aprendidas a los servidores públicos que se desvinculan de la entidad.
* La normatividad no obliga el diligenciamiento de estos formatos.</t>
  </si>
  <si>
    <t>Actualizar y socializar los procedimientos PRO320-374-1 GESTION DEL CONOCIMIENTO- LECCIONES APRENDIDAS y PRO320-225-10 DESVINCULACIÓN DE PERSONAL, incorporando la obligatoriedad del diligenciamiento del formato Lecciones aprendidas a los servidores públicos que se desvinculen de la entidad.
Incluir en el formato de retiro de funcionarios y contratistas (FRO320-65); el diligenciamiento del formato lecciones aprendidas como requisito para la entrega del cargo.</t>
  </si>
  <si>
    <t>Procedimientos  y formato actualizados y socializados</t>
  </si>
  <si>
    <t xml:space="preserve">Estos procedimientos se actualizaron conforme lo requerido, se encuentra pendiente de aprobación por parte del Comité de Gestión y Desempeño Institucional; para su posterior socialización. Se adjuntan procedimientos actualizados
 </t>
  </si>
  <si>
    <r>
      <rPr>
        <sz val="10"/>
        <color rgb="FF000000"/>
        <rFont val="Arial Narrow"/>
        <family val="2"/>
      </rPr>
      <t xml:space="preserve">La acción de mejora se encuentra en ejecución; revisado el SharePoint de planes de mejoramiento se identiricaron los siguientes soportes: 
-. Procedimiento PRO320-225-10 Desvinculación de personal donde se identifica modificación de las políticas n°3 y 4, y las actividades n°5 y 6 incluyendo la obligatoriedad del diligenciamiento del formato de lecciones aprendidas. 
-. Procedimiento Gestión del Concimiento-Lecciones aprendidas donde se identifica modificación de políticas y actividades n°5 y 6 incluyendo la importancia del diligenciamiento del formato de lecciones aprendidas. 
</t>
    </r>
    <r>
      <rPr>
        <b/>
        <sz val="10"/>
        <color rgb="FF000000"/>
        <rFont val="Arial Narrow"/>
        <family val="2"/>
      </rPr>
      <t>Teniendo en cuenta lo anterior, los procedimientos estan pendiente de ser aprobados y socializados; lo mismo que la actualización del formato de retiro de funcionarios y contratistas (FRO320-65)</t>
    </r>
  </si>
  <si>
    <r>
      <t xml:space="preserve">Lineamiento 9
9.5 La entidad analiza el impacto sobre el control interno por cambios en los diferentes niveles organizacionales.
</t>
    </r>
    <r>
      <rPr>
        <sz val="10"/>
        <rFont val="Arial Narrow"/>
        <family val="2"/>
      </rPr>
      <t>- La OCI en el marco del Informe Ley 951 del 2005 identificó y reportó en junio debilidades relacionados con:
•	Entrega de actas de gestión
•	Recepción y verificación de entrega de actas de gestión
•	Procedimiento Desvinculación de personal y formato acta informe de gestión.
No obstante, estas debilidades ya se habían reportado en el informe con corte a noviembre del 2024; y a la fecha de corte de este seguimiento, no se identificaron las acciones correctivas que promuevan un adecuado y oportuno empalme entre los empleados públicos entrantes y salientes para minimizar el impacto de los cambios organizacionales.</t>
    </r>
  </si>
  <si>
    <t xml:space="preserve">
No hay seguimiento a la revisión de las actas de entrega por parte de los servidores públicos que se vinculan a la entidad.
No hay acciones correctivas frente a los informes emitidos por la OCI  relacionados con el cumplimiento de la Ley.</t>
  </si>
  <si>
    <t>Actualizar y socializar el procedimiento PRO320-218-12 “Convocatoria, Selección y Vinculación del Personal”, incorporando la disposición que establece la obligatoriedad para los servidores públicos de revisar, verificar y suscribir las actas de entrega, así como constatar el estado de los cargos que les sean asignados o recibidos, emitiendo las observaciones a lugar en los términos establecidos por la normatividad.
Incorporar en el procedimiento PRO320 -218-12 las acciones de mejora encaminadas a subsanar el 100% de las  debilidades identificadas en los 2 informes remitidos por la OCI.</t>
  </si>
  <si>
    <t>Procedimiento actualizado y socializado</t>
  </si>
  <si>
    <t xml:space="preserve">La acción de mejora se encuentra en ejecución; revisado el SharePoint de planes de mejoramiento el 14/10/2025 se identificó procedimiento PRO320-218-12 CONVOCATORIA, SELECCIÓN Y VINCULACION el cual se modificó incluyendo la obligatoriedad de la entrega y revisión de las actas de entrga de conformidad con la Ley 951 de 2005 en la definición n°13, la política n°14 y actividad n°41.
Teniendo en cuenta lo anterior, el procedimiento esta pendiente de ser aprobado y socializado; por tanto, se recomienda al proceso gestionar las actividades correspondientes antes del 30/10/2025. </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</si>
  <si>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En el marco de los seguimientos realizados durante el I semestre se identificó baja ejecución del Indicador "IG-1001 Porcentaje de ejecución de los planes de mejoramiento", ya que, se identificó ejecución del 55% y 66% en el IIV trimestre 2024 y I trimestre 2025; respectivamente, debido a los incumplimientos por parte de los procesos recurrentes.
-. Si bien, para las 4 acciones identificadas como cumplidas inefectivas no se requirió formular un plan de acción complementario, se alerta a los líderes y/o responsables de procesos fortalecer su cumplimiento efectivo para evitar el riesgo de recurrencia de los hallazgos.</t>
    </r>
  </si>
  <si>
    <t>No hay suficiente seguimiento a las acciones que se deben ejecutar para dar cumplimiento a los planes de mejoramiento</t>
  </si>
  <si>
    <t>Realizar una reunión bimestral por parte del jefe de Oficina de la Unidad de Talento Humano para revisión de la ejecución de las acciones del plan de mejoramiento a cargo de la Unidad de Talento Humano.</t>
  </si>
  <si>
    <t>Actas de reuniones de seguimiento</t>
  </si>
  <si>
    <t>Durante este periodo se realizó una reunión para seguimiento al Plan de mejoramiento, adjuntamos copia del acta de reunión.</t>
  </si>
  <si>
    <t xml:space="preserve">La acción de mejora se encuentra en ejecución; revisado el SharePoint de planes de mejoramiento el 14/10/2025 no se idenficó soportes para validar lo reportado por el proceso responsable.
Por tanto, se solicita al proceso remitir los soportes correspondientes para validar el avance y ejecutar las actividades pendientes antes del 31/12/2025. </t>
  </si>
  <si>
    <t>Auditoría al Sistema de Gestión de Seguridad y Salud en el Trabajo-SG-SST 2023</t>
  </si>
  <si>
    <t>GS-SST</t>
  </si>
  <si>
    <t>No se evidencia procedimiento , incumpliendo el numeral 2.9.1 de la Resolución 0312 de 2019: “La empresa estableció un procedimiento para la identificación y evaluación de las especificaciones en Seguridad y Salud en el Trabajo, de las compras y adquisición de productos y servicios, como por ejemplo los elementos de protección personal.</t>
  </si>
  <si>
    <t>Se cuenta con procedimiento con el procedimiento PRO320-377-2 ADQUISICIONES DE BIENES Y SERVICIOS
 LOTERÍA DE BOGOTÁ, sin embargo este no cuenta con parámetros específicos para SST</t>
  </si>
  <si>
    <t>Revisar y actualizar (si corresponde) los 3 formatos registrados en el PRO320-377-2 ADQUISICIONES DE BIENES Y SERVICIOS LOTERÍA DE BOGOTÁ</t>
  </si>
  <si>
    <t>Formatos revisados y actualizados (si corresponde)</t>
  </si>
  <si>
    <t>Profesional SST</t>
  </si>
  <si>
    <t>Se realizó revisión de los 3 formatos y procedimientos con asesoría de ARL SURA; están alineados a la normatividad vigente</t>
  </si>
  <si>
    <t>Yeison Martinez</t>
  </si>
  <si>
    <t>No se evidencia documento, incumpliendo el numeral 2.10.1 de la Resolución 0312 de 2019.</t>
  </si>
  <si>
    <t>No hay manual de  evaluación y selección de proveedores y contratistas, no se ha reaizado debido a que en los procesos de contratación no se había contado con este aspecto desde los años anteriores.</t>
  </si>
  <si>
    <t>Revisar y actualizar (si corresponde) el formato de evaluación y selección de proveedores y contratistas</t>
  </si>
  <si>
    <t>Formato de evaluación y selección de proveedores y contratistas actualizado (si corresponde)</t>
  </si>
  <si>
    <t>Se realizó revisión del  formato y procedimiento con asesoría de ARL SURA; están alineados a la normatividad vigente</t>
  </si>
  <si>
    <t>No se evidencia programa de reubicacion y readaptacion laboral. No se evidencia entrega y recibido de recomendaciónes y restricciones medicas de la trabajadora a realización de sus funciones. Asimismo, y de ser necesario, se adecua el puesto de trabajo, se reubica al trabajador o realiza la readaptación laboral.</t>
  </si>
  <si>
    <t>No se cuenta con  programa de reubicación y readaptación laboral.
No hay  formato de carta  para entrega y recibido de recomendaciónes y restricciones medicas</t>
  </si>
  <si>
    <t xml:space="preserve">Adoptar el programa de reubicación y readaptación laboral al interior de la entidad.
Solicitar al proveedor la constancia de entrega del informe de las evaluaciones medicas ocupacionales de recomendaciones </t>
  </si>
  <si>
    <t xml:space="preserve">Programa de reubicación y readaptación adoptado
Constancias entrega de aptitud laboral a los trabajadores </t>
  </si>
  <si>
    <t>Se realizo la entrega de los certificados de aptitud laboral con recomendaciones, se adoptó con el programa de reubicacion laboral con corte 30 junio 2025 Se realizó revisión y se entregó evidencias con corte para el segundo semestre del año 2025 se adjuntan soportes</t>
  </si>
  <si>
    <t>No se evidencia procedimiento para Inspecciones a instalaciones, maquinaria o equipos, incumpliendo el numeral 4.2.4 de la Resolución 0312 de 2019: "Se realizan inspecciones sistemáticas a las instalaciones, maquinaria o equipos, incluidos los relacionados con la prevención y atención de emergencias; con la participación del Comité Paritario o Vigía de Seguridad y Salud en el Trabajo.".</t>
  </si>
  <si>
    <t>No se cuenta con el procedimiento porque no se había evaluado en años anteriores este aspecto, puesto que no se había realizado auditoria al sistema.</t>
  </si>
  <si>
    <t>Revisar y actualizar los formatos para inspección de equipos e instalaciones de la entidad.</t>
  </si>
  <si>
    <t>Formatos revisados
y actualizados a las necesidades de la
empresa</t>
  </si>
  <si>
    <t>Se revisaron y  no fue nesario actualizar los formatos para inspección de equipos e instalaciones de la entidad estan acorde con los requisitos de la normatividad.</t>
  </si>
  <si>
    <t>No se evidencia procedimiento para mantenimiento preventivo y/o correctivo en las instalaciones, equipos y máquinas, incumpliendo el numeral 4.2.5 de la Resolución 0312 de 2019: Se realiza el mantenimiento periódico de las instalaciones, equipos y herramientas, de acuerdo con los informes de las inspecciones o reportes de condiciones inseguras.</t>
  </si>
  <si>
    <t>Realizar el Inventario de equipos y maquinaria, para correcta aplicación
de los formatos vigentes.</t>
  </si>
  <si>
    <t>Inventario de equipos y maquinaria elaborado</t>
  </si>
  <si>
    <t>La entidad cuenta con la unidad de recursos fisicos que es la responsable de los inventarios de los bienes activos muebles e inmuebles, se adjuntan correo de area de tecnologia con respuesta delos computadores activos de la Loteria de Bogota</t>
  </si>
  <si>
    <t xml:space="preserve">No se evidencia señalizacion de emergencia en la sede administrativa (planos que identifiquen areas y salidas de emergencia, no se evidencian extintores). Se evidencia plan de prevención, preparación y respuesta ante emergencias de la sede administrativa y del archivo. No se evidencia divulgacion a contratistas, incumpliendo el numeral 5.1.1. de la Resolución 0312 de 2019: "Se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t>
  </si>
  <si>
    <t>No se contaba con la señalización completa, debido a que se había mandado a hacer y en el momento de la auditoría no se contaba con ella.</t>
  </si>
  <si>
    <t xml:space="preserve">Solicitar inspección de la señalización emergencias ubicada en los diferentes puntos de la sede administrativa de la Lotería de Bogotá; con el fin de identificar si cumple con los requisitos de la norma y ajustar en caso de ser necesario. </t>
  </si>
  <si>
    <t>Constancia inspección y ajustes (si corresponden)</t>
  </si>
  <si>
    <t xml:space="preserve">Se realizó inspección de la sede principal , verificando  los avisos  informativos y señalización de emergencias, observando que estos cumplen  con  la normatividad vigente. Se actualizaron los avisos de ruta de evacuacion de los pisos. </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</si>
  <si>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</si>
  <si>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</si>
  <si>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</si>
  <si>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Programa aprobado
Soporte de socialización y publicación. </t>
  </si>
  <si>
    <t>Se gestionó  el proceso de contratación del auditor SG-SST según cumplimiento de la normatividad , actualmente se encuentra en perfeccionamiento del contrato</t>
  </si>
  <si>
    <r>
      <rPr>
        <b/>
        <sz val="10"/>
        <color rgb="FF000000"/>
        <rFont val="Arial Narrow"/>
        <family val="2"/>
      </rPr>
      <t xml:space="preserve">2.2 TEMA: Roles y Responsabilidades 
</t>
    </r>
    <r>
      <rPr>
        <sz val="10"/>
        <color rgb="FF000000"/>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</si>
  <si>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Realizar la gestión para solicitar que el contrato
relacionado con el rol y perfil de Oficial de Seguridad
de la Información tenga supervisión compartida o
apoyo a la supervisión, incluyendo a la Oficina
Asesora de Planeación. Responsable</t>
  </si>
  <si>
    <t>Solicitud remitida por SIGA</t>
  </si>
  <si>
    <t>Oficina de Tecnologías de la Información</t>
  </si>
  <si>
    <t xml:space="preserve">Se realizó la gestión para solicitar que el contrato relacionado con el rol y perfil de Oficial de Seguridad de la Información tenga supervisión compartida o apoyo a la supervisión , incluyendo a la Oficina Asesora de Planeación 
</t>
  </si>
  <si>
    <r>
      <rPr>
        <sz val="10"/>
        <color rgb="FF000000"/>
        <rFont val="Arial Narrow"/>
        <family val="2"/>
      </rPr>
      <t xml:space="preserve">La acción de mejora se encuentra en ejecución; mediante memorando n°3-2025-1408 del 29/08/2025 el proceso solicitó reformulación y prórroga de las acción a la OCI. 
En la cual se informó que se realizarían 3 acciones para subsanar la debilidad identificada a noviembre del 2025; las cuales fueron aprobadas por la OCI mediante memorando n°3-2025-1450 del 08/09/2025. 
</t>
    </r>
    <r>
      <rPr>
        <b/>
        <sz val="10"/>
        <color rgb="FF000000"/>
        <rFont val="Arial Narrow"/>
        <family val="2"/>
      </rPr>
      <t xml:space="preserve">Acción cumplida 
</t>
    </r>
    <r>
      <rPr>
        <sz val="10"/>
        <color rgb="FF000000"/>
        <rFont val="Arial Narrow"/>
        <family val="2"/>
      </rPr>
      <t xml:space="preserve">
El día 07/10/2025 se verifican los soportes dejados en el SHAREPOINT donde se evidencia el cumplimiento de la acción dado que reposa el memorando No. 3-2025-1566 del 15/09/2025 donde se solicita a la Secretaría General que la supervisión del contrato del Oficial de Seguridad sea compartida con la Oficina Asesora de Planeación </t>
    </r>
  </si>
  <si>
    <t>Tema: Identificación coherente
El día 12/09/2024 se consulta la página web de la entidad y se evidencia que en los elementos relacionados en la Tabla No. 3, se presenta incoherencia en la identificación de elementos de la página web que están en distintos lugares pero que llevan al mismo sitio; por lo anterior, se incumple lo establecido en el Anexo 1 de la Resolución MinTIC 1519 del 2020 - Directrices de Accesibilidad Web, literal CC7. Identificación coherente.</t>
  </si>
  <si>
    <t>La Oficina de Gestión Tecnológica e Innovación realizarán corrección de texto de links a partir del reporte entregado por  Area de Comunicaciones y Mercadeo .</t>
  </si>
  <si>
    <t>Reporte de los textos de los enlaces corregidos del portal Web.</t>
  </si>
  <si>
    <t>Oficina de Gestión Tecnológica e Innovación</t>
  </si>
  <si>
    <t>Se realizó reporte criterio de accesibilidad CC7 Identificación Coherente. donde se evidencia coherencia con la identificación de los enlaces que dirigen a un sitio, se diferencian uno del otro a pesar de que tratan de tener una identificación parecida, pero desligando el concepto con palabras diferentes orientado a facilitar al usuario entender y contextualizarlo con el contenido que busca.</t>
  </si>
  <si>
    <r>
      <rPr>
        <b/>
        <sz val="10"/>
        <color rgb="FF000000"/>
        <rFont val="Arial Narrow"/>
        <family val="2"/>
      </rPr>
      <t xml:space="preserve">Acción cumplida 
</t>
    </r>
    <r>
      <rPr>
        <sz val="10"/>
        <color rgb="FF000000"/>
        <rFont val="Arial Narrow"/>
        <family val="2"/>
      </rPr>
      <t xml:space="preserve">El día 07/10/2025 se verifican los soportes de cumplimiento ubicados en el SHAREPOINT de la entidad, se evidencia que se realizaron los ajustes para que en la página web se presente la identificación coherente de la información. El mismo dái se ingresó a la página web validando uno de los links que generaron el incumplimiento (Certificate en Juego Legal) que estaba en el informe de auditoría, ya fue ajustado y en las dos partes que permite ingreso, la identificación de coherente. </t>
    </r>
  </si>
  <si>
    <t>Luz Dary Amaya</t>
  </si>
  <si>
    <r>
      <rPr>
        <b/>
        <i/>
        <sz val="10"/>
        <color theme="1"/>
        <rFont val="Arial Narrow"/>
        <family val="2"/>
      </rPr>
      <t>La Entidad incorpora videos en lenguaje de señas y/o close caption</t>
    </r>
    <r>
      <rPr>
        <sz val="10"/>
        <color theme="1"/>
        <rFont val="Arial Narrow"/>
        <family val="2"/>
      </rPr>
      <t xml:space="preserve">
</t>
    </r>
    <r>
      <rPr>
        <u/>
        <sz val="10"/>
        <color theme="1"/>
        <rFont val="Arial Narrow"/>
        <family val="2"/>
      </rPr>
      <t>Observación</t>
    </r>
    <r>
      <rPr>
        <sz val="10"/>
        <color theme="1"/>
        <rFont val="Arial Narrow"/>
        <family val="2"/>
      </rPr>
      <t>: No cuenta con lenguaje de señas y/o close caption</t>
    </r>
  </si>
  <si>
    <t>Realizar un estudio técnico y de viabilidad para determinar la factibilidad de implementar o adquirir de manera colaborativa a cero costo para incluir videos en lenguaje de señas y/o close caption, actividad que se realizará con el equipo interno de la entidad</t>
  </si>
  <si>
    <t>Estudio técnico y de viabilidad</t>
  </si>
  <si>
    <t>Yohana Pineda Afanador (Jefe Oficina de Gestión Tecnológica e Innovación)</t>
  </si>
  <si>
    <t>Se realizó  estudio técnico y de viabilidad para determinar la factibilidad de implementar o adquirir de manera colaborativa a cero costo para incluir videos en lenguaje de señas y/o close caption.</t>
  </si>
  <si>
    <r>
      <rPr>
        <b/>
        <sz val="10"/>
        <color rgb="FF000000"/>
        <rFont val="Arial Narrow"/>
        <family val="2"/>
      </rPr>
      <t xml:space="preserve">Acción cumplida 
</t>
    </r>
    <r>
      <rPr>
        <sz val="10"/>
        <color rgb="FF000000"/>
        <rFont val="Arial Narrow"/>
        <family val="2"/>
      </rPr>
      <t>El día 07/10/2025 se verifican los soportes de cumplimiento ubicados en el SHAREPOINT de la entidad, se evidencia que se realizó un  estudio técnico y de viabilidad para determinar la factibilidad de implementar o adquirir de manera colaborativa a cero costo para incluir videos en lenguaje de señas y/o close caption.</t>
    </r>
  </si>
  <si>
    <r>
      <rPr>
        <b/>
        <i/>
        <sz val="10"/>
        <color theme="1"/>
        <rFont val="Arial Narrow"/>
        <family val="2"/>
      </rPr>
      <t>La entidad dispone de videollamada</t>
    </r>
    <r>
      <rPr>
        <sz val="10"/>
        <color theme="1"/>
        <rFont val="Arial Narrow"/>
        <family val="2"/>
      </rPr>
      <t xml:space="preserve">
</t>
    </r>
    <r>
      <rPr>
        <u/>
        <sz val="10"/>
        <color theme="1"/>
        <rFont val="Arial Narrow"/>
        <family val="2"/>
      </rPr>
      <t>Observación</t>
    </r>
    <r>
      <rPr>
        <sz val="10"/>
        <color theme="1"/>
        <rFont val="Arial Narrow"/>
        <family val="2"/>
      </rPr>
      <t>: No dispone de un ícono o acceso para iniciar una videollamada</t>
    </r>
  </si>
  <si>
    <t>Realizar un estudio técnico y de viabilidad proporcional al número de ciudadanos que se atienden mensualmente y a las realidades y demandas del servicio para determinar costo - beneficio y viabilidad o no de esta herramienta, actividad que se realizará con el equipo interno de la entidad</t>
  </si>
  <si>
    <t>Se realizó estudio técnico y de viabilidad  teniendo en cuenta  número de ciudadanos que se atienden mensualmente y a las realidades y demandas del servicio para determinar costo - beneficio y viabilidad o no de esta herramienta.</t>
  </si>
  <si>
    <r>
      <rPr>
        <b/>
        <sz val="10"/>
        <color rgb="FF000000"/>
        <rFont val="Arial Narrow"/>
        <family val="2"/>
      </rPr>
      <t xml:space="preserve">Acción cumplida 
</t>
    </r>
    <r>
      <rPr>
        <sz val="10"/>
        <color rgb="FF000000"/>
        <rFont val="Arial Narrow"/>
        <family val="2"/>
      </rPr>
      <t>El día 07/10/2025 se verifican los soportes de cumplimiento ubicados en el SHAREPOINT de la entidad, se evidencia que se realizó un estudio técnico y de viabilidad  teniendo en cuenta  número de ciudadanos que se atienden mensualmente y a las realidades y demandas del servicio para determinar costo - beneficio y viabilidad o no de la herramienta para videollamada.</t>
    </r>
  </si>
  <si>
    <r>
      <rPr>
        <b/>
        <i/>
        <sz val="10"/>
        <color theme="1"/>
        <rFont val="Arial Narrow"/>
        <family val="2"/>
      </rPr>
      <t xml:space="preserve">¿La entidad dispone de atención por Chat? </t>
    </r>
    <r>
      <rPr>
        <sz val="10"/>
        <color theme="1"/>
        <rFont val="Arial Narrow"/>
        <family val="2"/>
      </rPr>
      <t xml:space="preserve">
</t>
    </r>
    <r>
      <rPr>
        <u/>
        <sz val="10"/>
        <color theme="1"/>
        <rFont val="Arial Narrow"/>
        <family val="2"/>
      </rPr>
      <t>Observación</t>
    </r>
    <r>
      <rPr>
        <sz val="10"/>
        <color theme="1"/>
        <rFont val="Arial Narrow"/>
        <family val="2"/>
      </rPr>
      <t>: La entidad no cuenta con atención Chat y/o Videollamada</t>
    </r>
  </si>
  <si>
    <t>Realizar un estudio técnico y de viabilidad proporcional al número de ciudadanos que se atienden mensualmente y a las realidades y demandas del servicio para determinar costo - beneficio y viabilidad o no del Chat y/o videollamada, actividad que se realizará con el equipo interno de la entidad</t>
  </si>
  <si>
    <t>Se realizó estudio técnico y de viabilidad teniendo en cuenta  número de ciudadanos que se atienden mensualmente y a las realidades y demandas del servicio para determinar costo - beneficio y viabilidad o no del Chat y/o videollamada.</t>
  </si>
  <si>
    <r>
      <rPr>
        <b/>
        <sz val="10"/>
        <color rgb="FF000000"/>
        <rFont val="Arial Narrow"/>
        <family val="2"/>
      </rPr>
      <t xml:space="preserve">Acción cumplida 
</t>
    </r>
    <r>
      <rPr>
        <sz val="10"/>
        <color rgb="FF000000"/>
        <rFont val="Arial Narrow"/>
        <family val="2"/>
      </rPr>
      <t>El día 07/10/2025 se verifican los soportes de cumplimiento ubicados en el SHAREPOINT de la entidad, se evidencia que se realizó un estudio técnico y de viabilidad  teniendo en cuenta  número de ciudadanos que se atienden mensualmente y a las realidades y demandas del servicio para determinar costo - beneficio y viabilidad o no de la herramienta para chat o  videollamada.</t>
    </r>
  </si>
  <si>
    <t xml:space="preserve"> Informe de Auditoría SGAS- PGE S.A.S.</t>
  </si>
  <si>
    <t>NC: No se evidencia que la organización haya determinado el cambio climático como una cuestión pertinente para su sistema de gestión y de igual forma, no se tienen  identificadas partes interesadas pertinentes con  requisitos relacionados con el cambio climático. Se incumple con el requisito 4.1 Comprensión de la  organización y su contexto / Enmienda 1: Acciones para  el cambio climático, de la Norma ISO 37001:2016.
Evidencia: En el registro FRO103-643-1 MATRIZ DAFO PARA CONTEXTO INSTITUCIONAL (actualizado al 14/11/2024) se encuentra documentada, para el proceso SGAS, la estrategia D5 – Desarrollar e incluir en la documentación del sistema de gestión los temas de cambio climático solicitados por la ISO. Sin embargo, a la fecha no se evidencia la realización del análisis de cambio climático exigido por la norma. (*) En el registro FRO105-629-2 MATRIZ DE CONTRAPARTES DEL SISTEMA DE GESTIÓN ANTISOBORNO (SGAS) (actualizada al 14/11/2024), no se tiene la consideración de alguna parte interesada con requisitos relacionados con el cambio climático. (*) No se evidencia la consideración de amenazas por cambio climático, por ejemplo: Fenómenos climáticos extremos (tormentas, inundaciones, calor extremo) que pueden afectar la disponibilidad de internet y energía eléctrica necesaria para la operación a nivel nacional. Asimismo, no se contempla el posible impacto de estas condiciones climáticas adversas sobre la logística de distribución física de la boletería a nivel nacional, incluyendo retrasos o interrupciones en el transporte terrestre y/o aéreo.</t>
  </si>
  <si>
    <t>La entidad definió una metodología para el análisis del contexto institucional a través de la matriz DOFA. No obstante, los resultados obtenidos no permiten detallar de forma individual los factores establecidos en el numeral 4.1 de la Norma, presentando el contexto de manera general y no específica para cada uno de dichos factores.</t>
  </si>
  <si>
    <t>Crear un documento denominado Contexto del Sistema de Gestión Antisoborno (SGAS)</t>
  </si>
  <si>
    <t>Contexto del Sistema de Gestión Antisoborno SGAS actualizado y aprobado por el CIGYD</t>
  </si>
  <si>
    <t>Oficial de Cumplimiento</t>
  </si>
  <si>
    <t>N/A</t>
  </si>
  <si>
    <t>En el Comité Institucional de  Gestión y Desempeño CIGYD del 30 de septiembre de 2025, se aprobó por unanimidad el documento de contexto codificado por la Oficina Asesora de Planeación así DOC105-653-1  y socializado a todos los colabores de la entidad por medio de correo electrónico el 30 de septiembre de los corrientes. 
Como el acta del comité aún se encuentra en elaboración, la Oficina Asesora de Planeación remite correo confirmando que quedó aprobado en ese comité.</t>
  </si>
  <si>
    <t xml:space="preserve">La acción de mejora se cierra; revisado el SharePoint de planes de mejoramiento el 14/10/2025 se identificó: 
-. Documento CONTEXTO SISTEMA DE GESTIÓN ANTISOBORNO (SGAS) versión n°1 del 2025 donde se registra entre otras cosas, la documentación de la metodología empleada para identificar el contexto interno y externo asociado con el factor del cambio climático. 
-. Correo electrónico del 01/10/2025 la Oficina Asesora de Planeación remitió documento aprobado y codificado.
-. Correo electrónico del 02/10/2025 con la cual el proceso socializó el documento al interior de la entidad. </t>
  </si>
  <si>
    <t>Durante la formulación inicial de la Matriz de Contrapartes, no se vincularon actores relacionados con temas de cambio climatico, ya que al momento de su aprobación la entidad no tenia identificados los factores o amenazas por cambio climatico que pudiesen afectar las condiciones del normal funcionamiento de la Loteria de Bogotá.</t>
  </si>
  <si>
    <t>Actualizar la  Matriz de Contrapartes del Sistema de Gestión Antisoborno SGAS (FRO105-629), incluyendo las partes relacionadas con requiditos relacionados con el cambio climático</t>
  </si>
  <si>
    <t>FRO105-629 Matriz de Contrapartes del Sistema de Gestión Antisoborno SGAS actualizada y aprobada por el CIGYD</t>
  </si>
  <si>
    <t>En el Comité Institucional de  Gestión y Desempeño CIGYD del 30 de septiembre de 2025, se aprobó por unanimidad la actualización de  la matriz  de contrapartes del SGAS codificada por la Oficina Asesora de Planeación así FRO105-629-3 y socializada a todos los colabores de la entidad por medio de correo electrónico el 30 de septiembre de los corrientes. 
Como el acta del comité aún se encuentra en elaboración, la Oficina Asesora de Planeación remite correo confirmando que quedó aprobado en ese comité.</t>
  </si>
  <si>
    <t xml:space="preserve">La acción de mejora se cierra; revisado el SharePoint de planes de mejoramiento el 14/10/2025 se identificó: 
-. Documento FRO105-629-3 Matriz de Contrapartes SGAS versión n°3 de septiembre del 2025 donde se lincluyó las partes relacionadas con requisitos asociados al factor del cambio climático (filas 158, 159, 160 y 169 de la matriz)
-. Correo electrónico del 01/10/2025 la Oficina Asesora de Planeación remitió documento aprobado y codificado.
-. Correo electrónico del 02/10/2025 con la cual el proceso socializó el documento al interior de la entidad. </t>
  </si>
  <si>
    <t>OM: Aunque la organización cuenta con un análisis DAFO por procesos, se recomienda que, para el análisis del contexto interno y externo, se incorporen de manera explícita y completa los factores de análisis indicados en el requisito 4.1 de la Norma ISO 37001, con el fin de 
asegurar una evaluación alineada con los criterios del 
requisito y que permita determinar con precisión la 
magnitud del riesgo de soborno a la cual se enfrenta la 
organización. 
Evidencia: RO103-643-1 MATRIZ DAFO PARA CONTEXTO 
INSTITUCIONAL (actualizado al 14/11/2024)</t>
  </si>
  <si>
    <t>Crear un documento denominado Contexto del Sistema de Gestión Antisoborno (SGAS) incorporando los factores de análisis solicitados en el numeral 4.1. de la Norma ISO37001</t>
  </si>
  <si>
    <t xml:space="preserve">La acción de mejora se cierra; revisado el SharePoint de planes de mejoramiento el 14/10/2025 se identificó: 
-. Documento CONTEXTO SISTEMA DE GESTIÓN ANTISOBORNO (SGAS) versión n°1 de septiembre del 2025 donde en el numeral 4 se detalla el contexto de la entidad. 
-. Correo electrónico del 01/10/2025 la Oficina Asesora de Planeación remitió documento aprobado y codificado.
-. Correo electrónico del 02/10/2025 con la cual el proceso socializó el documento al interior de la entidad. </t>
  </si>
  <si>
    <t>"OB: En el registro FRO105-629-2 MATRIZ DE 
CONTRAPARTES DEL SISTEMA DE GESTIÓN 
ANTISOBORNO (SGAS) (actualizada al 14/11/2024), no 
se tiene la inclusión específica de algunas partes 
interesadas pertinentes al SGAS, tales como: Junta 
Directiva (Órgano de Gobierno), Alta Dirección (Gerencia General), Oficial de Cumplimiento (Responsable SGAS) y la Secretaría Jurídica Distrital (Alcaldía Mayor de Bogotá D.C.); Secretaría de Hacienda de Bogotá; Contaduría General de la Nación; y la Contraloría General de la República. 
Evidencia: RO105-629-2 MATRIZ DE CONTRAPARTES DEL 
SISTEMA DE GESTIÓN ANTISOBORNO (SGAS) 
(actualizada al 14/11/2024).  "</t>
  </si>
  <si>
    <t>Al momento de la formulación de la Matriz de Contrapartes, la entidad identifico los actores vinculados al SGAS, como partes activas del sistema objeto de observación y monitoreo, sin embargo las partes que se señalan como los administradores (Junta Directiva, Alta Dirección y Oficial de Cumplimiento) no fueron identificadas en la matriz. Adicionalemnte la Secretaría Jurídica Distrital, Secretaría de Hacienda, Contaduría General de la Nación y Contraloría General de la República, son organismos a los cuales la entidad le entrega periodocamente informes, pero no generan auditorias regulares.</t>
  </si>
  <si>
    <t>Actualizar la  Matriz de Contrapartes del Sistema de Gestión Antisoborno SGAS (FRO105-629), incluyendo todas las partes interesadas del SGAS</t>
  </si>
  <si>
    <t xml:space="preserve">La acción de mejora se cierra; revisado el SharePoint de planes de mejoramiento el 14/10/2025 se identificó: 
-. Documento FRO105-629-3 Matriz de Contrapartes SGAS versión n°3 de septiembre del 2025 donde se lincluyó las partes interesadas pendientes (Junta Directiva (Órgano de Gobierno), Alta Dirección (Gerencia General), Oficial de Cumplimiento (Responsable SGAS) y la Secretaría Jurídica Distrital (Alcaldía Mayor de Bogotá D.C.); Secretaría de Hacienda de Bogotá; Contaduría General de la Nación; y la Contraloría General de la República. )
-. Correo electrónico del 01/10/2025 la Oficina Asesora de Planeación remitió documento aprobado y codificado.
-. Correo electrónico del 02/10/2025 con la cual el proceso socializó el documento al interior de la entidad. </t>
  </si>
  <si>
    <t>"OM: Se recomienda que la organización gestione el acceso a una copia oficial de la Norma ISO 37001, a través del Instituto Colombiano de Normas Técnicas y Certificación (ICONTEC), para los usuarios que la organización determine. Esto con el fin de garantizar el cumplimiento de las disposiciones legales en materia de derechos de autor y asegurar el uso legítimo del contenido normativo. Para ello, será necesario que la organización defina el tipo de licencia y los fines de uso requeridos de la publicación. 
Evidencia: Copias digitales de la Norma ISO 37001 bajo la custodia de 
la Oficial de Cumplimiento. "</t>
  </si>
  <si>
    <t>Inicialmente, no se consideró la adquisición de la copia oficial de la norma, ya que se ha trabajado con las copias academicas. En las anteriores auditorias no se habia solicitado la necesidad de que la entidad contara con la norma oficial.</t>
  </si>
  <si>
    <t>Adquirir copia oficial de la Norma ISO37001:2016 y la ISO37001:2025 a través del Instituto Colombiano de Normas Técnicas y Certificación ICONTEC</t>
  </si>
  <si>
    <t xml:space="preserve">Una (1) Copia original de la Norma ISO37001:2016 y una (1) copia original de la Norma ISO37001:2025 </t>
  </si>
  <si>
    <t>La Oficina Oficial de Cumplimiento realizó la compra oficial de las 2 normas del Sistema de Gestión Antisoborno (SGAS) con la empresa ICONTEC así:
-ISO37001:2016 
-ISO37001:2025 (actualización de la norma)
Estas normas se adquirieron digitalmente y  no en libro físico. Como soportes se remiten los pantalazos de los documentos digitales</t>
  </si>
  <si>
    <t>La acción de mejora se cierra; revisado el SharePoint de planes de mejoramiento el 14/10/2025 se identificó: 
-. 2 soportes de pago de la compra de la norma ISO:37001 y su actualización (fecha 22/09/2025)
-. Soporte digital de la norma ISO:37001 y su actualización. 
-. Soporte de la adquisicón digital de los 2 documentos mediante la plataforma EBOOKS de fecha 22/09/2025 (periodo de suscripción 1 y 5 años)</t>
  </si>
  <si>
    <t>"NC:No se evidencia la consideración de riesgos de soborno saliente para el proceso de PLANEACIÓN Y 
DIRECCIONAMIENTO ESTRATÉGICO (soborno saliente 
/ cuando el soborno parte desde el área de planeación 
hacia otro tercero de la misma entidad con el fin de 
ocultar deficiencias en la implementación del plan 
estratégico o exagerar los logros alcanzados). Se 
incumple el numeral 4.5 Evaluación del riesgo de 
soborno, de la Norma ISO 37001:2016. 
Evidencia: En el FRO105-630-5 FORMATO GESTIÓN DE RIESGOS DE SOBORNO (actualizado al 31/01/2025), solo se tienen formulados cuatro riesgos de soborno entrante para el proceso indicado: 1. Ofrecimiento de dádivas o beneficios por parte de un interesado al colaborador de la Oficina Asesora de Planeación para manipular la formulación del Plan Estratégico para que favorezca a un tercero. 2 Ofrecimiento de dádivas o beneficios por parte de un interesado al profesional de la Oficina para no incluir un incumplimiento de metas dentro del seguimiento. 3. Ofrecimiento de dádivas o beneficios por parte de un interesado al profesional de la Oficina para manipular la formulación y/o seguimiento del Proyecto de inversión para que favorezca a un tercero. 4. Ofrecimiento de dádivas o beneficios por parte de un interesado al profesional y/o colaborador de la Oficina Asesora de Planeación para no incluir un incumplimiento, dentro del seguimiento del Planes Institucionales."</t>
  </si>
  <si>
    <t>Durante las mesas de trabajo realizadas para la actualización de la Matriz de Riesgos del SGAS, los participantes no plantearon escenarios hipotéticos en los que se identificaran riesgos de soborno salientes asociados a la Oficina Asesora de Planeación.</t>
  </si>
  <si>
    <t>Actualizar la Matriz de Riesgos del Sistema de Gestión Antisoborno SGAS (FRO105-630), incluyendo los riesgos de soborno salientes del proceso de la Oficina Asesora de Planeación</t>
  </si>
  <si>
    <t>Matriz de Riesgos del Sistema de Gestión Antisoborno SGAS  (FRO105-630) actualizada y aprobada por el CIGYD</t>
  </si>
  <si>
    <t>En el Comité Institucional de  Gestión y Desempeño CIGYD del 30 de septiembre de 2025, se aprobó por unanimidad la actualización de  la matriz  de riesgos del SGAS codificada por la Oficina Asesora de Planeación así FRO105-630-6 y socializada a todos los colabores de la entidad por medio de correo electrónico el 30 de septiembre de los corrientes. 
Como el acta del comité aún se encuentra en elaboración, la Oficina Asesora de Planeación remite correo confirmando que quedó aprobado en ese comité.</t>
  </si>
  <si>
    <t xml:space="preserve">La acción de mejora se cierra; revisado el SharePoint de planes de mejoramiento el 14/10/2025 se identificó: 
-. Documento FRO105-630-6 -Matriz-de-Riesgos-SGAS donde se identificó el registro de 4 riesgos para la Oficina Asesora de Planeación asociados con la ejecución de actividades propias del proceso (plan estratégico, proyecto de inversión, etc)
-. Correo electrónico del 01/10/2025 la Oficina Asesora de Planeación remitió documento aprobado y codificado.
-. Correo electrónico del 02/10/2025 con la cual el proceso socializó el documento al interior de la entidad. </t>
  </si>
  <si>
    <t>"OM: Se recomienda precisar el control asociado al riesgo de soborno identificado en el proceso “Control Disciplinario Interno”, de la siguiente manera: (1) Comunicación inmediata por parte del Jefe de la Oficina de Control Disciplinario al Ente de Control competente (Personería o Procuraduría) sobre la decisión de apertura de una investigación disciplinaria. (2) Seguimiento y vigilancia permanentes por parte de los Entes de Control sobre el desarrollo de los procesos de investigación disciplinaria. (3) Mantener actualizada la información de las actuaciones procesales disciplinarias en el SIAD - Sistema de Reporte de Actuaciones Disciplinarias del Distrito Capital (Personería de Bogotá) y en el SID4 - Sistema de Información Disciplinaria (Secretaría Jurídica 
Distrital). De igual forma, se recomienda precisar en la 
columna de “Terceros, funciones o cargos expuestos al 
hecho de soborno”, los siguientes: Sujetos disciplinables; Abogados Defensores; Profesional de Apoyo; Jefe de la Oficina de Control Disciplinario. 
Evidencia: RO105-630-5 FORMATO GESTIÓN DE RIESGOS DE SOBORNO (actualizado al 31/01/2025) "</t>
  </si>
  <si>
    <t>Durante las mesas de trabajo realizadas para la actualización de la Matriz de Riesgos del SGAS, los participantes no tuvieron en cuenta el total de los controles existentes del riesgo para dejarlos registrados dentro del proceso de la Oficina de Control Disciplinario Interno.</t>
  </si>
  <si>
    <t>Actualizar la Matriz de Riesgos del Sistema de Gestión Antisoborno SGAS (FRO105-630), incluyendo la totalidad de los controles del proceso de la Oficina de Control Disciplinario Interno.</t>
  </si>
  <si>
    <t xml:space="preserve">La acción de mejora se cierra; revisado el SharePoint de planes de mejoramiento el 14/10/2025 se identificó: 
-. Documento FRO105-630-6 -Matriz-de-Riesgos-SGAS donde se identificó el registro de 4 riesgos y el diseño de 5 controles para la Oficina Asesora de Planeación asociados con la ejecución de actividades propias del proceso (plan estratégico, proyecto de inversión, etc)
-. Correo electrónico del 01/10/2025 la Oficina Asesora de Planeación remitió documento aprobado y codificado.
-. Correo electrónico del 02/10/2025 con la cual el proceso socializó el documento al interior de la entidad. </t>
  </si>
  <si>
    <t>"OB: Los procedimientos del Sistema de Gestión Antisoborno disponibles en la página web de la organización, citan en su pie de página la siguiente declaración: ""Este documento es de uso interno, no debe ser distribuido sin autorización previa, queda prohibida su modificación, reproducción parcial y/o total. Si este documento está impreso se considera copia no controlada"". Esta declaración resulta inexacta desde el punto de vista de gestión documental y control de la información, por las siguientes razones: (*) Disponibilidad pública vs. uso interno: Si el documento está publicado libremente en la página web de la empresa, ya no puede considerarse “solo de uso interno” porque está accesible a cualquier 
persona sin restricción. Esto contradice la indicación “no debe ser distribuido sin autorización previa”, ya que la propia publicación en la web es una autorización implícita para su difusión. (*) Restricción de distribución: Una cláusula que prohíbe la distribución pierde fuerza si la organización misma lo expone públicamente. En ese caso, la responsabilidad de la distribución recae en la entidad, no en quien accede al documento. 
Evidencia: RO105-592-3 PROCEDIMIENTO GESTIÓN DE 
DENUNCIAS DE SOBORNO (V3; 26/06/2024) "</t>
  </si>
  <si>
    <t>A la fecha, la Lotería cuenta con un repositorio documental administrado por la Oficina de Planeación, responsable del control de los documentos que se crean, actualizan o eliminan en los distintos procesos de la entidad. Con el fin de establecer lineamientos claros, es necesario generar espacios de construcción interdisciplinaria que permitan actualizar las políticas relacionadas con la producción y gestión documental.</t>
  </si>
  <si>
    <t>Revisar y ajustar de pie de página de los 129 procedimientos de la entidad</t>
  </si>
  <si>
    <t>Ciento veintinueve (129) Procedimientos de la entidad actualizados y aprobados por el Comité Institucional de Gestión y Desempeño CIGYD</t>
  </si>
  <si>
    <t>Esta actualización la está adelantando la Oficina Asesora de Planeación, con la cual se ha mantenido comunicación sobre el  proceso de actualización de todos los procedimientos de la entidad. Se han actualizado alrederor de 100, y para el 31 de octubre de 2025 ya se habrán aprobado en su totalidad en el CIGYD de ese mismo mes.</t>
  </si>
  <si>
    <t xml:space="preserve">La acción de mejora se encuentra en ejecucón; revisado el SharePoint de planes de mejoramiento el 14/10/2025 se identificó: 
-. Correo electrónico del 08/09/2025 con el cual el proceso solicitó a la Oficina Asesora de Planeación incluir texto en el pie de página de los procedimientos de la entidad asociado con el uso de los documentos para posterior aprobación en el marco del CIGD. 
-. Correo electrónico del 03/10/2025 con el cual el proceso realizó recordatorio a la Oficina Asesora de Planeación del cumplimiento de la acción. 
Así entonces, se recomienda al proceso continuar realizando seguimiento a la solicitud para garantizar el cumplimiento de la acción dentro del plazo formulado. </t>
  </si>
  <si>
    <t>"OM: Se recomienda segregar los controles del riesgo de 
soborno EJ-03 para el Proceso Explotación de juegos de suerte y azar, de acuerdo con el área responsable de su ejecución: (1) Distribuidores con cartera morosa: El control es realizado por el Área Financiera, se informa al Área Comercial y el Comité de Cupos decide sobre la situación del distribuidor. (2) Distribuidores con pólizas anuales vencidas: El control es realizado por la Secretaría General, se informa al Área Comercial y el 
Comité de Cupos decide sobre la situación del 
distribuidor. Evidencia del control: Correo con las 
novedades de los distribuidores a nivel nacional, remitido según el sorteo. 
Evidencia:O105-630-5 FORMATO GESTIÓN DE RIESGOS DE SOBORNO (actualizado al 31/01/2025) "</t>
  </si>
  <si>
    <t>Durante las mesas de trabajo realizadas para la actualización de la Matriz de Riesgos del SGAS, los participantes consideraron los controles generales existentes; sin embargo, no se definió de manera clara el responsable de la ejecución de cada uno de ellos. Como resultado, dichos controles no fueron segregados en el riesgo EJ-03, asignado a la Dirección de Operación de Productos y Comercialización.</t>
  </si>
  <si>
    <t>Actualizar la Matriz de Riesgos del Sistema de Gestión Antisoborno SGAS (FRO105-630), segregando los controles del riesgo EJ-03 de la Dirección de Operación de Productos y Comercialización</t>
  </si>
  <si>
    <t xml:space="preserve">La acción de mejora se cierra; revisado el SharePoint de planes de mejoramiento el 14/10/2025 se identificó: 
-. Documento FRO105-630-6 -Matriz-de-Riesgos-SGAS donde se identificó la segregación de responsables de ejecutar los 2 controles formulados para el riesgo EJ-03 (columnna BM de la matriz)
-. Correo electrónico del 01/10/2025 la Oficina Asesora de Planeación remitió documento aprobado y codificado.
-. Correo electrónico del 02/10/2025 con la cual el proceso socializó el documento al interior de la entidad. </t>
  </si>
  <si>
    <t>"OM: Se recomienda precisar los controles para el riesgo de soborno AC-01 del Proceso de Atención y Servicio al 
Cliente, de la siguiente forma: Controles preventivos: (*) 
Registro automático en sistema de información con 
número de radicado consecutivo y fecha/hora, sin 
posibilidad de borrado/alteración. (*) Canales alternos de radicación (virtual, presencial, buzón físico, línea 
telefónica) para reducir discrecionalidad. Controles 
detectivos: (*) Auditorías de Control Interno y revisiones 
aleatorias de PQRS (cruce de información entre PQRSD 
recibidas por distintos canales para detectar 
inconsistencias). (*) Informes de gestión sobre tiempos 
de respuesta, número de PQRSD y distribución por 
responsable. (*) Canal de denuncias confidencial para 
reportar irregularidades en el manejo de PQRSD. 
Evidencia:5-630-5 FORMATO GESTIÓN DE RIESGOS DE 
SOBORNO (actualizado al 31/01/2025)"</t>
  </si>
  <si>
    <t xml:space="preserve">Durante las mesas de trabajo realizadas para la actualización de la Matriz de Riesgos del SGAS, los participantes no tuvieron en cuenta el total de los controles existentes del riesgo para dejarlos registrados dentro del proceso de la Oficina de Atención y Servicio al Cliente. </t>
  </si>
  <si>
    <t>Actualizar la Matriz de Riesgos del Sistema de Gestión Antisoborno SGAS (FRO105-630),específicando los controles del proceso de Oficina y Atención y Servicio al Cliente</t>
  </si>
  <si>
    <t xml:space="preserve">La acción de mejora se cierra; revisado el SharePoint de planes de mejoramiento el 14/10/2025 se identificó: 
-. Documento FRO105-630-6 -Matriz-de-Riesgos-SGAS donde se identificó el registró de 8 controles formulados para el riesgo AC-01 (columnna BL de la matriz)
-. Correo electrónico del 01/10/2025 la Oficina Asesora de Planeación remitió documento aprobado y codificado.
-. Correo electrónico del 02/10/2025 con la cual el proceso socializó el documento al interior de la entidad. </t>
  </si>
  <si>
    <t>"OB: En el proceso de Gestión de Bienes y Servicios se 
verificó que la identificación del riesgo de soborno no 
contempla de forma específica la posibilidad de realizar 
pagos no autorizados mediante el uso de la caja menor 
con fines de soborno. El riesgo actualmente documentado se encuentra enfocado únicamente en 
conductas indebidas asociadas al cumplimiento de los 
plazos establecidos para la legalización de gastos, lo que podría limitar la efectividad de las medidas de prevención y detección del soborno. 
Evidencia: 05-630-5 FORMATO GESTIÓN DE RIESGOS DE SOBORNO (actualizado al 31/01/2025) "</t>
  </si>
  <si>
    <t>Durante las mesas de trabajo realizadas para la actualización de la Matriz de Riesgos del SGAS, los participantes no plantearon escenarios hipotéticos en los que se identificaran riesgos de soborno salientes asociados a los pagos efectuados con la Caja Menor.</t>
  </si>
  <si>
    <t>Actualizar la Matriz de Riesgos del Sistema de Gestión Antisoborno SGAS (FRO105-630), redactando mejor el riesgo de caja menor del proceso de Bienes y Servicios</t>
  </si>
  <si>
    <t xml:space="preserve">La acción de mejora se cierra; revisado el SharePoint de planes de mejoramiento el 14/10/2025 se identificó: 
-. Documento FRO105-630-6 -Matriz-de-Riesgos-SGAS donde se identificó el registró del riesgo GB-13 y su control  (fila 28 de la matriz); asociado con realizar  pagos no autorizados mediante el uso de la caja menor 
con fines de soborno 
-. Correo electrónico del 01/10/2025 la Oficina Asesora de Planeación remitió documento aprobado y codificado.
-. Correo electrónico del 02/10/2025 con la cual el proceso socializó el documento al interior de la entidad. </t>
  </si>
  <si>
    <t>Revisada la información enviada el día 28/07/2023 por la Unidad de Apuestas, se evidenciaron debilidades en el cumplimiento de lineamientos asociados con cronogramas y que están contenidos en un manual y dos procedimientos del proceso auditado; así:
•	Debilidad en el MANUAL DE FISCALIZACIÓN, SUPERVISIÓN, E INSPECCION AL CONTRATO DE CONCESIÓN DEL JUEGO DE APUESTAS PERMANENTES O CHANCE: se evidenció que la dependencia no elaboró, ni la subgerencia general aprobó el cronograma anual de visitas de Fiscalización, Supervisión e Inspección al contrato de concesión de apuestas permanentes, el cual debe incluir las fechas trimestrales de las 4 visitas de fiscalización y supervisión a la sede administrativa del concesionario. Esta situación incumple el numeral 2 de dicho manual.
•	Debilidad en el procedimiento PRO420-194-10 CONTROL Y SEGUIMIENTO AL JUEGO DE APUESTAS PERMANENTES O CHANCE: Se evidenció la inexistencia de un cronograma anual de visitas. Esta situación incumple la política de operación nro. 4 del procedimiento.
•	Debilidad en el procedimiento PRO420-529-1- FISCALIZACIÓN, SUPERVISIÓN E INSPECCION DEL JUEGO DE APUESTAS EN VISITAS ADMINISTRATIVAS: se identificó la falta de evidencia que sustente que los cronogramas mensuales de visitas fueran presentados ante el comité y Junta Directiva. Esta situación incumple la actividad 3 del procedimiento.</t>
  </si>
  <si>
    <t xml:space="preserve">El manual de fiscalizacion, supervision e inspeccion esta desactualizado y el tiempo de las actividades se manejaban de manera diferente, por lo tanto las visitas no programaron de acuerdo a lo que establecia dicho manual. 
El personal desconocia el manual, no se realizo retroalimentacion por parte de la persona que estaba en ese cargo  
Nota. Una vez reviada la descripcion del hallazgo se encontro que el procedimiento que hace referencia a los cronogramas es el de fiscalizacion </t>
  </si>
  <si>
    <t xml:space="preserve">Actualizacion del manual e fiscalizacion, supervision e inspeccion de acuerdo a las nuevas necesidades del proceso de fiscalizacion 
Actaulizacion de los tiempos de realizacion de las actividades
Socializacion del manual 
Aprobacion del manual
Creacion del repositorio en el One drive en la carpeta de apuestas donde se incluyen los cronogramas de las visitas de fiscalizacion a puntos de venta.
Socializacion mensual del cronograma de visitas a puntos de venta  </t>
  </si>
  <si>
    <t xml:space="preserve">1. Manual de fiscalizacion, supervision e inspeccion actualizado, socializado, codificado y publicado en la pagina de la Loterìa 
2. Repositorio en la carpeta de la Unidad de Apuestas  </t>
  </si>
  <si>
    <t>Unidad de Apuestas y Control de Juegos</t>
  </si>
  <si>
    <t>Se realiza revisión identificando que el manual fue ajustado atendiendo las observaciones plasmadas en el hallazgo, en particular a lo requerido para desarrollar las actividades de visitas administrativas a la sede del Concesionario, así como las visitas a los puntos de venta (numeral 7 del manual).</t>
  </si>
  <si>
    <t>La acción de mejora se cierra; mediante correo electrónico del 15/10/2025 el proceso remitió los siguientes soportes:  
-. Correo electrónico del 04/08/2025 con el cual el proceso socializó con el equipo el Manual actualizado. 
-. Correo electrónico del 02/07/2025 con el cual el proceso solicitó a la mesa de servicio publicar elñ manual en la página web. 
Así entnces consultada la página web se identificó la publicación del documento. 
Finalmente, se identifica cumplimiento teniendo en cuenta que en el trimestre anterior se remitieron los siguientes soportes:
-. Memorando n°3-2025-775 con el cual el proceso solicitó a la OAP codificar el Manual. 
-. Memorando n°3-2025-777 con el cual el proceso solicitó a la Secretaría General sobre la pertinencia de contar con el Manual de Supervisión y Fiscalización en la entidad. 
-. Acta de reunión 05/05/2025 entre el proceso y la OAP en la cual el punto 2 registra la solicitud de codificación del manual a la OAP y concepto a la Secretaría General sobre la pertinencia de contar con el Manual de Supervisión y Fiscalización en la entidad. 
-. Correo electrónico del 21/05/2025 con el cual el proceso solicitó a la OAP la codificación del Manual.
-. Correo electrónico del 22/05/2025 con el cual la OAP remitió al proceso el Manual codificado. 
-. Documento MA420-650-1 MANUAL DE SUPERVISION E INTERVENTORIA, FISCALIZACION, E INSPECCION AL CONTRATO DE CONCESIÓN DEL JUEGO DE APUESTAS PERMANENTES O CHANCE</t>
  </si>
  <si>
    <t>Revisados los soportes relacionados con la visita de fiscalización adelantada al concesionario por profesionales de la Unidad de Apuestas el día 24 de mayo de 2023 se evidencia que el 75.6 % de los aspectos a validar no fueron objeto de verificación (31 de 41), por otra parte no se elaboró informe final de la visita y el acta de cierre no cuenta con hora de culminación y no está firmada; lo anterior evidencia incumplimiento de los numerales 4.1, 4.2 y 5 del MANUAL DE FISCALIZACIÓN, SUPERVISIÓN, E INSPECCION AL CONTRATO DE CONCESIÓN DEL JUEGO DE APUESTAS PERMANENTES O CHANCE.</t>
  </si>
  <si>
    <t xml:space="preserve">El manual de fiscalizacion, supervision e inspeccion desactualizado.
 Desconocimiento del contenido del manual por parte del personal sobre la entrega del informe de la visita trimestral y del diligenciamiento adecuado del acta de cierre.  </t>
  </si>
  <si>
    <t xml:space="preserve">Actualizacion del manual de fiscalizacion, supervision e inspeccion de acuerdo a las nuevas necesidades del proceso de fiscalizacion
Actualizacion de los items a solicitar durante las vistas trimestrales al concesionario, Socializacion del manual de fiscalizacion 
aprobacion del  del manual de fiscalizacion en comite
Publicacion del manual en los medios dispuestos por la Loteria 
Socializacion de los entregables de las visitas con el equipo de Unidad de Apuestas  
 </t>
  </si>
  <si>
    <t xml:space="preserve">1. Manual de fiscalizacion, supervision e inspeccion actualizado, socializado y publicado en los medios dispuestos por la Loterìa 
2. Actas de inicio y de cirre debidamente diligenciadas </t>
  </si>
  <si>
    <t>Se realiza revisión identificando que el manual fue ajustado atendiendo las observaciones plasmadas en el hallazgo, en particular con lo necesario para desarrollar las visitas de fiscalización a la sede administrativa del Concesionario (numerales 7 y 9).</t>
  </si>
  <si>
    <r>
      <rPr>
        <b/>
        <sz val="10"/>
        <color rgb="FF000000"/>
        <rFont val="Arial Narrow"/>
        <family val="2"/>
      </rPr>
      <t xml:space="preserve">TEMA: DEFICIENCIAS ESTRUCTURALES – CARACTERIZACIÓN DE LOS PROCEDIMIENTOS ASOCIADOS AL PROCESO DE EJSA-APUESTAS
</t>
    </r>
    <r>
      <rPr>
        <sz val="10"/>
        <color rgb="FF00000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Lo registrado en el procedimiento, no da cuenta de cómo se realizan las actividades actualmente por parte de los responsables (actividades n°2, 16 y 17 del procedimiento PRO420-193-13 Facturación y Despacho de Formularios del Juego de Apuestas Permanentes o Chance)
o Versión preliminar del procedimiento, por ende, se identifican ajustes sin realizar (actividades n°5 y 12 del procedimiento PRO420-193-13 Facturación y Despacho de Formularios del Juego de Apuestas Permanentes o Chance)
o Inadecuada identificación de responsables para ejecutar las actividades del procedimiento (procedimiento PRO420-541 Identificación para trabajadores oficiales, contratistas, colocadores y demás personal que requiera la entidad) 
</t>
    </r>
  </si>
  <si>
    <t>- Desconocimiento por parte de la Unidad de Apuestas y Control de Juegos sobre las novedades en los procedimientos.
- Modernización constante en los procesos y procedimientos.</t>
  </si>
  <si>
    <t>Actualizar el procedimiento PRO420-193 correspondiente a la Unidad de Apuestas y Control de Juegos.</t>
  </si>
  <si>
    <t>Procedimiento actualizado y aprobado</t>
  </si>
  <si>
    <t>Equipo Unidad de Apuestas y Control de Juegos</t>
  </si>
  <si>
    <t>El procedimiento se encuentra en proceso de revisión final atendiendo el contrato actual para la impresión de los formularios par a la comercialización del juego de apuestas permanentes o chance, para proceder la aprobación ante el comité y la publicación en el botón de transparencia de la página web de la Lotería.</t>
  </si>
  <si>
    <t>La acción de mejora se encuentra en ejecución; revisado el SharePoint de planes de mejoramiento el 14/10/2025 no se identificaron soportes para validar lo reportado por el proceso responsable. Por tanto, se recomienda al proceso gestionar las actividades relativas a la aprobación de este para posterior publicación en el botón de transparencia, antes de que finalice el plazo de ejecución (31/10/2025)</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</si>
  <si>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Teniendo en cuenta que el contratista termino anticipadamente el contrato, no se identificó la notificación del supervisor para gestión del acta de terminación y la liquidación del contrato por parte de la Secretaría General; y, por ende, ninguno de los documentos citados. 
-. Inadecuada supervisión contractual:
• El 100% de los formatos FRO330-535-1 Informe de actividades – supervisor contratista fueron cargados por el contratista en el submódulo “Facturas del contrato” junto con la cuenta de cobro y el certificado de pago de seguridad social; en vez de en el “Documento de ejecución del contrato” del SECOP II; periodo comprendido entre el 10/04/2024 y el 30/08/2024.
• En los formatos FRO330-535-1 Informe de avance de actividades - supervisor contratista del periodo comprendido entre abril y agosto del 2024 no se registraron tareas o actividades para todas las obligaciones del contrato. 
En consecuencia, revisado los formatos, se encontró que las obligaciones específicas N°3, 4, 5, 7, 9, 10, 12, 13 y 14 no se cumplieron; lo anterior, en función del reporte registrado en los 5 formatos FRO330-535-1.
• El 40% de los formatos FRO330-183-5 Informe de seguimiento, control y reevaluación de proveedores y contratistas (julio y agosto del 2024) no fueron cargados por parte del supervisor del contrato en el submódulo “Documento de ejecución del contrato” del SECOP II; sino por parte de la Secretaría General el 27/11/2024.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No se identificó el acta de terminación del contrato; lo anterior, teniendo en cuenta que no se identificó la notificación del supervisor para gestión del acta de terminación y la liquidación del contrato por parte de la Secretaría General; y, por ende, ninguno de los documentos citados. </t>
    </r>
    <r>
      <rPr>
        <b/>
        <sz val="10"/>
        <rFont val="Arial Narrow"/>
        <family val="2"/>
      </rPr>
      <t xml:space="preserve">
</t>
    </r>
  </si>
  <si>
    <t xml:space="preserve"> Falta actividad asociada a la documentación de la gestión realizada por el supervisor frente a la terminanción anticipada por el contratista (cargue en Secop II de la documentación pertinente y anexo en el expediente físico)</t>
  </si>
  <si>
    <t>Realizar acta de liquidación o documento de cierre de cuentas del contrato No. 20 de 2024 conforme al artículo 37 del Manual de Contratación.</t>
  </si>
  <si>
    <t>Acta de liquidación firmada o documento de cierre de cuentas y publicada en el Secop II</t>
  </si>
  <si>
    <t>Jefe (a) Unidad de Apuestas y Control de Juegos</t>
  </si>
  <si>
    <t>Ya se encuentra el acta de cierre del contrato debidamente tramitada por Secretaría General así como el soporte del cierre del expediente en el Secop II (Se adjuntan soportes).</t>
  </si>
  <si>
    <t>La acción de mejora se cierra; revisado el SharePoint de planes de mejoramiento el 14/10/2025 se identificaron los siguientes soportes:
-. Acta de cierre del contrato expedida por la Secretaría General.
-. Soporte de la plataforma SECOP II donde se identifica el estado del contrato como "Cerrado"</t>
  </si>
  <si>
    <t xml:space="preserve">Falta de seguimiento al expediente fìsico del contrato </t>
  </si>
  <si>
    <t>Revisión periódica del expediente fìsico y digital del contrato.</t>
  </si>
  <si>
    <t>Expediente conforme resolución 069 de 2021</t>
  </si>
  <si>
    <r>
      <rPr>
        <b/>
        <sz val="10"/>
        <color rgb="FF000000"/>
        <rFont val="Arial Narrow"/>
        <family val="2"/>
      </rPr>
      <t xml:space="preserve">TEMA: MATRIZ DE RIESGOS DEL PROCESO EXPOLTACIÓN DE JUEGOS DE SUERTE Y AZAR EN SU MODALIDAD DE APUESTAS 
</t>
    </r>
    <r>
      <rPr>
        <sz val="10"/>
        <color rgb="FF000000"/>
        <rFont val="Arial Narrow"/>
        <family val="2"/>
      </rPr>
      <t xml:space="preserve">HALLAZGO No. 11
Producto de la evaluación de los riesgos RG-01, RG-03, RG-06, RG-07, RG-08, RG-09, RPDP-02 y RDPD-03, y sus respectivos controles, registrados en las matrices de riesgos v3 y v4 del 2023, v1 y v2 del 2024 vigentes durante el periodo de alcance de la matriz de riesgos, se identificaron debilidades asociadas a la correcta redacción de riesgos y controles, y efectividad en la ejecución de controles. 
A continuación, el detalle de las debilidades identificadas: 
• Redacción de riesgos: el riesgo “RG-05” registrado en la matriz de riesgos de la entidad versión 2 del 2024, no contiene la causa raíz.
• Diseño de controles: el control del riesgo “RPDP-02” registrado en la matriz de riesgos de la entidad versión 2 del 2024, no cumple con el adecuado diseño de controles, por cuanto presenta debilidades en la redacción de la desviación del control.
• Efectividad de los controles: debilidades por cuanto:
o V y VI bimestre del 2023: No se logró verificar la efectividad de los controles ejecutados, por cuanto no se obtuvo acceso a las evidencias por fallo con el enlace registrado por el proceso en los reportes realizados en el SharePoint de Planeación Estratégica. 
Lo anterior, debido a que estas eran consolidadas en el espacio de almacenamiento (OneDrive) del correo personal del profesional Inhouse de la firma impresora, el cual, en la actualidad ya no desempeña actividades en la entidad. 
o I a IV bimestre del 2024:
-. No ejecución de controles del II al IV bimestre: 1 del “RG-01”, 1 del “RPDP-02” y 1 del “RPDP-03”
-. Para los controles de los riesgos “RG-01”, “RPDP-02” y “RPDP-03” (1 cada riesgo), en el I bimestre no se adjuntó la evidencia que soportará la ejecución reportada por el proceso. 
-. Para el control No 2 del riesgo “RG-07”, en el I bimestre se registró 2 visitas a la bodega de la firma impresora, no obstante, falto el cargue del acta de visita del 20/02/2024.
</t>
    </r>
  </si>
  <si>
    <t>Desconocimiento en los lineamientos en la actualización de los riesgos.</t>
  </si>
  <si>
    <t>Actualizar matriz de riesgos de conformidad con los análisis realizados por el proceso frente a sus riesgos y controles.</t>
  </si>
  <si>
    <t>Matriz actualizada.</t>
  </si>
  <si>
    <t>Se realizó la actualización de la matriz de riesgos conforme las observaciones dadas en el hallazgo.
Se comparte el archivo dispuesto en la página web de la entidad.</t>
  </si>
  <si>
    <t xml:space="preserve">La acción de mejora se cierra; revisado el SharePoint de planes de mejoramiento el 14/10/2025 se identificó la matriz de riesgos en su versión 2 la cual fue aprobada en el marco del CICCI del 24/07/2025; identificando los siguientes ajustes: 
-. Inclusión causa raíz en la redacción del riesgo RG-05. 
-. Ajuste en la desviación del control diseñado para el riesgo RPDP-02
Adicionalmente, la matriz se encuentra publicada en el botón de transparencia de la entidad. </t>
  </si>
  <si>
    <t>Auditoria sobre el proceso de control, inspección y fiscalización 2025</t>
  </si>
  <si>
    <t>Con el fin de revisar el cumplimento de la Obligación especifica Núm. 15. Relacionada con mantener durante la vigencia del contrato como mínimo el nivel de los indicadores financieros exigidos en el pliego de condiciones, se procedió a consolidar la información de indicadores financieros certificada por el Revisor Fiscal del Concesionario de los meses de octubre de 2024 a febrero de 2025 y se compararon con los limites definidos en el pliego de condiciones del contrato 066 de 202. Identificando que, en el mes de octubre de 2024, el concesionario no alcanzó el nivel mínimo exigido en el Indicador de Liquidez y para enero de 2025, el concesionario incumplió con los indicadores de rentabilidad del patrimonio y rentabilidad del activo. Producto de ello se identificaron falencias en la Supervisión del contrato debido a que en el informe de cumplimiento de actividades No. 33 del contrato de concesión No. 66 de 2021 el supervisor no revelo dichos incumplimientos y no se obtuvo evidencia de la notificación oportunamente al contratista sobre el incumplimiento de sus obligaciones para que este realizará acciones correctivas.</t>
  </si>
  <si>
    <t>Deficiencias en el seguimiento a los niveles mínimos de los indicadores financieros y falencia de comunicación al concesionario cuando no se cumple alguno de ellos.</t>
  </si>
  <si>
    <t>Incluir en el informe de seguimiento de la concesión  FRO330-640-1 una tabla donde se observen los indicadores financieros con el comparativo entre los niveles exigidos en los pliegos de condiciones y los certificados por el concesionario, emitiendo comunicado en caso de evidenciar que uno o más indicadores financieros no cumplen los niveles mínimos.</t>
  </si>
  <si>
    <t>Informe seguimiento  contrato 066 de 2021 FRO330-640-1
- Comunicado remitido al concesionario.</t>
  </si>
  <si>
    <t>Las respuestas del concesionario a los meses correspondientes fueron dadas oportunamente. Se incluye la respuesta solicitada.
Durante los seguimientos mensuales se han elaborados los informes conforme al formato FRO330-640-1 debidamente publicado en secop II por lo que el formato FRO330-535-1 corresponde a un anexo al informe en cuestión.
Los informes de seguimiento (FRO330-640) se realizan de manera mensual como parte de las actividades inherentes al contrato de concesión del juego de apuestas permanentes o chance, en el cual se continua incluyendo lo concerniente al seguimiento del mínimo de indicadores financieros con los que debe cumplir el concesionario al final de cada vigencia.</t>
  </si>
  <si>
    <r>
      <rPr>
        <sz val="10"/>
        <color rgb="FF000000"/>
        <rFont val="Arial Narrow"/>
        <family val="2"/>
      </rPr>
      <t xml:space="preserve">La acción de mejora se cierra; revisado el SharePoint de Planes de mejoramiento el 14/10/2025 se identificaron los siguientes soportes: 
-. Memorando n°1-2025-1216 del 24/06/2025 como respuesta a la solicitud realizada por la entidad mediante memorando n°n°2-2025-758 del 17/06/2025; donde se indica por el concesionario que para evaluar los indicadores de liquidez, endeudamiento y rentabilidad del activo se debe esperar a finalizar la vigencia, ya que, su peridicidad es anual. 
</t>
    </r>
    <r>
      <rPr>
        <b/>
        <sz val="10"/>
        <color rgb="FF000000"/>
        <rFont val="Arial Narrow"/>
        <family val="2"/>
      </rPr>
      <t xml:space="preserve">Así entonces, y de conformidad con lo informado por el proceso en la semana del 06 de octubre; el concesionario ha sido reiterativo frente  a la respuesta a la solicitud realizacionada con la obligación n°15. No obstante, se continua realizando seguimiento a los indicadores en los informes mensuales de seguimiento al contrato suscrito. </t>
    </r>
  </si>
  <si>
    <t>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2.1. Estructura de redacción de riesgo fiscal: El riesgo RF-05 no cuenta con la estructura definida en la Guía para la Administración del Riesgo y el Diseño de Controles en Entidades Públicas de la Dirección de Gestión y Desempeño Institucional, Versión 6. Esta estructura debe incluir: Impacto + circunstancia inmediata + causa raíz. La omisión de esta estructura limita la claridad en la identificación y tratamiento del riesgo.</t>
  </si>
  <si>
    <t>- Desconocimiento por parte de la Unidad de Apuestas y Control de Juegos sobre las actualizaciones en la Guía para la Administración del Riesgo y el Diseño de Controles en Entidades Públicas de la Dirección de Gestión y Desempeño Institucional, Versión 6</t>
  </si>
  <si>
    <t>Proyectar y enviar a la Oficina de Planeación la nueva redacción del riesgo RF-05 para validación y posterior actualización en la matríz de riesgos aprobada por el CICCI</t>
  </si>
  <si>
    <t>Riesgo validado, actualizado aprobado por el CICCI</t>
  </si>
  <si>
    <t>Se realizó la actualización de la matriz de riesgos conforme las observaciones dadas en el hallazgo. 
Se comparte el archivo dispuesto en la página web de la entidad.</t>
  </si>
  <si>
    <t>La acción de mejora se cierra; revisado el SharePoint de planes de mejoramiento el 14/10/2025 se identificó la matriz de riesgos en su versión 2 la cual fue aprobada en el marco del CICCI del 24/07/2025; identificando el ajuste en la redacción del riesgo RF-05.
Lo anterior, teniendo en cuenta la revisión realizada y documentada por el proceso y la OAP mediante los siguientes soportes aportados en el trimestre anterior. 
-. Acta de fecha 05/05/2025 en la cual el proceso recibió asesoramiento por parte de la OAP para realizar el ajuste a la matriz de riesgos respecto de los riesgos RF-05, RG-09, RG-01.
-. Matriz de riesgos del proceso con los ajustes realizados a los riesgos, entre otros el RF-05 (solicitud de ajuste en la redacción del riesgo y tipo de riesgo a Gestión)
-. Traza de correos comunicando a la OAP los ajustes realizados a la matriz de riesgos del proceso (12 de mayo y 16 de junio)</t>
  </si>
  <si>
    <t xml:space="preserve">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2.2. Cubrimiento de causa raíz: para el riesgo “RF-05” No se identificó la existencia de un control específico destinado a abordar la subcausa de insuficiencia de personal involucrado en la ejecución de los procesos de inspección y fiscalización. Esta situación puede afectar la eficacia en la supervisión y el cumplimiento de las obligaciones contractuales, generando posibles riesgos en la gestión y control de las actividades relacionadas.
</t>
  </si>
  <si>
    <t xml:space="preserve">- No identificacion de un control efectivo que ataque la causa "Insuficiencia de personal involucrado para ejercer los
controles de inspección y fiscalización". </t>
  </si>
  <si>
    <t>Solicitar reunión con Gerencia General y/o Secretaría General y/o Talento Humano para la pertinencia de personal calificado e idoneo requerido por la Unidad de Apuestas y Control de Juegos que apoyen la supervisión del contrato de concesión.</t>
  </si>
  <si>
    <t xml:space="preserve">Acta Reunión
</t>
  </si>
  <si>
    <t>Se evaluará la pertinencia de las acciones de mejora para cerrar el hallazgo.</t>
  </si>
  <si>
    <t xml:space="preserve">La acción de mejora se encuentra INCUMPLIDA; revisado el SharePoint de Planes de mejoramiento el 14/10/2025 no se identificaron soportes de cumplimiento de la acción de mejora ni solicitud de prórroga para cumplimiento de la acción. </t>
  </si>
  <si>
    <t>Replantear o suprimir la subcausa o crear el control con la Oficina Asesora de Planeación en la matriz de riesgos aprobada por el CICCI</t>
  </si>
  <si>
    <t>Subcausa replanteada o eliminada o creación control en matriz de riesgos aprobada por el CICCI</t>
  </si>
  <si>
    <t>De acuerdo con la versión publicada no se evidencia  actualización en la matriz de acuerdo a lo solicitado por la Unidad, se analizará tal circunstancia con la OAP para proceder con la actualización correspondiente.</t>
  </si>
  <si>
    <r>
      <rPr>
        <sz val="10"/>
        <color rgb="FF000000"/>
        <rFont val="Arial Narrow"/>
        <family val="2"/>
      </rPr>
      <t xml:space="preserve">La acción de mejora se encuentra pendiente de cierre; revisado el SharePoint de planes de mejoramiento el 14/10/2025 se identificó la matriz de riesgos en su versión 2 la cual fue aprobada en el marco del CICCI del 24/07/2025; identificando el no ajuste a la causa n°4 del riesgo RF-05.
Lo cual, no corresponde si se tiene en cuenta la revisión realizada y documentada por el proceso y la OAP mediante los siguientes soportes aportados en el trimestre anterior. 
-. Acta de fecha 05/05/2025 en la cual el proceso recibió asesoramiento por parte de la OAP para realizar el ajuste a la matriz de riesgos respecto de los riesgos RF-05, RG-09, RG-01.
-. Matriz de riesgos del proceso con los ajustes realizados a los riesgos, entre otros el RF-05 (solicitud de eliminación causa n°4)
-. Traza de correos comunicando a la OAP los ajustes realizados a la matriz de riesgos del proceso (12 de mayo y 16 de junio)
</t>
    </r>
    <r>
      <rPr>
        <b/>
        <sz val="10"/>
        <color rgb="FF000000"/>
        <rFont val="Arial Narrow"/>
        <family val="2"/>
      </rPr>
      <t xml:space="preserve">
Así entonces, es importante que el proceso solicite la aclaración correspondiente a la Oficina Asesora de Planeación. </t>
    </r>
  </si>
  <si>
    <t>PENDIENTE DE CIERRE</t>
  </si>
  <si>
    <t>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2.3. Diseño de controles: el control del riesgo “RG-09” referente a “…implementar un cronograma y realiza seguimiento de forma semestral, de visitas aleatorias a puntos donde regularmente se realizan juegos promocionales.” No contiene el atributo de “propósito”.</t>
  </si>
  <si>
    <t>- El control del riesgo no presenta de manera explicita el propósito.</t>
  </si>
  <si>
    <t>Proyectar y enviar a la Oficina de Planeación la incorporación del propósito del control para validación y posterior actualización en la matríz de riesgos aprobada por el CICCI</t>
  </si>
  <si>
    <t>Control validado y actualizado en matriz de riesgos aprobada por el CICCI</t>
  </si>
  <si>
    <r>
      <rPr>
        <sz val="10"/>
        <color rgb="FF000000"/>
        <rFont val="Arial Narrow"/>
        <family val="2"/>
      </rPr>
      <t xml:space="preserve">La acción de mejora se encuentra pendiente de cierre; revisado el SharePoint de planes de mejoramiento el 14/10/2025 se identificó la matriz de riesgos en su versión 2 la cual fue aprobada en el marco del CICCI del 24/07/2025; identificando que no se registraron los ajustes solicitados por el proceso. 
Lo cual, no corresponde si se tiene en cuenta la revisión realizada y documentada por el proceso, la OAP y la Oficina Juridica mediante los siguientes soportesa portados en el trimestre anterior. 
-. Acta de fecha 05/05/2025 en la cual el proceso recibió asesoramiento por parte de la OAP para realizar el ajuste a la matriz de riesgos respecto de los riesgos RF-05, RG-09, RG-01.
-. Matriz de riesgos del proceso con los ajustes realizados a los riesgos, entre otros el RG-09 y sus controles.
-. Traza de correos comunicando a la OAP los ajustes realizados a la matriz de riesgos del proceso (12 de mayo y 16 de junio)
</t>
    </r>
    <r>
      <rPr>
        <b/>
        <sz val="10"/>
        <color rgb="FF000000"/>
        <rFont val="Arial Narrow"/>
        <family val="2"/>
      </rPr>
      <t xml:space="preserve">Así entonces, es importante que el proceso solicite la aclaración correspondiente a la Oficina Asesora de Planeación. </t>
    </r>
  </si>
  <si>
    <t xml:space="preserve">Con el fin de evaluar efectividad de los 8 controles asociados a los riesgos (RF-05, RG-09, RG-01 y RG-18), se tomó como base las matrices de riesgos v4 2024 y V1 de 2025 de la matriz de vigentes durante el periodo de alcance, donde se identificaron las siguientes debilidades en la ejecución y reporte de controles a la Oficina Asesora de Planeación así (para mayor detalle, ver tabla 12 de este informe):
3.1.  Se evidenció que, en 10 formularios de visita de inspección control y fiscalización, ciertas secciones del formulario no fueron completadas, dejando espacios en blanco. Esta omisión afecta la integridad y trazabilidad de la información recopilada, lo que limita la efectividad del control que debe garantizar la visita de fiscalización. </t>
  </si>
  <si>
    <t>- Falta de revisión en el diligenciamiento del formato de visita de fiscalización.</t>
  </si>
  <si>
    <t>Realizar capacitación al personal designado para la realización de las visitas en el correcto diligenciamiento del acta administrativa.</t>
  </si>
  <si>
    <t>Acta de capacitación</t>
  </si>
  <si>
    <t>Se realizó capacitación al personal de la Unidad de Apuestas en relación con el correcto diligenciamiento del acta de visita administrativa.
Se adjunta acta del 30 de julio de 2025.</t>
  </si>
  <si>
    <t xml:space="preserve">La acción de mejora se cierra; revisado el SharePoint de Planes de mejoramiento el 14/10/2025 se identificó acta de capacitación de fecha 31/07/2025 al personal designado a realizar las visitas de fiscalización para el correcto diligenciamiento del acta administrativa (de visita). </t>
  </si>
  <si>
    <t xml:space="preserve">Con el fin de evaluar efectividad de los 8 controles asociados a los riesgos (RF-05, RG-09, RG-01 y RG-18), se tomó como base las matrices de riesgos v4 2024 y V1 de 2025 de la matriz de vigentes durante el periodo de alcance, donde se identificaron las siguientes debilidades en la ejecución y reporte de controles a la Oficina Asesora de Planeación así (para mayor detalle, ver tabla 12 de este informe):
3.2. Se identificó que, si bien el Concesionario remitió el informe mensual sobre juego ilegal, en cumplimiento con la obligación contractual, no se recibió evidencia documental del control en el cual el asesor jurídico externo de la entidad valida que los procesos penales reportados por el Concesionario corresponden efectivamente a la Lotería de Bogotá.
</t>
  </si>
  <si>
    <t>- La Unidad de Apuestas y Control de Juegos carece de competencia para el seguimiento de los procesos penales reportados por el concesionario.</t>
  </si>
  <si>
    <t>Realizar reunión entre Oficina Jurídica y Oficina Asesora de Planeación con el fin de replantear o eliminar en la matriz de riesgos aprobada la subcausa "Debilidades en el proceso judicial penal frente al delito" y el control correspondiente.</t>
  </si>
  <si>
    <t xml:space="preserve">Acta Reunión
Subcausa y control replanteado o eliminado en matriz de riesgos aprobada por el CICCI
</t>
  </si>
  <si>
    <t>La acción de mejora se cierra; revisado el SharePoint de planes de mejoramiento el 14/10/2025 y 15/10/2025 se identificó la matriz de riesgos en su versión 2 la cual fue aprobada en el marco del CICCI del 24/07/2025; identificando lel ajuste al control n°1 del riesgo RG-09 de la matriz del proceso registrando la responsabilidad de la Oficina Jurídica para revisar los informes del juego ilegal. 
Lo anterior, teniendo en cuenta la revisión realizada y documentada por el proceso, la OAP y la Oficina Juridica mediante los siguientes soportesa portados en el trimestre anterior. 
-. Acta de fecha 05/05/2025 en la cual el proceso recibió asesoramiento por parte de la OAP para realizar el ajuste a la matriz de riesgos respecto de los riesgos RF-05, RG-09, RG-01.
-. Acta de fecha 15/05/2025 en la cual el proceso recibió asesoramiento por parte de la OAP y la Oficina Jurídica respecto de la causa y control asociados al riesgo RG-09; para el cual se llegó a la conclusión unanime de someter a consideración en el CICCI si el control n°1 se elimina o se traslada a la Oficina Jurídica. 
-. Matriz de riesgos del proceso con los ajustes realizados a los riesgos, entre otros el RG-09.
-. Traza de correos comunicando a la OAP los ajustes realizados a la matriz de riesgos del proceso (12 de mayo y 16 de junio)</t>
  </si>
  <si>
    <t>Durante la revisión de las carpetas contractuales de una muestra de 12 distribuidores, se identificaron debilidades relacionadas con el diligenciamiento de los formularios de vinculación de personas naturales y jurídicas, relacionadas con la identificación de los responsables de la revisión y verificación de estos formularios. A continuación, se detallan las principales deficiencias encontradas:
•	5 formularios no tienen la identificación, ni firma de la persona quien diligencia el formato.
•	6 formularios no tienen firma de la declaración juramentada de origen de fondos.
•	11 formularios no tienen identificación del funcionario quien valida los datos en ellas.
Lo anterior INCUMPLE el procedimiento PRO105-522-2 conocimiento de contrapartes, aplicación de debida diligencia y debida diligencia ampliada, Actividad No. 2 El supervisor del contrato debe revisar y verificar que el Formulario de Vinculación de Persona Natural y/o Persona Jurídica se encuentre debidamente diligenciado</t>
  </si>
  <si>
    <t xml:space="preserve">Desconocimiento por parte de los distribuidores y personal a cargo de recibir la documentación sobre el debido diligenciamiento de los formatos de persona natura y juridica. </t>
  </si>
  <si>
    <t xml:space="preserve">2. Socializar con la persona encargada de la recepción de los documentos de los distribuidores el correcto diligenciamiento de los formatos de persona natura y juridica con el fin de que pueda realizar la validación de los mismos. </t>
  </si>
  <si>
    <t>Correo de asignacion de actividaddes y registro de socialización</t>
  </si>
  <si>
    <t xml:space="preserve">Director de Operación de Producto y Comercialización / Oficial de cumplimiento </t>
  </si>
  <si>
    <t xml:space="preserve">Se socializó con la persona encargada de la recepción de los documentos de los distribuidores el correcto diligenciamiento de los formatos de persona natura y juridica con el fin de que pueda realizar la validación de los mismos. </t>
  </si>
  <si>
    <t>La acción de mejora se encuentra cumplida. Se elaboraron los instructivos “Instrucciones para el diligenciamiento del Formulario de Vinculación Persona Natural – FRO330-533” y “Instrucciones para el diligenciamiento del Formulario de Vinculación Persona Jurídica – FRO330-532”, los cuales fueron socializados por medio de correo electrónico de 30/09/2025 con la persona encargada de recibir dichos formatos en la Dirección de Operaciones, con el fin de facilitar la validación del correcto diligenciamiento de los mismos.</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</si>
  <si>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</si>
  <si>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</si>
  <si>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Ajustar el procedimiento PRO410-199-11 ASIGNACIÓN Y DISTRIBUCIÓN DE BILLETERIA  para inlcuir lo relacionado con el despacho de billeteria de los sorteos especiales que requieran la impresión de billeteria adicional.  </t>
  </si>
  <si>
    <t>Procedimiento PRO410-199-11 ASIGNACIÓN Y DISTRIBUCIÓN DE BILLETERIA   Actualizado y aprobado por Comité de Gestión y Desempeño)</t>
  </si>
  <si>
    <t xml:space="preserve">Director de Operación de Producto y Comercialización </t>
  </si>
  <si>
    <t> </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</si>
  <si>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</si>
  <si>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</si>
  <si>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</si>
  <si>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 xml:space="preserve">
Acta de reunión con distribuidores 
Acta de comité de cupos con la socializacion de los resultados o medidas para disminuir los cupos.</t>
  </si>
  <si>
    <t>Se recibió información de reporte de ventas inferiores al 20%; sin embargo, debido a la rotación de jefes de la Dirección por incapacidad médica de la titular del cargo, no se presentó ante el Comité de Cupos, el reporte de ventas inferiores al 20%, quedando pendiente este punto, para el próximo Comité; por lo tanto se solicitó a la OCI prorroga para el cumplimiento de esta acción.</t>
  </si>
  <si>
    <t xml:space="preserve">
En indagación acerca de la realización de los simulacros de puesta en marcha del plan de contingencia de la lotería de Bogota, se confirmó por parte de la Directora del proceso auditado que no se han realizado los simulacros semestrales sobre este plan. Lo anterior INCUMPLE el procedimiento PRO 410-204-16 REALIZACIÓN SORTEO LOTERÍA, Políticas de Operación, Numeral 4 "Plan de contingencia: Se debe contar con un plan de contingencia a la realización del sorteo, el cual contempla todos los aspectos que se puedan presentar por parte del canal de televisión, de la Lotería de Bogotá y de los delegados del sorteo. Se deben realizar dos simulacros al año".</t>
  </si>
  <si>
    <t>Falta de solcialización del procedimiento con las áreas involucradas en el mismo (TI, Recursos Fisicos, Subgerencia)
Falta de información sobre el paso a paso para realizar un simulacro</t>
  </si>
  <si>
    <t xml:space="preserve">2, Solicitar a las áreas involucradas por parte de área de Seguridad y Salud en el trabajo una capacitación o guía sobre la ejecución de un simulacro. </t>
  </si>
  <si>
    <t>Acta o memorando con la Socilización de la manera en que debe planearse un simulacro.</t>
  </si>
  <si>
    <t>Director de Operación de Producto</t>
  </si>
  <si>
    <t xml:space="preserve">Se presentó para aprobación del Comité Intitucional el Plan de Contingencia del sorteo, como requisito previo a la realziación del simulacro, el cual esta programado para el 24 de Octubre del 2025, el cual contempla todos los aspectos que se puedan presentar por parte del canal de televisión, de la Lotería de Bogotá y de los delegados del sorteo; por lo tanto se solicitó a la OCI prorroga para el cumplimiento de esta acción. </t>
  </si>
  <si>
    <t xml:space="preserve">3, Efectuar el simulacro del Plan de contingencia PLA410-567-2 relacionado en la Políticas de Operación, Numeral 4 "del procedimiento  PRO 410-204-16 REALIZACIÓN SORTEO LOTERÍA, </t>
  </si>
  <si>
    <t xml:space="preserve"> Informe de simulacro. del Plan de contingencia PLA410-567-2</t>
  </si>
  <si>
    <t xml:space="preserve">
Producto de la revisión realizada el 2 de octubre de 2024 sobre los archivos subidos a la plataforma SECOP II del contrato 065 de 2022 con Cadena S.A., se identificó inoportunidad en el cargue de los archivos soportes de la ejecución del contrato de impresión, dicha debilidad fue identificada en 17 informes de actividades del proveedor y 17 informes de seguimiento y control del supervisor del contrato.
Lo anterior INCUMPLE:
El Decreto 1082 de 2015 Sector Administrativo de Planeación Nacional , artículo 2.2.1.1.1.7.1. “Publicidad en el SECOP. La Entidad Estatal está obligada a publicar en el SECOP los Documentos del Proceso y los actos administrativos del Proceso de Contratación, dentro de los tres (3) días siguientes a su expedición, y Resolución Interna No. 069 de 2021   Artículo 9. Funciones de la supervisión o interventoría Seguimiento administrativo, literal a) Revisar que el expediente electrónico y físico del contrato esté completo, sea actualizado constantemente y cumpla con la normativa aplicable. Y literal e) Dejar constancia escrita de las actuaciones ejecutadas en el cumplimiento de la función de vigilancia y custodiar adecuadamente el archivo documental que de ellas se genere, realizando las publicaciones pertinentes en el Sistema Electrónico de Contratación Pública “Secop” II cuando sea el caso.” Negrilla fuera de texto.</t>
  </si>
  <si>
    <t xml:space="preserve">1, Falta de seguimiento al SECOP </t>
  </si>
  <si>
    <t>1, Realizar seguimiento al SECOP con el fin de cargar los informes en los términos establecidos</t>
  </si>
  <si>
    <t>1, Seguimiento realizado por la Dirección
2. Cargar los documentos faltantes del contrato</t>
  </si>
  <si>
    <t xml:space="preserve">2, Falta de apoyo a la supervisión. </t>
  </si>
  <si>
    <t xml:space="preserve">2, Capacitación a un colaborador de la dirección para que apoye con la revisión de los documentos faltantes. </t>
  </si>
  <si>
    <t xml:space="preserve">1 Soporte de capacitación </t>
  </si>
  <si>
    <t>Se capacitó a un colaborador de la dirección para que apoye con la revisión de los documentos faltantes cargados en la plataforma SECOP</t>
  </si>
  <si>
    <t>En revisión del evento de riesgo materializado referente al despacho de billetería al distribuidor de código ROZZO, se identificaron las siguientes debilidades: 
•	La Unidad Financiera y Contable no realizó la solicitud de retención de billetería a la Dirección de Operación de producto y Comercialización, desde el 02 de mayo (sorteo 2740), dado que el distribuidor no efectúo el pago de la billetería vendida del sorteo anterior; sino fue hasta el 30 de mayo 2024 (sorteo 2744) que dicha unidad retuvo al distribuidor; es decir, 5 sorteos después de lo regulado en el reglamento de distribuidores y con valor total de $24.9 millones de pesos. Esta situación contraviene el control 1 del riesgo RC-03 y el Artículo Vigésimo primero del reglamento de distribuidores.
•	La Dirección de Operación de Producto y Comercialización no realizó la retención de la Billetería desde el 25 de abril (sorteo 2739), toda vez que la póliza del distribuidor (60-45-101004653) venció a partir del 20 de abril de 2024. Esta situación contraviene la actividad 35 del procedimiento PRO410-342-7 y el control 2 del riesgo RC-03.</t>
  </si>
  <si>
    <t xml:space="preserve">Se presenta falta de asignción de responsabilidad de un colaborador de la dirección para la comunicación de las pólizas vencidas al área financiera para retención. </t>
  </si>
  <si>
    <t>EL responsable asignado mensualmente realizará correo electronico informando al supervisor del contrato de distribucion acerca de las novedades del mes y el seguimeinto realizado.</t>
  </si>
  <si>
    <t xml:space="preserve">3 Correos de seguimiento mensual </t>
  </si>
  <si>
    <t>Se asignó un funcionario de la dirección que colabore con el control de las pólizas de los distribuidores, y mensualmente se envia correo electrónico informando al supervisor del contrato de distribucion acerca de las novedades del mes y el seguimiento  de vencimiento y novedades de las pólizas.</t>
  </si>
  <si>
    <t>De la revisión normativa sobre una muestra de 30 nomas asociadas al proceso de Juegos de suerte y Azar – Loterías, se evidencio la desactualización de las siguientes normas:
•	Desactualización del Acuerdo 572 de 2021 Consejo Nacional de Juegos de Suerte y Azar modificado por el Acuerdo 710 de 2023, Por el cual se modifica el Acuerdo número 572 de 2021 el cual establece el reglamento para la operación del incentivo con cobro de premio inmediato de juegos de suerte y azar territoriales.
•	Desactualización del Acuerdo 400 de 2018 Consejo Nacional de Juegos de Suerte y Azar modificado por el Acuerdo 709 de 2023 mediante el cual se expiden los formularios de declaración, liquidación, pago y giro de los recursos del monopolio de juegos de suerte y azar.
Lo anterior INCUMPLE: el procedimiento de normograma Código:PRO103-389-2, Políticas de operación del proceso Numeral 3 “El normograma se actualizará cada tres (3) meses”.</t>
  </si>
  <si>
    <t>Se presenta falta de asignción de responsabilidad de un colaborador de la dirección para la actualización del normograma,</t>
  </si>
  <si>
    <t xml:space="preserve">2, Actualizar el normograma </t>
  </si>
  <si>
    <t xml:space="preserve">2, Normograma actualizado </t>
  </si>
  <si>
    <t>La Dirección de Operación de Producto, envio a la Secretria General y a al Oficina Jurídica el Normograma actualizado.</t>
  </si>
  <si>
    <t>Producto de la selección de 6 PQRS asignadas a la Dirección de Operación de Producto y comercialización, se identificaron debilidades en el proceso de pago de premios a través de la página web de la lotería, y un comunicado con información errada. Estas debilidades se identifican a continuación:
•	Se evidenciaron atrasos en los pagos de premios solicitados por la página web de la Lotería en 4 casos sobre una selección de 6 PQRS (Ver tabla No. 13), en dichos casos no se está atendiendo oportunamente lo estipulado al momento de gestionar el cobro en donde se comunica en la página web qué “el pago puede tomar entre 8 a 10 días hábiles” , esto debido a que el pago se dio entre 14 y 15 dias hábiles. 
•	Se identificó en la solicitud con número de registro interno 929202024 del 18 de enero de 2024, en donde la respuesta dada al ganador por el cobro de su premio en primera instancia fue errada debido a que se le contesto el 18 de enero de 2024 que su pago seria efectuado máximo a la semana siguiente, pero nuevamente el 9 de febrero de 2024 y ante la nueva solicitud del ganador se le responde que su pago fue realizado el 30 de noviembre de 2023. 
•	No se evidenció respuesta a las recomendaciones referentes a los incumplimientos en los tiempos de pago de premios cobrados por medio de la página web de la lotería socializados en los informes internos mensuales de PQRS de enero a junio de 2024 elaborados por la Profesional III de la Oficina de Atención al Cliente.</t>
  </si>
  <si>
    <t>Los tiempos establecidos en la página web no correspondena los tiempos establecidos en el decreto Decreto 3034 de 2013 el cual establece que: "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</si>
  <si>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Actualizar la página web en lo relacionado con el tiempo establecido para el pago de premios de acuerdo con lo descrito en el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</si>
  <si>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 xml:space="preserve">Actualización de la página web </t>
  </si>
  <si>
    <t xml:space="preserve">Se actualizó la página web, respecto al tiempo para pago de premios, donde se incluyo en el link de "Cobrar Premios" la siguiente informaci´pn "el pago de premios se hara dentro de los 30 días calenadrios posterio a la presentación de la solicitud del ganador". </t>
  </si>
  <si>
    <t>Producto de la revisión sobre la matriz de riesgos del proceso de explotación de juegos de suerte y azar – Loterías, se evidencia debilidad en cuanto al atributo de periodicidad en el control diseñado para mitigar el riesgo RPDP-04. Esto debido a que no se especifica en qué momento la Oficina de Gestión Tecnológica debe solicitar la revisión de los perfiles o privilegios del sistema.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</si>
  <si>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Falta de integración entre las áreas de TI y Dirección de Operación para la descripción del riesgo</t>
  </si>
  <si>
    <t>actualización de los riesgos compartidos entre TI y la Dirección de Operación  a travez de una mesa trabajo entre las dos áreas</t>
  </si>
  <si>
    <t xml:space="preserve">
Actualización de los riesgos que haya lugar. </t>
  </si>
  <si>
    <t>Director de Operación de Producto y Comercialización / Jefe TI</t>
  </si>
  <si>
    <t xml:space="preserve">
El 24 de junio del 2025, se hizo una mesa de trabajo entre la oficina Tecnológica e Informatica y la Dirección Operación, de actualización de los riesgos compartidos entre la oficina de TI y la DOPC, y de según lo acordado en dicha mesa se trabajo, el día 30 de septiembre del 2025, se remitió a la oficina de TI la matriz de riesgos de la DOPC, así como el Plan de Contingecias del Sorteo, como actualización de los riesgos compartidos.  </t>
  </si>
  <si>
    <r>
      <rPr>
        <b/>
        <sz val="10"/>
        <color rgb="FF1D16F0"/>
        <rFont val="Arial Narrow"/>
        <family val="2"/>
      </rPr>
      <t xml:space="preserve">TEMA: DEFICIENCIAS ESTRUCTURALES – CARACTERIZACIÓN DE LOS PROCEDIMIENTOS ASOCIADOS AL PROCESO DE EJSA-APUESTAS
</t>
    </r>
    <r>
      <rPr>
        <sz val="10"/>
        <color rgb="FF1D16F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Inadecuada identificación de responsables para ejecutar las actividades del procedimiento (procedimiento PRO420-541 Identificación para trabajadores oficiales, contratistas, colocadores y demás personal que requiera la entidad) 
• Frente a modificaciones y/o actualizaciones: a la fecha de consulta en el botón de transparencia de la entidad (04/10/2024 y 10/11/2024), no se identificó la versión 2 aprobada en el marco de la sesión ordinaria del Comité Institucional de Gestión y Desempeño del 18/09/2024, del procedimiento PRO420-541 Identificación para trabajadores oficiales, contratistas, colocadores y demás personal que requiera la entidad.
</t>
    </r>
  </si>
  <si>
    <t>Debilidades por parte del proceso en la revisión periódica de sus procedimientos, a fin de documentar la realidad de las actividades ejecutadas diariamente para consecución de los objetivos misionales de la entidad.</t>
  </si>
  <si>
    <t>Actualizar el responsable de las actividades 2, 3, 4, 5 y 6 del procedimiento PRO420-541</t>
  </si>
  <si>
    <t>Procedimiento actualizado</t>
  </si>
  <si>
    <t>Director de Operación de Producto y Comercialización</t>
  </si>
  <si>
    <t>La Oficina de Planeacion , medinte correo electrónico del 15 de abril del 2025, informo que se actualizó el procedieminto PRO420-541-2 en el responsable de las actividades 2, 3, 4, 5 y 6.</t>
  </si>
  <si>
    <r>
      <t xml:space="preserve">Lineamiento 5
5.3 Teniendo en cuenta la información suministrada por la 2a y 3a línea de defensa se toman decisiones a tiempo para garantizar el cumplimiento de las metas y objetivos.
</t>
    </r>
    <r>
      <rPr>
        <sz val="10"/>
        <color rgb="FF1D16F0"/>
        <rFont val="Arial Narrow"/>
        <family val="2"/>
      </rPr>
      <t xml:space="preserve">-. La OCI en mayo realizó auditoría especial a la caída de los sorteos mayores, con el fin de identificar brechas en el desarrollo de las actividades y tomar los cursos de acciones a que den lugar; lo anterior, derivada de la solicitud de la Gerencia. De otra parte, el jefe de Oficina de Control Interno informó en el comité Directivo del 11/06/2025 la radicación del informe de auditoría solicitada por la gerencia y asociada con los sorteos indicando sobre la importancia en que los resultados contenidos en dicho documento se analicen y de manera inmediata se accionen los correctivos necesarios para el fortalecimiento del sistema de control interno.
Por tanto, se recomienda a la Dirección de Operación de productos y comercialización implementar las acciones correctivas correspondientes que subsanen las debilidades identificadas; ya que, a la fecha del seguimiento no se identificó plan de acción por parte del proceso responsable. </t>
    </r>
  </si>
  <si>
    <t xml:space="preserve">Debido al volumen de los hallazgos estos tuvieron que ser analizados par formular el plan de mejora correspondiente </t>
  </si>
  <si>
    <t xml:space="preserve">Realizar formulación del plan de mejoramiento para aprobacion por parte de OCI, para posterior ejecución de las actividades formuladas </t>
  </si>
  <si>
    <t xml:space="preserve"> 30/09/2025</t>
  </si>
  <si>
    <t xml:space="preserve">Se realizó la formulación del plan de mejoramiento de la auditoría especial de sorteos y se presnetó para aprobacion por parte de OCI, la cual mediante correo 3-2025-1595 aprobo dicho plan de mejoramiento.  </t>
  </si>
  <si>
    <r>
      <rPr>
        <b/>
        <sz val="10"/>
        <color rgb="FF1D16F0"/>
        <rFont val="Arial Narrow"/>
        <family val="2"/>
      </rP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color rgb="FF1D16F0"/>
        <rFont val="Arial Narrow"/>
        <family val="2"/>
      </rPr>
      <t xml:space="preserve">
-. En el marco de los seguimientos realizados durante el I semestre se identificó baja ejecución del Indicador "IG-1001 Porcentaje de ejecución de los planes de mejoramiento", ya que, se identificó ejecución del 55% y 66% en el IIV trimestre 2024 y I trimestre 2025; respectivamente, debido a los incumplimientos por parte de los procesos recurrentes.
-. Si bien, para las 4 acciones identificadas como cumplidas inefectivas no se requirió formular un plan de acción complementario, se alerta a los líderes y/o responsables de procesos fortalecer su cumplimiento efectivo para evitar el riesgo de recurrencia de los hallazgos.</t>
    </r>
  </si>
  <si>
    <t xml:space="preserve"> Incumplimiento de 5 acciones del plan de mejoramiento de la Dirección de Operación de Producto y Comercialización, debido a reporte incompleto y/o falta de soportes.</t>
  </si>
  <si>
    <t xml:space="preserve">Hacer reuniones mensuales de trabajo con todo el grupo de colaboradores de la Dirección de Operación de Producto y Comercialización, para revisar el grado de avance de ejecución de los diferentes planes de mejoramientos, tanto de planes de mejormiento de autoevaluaciones , auditorias internas como externas. </t>
  </si>
  <si>
    <t xml:space="preserve">Reuniones de trabajo </t>
  </si>
  <si>
    <t xml:space="preserve"> 31/12/2025</t>
  </si>
  <si>
    <t>Se realizó reunión de trabajo mensual con todo el grupo de colaboradores de la Dirección de Operación de Producto y Comercialización, para revisar el grado de avance de ejecución de los diferentes planes de mejoramientos, tanto de planes de mejoramiento de autoevaluaciones , auditorías internas como externas, así como revisar aspectos relacionados con: Plan de Mejoramiento Auditoria Especial de Sorteos 2025, Simulacro del Sorteo 2025, Auditoria Antisoborno 2025, Mapas de Riesgos, Planes Operativos, Sistema LA/FT y SGAS, y área restringida.</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</si>
  <si>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</si>
  <si>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</si>
  <si>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</si>
  <si>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</si>
  <si>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</si>
  <si>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</si>
  <si>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</si>
  <si>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</si>
  <si>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</si>
  <si>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</si>
  <si>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</si>
  <si>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</si>
  <si>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</si>
  <si>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</si>
  <si>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</si>
  <si>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</si>
  <si>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</si>
  <si>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</si>
  <si>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</si>
  <si>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</si>
  <si>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</si>
  <si>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</si>
  <si>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</si>
  <si>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3.Evidencias o soportes ejecución acción de mejora</t>
  </si>
  <si>
    <t>3. 50% avance en ejecución de la meta</t>
  </si>
  <si>
    <t>3.Analisis - Seguimiento OCI4</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</si>
  <si>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</si>
  <si>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</si>
  <si>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</si>
  <si>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</si>
  <si>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</si>
  <si>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</si>
  <si>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</si>
  <si>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</si>
  <si>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</si>
  <si>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</si>
  <si>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</si>
  <si>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</si>
  <si>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</si>
  <si>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</si>
  <si>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</si>
  <si>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</si>
  <si>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</si>
  <si>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</si>
  <si>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</si>
  <si>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</si>
  <si>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</si>
  <si>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</si>
  <si>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</si>
  <si>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</si>
  <si>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</si>
  <si>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</si>
  <si>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</si>
  <si>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</si>
  <si>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</si>
  <si>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</si>
  <si>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</si>
  <si>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</si>
  <si>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</si>
  <si>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</si>
  <si>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</si>
  <si>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</si>
  <si>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</si>
  <si>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</si>
  <si>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</si>
  <si>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</si>
  <si>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</si>
  <si>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</si>
  <si>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</si>
  <si>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</si>
  <si>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</si>
  <si>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</si>
  <si>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</si>
  <si>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</si>
  <si>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</si>
  <si>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</si>
  <si>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</si>
  <si>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</si>
  <si>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</si>
  <si>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</si>
  <si>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</si>
  <si>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</si>
  <si>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</si>
  <si>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</si>
  <si>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</si>
  <si>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</si>
  <si>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</si>
  <si>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</si>
  <si>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</si>
  <si>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</si>
  <si>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</si>
  <si>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</si>
  <si>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</si>
  <si>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</si>
  <si>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</si>
  <si>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</si>
  <si>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</si>
  <si>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</si>
  <si>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</si>
  <si>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</si>
  <si>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</si>
  <si>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</si>
  <si>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</si>
  <si>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</si>
  <si>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</si>
  <si>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</si>
  <si>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</si>
  <si>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</si>
  <si>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</si>
  <si>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</si>
  <si>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</si>
  <si>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</si>
  <si>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</si>
  <si>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</si>
  <si>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</si>
  <si>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</si>
  <si>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</si>
  <si>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</si>
  <si>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</si>
  <si>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</si>
  <si>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</si>
  <si>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</si>
  <si>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</si>
  <si>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</si>
  <si>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</si>
  <si>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</si>
  <si>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</si>
  <si>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</si>
  <si>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</si>
  <si>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</si>
  <si>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</si>
  <si>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</si>
  <si>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</si>
  <si>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</si>
  <si>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</si>
  <si>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</si>
  <si>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</si>
  <si>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</si>
  <si>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r>
      <rPr>
        <b/>
        <sz val="10"/>
        <color rgb="FF000000"/>
        <rFont val="Arial Narrow"/>
        <family val="2"/>
      </rPr>
      <t xml:space="preserve">TEMA: Partes Interesadas del MSPI
</t>
    </r>
    <r>
      <rPr>
        <sz val="10"/>
        <color rgb="FF000000"/>
        <rFont val="Arial Narrow"/>
        <family val="2"/>
      </rPr>
      <t xml:space="preserve">
Revisado el documento denominado Caracterización de Usuarios y Partes Interesadas, recibido el día 22/05/2024 por parte de la Oficina de Planeación, se evidencia que incumple lo establecido en el numeral 7.1.2. Necesidades y expectativas de los interesados del documento maestro Modelo de Seguridad y Privacidad de la Información expedido en la vigencia 2021 por Mintic, dado que en el mismo no se identifican expresamente las partes internas y externas que pueden influir directamente en la seguridad y privacidad de la información, así como tampoco se determinan los requisitos legales, reglamentarios y contractuales de dichas partes. </t>
    </r>
  </si>
  <si>
    <t>Debido a la concentración en otras actividades, no se alcanzó a contar con el documento completo, incluyendo al MSPI.</t>
  </si>
  <si>
    <t xml:space="preserve">Se ajustará el documento teniendo en cuenta  los indicado en el numeral 7.1.2. Necesidades y expectativas de los interesados del documento maestro Modelo de Seguridad y Privacidad de la Información expedido en la vigencia 2021 por Mintic. </t>
  </si>
  <si>
    <t>Documento socializado de Caracterización de Usuarios y Partes Interesadas ajustado.</t>
  </si>
  <si>
    <t xml:space="preserve">Jefe de  Oficina Asesora de Planeación y Jefe Oficina de Gestión Tecnológica e Innovación </t>
  </si>
  <si>
    <t>Se ajustó el documento conforme a lo indicado en el numeral 7.1.2 "Necesidades y expectativas de los interesados" del Documento Maestro del Modelo de Seguridad y Privacidad de la Información, expedido por el MinTIC en la vigencia 2021.
Como parte de este avance, se actualizó y publicó en la página web de la entidad la Caracterización de Partes Interesadas, incorporando dicho numeral como referencia normativa y guía para el análisis de los interesados.</t>
  </si>
  <si>
    <r>
      <rPr>
        <b/>
        <sz val="10"/>
        <color rgb="FF000000"/>
        <rFont val="Arial Narrow"/>
        <family val="2"/>
      </rPr>
      <t xml:space="preserve">TEMA: Funciones del Comité Institucional de Gestión y Desempeño frente al MSPI
</t>
    </r>
    <r>
      <rPr>
        <sz val="10"/>
        <color rgb="FF000000"/>
        <rFont val="Arial Narrow"/>
        <family val="2"/>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</si>
  <si>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</si>
  <si>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</si>
  <si>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</si>
  <si>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</si>
  <si>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30/02/2025</t>
  </si>
  <si>
    <t>En la revisión correspondiente el 3 trimestre, el proceso no reporta avance en la acción de mejoramiento, se solicita ampliacion del plazo hasta nov. 30 de 2025.</t>
  </si>
  <si>
    <t>La acción de mejora se encuentra en ejecución; mediante memorando n°3-2025-983 del 04/06/2025 el proceso solicitó prórroga para cumplir la acción al 30/06/2025, la cual fue aprobada por la OCI mediante memorando n°3-2025-1031 del 11/06/2025; por tanto, se recomienda al proceso adelantar las actividades correspondientes en el nuevo plazo establecido. 
No obstante, posteriormente se solicitó segunda prórroga mediante memorando n°3-2025-1060 del 13/06/2025 para 31 de agosto del 2025; la cual fue aprobada por la OCI mediante memorando n°3-2025-1120 del 24/06/2025.</t>
  </si>
  <si>
    <t>Carlos Rey R.</t>
  </si>
  <si>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</si>
  <si>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</si>
  <si>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</si>
  <si>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</si>
  <si>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r>
      <rPr>
        <sz val="10"/>
        <color rgb="FF000000"/>
        <rFont val="Arial Narrow"/>
        <family val="2"/>
      </rPr>
      <t xml:space="preserve">La acción de mejora se encuentra en </t>
    </r>
    <r>
      <rPr>
        <b/>
        <sz val="10"/>
        <color rgb="FF000000"/>
        <rFont val="Arial Narrow"/>
        <family val="2"/>
      </rPr>
      <t xml:space="preserve">ejecución
</t>
    </r>
    <r>
      <rPr>
        <sz val="10"/>
        <color rgb="FF000000"/>
        <rFont val="Arial Narrow"/>
        <family val="2"/>
      </rPr>
      <t xml:space="preserve">
El día 11/07/2025 se revisaron los soportes del reporte evidenciado que son consistentes con la acción definida. Para este reporte se realizó mesa de trabajo con Comunicaciones  dejando como soporte archivo de resultados de la validación la cual se presentó a Comité el 27/06/2025.</t>
    </r>
  </si>
  <si>
    <t>La Oficina Asesora de Planeación con apoyo del area de Comunicaciones y Mercadeo diseñara un Instructivo con los criterios definidos en el Anexo 1 de la Resolución 1519 de 2020 del  MinTic para que cada area implemente las directrices de accesibilidad web en el momento de generar documentos que se publiquen en la página web, dicho documento una vez sea aprobado por el comite de gestión institucional sera socializado a todos los colaboradores de la entidad, y se realizara capacitación semestral para que esten vigentes los conocimientos.</t>
  </si>
  <si>
    <t>Instructivo con lineamientos para publicación de documentos texto, hoja de calculo, documentos PDF y plantillas de presentación 
Acta de aprobación por el comité institucional de gestión y desempeño</t>
  </si>
  <si>
    <t>La acción está en término 
En el periodo no se registra reporte de avance. 
Así mismo, mediante memorando n°3-2025-1060 del 13/06/2025 el proceso solicitó prórroga para 31 de agosto del 2025; la cual fue aprobada por la OCI mediante memorando n°3-2025-1120 del 24/06/2025.</t>
  </si>
  <si>
    <t>Producto de la evaluación realizada sobre los reportes de materialización de riesgo, se evidenció 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 y aunque en respuesta al informe preliminar fue allegado el reporte ajustado como soporte de la acción correctiva, el hecho es que no se presentó una acción preventiva por cuanto existe un procedimiento que no se cumplió.</t>
  </si>
  <si>
    <t>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t>
  </si>
  <si>
    <t>La oficina asesora de planeación en su rol de segunda línea de defensa y en cumplimiento de la actividad No 4 del procedimiento PRO310-456-2 reporte y manejo de eventos de riesgo materializados, realizará las respectivas revisiones, verificaciones y ajustes de la información reportada por el proceso correspondiente ante la materalización de alguno de los riesgos identificados y no identificados en la matriz de riesgos de la entidad.</t>
  </si>
  <si>
    <t xml:space="preserve"> Reporte Evento Riesgo revisado, verificado y ajustado a travez del Formato FRO310-457-1
</t>
  </si>
  <si>
    <r>
      <rPr>
        <sz val="10"/>
        <color rgb="FF000000"/>
        <rFont val="Arial Narrow"/>
        <family val="2"/>
      </rPr>
      <t xml:space="preserve">La acción de mejora se encuentra en </t>
    </r>
    <r>
      <rPr>
        <b/>
        <sz val="10"/>
        <color rgb="FF000000"/>
        <rFont val="Arial Narrow"/>
        <family val="2"/>
      </rPr>
      <t xml:space="preserve">ejecución
</t>
    </r>
    <r>
      <rPr>
        <sz val="10"/>
        <color rgb="FF000000"/>
        <rFont val="Arial Narrow"/>
        <family val="2"/>
      </rPr>
      <t xml:space="preserve">
El día 11/07/2025 se revisaron los soportes del reporte evidenciado que son consistentes con la acción definida. Para este reporte se anexo correo del 21/05/2025 donde Planeación envía reporte de riesgos materializados y formato a diligenciar.
Así mismo, mediante memorando n°3-2025-1060 del 13/06/2025 el proceso solicitó prórroga para 31 de agosto del 2025; la cual fue aprobada por la OCI mediante memorando n°3-2025-1120 del 24/06/2025.</t>
    </r>
  </si>
  <si>
    <t>AUDITORÍA PLANEACIÓN Y DIRECCIONAMIENTO ESTRATÉGICO 2025</t>
  </si>
  <si>
    <t xml:space="preserve">PLANEACIÓN Y DIRECCIONAMIENTO ESTRATÉGICO </t>
  </si>
  <si>
    <t>Tema: Gestión de riesgos estratégicos
Revisada la información recibida el día 12 y 14 de julio de 2025 por parte del jefe de la Unidad Financiera en relación con los avances de los indicadores que para la entidad son estratégicos como los definidos en el Acuerdo 108 de 2014 expedido por el CONSEJO NACIONAL DE JUEGOS DE SUERTE Y AZAR y la matriz de riesgo de la entidad tanto para la vigencia 2024 y 2025, se evidencia que no hay identificado en la matriz de riesgo de la entidad ningún riesgo estratégico asociado al posible incumplimiento de alguno de ellos (indicadores de gestión, eficiencia y rentabilidad), por lo que no existen controles establecidos o documentados y acciones que prevengan, eviten o mitiguen el impacto que puede ocasionar el incumplimiento de los indicadores antes citados.
Esta situación incumple lo establecido en el Manual Operativo MIPG Versión 6 Diciembre de 2024 - 2.2 Política de Planeación institucional que indica que la entidad debe “Formular las metas de largo plazo, tangibles, medibles, audaces y coherentes con los problemas y necesidades que deben atender o satisfacer, evitando proposiciones genéricas que no permitan su cuantificación y definiendo los posibles riesgos asociados al cumplimiento de las prioridades.” (negrita fuera de texto).</t>
  </si>
  <si>
    <t>Falta de apropiación de los lineamientos del Modelo Integrado de Planeación y Gestión aunado a la poca concientización de la necesidad de articular la información estratégica de la entidad.</t>
  </si>
  <si>
    <t>Realizar mesa de trabajo con el área financiera para definir e incluir riegos estratégicos relacionados con el posible incumplimiento de indicadores estratégicos.</t>
  </si>
  <si>
    <t xml:space="preserve">	Matriz de riesgos actualizada y aprobada</t>
  </si>
  <si>
    <t xml:space="preserve">OFICINA ASERORA DE PLANEACIÓN / Unidad Financiera </t>
  </si>
  <si>
    <t>Acorde con los soportes cargados por el proceso, se aportó acta del CICI celebrado el 24 de julio de 2025 en la que se presenta y aprueba la Matriz de riesgos v2 2025 (Oficina Asesora de Planeación), por lo que se cumplió con la acción de mejoramiento.</t>
  </si>
  <si>
    <t>Presentar para aprbación Mapa de Riesgos ante el CICCI</t>
  </si>
  <si>
    <t xml:space="preserve">Acta de CICCI </t>
  </si>
  <si>
    <t xml:space="preserve">OFICINA ASERORA DE PLANEACIÓN </t>
  </si>
  <si>
    <t>Publicar matriz de riegos en la web de la entidad.</t>
  </si>
  <si>
    <t>Correo electrónico de socialización de la matriz actualizada con todos los jefes de área y link de publicación.</t>
  </si>
  <si>
    <t>La matriz de riesgos fue actaulizada y generada como versión 2 y publicada en la web de la entidad, ademas socializada por correo electrónico el día 24 de julio y aprobada en CICCI.</t>
  </si>
  <si>
    <t>Tema: Gestión de Indicadores Estratégicos
Analizada la información de indicadores con corte a diciembre de 2024 y marzo de 2025, la cual fue compartida por la Oficina Asesora de Planeación el día 25/06/2025 y revisadas las actas del Comité Institucional de Gestión y Desempeño, se evidencia que en estas últimas no se registra el reporte de incumplimiento de la meta de los siguientes diez (10) indicadores, ni que se hayan formulado alertas oportunas para la toma de decisiones estratégicas que propendan por el cumplimiento de los objetivos estratégicos:
1.	Con corte a diciembre de 2024 se incumplió la meta de cuatro (4) indicadores de la muestra detallada en la tabla No. 8 (filas 3,11,12 y 14)
2.	Con corte a marzo de 2025 se incumplió la meta de seis (6) indicadores de la muestra detallada en la tabla No. 9 (filas 1, 2, 4, 11, 12 y 14)
Lo anterior ocasiona el incumplimiento de lo definido en el PLAN ESTRATÉGICO 2022- 2026 ESTE JUEGO LO GANAMOS TRABAJANDO JUNTOS capítulo SEGUIMIENTO Y EVALUACIÓN DEL PLAN, que establece que el seguimiento se realizará trimestralmente, y será presentado ante el Comité Institucional de Gestión y Desempeño, con miras a generar las alertas oportunas para la toma de decisiones estratégicas que propendan por el cumplimiento de los objetivos estratégicos. Negrita fuera de texto.</t>
  </si>
  <si>
    <t>Poca concientización de la importancia de tomar acciones frente al comportamiento de los indicadores medidos trimestralmente.
Debilidad en la definición de temas a presentar en el Comité Institucional de Gestión y Desempeño.</t>
  </si>
  <si>
    <t>Realizar una presentación trimestral al Comité Institucional de Gestión y Desempeño sobre el estado de los indicadores estratégicos, destacando los incumplimientos detectados, generando alertas y proponiendo acciones para la toma de decisiones oportunas..</t>
  </si>
  <si>
    <t>Acta de comité  con alertas documentadas Y Presentaciones realizadas al Comité</t>
  </si>
  <si>
    <t>OFICINA ASERORA DE PLANEACIÓN</t>
  </si>
  <si>
    <t>El 29 de agosto mediante CIGYD, se presentó informe de seguimiento a los indicadores de gestión, realizando recomendaciones entre ellas el reporte oportuno  y calidad en el cargue de las evidencias.</t>
  </si>
  <si>
    <t>La acción de mejora se encuentra en ejecución
El proceso adelantó 1 de las 4 actividades programadas y se revisaron los soportes del reporte evidenciado que son consistentes con la acción definida. Para este reporte se anexo correo del 21/05/2025 donde Planeación envía reporte de riesgos materializados y formato a diligenciar.</t>
  </si>
  <si>
    <t>Tema: Contexto Institucional
Producto de la consulta realizada el 25/06/2025 a la página web de la entidad en la cual está publicado en el link https://loteriadebogota.com/contexto-institucional/ el documento denominado Contexto Institucional 2024 del 14/11/2024, analizada la muestra de los procesos de los cuales se relacionan las debilidades y amenazas que fueron calificadas con criticidad 3 o mayor; y comparando si para estos casos se definió una estrategia, se  evidenció que el 61% de las debilidades y amenazas (ver Tabla No. 10 con registros en “No”) no tienen estrategia asociada, adicional a ellos no hay registro de que en siete meses (7) después de la aprobación se hubiese realizado el seguimiento a las estrategias que si fueron formuladas.
Lo anterior, incumple los lineamientos internos definidos en la herramienta de Contexto Institucional 2024 el cual indica que para los factores con calificación de criticidad igual o mayor a 3 se debe generar una estrategia.</t>
  </si>
  <si>
    <t>Desconocimiento de la metodología por parte de los procesos
Debilidad en la revisión de la información por parte de la Oficina Asesora de Planeación</t>
  </si>
  <si>
    <t>Definir la metdología para actualizar el documento de Contexto Institucional, asegurando que todas las debilidades y amenazas con criticidad igual o mayor a 3 cuenten con estrategias asociadas. Adicionalmente, presentar un informe de seguimiento a las estrategias existentes Comité Institucional de Gestión y Desempeño y dejar registro formal del cumplimiento.</t>
  </si>
  <si>
    <t>Documento actualizado e informe de seguimiento entregado</t>
  </si>
  <si>
    <t>En la revisión correspondiente el 3 trimestre, el proceso no reporta avance en la acción de mejoramiento.</t>
  </si>
  <si>
    <t>Tema: Rendición de Cuentas
Verificada la información recibida por la Oficina Asesora de Planeación el 10/07/2025, consultada el 11/07/2025 la página web de la entidad y analizado el video publicado en la red social YouTube de la transmisión de la rendición de cuentas realizada el día 23/04/2025, se evidencia que dicha oficina no cuenta con los soportes que permitan validar los aspectos detallados en la Tabla No. 12 filas 2, 3, 4, 6, 7 , 8 y cumple parcialmente el aspecto de la fila 10, por lo tanto se incumple lo establecido en la Circular 4 de 2024 expedida por la Veeduría Distrital.</t>
  </si>
  <si>
    <t>Falta de conocimiento de los parámetros establecidos en la Circular 4 de 2024
Inadecuados procesos de transferencia de conocimiento y almacenamiento de la información generada en la Oficina Asesora de Planeación.</t>
  </si>
  <si>
    <t>Recopilar y Sistematizar los soportes correspondientes a la audiencia de rendición de cuentas 2025 que actualmente no están disponibles.</t>
  </si>
  <si>
    <t>Soportes recopilados</t>
  </si>
  <si>
    <t>Diseñar un formato o lista de chequeo que asegure el cumplimiento y archivo de los requisitos establecidos en futuras audiencias conforme a la Circular 004 de 2024.</t>
  </si>
  <si>
    <t>Lista de chequeo</t>
  </si>
  <si>
    <t>Tema: Procedimiento de participación ciudadana y rendición de cuentas
Analizada la información recibida el día 10/07/2025 y consultada la información publicada en la página web, se evidencia que evidencian los siguientes aspectos: 
1.	La política de operación No. 3 hace mención a la caracterización de las partes interesadas; la actividad ejecutada corresponde solo a una parte interesada que son los loteros 
2.	No se incluyen en el plan talleres periódicos en los que se brinde a los ciudadanos información y formación sobre cómo identificar posibles casos de soborno, así como los canales adecuados para denunciarlos de manera segura y confidencial, tal y como lo define la actividad No. 4 
3.	En cumplimiento de la actividad 6 se realiza seguimiento al Plan de Participación Ciudadana y Rendición de Cuentas, no obstante, al validar el seguimiento con corte a marzo se evidencian debilidades, las cuales se registran en la tabla No. 14 del presente informe 
4.	No se recibió el soporte del instrumento de evaluación aplicado, así como tampoco el informe define acciones de mejora tal y como lo define la actividad 7 del procedimiento
5.	El INFORME RENDICIÓN DE CUENTAS Y PARTICIPACIÓN CIUDADANA enviado por la Oficina Asesora de Planeación el 10/07/2025 no incorpora propuestas de mejora como lo establece la actividad No. 8 del procedimiento 
6.	No se evidencia la publicación del seguimiento realizado a dicho plan y enviado por medio de correo electrónico por parte de la Oficina Asesora de Planeación el día 10/07/2025 como lo establece la actividad 9 del procedimiento 
Lo anterior evidencia incumplimiento de la política de operación No.3 y las actividades 4,6,7,8 y 9 del PRO332-341-5 PROCEDIMIENTO PARTICIPACIÓN CIUDADANA Y RENDICIÓN DE CUENTAS</t>
  </si>
  <si>
    <t>Falta de conocimiento de los parámetros establecidos en el procedimiento</t>
  </si>
  <si>
    <t>1) Ampliar la caracterización de partes interesadas incorporando otros grupos ciudadanos. 
2) Incluir en el plan talleres periódicos sobre prevención del soborno y canales de denuncia.
 3) Aplicar el instrumento de evaluación y consolidar informe con acciones de mejora.
4) Incluir propuestas de mejora en el informe de rendición de cuentas. 
5) Publicar en la web institucional el seguimiento al plan.                                                            6) Presentar para aprobación ante el CIGYD el procedimiento ajustado.</t>
  </si>
  <si>
    <t>Actividades del procedimiento corregidas y evidenciadas y Acta de aprobación.</t>
  </si>
  <si>
    <t>Realizar capacitación con el equipo de comunicaciones y la Oficina Asesora de Planeación.</t>
  </si>
  <si>
    <t>Lista de asistencia-Acta de la capacitación</t>
  </si>
  <si>
    <t>Tema: Gestión de documentos
Se realizó el día 16/07/2025 consulta en la página web de los documentos publicados en el link https://loteriadebogota.com/procedimientos-2/ y se verifican los lineamientos establecidos en el MANUAL DEL SISTEMA DE GESTIÓN INTEGRADO, evidenciando inconsistencias en los siguientes aspectos: 
1.	El objetivo y alcance del manual no permiten establecer qué sistemas abarca el Sistema Integrado e Gestión 
2.	No hay claridad en las responsabilidades frente al Sistema Integrado de Gestión, dado que solo se hace referencia al Sistema de Gestión de Calidad y se refiere al Manual de Calidad que no está disponible para consulta. 
3.	La codificación de los documentos no es acorde con los parámetros definidos en el manual tal y como se observa en la tabla No. 15 
4.	La Oficina Asesora de Planeación no tiene el control de los documentos aprobados en el Comité Institucional de Gestión y Desempeño asociados al Sistema Integrado de Gestión, ya que la información entregada es inconsistente con lo publicado
5.	El manual hace referencia al Sistema de Calidad, el cual ya no aplica según lo definido en el artículo 1 del Decreto 1499 de 2017 
Lo anterior evidencia incumplimiento de los lineamientos definidos en el MANUAL DEL SISTEMA DE GESTIÓN INTEGRADO - SISTEMA DE GESTIÓN DE CALIDAD Código MA103-101-13</t>
  </si>
  <si>
    <t>Falta de lineamientos claros para el control y responsabilidades en el ciclo de vida de los documentos aprobados por la entidad</t>
  </si>
  <si>
    <t>1) Actualizar el Manual del Sistema de Gestión Integrado para que refleje adecuadamente los sistemas que lo componen, en concordancia con el Decreto 1499 de 2017.
 2) Incluir en el manual la descripción clara de responsabilidades institucionales. 
3) Corregir la codificación de los documentos según los lineamientos definidos.
 4) Consolidar y controlar los documentos aprobados por el Comité Institucional de Gestión y Desempeño, garantizando su publicación y trazabilidad.                                     5) Incluir en el Manual del Sistema de Gestión Integrado los lineamientos y la ubicación de los mismos, y en donde se puede consultar el listado de documentos vigente y aprobado                                                                                  6) Presentar para aprobación ante el CIGYD el Manual del Sistema de Gestión Integrado ajustado.</t>
  </si>
  <si>
    <t>Manual actualizado, documentos codificados,acta de aprobación CIGYD</t>
  </si>
  <si>
    <t>Informe de Evaluación Independiente al Sistema de Control Interno-I semestre 2025</t>
  </si>
  <si>
    <r>
      <t xml:space="preserve">Lineamiento 3
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
</t>
    </r>
    <r>
      <rPr>
        <sz val="10"/>
        <rFont val="Arial Narrow"/>
        <family val="2"/>
      </rPr>
      <t>-. Si bien en la Política se registran los lineamientos para la gestión de riesgos de tipología Fiscal y de Seguridad de la información, estos no se encuentran alineados con los registrados en la guía de riesgos y controles para entidades públicas versión 6 del 2022 del DAFP. Adicionalmente, en el CICCI del mes de marzo del 2025, la OCI informó debilidades y recomendaciones así: 
•	La política registra la misma metodología de identificación y valoración tanto para riesgos de gestión como para los fiscales; no obstante, estos últimos cuentan con diferentes particularidades que deben ser analizadas por la entidad e incorporarse en la política actual para la adecuada gestión de riesgos de esta tipología.</t>
    </r>
  </si>
  <si>
    <t>La Política de Administración del Riesgo no se encuentra actualizada conforme a la Guía versión 6 de 2022 del DAFP y no contempla las particularidades de los riesgos fiscales.</t>
  </si>
  <si>
    <t>Actualizar y llevar aprobación ante el CICCI,  la Política de Administración del Riesgo, incorporando lineamientos y metodología diferenciada para la gestión de riesgos fiscales, alineada con la Guía versión 6 de 2022 del DAFP.</t>
  </si>
  <si>
    <t>Documento actualizado y Acta de Comité medinate la cual fue aporbada la actualización.</t>
  </si>
  <si>
    <t>Oficina Asesora de Planeación</t>
  </si>
  <si>
    <r>
      <t xml:space="preserve">Lineamiento 7
7.1 Teniendo en cuenta la estructura de la política de Administración del Riesgo, su alcance define lineamientos para toda la entidad, incluyendo regionales, áreas tercerizadas u otras instancias que afectan la prestación del servicio.
</t>
    </r>
    <r>
      <rPr>
        <sz val="10"/>
        <rFont val="Arial Narrow"/>
        <family val="2"/>
      </rPr>
      <t>-. Si bien, en la Política de Administración del riesgo en su versión 7 actualizada y aprobada en el CICCI-sesión del 31/10/2024 se registran los lineamientos para la gestión de riesgos de tipología Fiscal y de Seguridad de la información, estos no se encuentran alineados con los registrados en la guía de riesgos y controles para entidades públicas versión 6 del 2022 del DAFP. Adicionalmente, en el CICCI del mes de marzo del 2025, la OCI informó debilidades y recomendaciones así: 
•	La estructura de los riesgos fiscales y controles ya identificados o por identificar en la matriz, se alineen con la guía de riesgos de función pública, a fin de tener efectividad en el tratamiento de este tipo.
•	Mayor compromiso de los gestores públicos y fiscales para la identificación de estos riesgos que protegerían su adecuada gestión y el que hacer desde sus cargos u obligaciones.</t>
    </r>
  </si>
  <si>
    <t>La matriz de riegos, no registra los lineamientos para la gestión de riegos de tipología fiscal y de seguridad de la Infomación de la guía del DAFP.</t>
  </si>
  <si>
    <t>Actualizar  la matriz de riesgos teniendo en cuenta la guía de riesgos fiscales de función pública versión 6 del 2022 del DAFP y llevar aprobación mediante el CICCI.</t>
  </si>
  <si>
    <t>Mediante Comité Institucional de Coordinación de Control Interno - CICCI sesionado el 23 de septiembre de 2025, se socializaron los riegos fiscales ajustados.</t>
  </si>
  <si>
    <r>
      <t xml:space="preserve">Lineamiento 7
7.3 A partir de la información consolidada y reportada por la 2a línea de defensa (7.2), la Alta Dirección analiza sus resultados y en especial considera si se han presentado materializaciones de riesgo.
7.4 Cuando se detectan materializaciones de riesgo, se definen los cursos de acción en relación con la revisión y actualización del mapa de riesgos correspondiente.
</t>
    </r>
    <r>
      <rPr>
        <sz val="10"/>
        <rFont val="Arial Narrow"/>
        <family val="2"/>
      </rPr>
      <t xml:space="preserve">Teniendo en cuenta que no hay evidencias para documentar el evento, se recomienda a la OGTI una vez que si identifique la materialización de cualquier riesgo (identificado o no en la matriz), hacer oportunamente su reporte de conformidad y en cumplimiento con los lineamientos identificados en el procedimiento PRO310-456-3 Reporte y Manejo de Eventos de Riesgo Materializados.
De acuerdo con lo anterior, es importante que desde la Oficina Asesora de Planeación se implementen estrategias para:
•	Fortalecer el reporte oportuno de los eventos de riesgo materializado por parte de los procesos responsables en los formatos correspondientes. 
•	Documentación de las acciones ejecutadas en el marco de los planes de acción formulados para contrarrestar los eventos materializados. </t>
    </r>
  </si>
  <si>
    <t>No existe reporte de los riesgos materizalizados</t>
  </si>
  <si>
    <t xml:space="preserve">Mediante CIGYD realizar  socialización del formato PRO310-456-3 Reporte y Manejo de Eventos de Riesgo Materializados.
Enviar correo electrónico trimestral a todas los jefes de área solicitando el reporte de los riesgos materializados.                                 </t>
  </si>
  <si>
    <t>1 Lista de asistencia y acta del CIGYD.  Correo  electrónico trimestral de la solicitud.</t>
  </si>
  <si>
    <t>26/082025</t>
  </si>
  <si>
    <t>El 29 de agosto del 2025, mediante Comité Institucional de Gestión y Desempeño se realizó socialización del procedimiento PRO-103-456-3 REPORTE Y MANEJO DE EVENTOS DE RIESGO MATERIALIZADOS y FRO103-457-2, además se envió por correo electrónico  solicitando el reporte de riesgos materizaloizados del trimestre y se adjunto el formato para su reporte, para el cual no se tuvo respuesta por parte de ninugna árae de riesgos materializados.</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</si>
  <si>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La OCI verificó que el diseño de controles fuera adecuado mediante el seguimiento a la matriz de riesgos de corrupción, y comunicó a los líderes de procesos y a la Gerencia mediante correos electrónicos (informe preliminar) y memorandos internos (informe final), con el fin de que los procesos tomaran las acciones correctivas pertinentes. 
A la fecha se encuentra pendiente de ajuste 2 controles asociados a riesgos de la Oficina Jurídica. 
Por tanto, es importante que desde la 2da línea de defensa implementen planes de acción encaminados a fortalecer el acompañamiento a los procesos en el marco de la revisión y ajuste de las matrices de riesgos; no solo con el fin de cumplir los lineamientos registrados en el Política de Administración de riesgos vigente en la entidad, sino, también proporcionar recomendaciones encaminadas a garantizar un adecuado ajuste.</t>
    </r>
  </si>
  <si>
    <t xml:space="preserve">Se encuentra pendiente de ajuste 2 controles asociados a riesgos de la Oficina Jurídica. </t>
  </si>
  <si>
    <t>Actualizar matriz de riesgos teniendo en cuenta los controles asociados a riesgos de la Oficina Jurídica y presentarla para aprobación ante el CICCI.</t>
  </si>
  <si>
    <t>Matriz de riesgos actualizada y Acta de CICCI de aprobación.</t>
  </si>
  <si>
    <t>La matriz de riesgos fue actualizada y publicada en la web, como Matriz de riegos Versión 2, la misma fue socializada a todos los inegrantes del CICCI el dia 24 de julio.</t>
  </si>
  <si>
    <r>
      <rPr>
        <b/>
        <sz val="10"/>
        <color rgb="FF000000"/>
        <rFont val="Arial Narrow"/>
        <family val="2"/>
      </rPr>
      <t xml:space="preserve">Lineamiento 12: 
12.4 Verificación de que los responsables estén ejecutando los controles tal como han sido diseñados.
</t>
    </r>
    <r>
      <rPr>
        <sz val="10"/>
        <color rgb="FF000000"/>
        <rFont val="Arial Narrow"/>
        <family val="2"/>
      </rPr>
      <t xml:space="preserve">-. Aún persisten debilidades en el reporte por parte de los procesos frente al seguimiento de sus matrices de riesgos, respecto a:
1.	Correcto diligenciamiento del reporte de seguimiento (se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Por tanto, es importante que desde la 2da línea se implementen estrategias y/o planes de acción, con el fin de fortalecer las deficiencias frente al reporte de ejecución de controles por parte de los procesos recurrentes. Esto es:
•	Identificar si los soportes corresponden al control formulado.
•	Asegurar que los procesos reporten correctamente las actividades de los planes de acción complementarios, teniendo en cuenta que son actividades que en su mayoría difieren de los controles formulados y los procesos, o en algunos casos, reportan sobre las actividades y no sobre el control, o no reportan las actividades. </t>
    </r>
  </si>
  <si>
    <t>No se válida la información reportada, las evidencias ni tampoco los riesgos materializados.</t>
  </si>
  <si>
    <t xml:space="preserve">Realizar Informe de seguimiento al correcto diligenciamiento del reporte y a las evidencias cargadas trimestralmente y Socializarlo mediante CIGYD, incluyendo los riesgos materizalizados. </t>
  </si>
  <si>
    <t>1 Informe de seguimiento al reporte y a las evidencias y 1 Acta de CIGYD.</t>
  </si>
  <si>
    <t>El 29 de agosto del 2025, mediante Comité Institucional de Gestión y Desempeño se realizó socialización del procedimiento PRO-103-456-3 REPORTE Y MANEJO DE EVENTOS DE RIESGO MATERIALIZADOS y FRO103-457-2, además se envió por correo electrónico  el formato, para su consulta. El  9 de julio como parte del seguimiento a riesgos materializados se envió correo electrónico solicitando el reporte del segundo trimestre del año, además en el informe de riesgos trimestral en un punto se incluye el tema de riesgos materializados para este semestre NO SE RECIBIÓ NINGUN REPORTE DE RIESGO MATERIALIZADO.</t>
  </si>
  <si>
    <t>Incluir en los CGYD, la participación del profesional con el rol de Oficial de Seguridad de la
Información.</t>
  </si>
  <si>
    <t>Acto administrativo.</t>
  </si>
  <si>
    <t xml:space="preserve">La acción de mejora se encuentra en ejecución; mediante memorando n°3-2025-1408 del 29/08/2025 el proceso OGTI solicitó reformulación y prórroga de las acción a la OCI. 
En la cual se informó que se realizarían 3 acciones para subsanar la debilidad identificada a noviembre del 2025; las cuales fueron aprobadas por la OCI mediante memorando n°3-2025-1450 del 08/09/2025. 
Por tanto, se actualiza la matriz con la nueva información relacioanda para seguimiento con corte al II trimestre 2025. </t>
  </si>
  <si>
    <t>TEMA: PROCEDIMIENTO GESTIÓN JUDICIAL PRO103-231-11
HALLAZGO No. 1
De 83  procesos reportados por la Oficina Jurídica y de acuerdo con muestra aleatoria se realizó consulta el 26/09/2024 en SIPROJWEB de 33  procesos para identificar la actualización de las actuaciones procesales. De esta consulta, se evidenció que los procesos Nos. 2019-00153, 2021-50400, 2018-00514 y 2022-00225, no se encontraron registrados en el SIPROJWEB.</t>
  </si>
  <si>
    <t>Ausencia de un sistema de seguimiento eficiente que 
permitan la verificación del cumplimiento de las obligaciones contraídas por los abogados externos 
contratados por la entidad, asociadas con el registro y actualización de los procesos judiciales en el 
SIPRJWEB</t>
  </si>
  <si>
    <t>Modificación del Procedimiento de Gestión Judicial (Pro103-231-11) a efectos de clarificar: 
(1) Que los procesos judiciales solo pueden reportarse a SiprojWeb una vez se haya emitido auto admisorio de la demanda. Los proceso penales solo pueden reportarse a SiprojWeb una vez el Fiscal fije noticia criminal 
(2) Que en razón de lo anterior se llevará una base de datos interna con los procesos que aún no cuebntan con auto admisorio o noticia criminal (es decir, establezca los presuntos hechos delictivos) 
(3) Que en los procesos penales el Código Único de Investigación CUI es distinto al ID que arroja SirpojWeb, razón por la cual deben manejarse los dos números para cada proceso penal, en el control interno de la Lotería.                                                                                                                                                   Lo anterior porque (i) los procesos penales 201800514 y 202200225 identificado por la OCI como no reportados a SiprojWeb no cuenta aún con noticia criminal y por ende no puede ser incluidos, aún, en SirpojWeb y (ii) el proceso 2021500400 que la OCI identifica como no reportado en SiprojWeb, en dicha plataforma aparece como ID824699</t>
  </si>
  <si>
    <t xml:space="preserve">Procedimiento aprobado y socializado </t>
  </si>
  <si>
    <t xml:space="preserve">Jefe Oficina juridica </t>
  </si>
  <si>
    <t>30/05/2025</t>
  </si>
  <si>
    <t>1. Se actualizó el el procedimiento PRO103-231                                                                                                                     2. El procedimiento actualizado se llevó al Comité de Conciliación para revisión                                                                    3. Se incorporaron las modificaciones y sugerencias dadas por los miembros del Comité de Conciliación                                    4. Se actualizó el flijograma con la ayuda de la Oficina Asesora de Planeación                                                              5. Se solictó fecha para el procedimiento actualizado en el Comité Institucional de Gestión y Desempeño</t>
  </si>
  <si>
    <r>
      <rPr>
        <sz val="10"/>
        <color rgb="FF000000"/>
        <rFont val="Arial Narrow"/>
        <family val="2"/>
      </rPr>
      <t xml:space="preserve">La acción está en </t>
    </r>
    <r>
      <rPr>
        <b/>
        <sz val="10"/>
        <color rgb="FF000000"/>
        <rFont val="Arial Narrow"/>
        <family val="2"/>
      </rPr>
      <t xml:space="preserve">Vencida
</t>
    </r>
    <r>
      <rPr>
        <sz val="10"/>
        <color rgb="FF000000"/>
        <rFont val="Arial Narrow"/>
        <family val="2"/>
      </rPr>
      <t xml:space="preserve">
El día 08/10/2025 se revisa el reporte de avance y los soportes dejados por la dependencia en el SHAREPOINT, evidenciando que si bien el procedimiento ya fue ajustado y enviado a planeación para presentación ante el Comité Institucional de Gestión y Desempeño, dicho comité aún no lo ha aprobado y por ende tampoco ha sido socializada la nueva versión. 
Se reporta vencida dado que la fecha de finalización propuesta era 31/08/2025
</t>
    </r>
    <r>
      <rPr>
        <b/>
        <sz val="10"/>
        <color rgb="FFFF0000"/>
        <rFont val="Arial Narrow"/>
        <family val="2"/>
      </rPr>
      <t xml:space="preserve"> </t>
    </r>
  </si>
  <si>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</si>
  <si>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</si>
  <si>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</si>
  <si>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Jefe oficina juridica.- abogado externo de rep judicial </t>
  </si>
  <si>
    <t>1. A la fecha la entidad no ha tomado una decisión sobre qué área de la Lotería debe llevar los proceso de cobro coactivo (Financiera o Jurídica) motivo por el cual, no ha sido posible actualizar el procedimiento                                                      2. Como se había advertido, los procesos judiciales iniciados por la Lotería en contra de los distribuidores de lotería utilizando el procedimiento coactivo fueron desestimados por las autoridades judiciales competentes, toda vez que las controversias surgidas de contratos de distribución deben tramitarse bajo la ley comercial, no con prorrogativas de estado (coactivo)                                         3. PCC-001-2019 (Conjunto Reisdencial Santa Barbara) se procedío al embargo de las cuentas bancarias. La propuesta de pago debe ser analizada por el Comité de Conciliación de la entidad                                                    4. PCC-008-2022 (José Ignacio Muñoz Carreño hoy PCC-001-2024) Se libró mandamiento ejecutivo, pendiente de respuesta de la Secretaría de Tránsito de Girón para medida cautelar</t>
  </si>
  <si>
    <r>
      <rPr>
        <sz val="10"/>
        <color rgb="FF000000"/>
        <rFont val="Arial Narrow"/>
        <family val="2"/>
      </rPr>
      <t xml:space="preserve">La acción está </t>
    </r>
    <r>
      <rPr>
        <b/>
        <sz val="10"/>
        <color rgb="FF000000"/>
        <rFont val="Arial Narrow"/>
        <family val="2"/>
      </rPr>
      <t xml:space="preserve">Vencida
</t>
    </r>
    <r>
      <rPr>
        <sz val="10"/>
        <color rgb="FF000000"/>
        <rFont val="Arial Narrow"/>
        <family val="2"/>
      </rPr>
      <t xml:space="preserve">
La dependencia informa que no ha sido posible la actualización del procedimiento , esto dado que la entidad no ha definido sobre qué área de la Lotería debe llevar los proceso de cobro coactivo (Financiera o Jurídica) </t>
    </r>
  </si>
  <si>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</si>
  <si>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</si>
  <si>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t>La notificación del inicio de la etapa de juzgamiento, así como la notificación de la escogencia del tipo de proceso que se aplicará, deberá realizarse al menos un (1) año antes de que prescriba la acción disciplinaria. Una vez realizadas las notificaciones anteriores, las personas implicadas tendrán todas las garantías para interponer los recursos a los que haya lugar, dando estricto. En consecuencia se especificará dentro del procesos respectivos cumplimiento debido proceso.</t>
  </si>
  <si>
    <t>Procedimiento modificado, aprobado y socializado</t>
  </si>
  <si>
    <t>Jefe de la Oficina Jurídica</t>
  </si>
  <si>
    <t>No se ha podido realizar la modificación por dificultades con el archivo que contiene el flujograma. Se solicitará ayuda a la Oficina Asesora de Planeación</t>
  </si>
  <si>
    <r>
      <rPr>
        <sz val="10"/>
        <color rgb="FF000000"/>
        <rFont val="Arial Narrow"/>
        <family val="2"/>
      </rPr>
      <t xml:space="preserve">La acción está </t>
    </r>
    <r>
      <rPr>
        <b/>
        <sz val="10"/>
        <color rgb="FF000000"/>
        <rFont val="Arial Narrow"/>
        <family val="2"/>
      </rPr>
      <t xml:space="preserve">Vencida
</t>
    </r>
    <r>
      <rPr>
        <sz val="10"/>
        <color rgb="FF000000"/>
        <rFont val="Arial Narrow"/>
        <family val="2"/>
      </rPr>
      <t xml:space="preserve">
La dependencia informa que "No se ha podido realizar la modificación por dificultades con el archivo que contiene el flujograma. Se solicitará ayuda a la Oficina Asesora de Planeación" por lo tanto el avance es cero (0)
</t>
    </r>
  </si>
  <si>
    <t xml:space="preserve">TEMA: EVALUACIÓN DE LA GESTIÓN DE LOS SIGUIENTES RIESGOS Y CONTROLES (DISEÑO Y EJECUCIÓN) DE LA MATRIZ DE RIESGOS VERSIÓN 1 DE 2024: RG31, RG32 Y RG33.
HALLAZGO No. 7
Se realizó la evaluación de los riesgos RG31, RG32 Y RG33 tomando como fuente el mapa de riesgos 2024 Versión 1 Consultado en el link https://loteriadebogota.com/gestion-riesgos/ el día 25/09/2024; asimismo se analizan los soportes aportados por la Oficina Jurídica, para verificar la efectividad de los controles y se identificaron las siguientes debilidades: 
• Las causas raíz de los tres riesgos no están descritas
• En la mayoría de los controles asociados a los tres riesgos no se expresa cual es el propósito. Como si lo está en el control 2 del riesgo RG32 que señala “(…) con el fin que se realicen las asesorías en el manejo del sistema y para solucionar el inconveniente presentado (…)”
• En los controles 1 y 3 del riesgo RG31 no se identifica cómo se realiza la verificación o seguimiento.
• En el control 2 del riesgo RG32 no se identifica la desviación del control
• En el control 2 del riesgo RG33 no cumple con los criterios del control (responsable, acción y complemento)
• De acuerdo con los soportes entregados se deduce que el primer control del riesgo RG31 no se ejecuta como fue diseñado, teniendo en cuenta que este riesgo se materializó.
• El segundo control del riesgo RG31, el primer control del RG32 y el primer control del RG33, no se aplica como fue diseñado, por cuanto no se está haciendo por parte del jefe de la Oficina Jurídica, un seguimiento exhaustivo a los estados de los procesos del SIPROJWEB, toda vez que se evidencia desactualización de procesos en el SIPROJWEB. 
• El tercer control del Riesgo RG31, no se aplica como fue diseñado, toda vez que no se está haciendo un monitoreo adecuado a las obligaciones de los apoderados de la entidad, toda vez que se evidencia desactualización de procesos en el SIPROJWEB.
</t>
  </si>
  <si>
    <t>Desconocimiento de la normatividad aplicable a la entidad relacionada con la redacción y 
diseño de controles. 
 Desconocimiento de la Política de Administración del riesgo vigente en la entidad, a fin de dar 
cumplimiento efectivo a los lineamientos señalados.</t>
  </si>
  <si>
    <t>Ajuste en la redacción de los riesgos, sieguiendo la metodología establecida por el DAFP y la Politica de Administración del riesgo de la Loteria</t>
  </si>
  <si>
    <t>Matriz modificada, aprobada y socializada</t>
  </si>
  <si>
    <t>Jefe Oficina Juridica</t>
  </si>
  <si>
    <t xml:space="preserve">1. Se efectuó una moficiación de la matriz de riesgos en enero de 2025, pero no se corrigieron de manera adecuada los errores de redacción. 2. No obstante lo anterior, la Oficina Jurídica viene haciendo seguimiento mensual de SiprojWeb tal y como puede apreciarse en el siguiente enlace                                                         https://loteriadbogota-my.sharepoint.com/:f:/g/personal/lesvia_escobar_loteriadebogota_com/EnbYejbR4ctMnW5GZRDfbuABAUfm13PeYzsJOHzIrI_z4g?e=HMWvgl
(se envía correo de acceso. No se suben los cuadros de control en la carpeta de evidencias, porque el cuadro contiene datos personales de terceros que no deben ser replicados dentro de la entidad) </t>
  </si>
  <si>
    <r>
      <rPr>
        <sz val="10"/>
        <color rgb="FF000000"/>
        <rFont val="Arial Narrow"/>
        <family val="2"/>
      </rPr>
      <t xml:space="preserve">La acción de mejora se encuentra </t>
    </r>
    <r>
      <rPr>
        <b/>
        <sz val="10"/>
        <color rgb="FF000000"/>
        <rFont val="Arial Narrow"/>
        <family val="2"/>
      </rPr>
      <t>cumplida parcialmente;</t>
    </r>
    <r>
      <rPr>
        <sz val="10"/>
        <color rgb="FF000000"/>
        <rFont val="Arial Narrow"/>
        <family val="2"/>
      </rPr>
      <t xml:space="preserve"> mediante correo del 17/06/2025 el proceso remitió a la OAP comentarios con los ajustes realizados a la matriz de riesgos la cual fuera aprobada en marco del CICCI del 24 de julio del 2025. 
En dicha matriz se identifica ajustes en: 
Causas y consecuencias del riesgo RG-10.
Causas del riesgo RC-12
Afectación reputacional de los riesgos RG-10 y RC-12
Eliminación del primer control formulado para el riesgo RG-19
Ajuste del segundo control del riesgo RC-12 
No obstante, es importante que desde el proceso se ajuste integralmente los riesgos y controles, de conformidad con los hallazgos identificados por la OCI. 
Finalmente, y teniendo en cuenta que el proceso cuenta con otra acción similar derivado del informe de Evaluación Independiente al Sistema de Control Interno-I semestre 2025 se realizará seguimiento en el VI trimestre para identificar los ajustes en un 100% a la matriz de riesgos. 
</t>
    </r>
  </si>
  <si>
    <t>CUMPLIDA PARCIALMENTE</t>
  </si>
  <si>
    <r>
      <rPr>
        <b/>
        <sz val="10"/>
        <color rgb="FF000000"/>
        <rFont val="Arial Narrow"/>
        <family val="2"/>
      </rP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La OCI verificó que el diseño de controles fuera adecuado mediante el seguimiento a la matriz de riesgos de corrupción, y comunicó a los líderes de procesos y a la Gerencia mediante correos electrónicos (informe preliminar) y memorandos internos (informe final), con el fin de que los procesos tomaran las acciones correctivas pertinentes. 
A la fecha se encuentra pendiente de ajuste 2 controles asociados a riesgos de la Oficina Jurídica. 
Por tanto, es importante que desde la 2da línea de defensa implementen planes de acción encaminados a fortalecer el acompañamiento a los procesos en el marco de la revisión y ajuste de las matrices de riesgos; no solo con el fin de cumplir los lineamientos registrados en el Política de Administración de riesgos vigente en la entidad, sino, también proporcionar recomendaciones encaminadas a garantizar un adecuado ajuste.</t>
    </r>
  </si>
  <si>
    <t>Carencia de personal de apoyo para la realización de las actividades de monitoreo y cumplimiento de los planes de mejoramiento, así como el incremento de tutelas en contra de la entidad que han requerido acción inmediata</t>
  </si>
  <si>
    <t>Implementación de agenda bloqueada para dedicación a temas relativos a los planes de mejoramiento, la cual debe verse reflejada en el sistema de correo de la entidad, hoy outlook.</t>
  </si>
  <si>
    <t>La matriz actualizada</t>
  </si>
  <si>
    <t>Oficina Jurídica</t>
  </si>
  <si>
    <t xml:space="preserve">1. Se realizaron ajustes en la matriz de riesgos de la entidad                                                                                                   2.  Se realizaron Ajustes en la matriz de riesgos -SGAS     3. La Oficina Jurídica viene haciendo seguimiento mensual de SiprojWeb tal y como puede apreciarse en el siguiente enlace                                                         https://loteriadbogota-my.sharepoint.com/:f:/g/personal/lesvia_escobar_loteriadebogota_com/EnbYejbR4ctMnW5GZRDfbuABAUfm13PeYzsJOHzIrI_z4g?e=HMWvgl
(se envía correo de acceso. No se suben los cuadros de control en la carpeta de evidencias, porque el cuadro contiene datos personales de terceros que no deben ser replicados dentro de la entidad) </t>
  </si>
  <si>
    <r>
      <rPr>
        <sz val="10"/>
        <color rgb="FF000000"/>
        <rFont val="Arial Narrow"/>
        <family val="2"/>
      </rPr>
      <t xml:space="preserve">Acción en </t>
    </r>
    <r>
      <rPr>
        <b/>
        <sz val="10"/>
        <color rgb="FF000000"/>
        <rFont val="Arial Narrow"/>
        <family val="2"/>
      </rPr>
      <t xml:space="preserve">término 
</t>
    </r>
    <r>
      <rPr>
        <sz val="10"/>
        <color rgb="FF000000"/>
        <rFont val="Arial Narrow"/>
        <family val="2"/>
      </rPr>
      <t xml:space="preserve">Teniendo en cuenta que el plazo es hasta el 31/10/2025 la dependencia está en término para ajustar la matriz de riesgo. Es importante tener presente para dicho ajuste las observaciones derivadas de la revisión realizada por la OCI </t>
    </r>
  </si>
  <si>
    <t>Carencia de personal de apoyo para la realización de las actividades de monitoreo y cumplimiento de los planes de mejoramiento</t>
  </si>
  <si>
    <t>Realizar una revisión mensual del avance los planes de mejoramiento en curso, teniendo como insumo la información que debe ser solicitado a la OCI. Analizar de manera detallada los términos de ejecución de las acciones de mejora propuestas, a efectos de preveer posibles inconvenientes que se deriben tanto del accionar de la oficina jurídica, como de terceros.</t>
  </si>
  <si>
    <t>2 cuadros de seguimiento</t>
  </si>
  <si>
    <t xml:space="preserve">Acción en término </t>
  </si>
  <si>
    <t>TABLA RESUMEN ESTADO PLANES DE MEJORAMIENTO</t>
  </si>
  <si>
    <t>ÁREA AFECTADA</t>
  </si>
  <si>
    <t>ORIGEN</t>
  </si>
  <si>
    <t>N° OBSERVACIONES</t>
  </si>
  <si>
    <t>N° OBSERVACIONES CERRADAS</t>
  </si>
  <si>
    <t>N° ACCIONES</t>
  </si>
  <si>
    <t>ACCIONES CERRADAS IV TRIMESTRE 2024</t>
  </si>
  <si>
    <t>ACCIONES CERRADAS I TRIMESTRE 2025</t>
  </si>
  <si>
    <t>ACCIONES CERRADAS II TRIMESTRE 2025</t>
  </si>
  <si>
    <t>ACCIONES INCUMPLIDAS</t>
  </si>
  <si>
    <t xml:space="preserve"> EN EJECUCIÓN</t>
  </si>
  <si>
    <t>SECRETARÍA GENERAL</t>
  </si>
  <si>
    <t>ÁREA ATENCIÓN Y SERVICIO AL CLIENTE</t>
  </si>
  <si>
    <t>SUBGERENCIA COMERCIAL Y DE OPERACIONES</t>
  </si>
  <si>
    <t>UNIDAD DE BIENES Y SERVICIOS</t>
  </si>
  <si>
    <t>AUDITORÍA GESTIÓN DE BIENES Y SERVICIOS 2023</t>
  </si>
  <si>
    <t>AUDITORÍAS AL PROCESO DE ATENCIÓN Y SERVICIO AL CLIENTE 2024</t>
  </si>
  <si>
    <t>Informe de Evaluación Indpendiente al Sistema de Control Interno-II semestre 2024</t>
  </si>
  <si>
    <t>UNIDAD DE TALENTO HUMANO</t>
  </si>
  <si>
    <t>AUDITORÍA GESTIÓN JURÍDICA 2022</t>
  </si>
  <si>
    <t>AUDITORÍA GESTIÓ FINANCIERA Y CONTABLE 2022</t>
  </si>
  <si>
    <t>AUDITORÍA AL SISTEMA DE GESTIÓN DE SEGURIDAD Y SALUD EN EL TRABAJO SG-SST 2023</t>
  </si>
  <si>
    <t>OFICINA GESTIÓN TIC</t>
  </si>
  <si>
    <t>UNIDAD FINANCIERA Y CONTABLE</t>
  </si>
  <si>
    <t>OFICINA OFICIAL DE CUMPLIMIENTO</t>
  </si>
  <si>
    <t>Auditoría Externa SGAS Grupo Élite Organizacional 2024</t>
  </si>
  <si>
    <t>UNIDAD DE APUESTAS Y CONTROL DE JUEGOS</t>
  </si>
  <si>
    <t>DIRECCIÓN DE OPERACIÓN DE PRODUCTO Y COMERCIALIZACIÓN</t>
  </si>
  <si>
    <t>OFICINA JURÍDICA</t>
  </si>
  <si>
    <t>Informe de Evluación Indpendiente al Sistema de Control Interno-I semestre 2024</t>
  </si>
  <si>
    <t xml:space="preserve">OFICINA ASESORA DE PLANEACIÓN </t>
  </si>
  <si>
    <t>AUDITORÍA AL PROCESO DE GESTIÓN TECNOLÓGICA E INNOVACIÓN, CON ÉNFASIS EN EL MODELO DE SEGURIDAD Y PRIVACIDAD DE LA INFORMACIÓN – MSPI</t>
  </si>
  <si>
    <t>TOTAL</t>
  </si>
  <si>
    <t xml:space="preserve">La acción de mejora se encuentra cerrada; en revisión de los soportes aportados por la Unidad se evidencia la POLITICA DE GESTION DOCUMENTAL en su versión 3 de 2025 en la cual la Lotería de Bogotá adopta y articula estos estándares nacionales e internacionales como marco de referencia para diseñar, implementar y mejorar continuamente sus procesos de gestión documental y administración archivística en todos sus formatos.
De igual forma se evidencia el soporte de la capacitación sobre el aplicativo SIGA a los funcionarios y contratistas de la Lotería de Bogotá
</t>
  </si>
  <si>
    <t>Yeison F Martinez</t>
  </si>
  <si>
    <t>La Política de Administración del riegso fue socializada y aprobada medinate CICCI del 23 de septiembre.</t>
  </si>
  <si>
    <t>La Política de Administración del riegso fue socializada y aprobada medinate CICCI del 23 de septiembre, por lo que la acción se cumplió adecuadamente.</t>
  </si>
  <si>
    <t>La acción de mejora se encuentra en ejecución. Al revisar el SharePoint de planes de mejoramiento el 14/07/2025, se identificó un correo electrónico enviado por una contratista de la Unidad de Recursos Físicos a la Oficina Asesora de Planeación, mediante el cual se informa sobre el envío de la información el 22/07/2025, correspondiente al diligenciamiento de la matriz de riesgos, los planes institucionales y los indicadores de gestión.
Se recomienda a la Unidad de Recursos Físicos solicitar prórroga para el cumplimiento de esta acción, toda vez que su fecha de cierre está prevista para el 31/12/2025; no obstante, el reporte del presente trimestre se realizará en enero de 2026.</t>
  </si>
  <si>
    <t>La acción de mejora se encuentra en ejecución; revisado el SharePoint de planes de mejoramiento el 15/10/2025; Se identificó la actualización de la Política de Gestión Documental, cuyo marco normativo hace referencia a la Política Cero Papel de la Lotería de Bogotá, actualizada en 2024. No se aportaron soportes de la capacitación en gestión documental, específicamente relacionados con la Política Cero Papel, ni evidencia de que se realice seguimiento a la implementación de dicha política.</t>
  </si>
  <si>
    <t>La acción de mejora se cierra. Al revisar el SharePoint de planes de mejoramiento el 15/10/2025, se encontró el Informe de la Oficina de Atención y Servicio al Cliente – septiembre de 2025, en el cual se informa que se han culminado las adecuaciones del área de Atención y Servicio al Cliente, cumpliendo con las condiciones de accesibilidad, funcionalidad y confort establecidas. En la evidencia fotográfica se observa que la zona destinada como sala de espera se encuentra debidamente señalizada, dando así cumplimiento al plan de mejoramiento.</t>
  </si>
  <si>
    <t>La acción de mejora se cierra. Al revisar el SharePoint de planes de mejoramiento el 15/10/2025, se encontró el Informe de la Oficina de Atención y Servicio al Cliente – septiembre de 2025, en el cual se informa que se han culminado las adecuaciones del área de Atención y Servicio al Cliente, cumpliendo con las condiciones de accesibilidad, funcionalidad y confort establecidas. En la evidencia fotográfica se observa El archivador en la zona de atención al cliente</t>
  </si>
  <si>
    <r>
      <t>2.</t>
    </r>
    <r>
      <rPr>
        <b/>
        <sz val="10"/>
        <rFont val="Arial Narrow"/>
        <family val="2"/>
      </rPr>
      <t xml:space="preserve"> Refuerzo con el equipo de la Unidad de Recursos Físicos:</t>
    </r>
    <r>
      <rPr>
        <sz val="10"/>
        <rFont val="Arial Narrow"/>
        <family val="2"/>
      </rPr>
      <t xml:space="preserve">
Actividad orientada a mejorar el correcto diligenciamiento de los siguientes aspectos:
°Formatos de reporte y seguimiento contractual.
°Seguimiento a riesgos contractuales.
°Reporte del cumplimiento de obligaciones generales y específicas.
°Cargue adecuado de la documentación final en el sistema SECOP II, por parte del contratista.</t>
    </r>
  </si>
  <si>
    <t>La acción de mejora se cierra. Al revisar el SharePoint de planes de mejoramiento el 15/10/2025, se encontró el listado de asistencia a la capacitación dirigida a fortalecer la supervisión de los expedientes contractuales, conforme a los procedimientos internos actualizados de gestión documental.</t>
  </si>
  <si>
    <t>La acción de mejora se encuentra cerrada; Se revisó el acta de retroalimentación de la entrega de informes mensuales, con fecha 08/09/2025, en la cual participaron la jefe de la Unidad de Recursos Físicos y tres contratistas de la misma unidad. Durante la sesión se realizaron observaciones relacionadas con el cargue de documentos por parte del contratista en la plataforma SECOP, la carga de documentos por parte del supervisor en la misma plataforma, así como sobre los documentos que deben ser remitidos al SIGA, su captura en SECOP y la correspondiente remisión mediante el sistema SIGA, entre otras recomendaciones.</t>
  </si>
  <si>
    <t>El plan de mejoramiento se encuentra cerrado. El proceso aportó los documentos soporte que evidencian el cumplimiento de los numerales 2.9.1 y 2.10.1 del Procedimiento para la identificación y evaluación de las especificaciones en Seguridad y Salud en el Trabajo de las compras y adquisición de productos y servicios, en concordancia con la Resolución 0312 de 2019, el Manual de Contratación de la Lotería de Bogotá (artículo 43 de la Resolución 223 de 2022) y los formatos asociados al proceso:
FRO320-367: Evaluación de proveedores y contratistas en SST.
FRO320-373: Matriz de proveedores y contratistas.
FRO103-113-3: Formato de acta para la evaluación y selección de proveedores y contratistas.
De esta manera, se da cumplimiento al plan de mejoramiento correspondiente a los ítems de los hallazgos 519 y 520.</t>
  </si>
  <si>
    <t xml:space="preserve">La acción de mejoramiento se encuentra cerrado. se identificó el certificado de entrega de los exámenes paramédicos. </t>
  </si>
  <si>
    <t>La acción de mejora se encuentra en ejecución; revisado el SharePoint de Planes de mejoramiento el 08/07/2025 se identificaron los siguientes soportes: 
-. Memorando n°3-2025-1154 del 03/07/2025 con el cual se socializó a los líderes y/o responsables de procesos las recomendaciones para responder oportunamente las PQRS asignadas. 
A la fecha se han realizado 3 socializaciones incluyendo las realizadas en enero y abril del 2025.</t>
  </si>
  <si>
    <t xml:space="preserve">La acción de mejora se encuentra en ejecución; revisado el SharePoint de Planes de mejoramiento el 08/07/2025 se identificaron soportes: 
-. Correos de socialización del seguimiento realizado en las sesiones del CIGD, de fecha 30 de julio, 29 de agosto y 3 de septiembre. 
-. Presentación Power Point con el detalle de las PQRS a vencer pendientes de gestionar por cada proceso responsable; socializados en las sesiones del comité realizadas en el III trimestre. 
-. Actas de las sesiones del CIGD del 30 de julio y 29 de agosto; pendiente acta de la sesión de septiembre, ya que, se encuentra en consolidación por parte de la OAP.
A la fecha se han realizado 6 seguimientos en el marco del CIGD incluyendo los realizados el 30 de enero, 19 d efebrero, 31 de marzo, 30 de abril, 30 de mayo y junio. </t>
  </si>
  <si>
    <t xml:space="preserve">La acción de mejora se encuentra en ejecución; de conformidad con lo informado por elproceso responsable se encuentra pendiente de realizarse la 2da jornada de capacitación durante el II semestre del 2025 para dar cierre a la acción. </t>
  </si>
  <si>
    <t xml:space="preserve">La acción de mejora se cierra; revisado el SharePoint de planes de mejoramiento el 14/10/2025 se identificó los siguientes soportes:
-. Documento Caracterización de partes Interesadas de la entidad, donde en el numeral 5.1 Necesidades y expectativas específicas en materia de seguridad de la información se incluyó lo solicitado por el MINTIC en la materia. 
-. Correo del 10/10/2025 con el cual el proceso socializó a los jefes de área el documento respectivo. 
Finalmente, el documento se encuentra publicado en el botón de transparencia. </t>
  </si>
  <si>
    <t>El plan de mejoramiento se encuentra incumplido. El proceso aportó un correo electrónico del 29/08/2025, mediante el cual se solicita al COPASST la verificación del plan de auditoría en Seguridad y Salud en el Trabajo (SST), con el fin de presentarlo posteriormente al CIGYD. No obstante, no se aportó evidencia de la aprobación ni de la ejecución de dicho plan, por lo cual no es posible verificar el cumplimiento de la acción comprometida.</t>
  </si>
  <si>
    <t>El plan de mejoramiento se cierra, se evidencia el memorando : 3-2025-1595 del 3 de octubre d e2025 en el cual se comunica que, SE APRUEBA el plan de mejoramiento por parte de l a oficina de Control Interno</t>
  </si>
  <si>
    <t>La acción de mejora se encuentra cumplida, debido a que se evidencio en el acta del CIGYD del 30 de julio que fue aprobada la modificación  de la Actividad 17 del procedimiento PRO410-199-11 Asignación y Distribución de Billetería, el cual fue aprobado asi :"
El Comité de Cupos evalúa y determina el cupo aprobado a los distribuidores, que incluye el aumento o la disminución de los mismos; para el caso de los sorteos extraordinarios y sorteos especiales y/o redistribuidos se autorizará la impresión adicional de billeteria, según requerimiento del distribuidor y/o la expectativa de venta que se tenga…”
Nota 1. Corresponde a la Dirección de Operación de Producto y Comercialización informar a los distribuidores el cupo asignado.
Nota 2. Se pueden efectuar modificaciones transitorias de adición de billeteria a los distribuidores que las requieran, para atender situaciones especiales."</t>
  </si>
  <si>
    <t xml:space="preserve">La acción de mejora se encuentra cumplida, se descargaron cada uno de los formatos publicados en el secop en donde se evidencio la totalidad de los informes de actividades y el formato de seguimiento suscrito por parte del supervisor del contrato </t>
  </si>
  <si>
    <t>La acción de mejora se encuentra cumplida; mediante captura de pantalla del perfil de comprador de billetería se puede evidenciar que el letrero que indicaba que los premios serian pagados 8 dias hábiles posteriores a la solicitud de reclamo del pago, el cual fue cambiado a 30 dias calendario posteriores a la presentación de la solicitud del ganador</t>
  </si>
  <si>
    <t xml:space="preserve">La acción de mejora se cierra; se identifica en la pagina de la lotería el procedimiento  IDENTIFICACIÓN PARA TRABAJADORES OFICIALES, CONTRATISTAS, COLOCADORES Y DEMAS PERSONAL QUE REQUIERA LA ENTIDAD PRO420-541-3 en donde se actualizo el  responsable de las actividades 2, 3, 4, 5 y 6 quedando finalmente el director de operación de producto y comercialización 
</t>
  </si>
  <si>
    <t xml:space="preserve">La acción de mejora se encuentra cerrada; revisado el SharePoint de planes de mejoramiento se  observa  el  INFORME OFICINA ATENCIÓN Y SERVICIO AL CLIENTE indicando  que se han culminado las adecuaciones del área de Atención y Servicio al Cliente, cumpliendo con las condiciones de accesibilidad, funcionalidad y confort establecidas. El espacio cuenta con rutas de circulación amplias, señalización adecuada y el plano de evacuación en sistema Braille y luminiscente, garantizando así la accesibilidad para todos los usuarios. En cumplimiento de lo establecido en la Circular 005 de 2018 emitida por la Veeduría Distrital. </t>
  </si>
  <si>
    <t xml:space="preserve">La acción de mejora se encuentra cumplida; revisado el SharePoint de planes de mejoramiento se  observa  el  INFORME OFICINA ATENCIÓN Y SERVICIO AL CLIENTE indicando  que se han culminado las adecuaciones del área de Atención y Servicio al Cliente, cumpliendo con las condiciones de accesibilidad, funcionalidad y confort establecidas. El espacio cuenta con rutas de circulación amplias, señalización adecuada y el plano de evacuación en sistema Braille y luminiscente, garantizando así la accesibilidad para todos los usuarios. En cumplimiento de lo establecido en la Circular 005 de 2018 emitida por la Veeduría Distrital. </t>
  </si>
  <si>
    <t>La acción de mejora se encuentra cerrada; revisado el SharePoint de planes de mejoramiento el 14/10/2025 se identificaron los siguientes soportes: 
-. Memorando n°3-2025-1613 del 7/10/2025  con el cual la OGTI sobre los conceptos técnicos de los elementos tecnológicos con su respectiva apreciación del bien.
-.soporte de ajuste de elementos con un aumento del valor de los mismos en 87 millones para equipos de computo. 
Nota en auditoria sobre gestión de bienes y servicios se identificaron elementos que deben sufrir un nuevo avaluó los cuales son abordados en el seguimiento realizado con corte al cuarto trimestre de 2025</t>
  </si>
  <si>
    <t xml:space="preserve">La acción de mejora se encuentra cumplida, si bien la Unidad manifiesta que no se ha realizado la entrega de inventario para cargar a SICOF, en auditoria realizada sobre el proceso de gestión de bienes y servicios en 2025 se identifico que se registraron el 100% de los inventarios de funcionarios públicos con sus respectivos soportes firmados por cada uno de ellos, que fue la razón principal que dio origen al hallazgo por lo tanto se cierra el plan de mejora y la actualización del sistema SICOF se realizara seguimiento en el hallazgo relacionado con dicha actualización </t>
  </si>
  <si>
    <t xml:space="preserve">La acción de mejora se cierra; se evidencio la actualización de la matriz de riesgos los controles del riesgo RC-10 fueron ajustados de acuerdo c0n la matriz de riesgos versión 2 de 2025
</t>
  </si>
  <si>
    <t xml:space="preserve">La acción de mejora se encuentra en ejecución; revisado el SharePoint de planes de mejoramiento el 15/10/2025 se identificaron pantallazos con el reporte de seguimiento a la matriz de riesgos del proceso. De igual forma, se revisó el OneDrive compartido por la OAP paras cargar evidencias identificado el reporte por parte del proceso responsables. 
Así entonces, se recomienda al proceso continuar con el reporte de conformidad con los lineamientos establecidos por la OAP. </t>
  </si>
  <si>
    <t xml:space="preserve">La acción de mejora se encuentra en ejecución . Al revisar el SharePoint de planes de mejoramiento el 14/10/2025, se identificaron los siguientes soportes:
Acta de reunión de revisión del plan de mejoramiento interno de la Unidad de Recursos Físicos del 03/07/2025, realizada entre la jefe de la unidad, el profesional de almacén y una contratista.
Acta de reunión de revisión del plan de mejoramiento interno de la Unidad de Recursos Físicos del 16/07/2025, con participación de la jefe de la unidad, el profesional de almacén y una contratista.
Acta de reunión de revisión del plan de mejoramiento interno de la Unidad de Recursos Físicos del 27/08/2025, en la que participaron la jefe de la unidad, el profesional de almacén y una contratista.
Correo electrónico del 10/09/2025 remitido por la contratista de la unidad a la profesional almacenista, en el cual se recuerdan las actividades bajo su responsabilidad.
Correo electrónico del 22/09/2025 enviado por la contratista de la unidad al profesional y al contratista de gestión documental, en el que se informan las actividades pendientes por realizar relacionadas con los planes de mejoramiento y el reporte de actividades internas.
En consecuencia, se evidencia que se ha realizado seguimiento al avance de las acciones registradas en los planes de mejoramiento mediante actas y correos electrónicos. </t>
  </si>
  <si>
    <t>La acción de mejora se encuentra en ejecución; revisado el SharePoint de planes de mejoramiento el 15/10/2025  se identificó  matriz macro con el propósito de abordar los temas pendientes en materia de gestión documental.  En la cual se identifica la acción Realizar la actualización del documento del diagnostico Integral de archivo a iniciar en el mes 11  y finalizar en el mes 2  Se recomienda incluir en esta información la vigencia de inicio y finalización de la acción, con el fin de garantizar mayor claridad y trazabilidad en el seguimiento.</t>
  </si>
  <si>
    <t xml:space="preserve">La acción de mejora se encuentra en ejecución; revisado el SharePoint de planes de mejoramiento se identificó acta de reunión del 30/09/2025 con el cual el proceso realizó seguimiento entre otras cosas a los planes de mejoramiento vigentes. 
Si bien, se cumplió con el acta de reunión propuesta la acción no se cierra; en el entendido de verificar efectividad de la acción con el seguimiento y reporte de planes de mejoramiento a cargo del proceso a corte de diciembre; identificando el nivel de cumplimiento de las acciones formuladas.. </t>
  </si>
  <si>
    <t xml:space="preserve">La acción de mejora se encuentra en ejecución; acorde con los soportes cargados por el proceso, se aportó acta del CICI celebrado el 24 de julio de 2025 en la que se presenta y aprueba la Matriz de riesgos v2 2025 (Oficina Asesora de Planeación).
No obstante, en la actualización no se incluyeron riesgos asociados con el posible incumplimiento de indicadores estratégicos; por tanto, la acción no se cierra hasta cuando no se identifiquen las modificaciones relacionadas. </t>
  </si>
  <si>
    <t xml:space="preserve">La acción de mejora se encuentra en ejecución;  revisado el SharePoint de planes de mejoramiento se identificó versión 2 de la matriz de riesgos con la propuesta de los ajustes a riesgos fiscales y acta del CICCI del 23/09/2025. 
No obstante, si bien se presentaron los ajustes en el comité estos no fueron aprobados debido a que los procesos responsables de los riesgos no tenian el conocimiento. Así entonces, se determinó la socialización para revisión por parte de estos para aprobación previo a la socialización en el marco de una nueva sesión del CICCI. </t>
  </si>
  <si>
    <t xml:space="preserve">La acción de mejora se encuentra en ejecución; revisado el SharePoint de planes de mejoramiento se identificó acta del 29/08/2025 del CIGD donde se socializó el informe de riesgos con corte al II trimestre del 2025 el cual incluye entre otras cosas el seguimiento a riesgos materializados (cero) y correo del 09/07/2025 con el cual el proceso solicitó a las demás áreas reportar los eventos de riesgo materializados durante el periodo. 
Así entonces, se encuentra pendiente la socialización del procedimiento en las sesiones del CIGD
</t>
  </si>
  <si>
    <t>Carlos Rey R./ Manuela Hernández J.</t>
  </si>
  <si>
    <t xml:space="preserve">La acción de mejora se encuentra en ejecución, si bien, se identificó que la matriz de riesgos fue actualizada y publicada en la web, como Matriz de riegos Versión 2 y fue socializada a todos los integrantes del CICCI el dia 24 de julio; los controles de los riesgos de corrupción asociados al proceso Gestión Jurídica no han sido actualziados por el proceso. </t>
  </si>
  <si>
    <t xml:space="preserve">La acción de mejora se encuentra en ejecución; revisado el SharePoint de planes de mejoramiento se identificó: 
-. Acta del 29/08/2025 del CIGD donde se socializó el informe de riesgos con corte al II trimestre del 2025 el cual incluye entre otras cosas el seguimiento a riesgos materializados (cero)
-. Correo del 09/07/2025 con el cual el proceso solicitó a las demás áreas reportar los eventos de riesgo materializados durante el periodo.
-. Presentación Power Point resultados del informe riesgos del II trimestre 2025. 
No obstante, para verificar la efectividad de la acción esta no se cierra hasta no identificar fortalecimiento de las debilidades en cuanto a reporte y evidencias; ya que, estas persisten hasta la fecha de monitoreo realizado por la OAP.  </t>
  </si>
  <si>
    <t>ACCIONES CERRADAS III TRIMESTRE 2025</t>
  </si>
  <si>
    <t xml:space="preserve">La acción de mejora se encuentra en ejecución; mediante memorando n°3-2025-1573 del 30/09/2025 la cual se gestionará por la OCI en el mes de octubre. </t>
  </si>
  <si>
    <t>La acción de mejora se encuentra en ejecución; mediante memorando n°3-2025-1581 del 02/10/2025 el proceso solicitó prórroga para cumplimiento de la acción, la cual se gestionará por la OCI en el mes de octubre. 
Lo anterior, teniendo en cuenta que si bien la Dirección presentó un reporte elaborado por el estadígrafo, en el cual se realiza el seguimiento al porcentaje de ventas de determinados distribuidores que registran un promedio inferior al 20%.
Se recomienda que dicha información sea socializada ante el Comité de Cupos, considerando un periodo de análisis que abarque un mayor número de sorteos, con el propósito de obtener resultados más representativos, eliminar posibles datos atípicos y enfocar las decisiones del Comité en los casos que realmente requieran acciones de seguimiento o medidas correctivas.</t>
  </si>
  <si>
    <t>La acción de mejora se encuentra en ejecución; mediante memorando n°3-2025-1581 del 02/10/2025 el proceso solicitó prórroga para cumplimiento de la acción, la cual se gestionará por la OCI en el mes de octubre. 
Lo anterior, teniendo en cuenta que si bien el proceso auditado adjuntó evidencia del proceso de aprobación del plan de contingencia. Se continuará realizando seguimiento al cumplimiento de esta acción dentro del plan de mejoramiento.</t>
  </si>
  <si>
    <t xml:space="preserve">La acción de mejora se cierra; se evidenció la actualización de la matriz de riesgos del proceso para consolidar la versión 2 de 2025
Asi mismo, con los soportes aportados para los hallazgos n°671 y 672 se evidencia el reporte de ejecución de controles en el marco de los seguimientos trimestrales a la matriz de riesgos. </t>
  </si>
  <si>
    <r>
      <t xml:space="preserve">La acción de mejora se cierra: al revisar el SharePoint de planes de mejoramiento el 23/10/2025, el proceso reportó el informe de adecuación de la oficina donde se evidenció el elemento de señalización ubicado al ingreso o en la puerta de acceso a la oficina de atención al cliente.
</t>
    </r>
    <r>
      <rPr>
        <b/>
        <sz val="10"/>
        <color rgb="FF000000"/>
        <rFont val="Arial Narrow"/>
        <family val="2"/>
      </rPr>
      <t xml:space="preserve"> </t>
    </r>
  </si>
  <si>
    <r>
      <t xml:space="preserve">La acción de mejora se cierra: al revisar el SharePoint de planes de mejoramiento el 23/10/2025, el proceso reportó el informe de adecuación de la oficina donde se evidenció el elemento de horario de atención ubicado al ingreso o en la puerta de acceso a la oficina de atención al cliente.
</t>
    </r>
    <r>
      <rPr>
        <b/>
        <sz val="10"/>
        <color rgb="FF000000"/>
        <rFont val="Arial Narrow"/>
        <family val="2"/>
      </rPr>
      <t xml:space="preserve"> </t>
    </r>
  </si>
  <si>
    <t>La acción de mejora se encuentra en ejecución; mediante memorando n°3-2025-1581 del 02/10/2025 el proceso solicitó prórroga para cumplimiento de la acción, la cual se gestionará por la OCI en el mes de octubre. 
Lo anterior, teniendo en cuenta que si bien se aportó evidencia de la realización de la capacitación al jefe encargado  y  un colaborador de la Dirección de operaciones de producto para que apoye en la revisión de los documentos faltantes.</t>
  </si>
  <si>
    <t>La acción de mejora se encuentra en ejecución; mediante memorando n°3-2025-1581 del 02/10/2025 el proceso solicitó prórroga para cumplimiento de la acción, la cual se gestionará por la OCI en el mes de octubre. 
Lo anterior, teniendo en cuenta que no se remitió evidencia que demuestre la realización del seguimiento mensual a las pólizas de los distribuidores por parte de la funcionaria asignada para esta labor (Sandra Alarcón). Asimismo, no se evidenció el registro o la constancia de la recepción de dicho seguimiento por parte del supervisor del contrato de distribución.</t>
  </si>
  <si>
    <t>La acción de mejora se encuentra en ejecución; mediante memorando n°3-2025-1581 del 02/10/2025 el proceso solicitó prórroga para cumplimiento de la acción, la cual se gestionará por la OCI en el mes de octubre. 
Lo anterior, teniendo en cuenta que si bien se envió un correo en abril de 2025 solicitando la actualización del normograma, a la fecha no se ha realizado dicha actualización.</t>
  </si>
  <si>
    <t>La acción de mejora se encuentra en ejecución; mediante memorando n°3-2025-1581 del 02/10/2025 el proceso solicitó prórroga para cumplimiento de la acción, la cual se gestionará por la OCI en el mes de octubre. 
Lo anterior, teniendo en cuenta que en la actualización de la matriz a su versión 2 de 2025 el control no posee atributo de periodicidad, el proceso realizo reuniones con la Oficina de gestión tecnológica no obstante el control no ha sido ajustado</t>
  </si>
  <si>
    <t>El plan de mejoramiento se encuentra cerrado. Sie aportaron los siguientes formatos:
FT-SST-033: Formato de inspección a botiquín de primeros auxilios.
Plan de acción.
Procedimiento de inspecciones planeadas y no planeadas.
FT-SST-014: Formato de inspección de elementos de protección personal.
Se recomienda a la Unidad el gestionar la codificacion de los documentos mencionados,  para que su revisión o actualización ncuente con trazabilidad y registro de control de cambios, para verificar la versión vigente y la gestión documental correspondiente.</t>
  </si>
  <si>
    <t xml:space="preserve">El plan de mejoramiento se encuentra cerrada.  se aportó evidencia que demuestró  la existencia de la señalización de emergencia en la sede administrativa con planos que identifica las áreas y salidas de emergencia que respalden lo descrito por el contratista de Seguridad y Salud en el Trabajo (SST).
</t>
  </si>
  <si>
    <t>La acción de mejora se cierra; mediante correo electrónico del 16/10/2025 el proceso remitio los siguientes soportes: 
-. Justificación de la modificación del contrato n°18 del 2025. 
-. Modificación contrato n°18 del 2025 incluyendo la respondabilidad al contratista de dar cumplimiento con las obligaciones del seguridad de la información.
-. Aprobación de la modificación por parte de la Secretaría General con fecha 15/10/2025
-. Comunicación a los supervisores del contrato (OAP y OGTI) de la modificación mediante correo electrónico del 16/10/2025. 
Lo anterior, teniendo en cuenta que mediante memorando n°3-2025-1408 del 29/08/2025 el proceso OGTI solicitó reformulación y prórroga de las acción a la OCI; en el cual se informó que se realizarían 3 acciones (una a cargo de la Secretaría General) para subsanar la debilidad identificada a más tardar a noviembre del 2025. 
Por tanto, la solicitud fue aprobada por la OCI mediante memorando n°3-2025-1450 del 08/09/2025.</t>
  </si>
  <si>
    <t xml:space="preserve">La acción de mejora se encuentra en ejecución; revisado el SharePoint se identificó acta del 27/12/2024 acta de reunión entre la OGTI y la Unidad de Recursos Físicos para revisión de los insumos para consolidación del estudio técnico de mecidicón posterior.
No obstante, teniendo en cuenta que no se identificó activación o baja de los bienes; la acción no se cierra hasta cuando no se realicen las actividades descritas y por tanto, la OCI tramitará solicitud de prórroga para cumplimiento en el mes de octubre (memorando n°3-2025-1662) </t>
  </si>
  <si>
    <t xml:space="preserve">La acción de mejora se encuentra incumplida; teniendo en cuenta que al corte del II trimestre el proceso adjuntó memorando n°3-2025-187 del 31/01/2025 conn el cual se remitió a la Unidad Financiera y Contable el  ESTUDIO TECNICO MEDICION POSTERIOR ACTIVOS TOTALMENTE DEPRECIADOS A 31 DICIEMBRE 2024.
Así mismo, mediante memorando n°3-2025-1160 del 07/07/2025 se solicitó a la OGTI estudio técnico sobre la vida útil de los activos tecnológicos con corte a mayo, el cual fue respondidó mediante menorando n°3-2025-1342; para lo cual el proceso mediante radicado n° 3-2025-1613 del 07/10/2025 informó que el concepto emitido sería tenido en cuenta para realizar el proceso de análisis y valoración de los activos tecnológicos totalmente depreciados.
Por tanto, hasta que no se realice el avaluó de los bienes intangibles no se puede cerrar la acción de mejora; y por tanto, la OCI tramitará solicitud de prórroga para cumplimiento en el mes de octubre (memorando n°3-2025-1662) </t>
  </si>
  <si>
    <t xml:space="preserve">TEMA: INVENTARIO DE BIENES.
HALLAZGO No. 5:      
De la validación física del inventario asignado a la jefe de la Oficina Jurídica, realizada en sitio el día 23 de octubre de 2024 y teniendo en cuenta la respuesta entregada sobre el informe preliminar de auditoria por la Unidad de Recursos Físicos frente a las debilidades encontradas, se identificó que las siguientes persisten:  
• El PORTATIL LENOVO THINKPAD con placa número 2999, inventariado a la Jefe de la Oficina Jurídica, sigue en poder de la Secretaria general.
• El portátil de la oficina jurídica con placa 2945 no se encuentra en el inventario de la jefe de dicha oficina.
</t>
  </si>
  <si>
    <t xml:space="preserve">Realización de movimientos de bienes, sin la correspondiente autorización al Almacenista, falta de control  organización de los inventarios de la entidad y registro incorrecto de movimientos de los bienes </t>
  </si>
  <si>
    <t xml:space="preserve">Realizar una capacitación a los servidores de la entidad, sobre deberes, obligaciones en relación con los bienes asignados, asi como sobre el ejercicio del autocontrol y controles aplicables al procedimiento de inventarios. 
</t>
  </si>
  <si>
    <t>Capacitación realizada</t>
  </si>
  <si>
    <t>La acción de mejora se cierra; mediante correo electrónico del 29/07/2025, el proceso responsable remitió listado de asistencia relacionada con inventarios, en la cual asistieron 20 servidores (entre trabajadores oficiales y servidores públicos de libre nombramiento y remoción)</t>
  </si>
  <si>
    <t xml:space="preserve">De la validación física del inventario realizada para 6 trabajadores oficiales y una empleada publica pertenecientes a la Dirección de Operación de Producto y Comercialización, se evidenció que el Portátil Lenovo 20V9006VLM de placa 2910 está en poder del jefe de la Unidad de Apuestas y Control de Juegos y no en el trabajador oficial de la dirección. Situación que permite identificar debilidades en la base de datos de inventarios que maneja la Lotería.  </t>
  </si>
  <si>
    <t>La acción de mejora se encuentra cerrada. El profesional contratista de SST en compañía de la jefe de la Unidad de recursos fisicos aportaron evidencia de la realizacion de mantenimientos sobre los activos de la Loteria, de igual forma se evidencio los amnteniemitnos en los informes de austeridad en el gasto publico y las facturas de mantenimiento de extintores</t>
  </si>
  <si>
    <r>
      <t xml:space="preserve">Lineamiento 14.2
II Semestre 2023: 
</t>
    </r>
    <r>
      <rPr>
        <sz val="10"/>
        <color rgb="FF000000"/>
        <rFont val="Arial Narrow"/>
        <family val="2"/>
      </rPr>
      <t xml:space="preserve">Se recomienda a la Unidad de Recursos Físicos: 
-. Revisión de la Política de Gestión Documental con el fin de identificar posibles cambios en la normatividad o inclusión de nuevos lineamientos aplicables a la entidad.
-.  Revisión de la funcionalidad de archivo con la que actualmente cuenta el aplicativo SIGA, con el fin de capacitar a los colaboradores de la entidad sobre la funcionalidad, los pasos y la periodicidad para realizar el correcto archivo de las comunicaciones.  
</t>
    </r>
  </si>
  <si>
    <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</si>
  <si>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r>
      <t>1</t>
    </r>
    <r>
      <rPr>
        <b/>
        <sz val="10"/>
        <color rgb="FF000000"/>
        <rFont val="Arial Narrow"/>
        <family val="2"/>
      </rPr>
      <t xml:space="preserve">. Diseño e implementación de capacitaciones:
</t>
    </r>
    <r>
      <rPr>
        <sz val="10"/>
        <color rgb="FF000000"/>
        <rFont val="Arial Narrow"/>
        <family val="2"/>
      </rPr>
      <t xml:space="preserve">Capacitaciones dirigidas a fortalecer la supervisión de los expedientes contractuales, de acuerdo con los procedimientos internos actualizados de gestión documental.
</t>
    </r>
  </si>
  <si>
    <r>
      <rPr>
        <sz val="10"/>
        <color rgb="FF000000"/>
        <rFont val="Arial Narrow"/>
        <family val="2"/>
      </rPr>
      <t xml:space="preserve">La acción de mejora se encuentra en ejecución; revisado lo reportado por el proceso responsable se identificó: 
</t>
    </r>
    <r>
      <rPr>
        <i/>
        <sz val="10"/>
        <color rgb="FF000000"/>
        <rFont val="Arial Narrow"/>
        <family val="2"/>
      </rPr>
      <t xml:space="preserve">Acción 1. "Realizar seguimiento periodico a los planes de mejoramiento a cargo de la Unidad de Talento Humano para garantizar su cumplimiento; </t>
    </r>
    <r>
      <rPr>
        <sz val="10"/>
        <color rgb="FF000000"/>
        <rFont val="Arial Narrow"/>
        <family val="2"/>
      </rPr>
      <t xml:space="preserve">se identificó reporte por parte del proceso con corte al II trimestre del 2025 mediante correo del 04/07/2025. 
</t>
    </r>
    <r>
      <rPr>
        <i/>
        <sz val="10"/>
        <color rgb="FF000000"/>
        <rFont val="Arial Narrow"/>
        <family val="2"/>
      </rPr>
      <t xml:space="preserve">
Acción 2. "Realizar la contratación de un profesional que dentro de sus obligaciones contemple exclusivamente  la actualización de perfiles y manuales de funciones, el cual deberá elaborar un plan de trabajo detallado para su seguimiento mensual", </t>
    </r>
    <r>
      <rPr>
        <sz val="10"/>
        <color rgb="FF000000"/>
        <rFont val="Arial Narrow"/>
        <family val="2"/>
      </rPr>
      <t xml:space="preserve">se remitió informe donde se registran las actividades realizadas durante el trimestres encaminadas a la actualización de los manuales. Entre las cuales se detalla: 
-. La revisión y cruce de funciones de cada perfil para los empleados públicos y trabajadores oficiales.
-. Proyecto documento manual de para empleados públicos.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</si>
</sst>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dd/mm/yyyy;@"/>
  </numFmts>
  <fonts count="73"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b/>
      <i/>
      <sz val="10"/>
      <color theme="1"/>
      <name val="Arial Narrow"/>
      <family val="2"/>
    </font>
    <font>
      <u/>
      <sz val="10"/>
      <color theme="1"/>
      <name val="Arial Narrow"/>
      <family val="2"/>
    </font>
    <font>
      <b/>
      <sz val="8"/>
      <color rgb="FFFF0000"/>
      <name val="Arial Narrow"/>
      <family val="2"/>
    </font>
    <font>
      <sz val="8"/>
      <color rgb="FFFF0000"/>
      <name val="Arial Narrow"/>
      <family val="2"/>
    </font>
    <font>
      <sz val="10"/>
      <color rgb="FF0000FF"/>
      <name val="Arial Narrow"/>
      <family val="2"/>
    </font>
    <font>
      <sz val="10"/>
      <color rgb="FF1D16F0"/>
      <name val="Arial Narrow"/>
      <family val="2"/>
    </font>
    <font>
      <b/>
      <sz val="10"/>
      <color rgb="FF000000"/>
      <name val="Arial Narrow"/>
      <family val="2"/>
    </font>
    <font>
      <sz val="10"/>
      <color rgb="FF000000"/>
      <name val="Arial Narrow"/>
      <family val="2"/>
    </font>
    <font>
      <sz val="10"/>
      <color rgb="FF000000"/>
      <name val="Arial Narrow"/>
      <family val="2"/>
    </font>
    <font>
      <sz val="10"/>
      <name val="Arial Narrow"/>
      <family val="2"/>
    </font>
    <font>
      <b/>
      <sz val="10"/>
      <color rgb="FF1D16F0"/>
      <name val="Arial Narrow"/>
      <family val="2"/>
    </font>
    <font>
      <b/>
      <i/>
      <sz val="10"/>
      <color rgb="FF000000"/>
      <name val="Arial Narrow"/>
      <family val="2"/>
    </font>
    <font>
      <u/>
      <sz val="10"/>
      <color rgb="FF000000"/>
      <name val="Arial Narrow"/>
      <family val="2"/>
    </font>
    <font>
      <b/>
      <sz val="10"/>
      <color rgb="FFFF0000"/>
      <name val="Arial Narrow"/>
      <family val="2"/>
    </font>
    <font>
      <i/>
      <sz val="10"/>
      <color rgb="FF000000"/>
      <name val="Arial Narrow"/>
      <family val="2"/>
    </font>
    <font>
      <sz val="10"/>
      <color theme="1"/>
      <name val="Arial Narrow"/>
      <family val="2"/>
    </font>
  </fonts>
  <fills count="28">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FFFF00"/>
        <bgColor rgb="FF000000"/>
      </patternFill>
    </fill>
    <fill>
      <patternFill patternType="solid">
        <fgColor rgb="FFFF0000"/>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indexed="64"/>
      </right>
      <top/>
      <bottom/>
      <diagonal/>
    </border>
    <border>
      <left style="thin">
        <color rgb="FF000000"/>
      </left>
      <right style="thin">
        <color rgb="FF000000"/>
      </right>
      <top/>
      <bottom/>
      <diagonal/>
    </border>
    <border>
      <left style="thin">
        <color rgb="FF000000"/>
      </left>
      <right/>
      <top style="thin">
        <color rgb="FF000000"/>
      </top>
      <bottom/>
      <diagonal/>
    </border>
  </borders>
  <cellStyleXfs count="23">
    <xf numFmtId="0" fontId="0" fillId="0" borderId="0"/>
    <xf numFmtId="9" fontId="1" fillId="0" borderId="0" applyFont="0" applyFill="0" applyBorder="0" applyAlignment="0" applyProtection="0"/>
    <xf numFmtId="0" fontId="2" fillId="0" borderId="0"/>
    <xf numFmtId="0" fontId="3" fillId="0" borderId="0"/>
    <xf numFmtId="0" fontId="10"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67">
    <xf numFmtId="0" fontId="0" fillId="0" borderId="0" xfId="0"/>
    <xf numFmtId="0" fontId="8" fillId="11" borderId="0" xfId="0" applyFont="1" applyFill="1" applyAlignment="1" applyProtection="1">
      <alignment horizontal="center" vertical="center" wrapText="1"/>
      <protection locked="0"/>
    </xf>
    <xf numFmtId="0" fontId="8"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8"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8"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8" fillId="14" borderId="1" xfId="1" applyFont="1" applyFill="1" applyBorder="1" applyAlignment="1" applyProtection="1">
      <alignment horizontal="center" vertical="center" wrapText="1"/>
      <protection locked="0"/>
    </xf>
    <xf numFmtId="0" fontId="8" fillId="0" borderId="1" xfId="0" applyFont="1" applyBorder="1" applyAlignment="1">
      <alignment vertical="top" wrapText="1"/>
    </xf>
    <xf numFmtId="0" fontId="8" fillId="0" borderId="1" xfId="0" applyFont="1" applyBorder="1" applyAlignment="1">
      <alignment vertical="center" wrapText="1"/>
    </xf>
    <xf numFmtId="0" fontId="7" fillId="3" borderId="0" xfId="0" applyFont="1" applyFill="1" applyAlignment="1" applyProtection="1">
      <alignment horizontal="center" vertical="top" wrapText="1"/>
      <protection locked="0"/>
    </xf>
    <xf numFmtId="0" fontId="8" fillId="12" borderId="0" xfId="0" applyFont="1" applyFill="1" applyAlignment="1" applyProtection="1">
      <alignment horizontal="center" vertical="top" wrapText="1"/>
      <protection locked="0"/>
    </xf>
    <xf numFmtId="0" fontId="8" fillId="0" borderId="0" xfId="0" applyFont="1" applyAlignment="1" applyProtection="1">
      <alignment horizontal="center" vertical="top" wrapText="1"/>
      <protection locked="0"/>
    </xf>
    <xf numFmtId="0" fontId="8"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8"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8" fillId="0" borderId="0" xfId="0" applyFont="1" applyAlignment="1">
      <alignment horizontal="center" vertical="center" wrapText="1"/>
    </xf>
    <xf numFmtId="14" fontId="8" fillId="0" borderId="0" xfId="0" applyNumberFormat="1" applyFont="1" applyAlignment="1" applyProtection="1">
      <alignment horizontal="center" vertical="center" wrapText="1"/>
      <protection locked="0"/>
    </xf>
    <xf numFmtId="0" fontId="8" fillId="14"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wrapText="1"/>
      <protection locked="0"/>
    </xf>
    <xf numFmtId="0" fontId="14" fillId="0" borderId="0" xfId="0" applyFont="1" applyAlignment="1">
      <alignment horizontal="center" vertical="center"/>
    </xf>
    <xf numFmtId="0" fontId="13" fillId="0" borderId="0" xfId="0" applyFont="1" applyAlignment="1">
      <alignment horizontal="center" vertical="center" wrapText="1"/>
    </xf>
    <xf numFmtId="0" fontId="8" fillId="0" borderId="0" xfId="0" applyFont="1" applyAlignment="1">
      <alignment horizontal="center" vertical="top" wrapText="1"/>
    </xf>
    <xf numFmtId="9" fontId="8" fillId="0" borderId="0" xfId="1" applyFont="1" applyFill="1" applyBorder="1" applyAlignment="1" applyProtection="1">
      <alignment horizontal="center" vertical="center"/>
      <protection locked="0"/>
    </xf>
    <xf numFmtId="14" fontId="8" fillId="0" borderId="0" xfId="0" applyNumberFormat="1" applyFont="1" applyAlignment="1">
      <alignment horizontal="center" vertical="center"/>
    </xf>
    <xf numFmtId="14" fontId="12" fillId="0" borderId="0" xfId="0" applyNumberFormat="1" applyFont="1" applyAlignment="1">
      <alignment horizontal="center" vertical="center" wrapText="1"/>
    </xf>
    <xf numFmtId="14" fontId="8"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top" wrapText="1"/>
    </xf>
    <xf numFmtId="0" fontId="9" fillId="0" borderId="0" xfId="2" applyFont="1" applyAlignment="1">
      <alignment horizontal="center" vertical="center" wrapText="1"/>
    </xf>
    <xf numFmtId="14" fontId="9" fillId="0" borderId="0" xfId="2" applyNumberFormat="1" applyFont="1" applyAlignment="1">
      <alignment horizontal="center" vertical="center" wrapText="1"/>
    </xf>
    <xf numFmtId="14" fontId="9" fillId="0" borderId="0" xfId="0" applyNumberFormat="1" applyFont="1" applyAlignment="1">
      <alignment horizontal="center" vertical="center"/>
    </xf>
    <xf numFmtId="0" fontId="15" fillId="0" borderId="0" xfId="0" applyFont="1" applyAlignment="1">
      <alignment horizontal="center" vertical="center" wrapText="1"/>
    </xf>
    <xf numFmtId="0" fontId="9" fillId="0" borderId="0" xfId="2" applyFont="1" applyAlignment="1">
      <alignment horizontal="center" vertical="top" wrapText="1"/>
    </xf>
    <xf numFmtId="14" fontId="9"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9" fillId="0" borderId="0" xfId="9" applyFont="1" applyFill="1" applyBorder="1" applyAlignment="1" applyProtection="1">
      <alignment horizontal="center" vertical="center" wrapText="1"/>
    </xf>
    <xf numFmtId="0" fontId="11" fillId="0" borderId="0" xfId="0" applyFont="1" applyAlignment="1">
      <alignment horizontal="center" vertical="center"/>
    </xf>
    <xf numFmtId="14" fontId="16" fillId="0" borderId="0" xfId="0" applyNumberFormat="1" applyFont="1" applyAlignment="1">
      <alignment horizontal="center" vertical="center"/>
    </xf>
    <xf numFmtId="0" fontId="16" fillId="0" borderId="0" xfId="0" applyFont="1" applyAlignment="1">
      <alignment horizontal="center" vertical="center"/>
    </xf>
    <xf numFmtId="9" fontId="8" fillId="0" borderId="0" xfId="0" applyNumberFormat="1" applyFont="1" applyAlignment="1">
      <alignment horizontal="center" vertical="center" wrapText="1"/>
    </xf>
    <xf numFmtId="0" fontId="12" fillId="0" borderId="0" xfId="0" applyFont="1" applyAlignment="1">
      <alignment horizontal="center" vertical="center" wrapText="1"/>
    </xf>
    <xf numFmtId="0" fontId="9" fillId="0" borderId="0" xfId="0" applyFont="1" applyAlignment="1" applyProtection="1">
      <alignment horizontal="center" vertical="top" wrapText="1"/>
      <protection locked="0"/>
    </xf>
    <xf numFmtId="9" fontId="8" fillId="0" borderId="0" xfId="1"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9" fontId="8" fillId="0" borderId="0" xfId="0" applyNumberFormat="1" applyFont="1" applyAlignment="1" applyProtection="1">
      <alignment horizontal="center" vertical="center" wrapText="1"/>
      <protection locked="0"/>
    </xf>
    <xf numFmtId="14" fontId="12" fillId="0" borderId="0" xfId="0" applyNumberFormat="1" applyFont="1" applyAlignment="1" applyProtection="1">
      <alignment horizontal="center" vertical="center" wrapText="1"/>
      <protection locked="0"/>
    </xf>
    <xf numFmtId="0" fontId="9" fillId="0" borderId="0" xfId="0" applyFont="1" applyAlignment="1" applyProtection="1">
      <alignment horizontal="left" vertical="top" wrapText="1"/>
      <protection locked="0"/>
    </xf>
    <xf numFmtId="0" fontId="8" fillId="0" borderId="0" xfId="4" applyFont="1" applyAlignment="1">
      <alignment horizontal="center" vertical="center" wrapText="1"/>
    </xf>
    <xf numFmtId="0" fontId="8" fillId="0" borderId="0" xfId="0" applyFont="1" applyAlignment="1" applyProtection="1">
      <alignment horizontal="center" vertical="top" wrapText="1" shrinkToFit="1"/>
      <protection locked="0"/>
    </xf>
    <xf numFmtId="14" fontId="9" fillId="0" borderId="0" xfId="0" applyNumberFormat="1" applyFont="1" applyAlignment="1" applyProtection="1">
      <alignment horizontal="center" vertical="center"/>
      <protection locked="0"/>
    </xf>
    <xf numFmtId="0" fontId="7" fillId="0" borderId="0" xfId="0" applyFont="1" applyAlignment="1" applyProtection="1">
      <alignment horizontal="left" vertical="center" wrapText="1"/>
      <protection locked="0"/>
    </xf>
    <xf numFmtId="0" fontId="9" fillId="0" borderId="0" xfId="0" applyFont="1" applyAlignment="1">
      <alignment horizontal="center" vertical="top" wrapText="1"/>
    </xf>
    <xf numFmtId="0" fontId="16" fillId="0" borderId="0" xfId="0" applyFont="1" applyAlignment="1">
      <alignment horizontal="center" vertical="top" wrapText="1"/>
    </xf>
    <xf numFmtId="0" fontId="8"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7" fillId="0" borderId="0" xfId="0" applyFont="1" applyAlignment="1">
      <alignment vertical="center" wrapText="1"/>
    </xf>
    <xf numFmtId="0" fontId="18" fillId="0" borderId="1" xfId="0" applyFont="1" applyBorder="1" applyAlignment="1" applyProtection="1">
      <alignment horizontal="center" vertical="center" wrapText="1"/>
      <protection locked="0"/>
    </xf>
    <xf numFmtId="14" fontId="12"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8" fillId="0" borderId="1" xfId="0" applyFont="1" applyBorder="1" applyAlignment="1">
      <alignment wrapText="1"/>
    </xf>
    <xf numFmtId="9" fontId="5" fillId="0" borderId="1" xfId="1" applyFont="1" applyBorder="1" applyAlignment="1" applyProtection="1">
      <alignment horizontal="center" vertical="center"/>
      <protection locked="0"/>
    </xf>
    <xf numFmtId="0" fontId="8" fillId="0" borderId="0" xfId="0" applyFont="1"/>
    <xf numFmtId="0" fontId="18" fillId="0" borderId="1"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18" fillId="0" borderId="1" xfId="0" applyFont="1" applyBorder="1" applyAlignment="1" applyProtection="1">
      <alignment horizontal="center" vertical="top" wrapText="1"/>
      <protection locked="0"/>
    </xf>
    <xf numFmtId="14" fontId="12"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7" fillId="0" borderId="0" xfId="0" applyFont="1" applyAlignment="1">
      <alignment horizontal="justify" vertical="top" wrapText="1"/>
    </xf>
    <xf numFmtId="14" fontId="5" fillId="0" borderId="0" xfId="0" applyNumberFormat="1" applyFont="1" applyAlignment="1">
      <alignment horizontal="center" vertical="center" wrapText="1"/>
    </xf>
    <xf numFmtId="0" fontId="23" fillId="0" borderId="0" xfId="0" applyFont="1" applyAlignment="1">
      <alignment horizontal="justify" vertical="top" wrapText="1"/>
    </xf>
    <xf numFmtId="0" fontId="25"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xf numFmtId="0" fontId="28" fillId="0" borderId="0" xfId="0" applyFont="1" applyAlignment="1" applyProtection="1">
      <alignment horizontal="center" vertical="top" wrapText="1"/>
      <protection locked="0"/>
    </xf>
    <xf numFmtId="0" fontId="29" fillId="0" borderId="0" xfId="0" applyFont="1"/>
    <xf numFmtId="0" fontId="31" fillId="0" borderId="0" xfId="0" applyFont="1" applyAlignment="1">
      <alignment vertical="top" wrapText="1"/>
    </xf>
    <xf numFmtId="0" fontId="27" fillId="2"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vertical="center" wrapText="1"/>
      <protection locked="0"/>
    </xf>
    <xf numFmtId="0" fontId="27" fillId="17" borderId="1"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0" fontId="28" fillId="0" borderId="1" xfId="0" applyFont="1" applyBorder="1"/>
    <xf numFmtId="0" fontId="29" fillId="0" borderId="8" xfId="0" applyFont="1" applyBorder="1"/>
    <xf numFmtId="0" fontId="29" fillId="0" borderId="14" xfId="0" applyFont="1" applyBorder="1"/>
    <xf numFmtId="0" fontId="29" fillId="0" borderId="7" xfId="0" applyFont="1" applyBorder="1"/>
    <xf numFmtId="0" fontId="29" fillId="0" borderId="9" xfId="0" applyFont="1" applyBorder="1"/>
    <xf numFmtId="0" fontId="29" fillId="0" borderId="15" xfId="0" applyFont="1" applyBorder="1"/>
    <xf numFmtId="0" fontId="29" fillId="0" borderId="8" xfId="0" applyFont="1" applyBorder="1" applyAlignment="1">
      <alignment horizontal="center"/>
    </xf>
    <xf numFmtId="0" fontId="29" fillId="0" borderId="0" xfId="0" applyFont="1" applyAlignment="1">
      <alignment horizontal="center"/>
    </xf>
    <xf numFmtId="0" fontId="29" fillId="0" borderId="14" xfId="0" applyFont="1" applyBorder="1" applyAlignment="1">
      <alignment horizontal="center"/>
    </xf>
    <xf numFmtId="0" fontId="33" fillId="0" borderId="8" xfId="0" applyFont="1" applyBorder="1"/>
    <xf numFmtId="0" fontId="34" fillId="0" borderId="8" xfId="0" applyFont="1" applyBorder="1"/>
    <xf numFmtId="0" fontId="33" fillId="0" borderId="0" xfId="0" applyFont="1"/>
    <xf numFmtId="0" fontId="34" fillId="6" borderId="1" xfId="0" applyFont="1" applyFill="1" applyBorder="1" applyAlignment="1">
      <alignment horizontal="center"/>
    </xf>
    <xf numFmtId="0" fontId="34" fillId="0" borderId="1" xfId="0" applyFont="1" applyBorder="1" applyAlignment="1" applyProtection="1">
      <alignment vertical="center" wrapText="1"/>
      <protection locked="0"/>
    </xf>
    <xf numFmtId="0" fontId="33" fillId="0" borderId="1" xfId="0" applyFont="1" applyBorder="1" applyAlignment="1" applyProtection="1">
      <alignment vertical="top" wrapText="1"/>
      <protection locked="0"/>
    </xf>
    <xf numFmtId="0" fontId="34"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34" fillId="0" borderId="0" xfId="0" applyFont="1"/>
    <xf numFmtId="0" fontId="30" fillId="0" borderId="18" xfId="0" applyFont="1" applyBorder="1" applyAlignment="1">
      <alignment vertical="center"/>
    </xf>
    <xf numFmtId="0" fontId="30" fillId="0" borderId="19" xfId="0" applyFont="1" applyBorder="1" applyAlignment="1">
      <alignment vertical="center"/>
    </xf>
    <xf numFmtId="0" fontId="35" fillId="0" borderId="17" xfId="0" applyFont="1" applyBorder="1" applyAlignment="1">
      <alignment horizontal="center" vertical="center"/>
    </xf>
    <xf numFmtId="0" fontId="37" fillId="0" borderId="0" xfId="0" applyFont="1" applyAlignment="1">
      <alignment horizontal="center"/>
    </xf>
    <xf numFmtId="0" fontId="33" fillId="0" borderId="0" xfId="0" applyFont="1" applyAlignment="1">
      <alignment horizontal="center"/>
    </xf>
    <xf numFmtId="0" fontId="33" fillId="0" borderId="0" xfId="0" applyFont="1" applyAlignment="1">
      <alignment horizontal="center" vertical="center"/>
    </xf>
    <xf numFmtId="9" fontId="33" fillId="0" borderId="0" xfId="1" applyFont="1" applyFill="1"/>
    <xf numFmtId="0" fontId="28" fillId="0" borderId="2" xfId="0" applyFont="1" applyBorder="1" applyAlignment="1" applyProtection="1">
      <alignment horizontal="center" vertical="center"/>
      <protection locked="0"/>
    </xf>
    <xf numFmtId="0" fontId="33" fillId="0" borderId="12" xfId="0" applyFont="1" applyBorder="1" applyAlignment="1">
      <alignment horizontal="left" vertical="center" wrapText="1"/>
    </xf>
    <xf numFmtId="0" fontId="33" fillId="0" borderId="1" xfId="0" applyFont="1" applyBorder="1" applyAlignment="1" applyProtection="1">
      <alignment horizontal="justify" vertical="center" wrapText="1"/>
      <protection locked="0"/>
    </xf>
    <xf numFmtId="0" fontId="38"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horizontal="justify" vertical="top" wrapText="1"/>
      <protection locked="0"/>
    </xf>
    <xf numFmtId="0" fontId="40" fillId="17" borderId="2" xfId="0" applyFont="1" applyFill="1" applyBorder="1" applyAlignment="1" applyProtection="1">
      <alignment horizontal="center" vertical="center" wrapText="1"/>
      <protection locked="0"/>
    </xf>
    <xf numFmtId="0" fontId="40" fillId="17" borderId="1" xfId="0" applyFont="1" applyFill="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0" fontId="41" fillId="0" borderId="1"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28" fillId="14" borderId="2"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wrapText="1"/>
      <protection locked="0"/>
    </xf>
    <xf numFmtId="14" fontId="41" fillId="14" borderId="1" xfId="2" applyNumberFormat="1" applyFont="1" applyFill="1" applyBorder="1" applyAlignment="1" applyProtection="1">
      <alignment horizontal="center" vertical="center" wrapText="1"/>
      <protection locked="0"/>
    </xf>
    <xf numFmtId="0" fontId="40" fillId="0" borderId="1" xfId="0" applyFont="1" applyBorder="1" applyAlignment="1">
      <alignment horizontal="left" vertical="center" wrapText="1"/>
    </xf>
    <xf numFmtId="0" fontId="28" fillId="14" borderId="1" xfId="0" applyFont="1" applyFill="1" applyBorder="1" applyAlignment="1" applyProtection="1">
      <alignment horizontal="center" vertical="center" wrapText="1"/>
      <protection locked="0"/>
    </xf>
    <xf numFmtId="0" fontId="28" fillId="16" borderId="2" xfId="0" applyFont="1" applyFill="1" applyBorder="1" applyAlignment="1" applyProtection="1">
      <alignment horizontal="center" vertical="center" wrapText="1"/>
      <protection locked="0"/>
    </xf>
    <xf numFmtId="0" fontId="28" fillId="14" borderId="21" xfId="0" applyFont="1" applyFill="1" applyBorder="1" applyAlignment="1" applyProtection="1">
      <alignment horizontal="center" vertical="center" wrapText="1"/>
      <protection locked="0"/>
    </xf>
    <xf numFmtId="0" fontId="28" fillId="0" borderId="21" xfId="0" applyFont="1" applyBorder="1" applyAlignment="1" applyProtection="1">
      <alignment horizontal="center" vertical="center"/>
      <protection locked="0"/>
    </xf>
    <xf numFmtId="0" fontId="28" fillId="0" borderId="21" xfId="0" applyFont="1" applyBorder="1" applyAlignment="1" applyProtection="1">
      <alignment horizontal="center" vertical="center" wrapText="1"/>
      <protection locked="0"/>
    </xf>
    <xf numFmtId="14" fontId="41" fillId="0" borderId="21" xfId="0" applyNumberFormat="1" applyFont="1" applyBorder="1" applyAlignment="1">
      <alignment horizontal="center" vertical="center" wrapText="1"/>
    </xf>
    <xf numFmtId="0" fontId="41" fillId="0" borderId="1" xfId="0" applyFont="1" applyBorder="1" applyAlignment="1">
      <alignment horizontal="left" vertical="top" wrapText="1"/>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8" fillId="0" borderId="2" xfId="0" applyFont="1" applyBorder="1"/>
    <xf numFmtId="0" fontId="28" fillId="0" borderId="1" xfId="0" applyFont="1" applyBorder="1" applyAlignment="1">
      <alignment horizontal="center" vertical="center"/>
    </xf>
    <xf numFmtId="2" fontId="28" fillId="0" borderId="2" xfId="0" applyNumberFormat="1" applyFont="1" applyBorder="1" applyAlignment="1" applyProtection="1">
      <alignment horizontal="center" vertical="center"/>
      <protection locked="0"/>
    </xf>
    <xf numFmtId="9" fontId="28" fillId="0" borderId="2" xfId="0" applyNumberFormat="1" applyFont="1" applyBorder="1" applyAlignment="1" applyProtection="1">
      <alignment horizontal="center" vertical="center"/>
      <protection locked="0"/>
    </xf>
    <xf numFmtId="0" fontId="28" fillId="14" borderId="24" xfId="0" applyFont="1" applyFill="1" applyBorder="1" applyAlignment="1" applyProtection="1">
      <alignment horizontal="center" vertical="center"/>
      <protection locked="0"/>
    </xf>
    <xf numFmtId="2" fontId="28" fillId="0" borderId="1" xfId="0" applyNumberFormat="1" applyFont="1" applyBorder="1" applyAlignment="1" applyProtection="1">
      <alignment horizontal="center" vertical="center"/>
      <protection locked="0"/>
    </xf>
    <xf numFmtId="9" fontId="28" fillId="0" borderId="1" xfId="0" applyNumberFormat="1" applyFont="1" applyBorder="1" applyAlignment="1" applyProtection="1">
      <alignment horizontal="center" vertical="center"/>
      <protection locked="0"/>
    </xf>
    <xf numFmtId="0" fontId="28" fillId="14" borderId="1" xfId="0" applyFont="1" applyFill="1" applyBorder="1" applyAlignment="1" applyProtection="1">
      <alignment horizontal="center" vertical="center"/>
      <protection locked="0"/>
    </xf>
    <xf numFmtId="0" fontId="41" fillId="0" borderId="25" xfId="0" applyFont="1" applyBorder="1" applyAlignment="1">
      <alignment horizontal="justify" vertical="top" wrapText="1"/>
    </xf>
    <xf numFmtId="0" fontId="41" fillId="0" borderId="3" xfId="0" applyFont="1" applyBorder="1" applyAlignment="1">
      <alignment horizontal="center" vertical="center" wrapText="1"/>
    </xf>
    <xf numFmtId="9" fontId="28" fillId="14" borderId="1" xfId="0" applyNumberFormat="1" applyFont="1" applyFill="1" applyBorder="1" applyAlignment="1" applyProtection="1">
      <alignment horizontal="center" vertical="center" wrapText="1"/>
      <protection locked="0"/>
    </xf>
    <xf numFmtId="165" fontId="41" fillId="0" borderId="1" xfId="0" applyNumberFormat="1" applyFont="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41" fillId="0" borderId="1" xfId="9" applyFont="1" applyFill="1" applyBorder="1" applyAlignment="1" applyProtection="1">
      <alignment horizontal="center" vertical="center" wrapText="1"/>
    </xf>
    <xf numFmtId="0" fontId="28" fillId="16" borderId="1" xfId="0" applyFont="1" applyFill="1" applyBorder="1" applyAlignment="1">
      <alignment horizontal="center" vertical="center" wrapText="1"/>
    </xf>
    <xf numFmtId="0" fontId="41" fillId="0" borderId="1" xfId="0" applyFont="1" applyBorder="1" applyAlignment="1">
      <alignment horizontal="justify" vertical="top" wrapText="1"/>
    </xf>
    <xf numFmtId="0" fontId="41" fillId="0" borderId="1" xfId="0" applyFont="1" applyBorder="1" applyAlignment="1">
      <alignment horizontal="center" vertical="center" wrapText="1"/>
    </xf>
    <xf numFmtId="0" fontId="28" fillId="0" borderId="1" xfId="0" applyFont="1" applyBorder="1" applyAlignment="1">
      <alignment horizontal="center" vertical="center" wrapText="1"/>
    </xf>
    <xf numFmtId="14" fontId="41" fillId="14" borderId="1" xfId="2" applyNumberFormat="1" applyFont="1" applyFill="1" applyBorder="1" applyAlignment="1">
      <alignment horizontal="center" vertical="center" wrapText="1"/>
    </xf>
    <xf numFmtId="14" fontId="44" fillId="14" borderId="1" xfId="2" applyNumberFormat="1" applyFont="1" applyFill="1" applyBorder="1" applyAlignment="1">
      <alignment horizontal="center" vertical="center" wrapText="1"/>
    </xf>
    <xf numFmtId="0" fontId="41" fillId="0" borderId="1" xfId="0" applyFont="1" applyBorder="1" applyAlignment="1">
      <alignment horizontal="left" vertical="center" wrapText="1"/>
    </xf>
    <xf numFmtId="165" fontId="28" fillId="0" borderId="1" xfId="0" applyNumberFormat="1" applyFont="1" applyBorder="1" applyAlignment="1" applyProtection="1">
      <alignment horizontal="center" vertical="center"/>
      <protection locked="0"/>
    </xf>
    <xf numFmtId="0" fontId="28" fillId="0" borderId="5"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protection locked="0"/>
    </xf>
    <xf numFmtId="0" fontId="28" fillId="0" borderId="1" xfId="0" applyFont="1" applyBorder="1" applyAlignment="1" applyProtection="1">
      <alignment horizontal="left" vertical="center" wrapText="1"/>
      <protection locked="0"/>
    </xf>
    <xf numFmtId="0" fontId="28" fillId="0" borderId="1" xfId="0" applyFont="1" applyBorder="1" applyAlignment="1" applyProtection="1">
      <alignment horizontal="left" vertical="top" wrapText="1"/>
      <protection locked="0"/>
    </xf>
    <xf numFmtId="0" fontId="28" fillId="16" borderId="2" xfId="0" applyFont="1" applyFill="1" applyBorder="1" applyAlignment="1" applyProtection="1">
      <alignment horizontal="center" vertical="center"/>
      <protection locked="0"/>
    </xf>
    <xf numFmtId="0" fontId="28" fillId="0" borderId="2" xfId="0" applyFont="1" applyBorder="1" applyAlignment="1" applyProtection="1">
      <alignment horizontal="left" vertical="center" wrapText="1"/>
      <protection locked="0"/>
    </xf>
    <xf numFmtId="0" fontId="41" fillId="0" borderId="2" xfId="0" applyFont="1" applyBorder="1" applyAlignment="1">
      <alignment horizontal="center" vertical="center" wrapText="1"/>
    </xf>
    <xf numFmtId="165" fontId="41" fillId="0" borderId="2" xfId="0" applyNumberFormat="1" applyFont="1" applyBorder="1" applyAlignment="1">
      <alignment horizontal="center" vertical="center" wrapText="1"/>
    </xf>
    <xf numFmtId="14" fontId="41" fillId="0" borderId="1" xfId="0" applyNumberFormat="1" applyFont="1" applyBorder="1" applyAlignment="1">
      <alignment horizontal="center" vertical="center" wrapText="1"/>
    </xf>
    <xf numFmtId="0" fontId="28" fillId="14" borderId="1" xfId="0" applyFont="1" applyFill="1" applyBorder="1" applyAlignment="1">
      <alignment horizontal="center" vertical="center" wrapText="1"/>
    </xf>
    <xf numFmtId="0" fontId="41" fillId="16" borderId="1" xfId="9" applyFont="1" applyFill="1" applyBorder="1" applyAlignment="1" applyProtection="1">
      <alignment horizontal="center" vertical="center" wrapText="1"/>
    </xf>
    <xf numFmtId="0" fontId="41" fillId="0" borderId="1" xfId="2" applyFont="1" applyBorder="1" applyAlignment="1">
      <alignment vertical="top" wrapText="1"/>
    </xf>
    <xf numFmtId="0" fontId="41" fillId="0" borderId="1" xfId="2" applyFont="1" applyBorder="1" applyAlignment="1">
      <alignment vertical="center" wrapText="1"/>
    </xf>
    <xf numFmtId="0" fontId="48" fillId="0" borderId="1" xfId="0" applyFont="1" applyBorder="1" applyAlignment="1">
      <alignment horizontal="center" vertical="center"/>
    </xf>
    <xf numFmtId="0" fontId="41" fillId="0" borderId="1" xfId="2" applyFont="1" applyBorder="1" applyAlignment="1">
      <alignment horizontal="center" vertical="center" wrapText="1"/>
    </xf>
    <xf numFmtId="9" fontId="28" fillId="14" borderId="1" xfId="1" applyFont="1" applyFill="1" applyBorder="1" applyAlignment="1" applyProtection="1">
      <alignment horizontal="center" vertical="center"/>
      <protection locked="0"/>
    </xf>
    <xf numFmtId="14" fontId="41" fillId="0" borderId="1" xfId="2" applyNumberFormat="1" applyFont="1" applyBorder="1" applyAlignment="1">
      <alignment horizontal="center" vertical="center" wrapText="1"/>
    </xf>
    <xf numFmtId="0" fontId="28" fillId="14" borderId="5" xfId="0" applyFont="1" applyFill="1" applyBorder="1" applyAlignment="1" applyProtection="1">
      <alignment horizontal="center" vertical="center" wrapText="1"/>
      <protection locked="0"/>
    </xf>
    <xf numFmtId="0" fontId="41" fillId="14" borderId="26" xfId="9" applyFont="1" applyFill="1" applyBorder="1" applyAlignment="1" applyProtection="1">
      <alignment horizontal="center" vertical="center" wrapText="1"/>
    </xf>
    <xf numFmtId="0" fontId="28" fillId="14" borderId="24" xfId="0" applyFont="1" applyFill="1" applyBorder="1" applyAlignment="1" applyProtection="1">
      <alignment horizontal="center" vertical="center" wrapText="1"/>
      <protection locked="0"/>
    </xf>
    <xf numFmtId="0" fontId="41" fillId="14" borderId="27" xfId="9" applyFont="1" applyFill="1" applyBorder="1" applyAlignment="1" applyProtection="1">
      <alignment horizontal="center" vertical="center" wrapText="1"/>
    </xf>
    <xf numFmtId="0" fontId="41" fillId="0" borderId="2" xfId="2" applyFont="1" applyBorder="1" applyAlignment="1">
      <alignment vertical="top" wrapText="1"/>
    </xf>
    <xf numFmtId="9" fontId="28" fillId="14" borderId="2" xfId="1" applyFont="1" applyFill="1" applyBorder="1" applyAlignment="1" applyProtection="1">
      <alignment horizontal="center" vertical="center"/>
      <protection locked="0"/>
    </xf>
    <xf numFmtId="14" fontId="41" fillId="14" borderId="2" xfId="2" applyNumberFormat="1" applyFont="1" applyFill="1" applyBorder="1" applyAlignment="1">
      <alignment horizontal="center" vertical="center" wrapText="1"/>
    </xf>
    <xf numFmtId="0" fontId="28" fillId="0" borderId="26" xfId="0" applyFont="1" applyBorder="1" applyAlignment="1" applyProtection="1">
      <alignment horizontal="center" vertical="center" wrapText="1"/>
      <protection locked="0"/>
    </xf>
    <xf numFmtId="0" fontId="28" fillId="0" borderId="1" xfId="0" applyFont="1" applyBorder="1" applyAlignment="1" applyProtection="1">
      <alignment horizontal="left" vertical="center"/>
      <protection locked="0"/>
    </xf>
    <xf numFmtId="0" fontId="41" fillId="0" borderId="2" xfId="0" applyFont="1" applyBorder="1" applyAlignment="1">
      <alignment horizontal="left" vertical="center" wrapText="1"/>
    </xf>
    <xf numFmtId="14" fontId="41" fillId="0" borderId="2" xfId="0" applyNumberFormat="1" applyFont="1" applyBorder="1" applyAlignment="1">
      <alignment horizontal="center" vertical="center" wrapText="1"/>
    </xf>
    <xf numFmtId="0" fontId="28" fillId="16" borderId="21" xfId="0" applyFont="1" applyFill="1" applyBorder="1" applyAlignment="1" applyProtection="1">
      <alignment horizontal="center" vertical="center"/>
      <protection locked="0"/>
    </xf>
    <xf numFmtId="0" fontId="41" fillId="0" borderId="21" xfId="0" applyFont="1" applyBorder="1" applyAlignment="1">
      <alignment horizontal="center" vertical="center" wrapText="1"/>
    </xf>
    <xf numFmtId="9" fontId="28" fillId="14" borderId="21" xfId="0" applyNumberFormat="1" applyFont="1" applyFill="1" applyBorder="1" applyAlignment="1" applyProtection="1">
      <alignment horizontal="center" vertical="center" wrapText="1"/>
      <protection locked="0"/>
    </xf>
    <xf numFmtId="0" fontId="40" fillId="0" borderId="21" xfId="0" applyFont="1" applyBorder="1" applyAlignment="1">
      <alignment horizontal="left" vertical="top" wrapText="1"/>
    </xf>
    <xf numFmtId="0" fontId="41" fillId="0" borderId="21" xfId="0" applyFont="1" applyBorder="1" applyAlignment="1">
      <alignment horizontal="left" vertical="top" wrapText="1"/>
    </xf>
    <xf numFmtId="0" fontId="41" fillId="0" borderId="3" xfId="0" applyFont="1" applyBorder="1" applyAlignment="1">
      <alignment horizontal="left" vertical="center" wrapText="1"/>
    </xf>
    <xf numFmtId="9" fontId="28" fillId="14" borderId="5" xfId="0" applyNumberFormat="1" applyFont="1" applyFill="1" applyBorder="1" applyAlignment="1" applyProtection="1">
      <alignment horizontal="center" vertical="center" wrapText="1"/>
      <protection locked="0"/>
    </xf>
    <xf numFmtId="0" fontId="40" fillId="0" borderId="1" xfId="0" applyFont="1" applyBorder="1" applyAlignment="1">
      <alignment horizontal="center" vertical="center" wrapText="1"/>
    </xf>
    <xf numFmtId="14" fontId="41" fillId="14" borderId="1" xfId="0" applyNumberFormat="1" applyFont="1" applyFill="1" applyBorder="1" applyAlignment="1">
      <alignment horizontal="center" vertical="center" wrapText="1"/>
    </xf>
    <xf numFmtId="0" fontId="41" fillId="14" borderId="1" xfId="9" applyFont="1" applyFill="1" applyBorder="1" applyAlignment="1" applyProtection="1">
      <alignment horizontal="center" vertical="center" wrapText="1"/>
    </xf>
    <xf numFmtId="166" fontId="41" fillId="0" borderId="1" xfId="2" applyNumberFormat="1" applyFont="1" applyBorder="1" applyAlignment="1">
      <alignment horizontal="center" vertical="center" wrapText="1"/>
    </xf>
    <xf numFmtId="14" fontId="28" fillId="0" borderId="1" xfId="0" applyNumberFormat="1" applyFont="1" applyBorder="1" applyAlignment="1" applyProtection="1">
      <alignment horizontal="center" vertical="center"/>
      <protection locked="0"/>
    </xf>
    <xf numFmtId="0" fontId="51" fillId="19" borderId="2" xfId="0" applyFont="1" applyFill="1" applyBorder="1" applyAlignment="1">
      <alignment horizontal="center" vertical="center" wrapText="1" readingOrder="1"/>
    </xf>
    <xf numFmtId="0" fontId="51" fillId="19" borderId="1" xfId="0" applyFont="1" applyFill="1" applyBorder="1" applyAlignment="1">
      <alignment horizontal="center" vertical="center" wrapText="1" readingOrder="1"/>
    </xf>
    <xf numFmtId="0" fontId="19" fillId="19" borderId="1" xfId="0" applyFont="1" applyFill="1" applyBorder="1" applyAlignment="1">
      <alignment horizontal="center" vertical="center" wrapText="1"/>
    </xf>
    <xf numFmtId="0" fontId="19" fillId="20" borderId="1" xfId="0" applyFont="1" applyFill="1" applyBorder="1" applyAlignment="1">
      <alignment horizontal="center" vertical="center" wrapText="1"/>
    </xf>
    <xf numFmtId="0" fontId="51" fillId="22" borderId="1" xfId="0" applyFont="1" applyFill="1" applyBorder="1" applyAlignment="1">
      <alignment horizontal="center" vertical="center" wrapText="1" readingOrder="1"/>
    </xf>
    <xf numFmtId="0" fontId="51" fillId="15" borderId="1" xfId="0" applyFont="1" applyFill="1" applyBorder="1" applyAlignment="1">
      <alignment horizontal="center" vertical="center" wrapText="1" readingOrder="1"/>
    </xf>
    <xf numFmtId="0" fontId="51" fillId="16" borderId="1" xfId="0" applyFont="1" applyFill="1" applyBorder="1" applyAlignment="1">
      <alignment horizontal="center" vertical="center" wrapText="1" readingOrder="1"/>
    </xf>
    <xf numFmtId="0" fontId="18" fillId="23" borderId="26" xfId="0" applyFont="1" applyFill="1" applyBorder="1" applyAlignment="1">
      <alignment horizontal="center" vertical="center" wrapText="1" readingOrder="1"/>
    </xf>
    <xf numFmtId="0" fontId="20" fillId="24" borderId="5" xfId="0" applyFont="1" applyFill="1" applyBorder="1" applyAlignment="1">
      <alignment horizontal="center" vertical="center"/>
    </xf>
    <xf numFmtId="0" fontId="20" fillId="24" borderId="1" xfId="0" applyFont="1" applyFill="1" applyBorder="1" applyAlignment="1">
      <alignment horizontal="center" vertical="center"/>
    </xf>
    <xf numFmtId="0" fontId="20" fillId="24" borderId="26" xfId="0" applyFont="1" applyFill="1" applyBorder="1" applyAlignment="1">
      <alignment horizontal="center" vertical="center" wrapText="1" readingOrder="1"/>
    </xf>
    <xf numFmtId="0" fontId="20" fillId="24"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readingOrder="1"/>
    </xf>
    <xf numFmtId="0" fontId="20" fillId="24" borderId="1" xfId="0" applyFont="1" applyFill="1" applyBorder="1" applyAlignment="1">
      <alignment horizontal="center" vertical="center" wrapText="1"/>
    </xf>
    <xf numFmtId="0" fontId="18" fillId="23" borderId="1" xfId="0" applyFont="1" applyFill="1" applyBorder="1" applyAlignment="1">
      <alignment horizontal="center" vertical="center" wrapText="1" readingOrder="1"/>
    </xf>
    <xf numFmtId="0" fontId="21" fillId="23"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xf>
    <xf numFmtId="0" fontId="53" fillId="25" borderId="29" xfId="0" applyFont="1" applyFill="1" applyBorder="1" applyAlignment="1">
      <alignment horizontal="center" vertical="center"/>
    </xf>
    <xf numFmtId="0" fontId="54" fillId="25" borderId="6" xfId="0" applyFont="1" applyFill="1" applyBorder="1" applyAlignment="1">
      <alignment horizontal="center" vertical="center"/>
    </xf>
    <xf numFmtId="0" fontId="54" fillId="25" borderId="30" xfId="0" applyFont="1" applyFill="1" applyBorder="1" applyAlignment="1">
      <alignment horizontal="center" vertical="center"/>
    </xf>
    <xf numFmtId="0" fontId="54" fillId="25" borderId="29" xfId="0" applyFont="1" applyFill="1" applyBorder="1" applyAlignment="1">
      <alignment horizontal="center" vertical="center"/>
    </xf>
    <xf numFmtId="0" fontId="5" fillId="0" borderId="0" xfId="0" applyFont="1" applyAlignment="1">
      <alignment horizontal="center"/>
    </xf>
    <xf numFmtId="0" fontId="55" fillId="0" borderId="0" xfId="0" applyFont="1" applyAlignment="1">
      <alignment horizontal="center" vertical="center"/>
    </xf>
    <xf numFmtId="10" fontId="56" fillId="0" borderId="1" xfId="1" applyNumberFormat="1" applyFont="1" applyBorder="1" applyAlignment="1">
      <alignment horizontal="center" vertical="center"/>
    </xf>
    <xf numFmtId="14" fontId="41" fillId="0" borderId="25" xfId="0" applyNumberFormat="1" applyFont="1" applyBorder="1" applyAlignment="1">
      <alignment horizontal="center" vertical="center" wrapText="1"/>
    </xf>
    <xf numFmtId="0" fontId="41" fillId="14" borderId="1" xfId="0" applyFont="1" applyFill="1" applyBorder="1" applyAlignment="1">
      <alignment horizontal="center" vertical="center" wrapText="1"/>
    </xf>
    <xf numFmtId="0" fontId="28" fillId="0" borderId="31" xfId="0" applyFont="1" applyBorder="1" applyAlignment="1" applyProtection="1">
      <alignment horizontal="center" vertical="center"/>
      <protection locked="0"/>
    </xf>
    <xf numFmtId="166" fontId="41" fillId="0" borderId="1" xfId="0" applyNumberFormat="1" applyFont="1" applyBorder="1" applyAlignment="1">
      <alignment horizontal="center" vertical="center" wrapText="1"/>
    </xf>
    <xf numFmtId="166" fontId="28" fillId="0" borderId="1" xfId="0" applyNumberFormat="1" applyFont="1" applyBorder="1" applyAlignment="1" applyProtection="1">
      <alignment horizontal="center" vertical="center"/>
      <protection locked="0"/>
    </xf>
    <xf numFmtId="0" fontId="41" fillId="0" borderId="3" xfId="2" applyFont="1" applyBorder="1" applyAlignment="1">
      <alignment horizontal="justify" vertical="center" wrapText="1"/>
    </xf>
    <xf numFmtId="0" fontId="41" fillId="0" borderId="3" xfId="2" applyFont="1" applyBorder="1" applyAlignment="1">
      <alignment horizontal="center" vertical="center" wrapText="1"/>
    </xf>
    <xf numFmtId="0" fontId="41" fillId="0" borderId="2" xfId="2" applyFont="1" applyBorder="1" applyAlignment="1">
      <alignment vertical="center" wrapText="1"/>
    </xf>
    <xf numFmtId="0" fontId="41" fillId="0" borderId="1" xfId="2" applyFont="1" applyBorder="1" applyAlignment="1">
      <alignment horizontal="justify" vertical="center" wrapText="1"/>
    </xf>
    <xf numFmtId="0" fontId="28" fillId="0" borderId="2" xfId="0" applyFont="1" applyBorder="1" applyAlignment="1">
      <alignment horizontal="center" vertical="center"/>
    </xf>
    <xf numFmtId="0" fontId="40" fillId="0" borderId="3" xfId="0" applyFont="1" applyBorder="1" applyAlignment="1">
      <alignment horizontal="left" vertical="center" wrapText="1"/>
    </xf>
    <xf numFmtId="0" fontId="28" fillId="16" borderId="5" xfId="0" applyFont="1" applyFill="1" applyBorder="1" applyAlignment="1" applyProtection="1">
      <alignment horizontal="center" vertical="center"/>
      <protection locked="0"/>
    </xf>
    <xf numFmtId="0" fontId="28" fillId="0" borderId="26" xfId="0" applyFont="1" applyBorder="1" applyAlignment="1" applyProtection="1">
      <alignment horizontal="center" vertical="center"/>
      <protection locked="0"/>
    </xf>
    <xf numFmtId="14" fontId="28" fillId="0" borderId="2" xfId="0" applyNumberFormat="1" applyFont="1" applyBorder="1" applyAlignment="1">
      <alignment horizontal="center" vertical="center"/>
    </xf>
    <xf numFmtId="0" fontId="45" fillId="0" borderId="1" xfId="0" applyFont="1" applyBorder="1" applyAlignment="1" applyProtection="1">
      <alignment horizontal="left" vertical="center" wrapText="1"/>
      <protection locked="0"/>
    </xf>
    <xf numFmtId="14" fontId="41" fillId="15" borderId="1" xfId="0" applyNumberFormat="1" applyFont="1" applyFill="1" applyBorder="1" applyAlignment="1">
      <alignment horizontal="center" vertical="center" wrapText="1"/>
    </xf>
    <xf numFmtId="0" fontId="41" fillId="4" borderId="1" xfId="0" applyFont="1" applyFill="1" applyBorder="1" applyAlignment="1" applyProtection="1">
      <alignment horizontal="center" vertical="center"/>
      <protection locked="0"/>
    </xf>
    <xf numFmtId="14" fontId="28" fillId="0" borderId="1" xfId="0" applyNumberFormat="1" applyFont="1" applyBorder="1" applyAlignment="1">
      <alignment horizontal="center" vertical="center"/>
    </xf>
    <xf numFmtId="0" fontId="41" fillId="0" borderId="2" xfId="2" applyFont="1" applyBorder="1" applyAlignment="1">
      <alignment horizontal="justify" vertical="center" wrapText="1"/>
    </xf>
    <xf numFmtId="0" fontId="41" fillId="0" borderId="2" xfId="2" applyFont="1" applyBorder="1" applyAlignment="1">
      <alignment horizontal="center" vertical="center" wrapText="1"/>
    </xf>
    <xf numFmtId="14" fontId="41" fillId="0" borderId="2" xfId="2" applyNumberFormat="1" applyFont="1" applyBorder="1" applyAlignment="1">
      <alignment horizontal="center" vertical="center" wrapText="1"/>
    </xf>
    <xf numFmtId="0" fontId="41" fillId="4" borderId="2" xfId="0" applyFont="1" applyFill="1" applyBorder="1" applyAlignment="1" applyProtection="1">
      <alignment horizontal="center" vertical="center"/>
      <protection locked="0"/>
    </xf>
    <xf numFmtId="0" fontId="41" fillId="0" borderId="1" xfId="2" applyFont="1" applyBorder="1" applyAlignment="1">
      <alignment horizontal="center" vertical="top" wrapText="1"/>
    </xf>
    <xf numFmtId="0" fontId="28" fillId="0" borderId="1" xfId="0" applyFont="1" applyBorder="1" applyAlignment="1">
      <alignment vertical="center" wrapText="1"/>
    </xf>
    <xf numFmtId="0" fontId="28" fillId="0" borderId="1" xfId="0" applyFont="1" applyBorder="1" applyAlignment="1">
      <alignment wrapText="1"/>
    </xf>
    <xf numFmtId="0" fontId="28" fillId="0" borderId="1" xfId="0" applyFont="1" applyBorder="1" applyAlignment="1">
      <alignment horizontal="left" vertical="center" wrapText="1"/>
    </xf>
    <xf numFmtId="0" fontId="28" fillId="14" borderId="33" xfId="0" applyFont="1" applyFill="1" applyBorder="1" applyAlignment="1" applyProtection="1">
      <alignment horizontal="center" vertical="center"/>
      <protection locked="0"/>
    </xf>
    <xf numFmtId="2" fontId="28" fillId="0" borderId="21" xfId="0" applyNumberFormat="1" applyFont="1" applyBorder="1" applyAlignment="1" applyProtection="1">
      <alignment horizontal="center" vertical="center"/>
      <protection locked="0"/>
    </xf>
    <xf numFmtId="0" fontId="28" fillId="0" borderId="21" xfId="0" applyFont="1" applyBorder="1" applyAlignment="1">
      <alignment horizontal="center" vertical="center" wrapText="1"/>
    </xf>
    <xf numFmtId="165" fontId="41" fillId="0" borderId="21" xfId="0" applyNumberFormat="1" applyFont="1" applyBorder="1" applyAlignment="1">
      <alignment horizontal="center" vertical="center" wrapText="1"/>
    </xf>
    <xf numFmtId="0" fontId="41" fillId="0" borderId="11" xfId="0" applyFont="1" applyBorder="1" applyAlignment="1">
      <alignment horizontal="center" vertical="center" wrapText="1"/>
    </xf>
    <xf numFmtId="9" fontId="28" fillId="0" borderId="34" xfId="0" applyNumberFormat="1" applyFont="1" applyBorder="1" applyAlignment="1" applyProtection="1">
      <alignment horizontal="center" vertical="center"/>
      <protection locked="0"/>
    </xf>
    <xf numFmtId="9" fontId="28" fillId="14" borderId="24" xfId="0" applyNumberFormat="1" applyFont="1" applyFill="1" applyBorder="1" applyAlignment="1" applyProtection="1">
      <alignment horizontal="center" vertical="center" wrapText="1"/>
      <protection locked="0"/>
    </xf>
    <xf numFmtId="0" fontId="44" fillId="18" borderId="1" xfId="0" applyFont="1" applyFill="1" applyBorder="1" applyAlignment="1">
      <alignment horizontal="center" vertical="center" wrapText="1"/>
    </xf>
    <xf numFmtId="166" fontId="28" fillId="0" borderId="2" xfId="0" applyNumberFormat="1" applyFont="1" applyBorder="1" applyAlignment="1" applyProtection="1">
      <alignment horizontal="center" vertical="center"/>
      <protection locked="0"/>
    </xf>
    <xf numFmtId="0" fontId="44" fillId="0" borderId="1" xfId="0" applyFont="1" applyBorder="1" applyAlignment="1">
      <alignment horizontal="center" vertical="center" wrapText="1"/>
    </xf>
    <xf numFmtId="0" fontId="28" fillId="14" borderId="1" xfId="0" applyFont="1" applyFill="1" applyBorder="1" applyAlignment="1">
      <alignment horizontal="center" vertical="center"/>
    </xf>
    <xf numFmtId="0" fontId="51" fillId="21" borderId="1" xfId="0" applyFont="1" applyFill="1" applyBorder="1" applyAlignment="1">
      <alignment horizontal="center" vertical="center" wrapText="1" readingOrder="1"/>
    </xf>
    <xf numFmtId="0" fontId="27" fillId="0" borderId="2" xfId="0" applyFont="1" applyBorder="1" applyAlignment="1">
      <alignment horizontal="center" vertical="center" wrapText="1"/>
    </xf>
    <xf numFmtId="0" fontId="44" fillId="0" borderId="1" xfId="0" applyFont="1" applyBorder="1" applyAlignment="1">
      <alignment vertical="center" wrapText="1"/>
    </xf>
    <xf numFmtId="0" fontId="41" fillId="14" borderId="3" xfId="0" applyFont="1" applyFill="1" applyBorder="1" applyAlignment="1">
      <alignment horizontal="center" vertical="center" wrapText="1"/>
    </xf>
    <xf numFmtId="2" fontId="28" fillId="0" borderId="31" xfId="0" applyNumberFormat="1" applyFont="1" applyBorder="1" applyAlignment="1" applyProtection="1">
      <alignment horizontal="center" vertical="center"/>
      <protection locked="0"/>
    </xf>
    <xf numFmtId="9" fontId="28" fillId="0" borderId="31" xfId="0" applyNumberFormat="1" applyFont="1" applyBorder="1" applyAlignment="1" applyProtection="1">
      <alignment horizontal="center" vertical="center"/>
      <protection locked="0"/>
    </xf>
    <xf numFmtId="0" fontId="28" fillId="14" borderId="31" xfId="0" applyFont="1" applyFill="1" applyBorder="1" applyAlignment="1" applyProtection="1">
      <alignment horizontal="center" vertical="center"/>
      <protection locked="0"/>
    </xf>
    <xf numFmtId="0" fontId="28" fillId="0" borderId="31" xfId="0" applyFont="1" applyBorder="1" applyAlignment="1">
      <alignment horizontal="center" vertical="center" wrapText="1"/>
    </xf>
    <xf numFmtId="0" fontId="28" fillId="14" borderId="2" xfId="0" applyFont="1" applyFill="1" applyBorder="1" applyAlignment="1" applyProtection="1">
      <alignment horizontal="center" vertical="center"/>
      <protection locked="0"/>
    </xf>
    <xf numFmtId="0" fontId="41" fillId="0" borderId="4" xfId="2" applyFont="1" applyBorder="1" applyAlignment="1">
      <alignment horizontal="justify" vertical="center" wrapText="1"/>
    </xf>
    <xf numFmtId="0" fontId="41" fillId="0" borderId="4" xfId="2" applyFont="1" applyBorder="1" applyAlignment="1">
      <alignment horizontal="center" vertical="center" wrapText="1"/>
    </xf>
    <xf numFmtId="166" fontId="28" fillId="0" borderId="31" xfId="0" applyNumberFormat="1" applyFont="1" applyBorder="1" applyAlignment="1" applyProtection="1">
      <alignment horizontal="center" vertical="center"/>
      <protection locked="0"/>
    </xf>
    <xf numFmtId="0" fontId="48" fillId="14" borderId="1" xfId="0" applyFont="1" applyFill="1" applyBorder="1" applyAlignment="1">
      <alignment horizontal="center" vertical="center" wrapText="1"/>
    </xf>
    <xf numFmtId="0" fontId="41" fillId="0" borderId="26" xfId="0" applyFont="1" applyBorder="1" applyAlignment="1">
      <alignment horizontal="left" vertical="center" wrapText="1"/>
    </xf>
    <xf numFmtId="14" fontId="41" fillId="15" borderId="1" xfId="2" applyNumberFormat="1" applyFont="1" applyFill="1" applyBorder="1" applyAlignment="1" applyProtection="1">
      <alignment horizontal="center" vertical="center" wrapText="1"/>
      <protection locked="0"/>
    </xf>
    <xf numFmtId="0" fontId="45" fillId="0" borderId="21" xfId="0" applyFont="1" applyBorder="1" applyAlignment="1">
      <alignment horizontal="left" vertical="center" wrapText="1"/>
    </xf>
    <xf numFmtId="0" fontId="45" fillId="0" borderId="21" xfId="0" applyFont="1" applyBorder="1" applyAlignment="1">
      <alignment horizontal="center" vertical="center" wrapText="1"/>
    </xf>
    <xf numFmtId="0" fontId="27" fillId="0" borderId="21" xfId="0" applyFont="1" applyBorder="1" applyAlignment="1" applyProtection="1">
      <alignment horizontal="center" vertical="center" wrapText="1"/>
      <protection locked="0"/>
    </xf>
    <xf numFmtId="0" fontId="27" fillId="14" borderId="2" xfId="0" applyFont="1" applyFill="1" applyBorder="1" applyAlignment="1">
      <alignment horizontal="center" vertical="center" wrapText="1"/>
    </xf>
    <xf numFmtId="0" fontId="41" fillId="14" borderId="2" xfId="9" applyFont="1" applyFill="1" applyBorder="1" applyAlignment="1" applyProtection="1">
      <alignment horizontal="center" vertical="center" wrapText="1"/>
    </xf>
    <xf numFmtId="14" fontId="28" fillId="0" borderId="2" xfId="0" applyNumberFormat="1" applyFont="1" applyBorder="1" applyAlignment="1" applyProtection="1">
      <alignment horizontal="center" vertical="center"/>
      <protection locked="0"/>
    </xf>
    <xf numFmtId="14" fontId="41" fillId="0" borderId="5" xfId="0" applyNumberFormat="1" applyFont="1" applyBorder="1" applyAlignment="1">
      <alignment horizontal="center" vertical="center" wrapText="1"/>
    </xf>
    <xf numFmtId="0" fontId="41" fillId="0" borderId="1" xfId="0" applyFont="1" applyBorder="1" applyAlignment="1">
      <alignment horizontal="center" vertical="center"/>
    </xf>
    <xf numFmtId="0" fontId="28" fillId="0" borderId="0" xfId="0" applyFont="1" applyAlignment="1">
      <alignment vertical="center"/>
    </xf>
    <xf numFmtId="0" fontId="2" fillId="0" borderId="1" xfId="0" applyFont="1" applyBorder="1" applyAlignment="1">
      <alignment horizontal="center" vertical="center" wrapText="1"/>
    </xf>
    <xf numFmtId="0" fontId="2" fillId="0" borderId="26"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3" xfId="0" applyFont="1" applyBorder="1" applyAlignment="1">
      <alignment vertical="center" wrapText="1"/>
    </xf>
    <xf numFmtId="0" fontId="28" fillId="0" borderId="0" xfId="0" applyFont="1" applyAlignment="1">
      <alignment vertical="top"/>
    </xf>
    <xf numFmtId="0" fontId="28" fillId="0" borderId="0" xfId="0" applyFont="1" applyAlignment="1">
      <alignment horizontal="center" vertical="center"/>
    </xf>
    <xf numFmtId="0" fontId="41" fillId="0" borderId="2" xfId="0" applyFont="1" applyBorder="1" applyAlignment="1">
      <alignment horizontal="justify" vertical="top" wrapText="1"/>
    </xf>
    <xf numFmtId="0" fontId="28" fillId="0" borderId="24" xfId="0" applyFont="1" applyBorder="1"/>
    <xf numFmtId="0" fontId="40" fillId="0" borderId="1" xfId="0" applyFont="1" applyBorder="1" applyAlignment="1">
      <alignment horizontal="justify" vertical="top" wrapText="1"/>
    </xf>
    <xf numFmtId="0" fontId="41" fillId="4" borderId="31" xfId="0" applyFont="1" applyFill="1" applyBorder="1" applyAlignment="1" applyProtection="1">
      <alignment horizontal="center" vertical="center"/>
      <protection locked="0"/>
    </xf>
    <xf numFmtId="0" fontId="28" fillId="0" borderId="31" xfId="0" applyFont="1" applyBorder="1" applyAlignment="1">
      <alignment horizontal="center" vertical="center"/>
    </xf>
    <xf numFmtId="9" fontId="28" fillId="0" borderId="1" xfId="1" applyFont="1" applyFill="1" applyBorder="1" applyAlignment="1">
      <alignment horizontal="center" vertical="center"/>
    </xf>
    <xf numFmtId="9" fontId="41" fillId="0" borderId="3"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14" fontId="28" fillId="0" borderId="1" xfId="2" applyNumberFormat="1" applyFont="1" applyBorder="1" applyAlignment="1">
      <alignment horizontal="center" vertical="center" wrapText="1"/>
    </xf>
    <xf numFmtId="14" fontId="59" fillId="0" borderId="16" xfId="0" applyNumberFormat="1" applyFont="1" applyBorder="1" applyAlignment="1">
      <alignment horizontal="center" vertical="center"/>
    </xf>
    <xf numFmtId="0" fontId="28" fillId="0" borderId="27"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protection locked="0"/>
    </xf>
    <xf numFmtId="9" fontId="28" fillId="14" borderId="1" xfId="0" applyNumberFormat="1" applyFont="1" applyFill="1" applyBorder="1" applyAlignment="1" applyProtection="1">
      <alignment horizontal="center" vertical="center"/>
      <protection locked="0"/>
    </xf>
    <xf numFmtId="0" fontId="44" fillId="18" borderId="1" xfId="0" applyFont="1" applyFill="1" applyBorder="1" applyAlignment="1">
      <alignment vertical="center" wrapText="1"/>
    </xf>
    <xf numFmtId="0" fontId="44" fillId="0" borderId="1" xfId="0" applyFont="1" applyBorder="1" applyAlignment="1">
      <alignment horizontal="left" vertical="center" wrapText="1"/>
    </xf>
    <xf numFmtId="9" fontId="28" fillId="0" borderId="3" xfId="0" applyNumberFormat="1" applyFont="1" applyBorder="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40" fillId="0" borderId="31" xfId="0" applyFont="1" applyBorder="1" applyAlignment="1">
      <alignment horizontal="center" vertical="center" wrapText="1"/>
    </xf>
    <xf numFmtId="9" fontId="28" fillId="0" borderId="4" xfId="0" applyNumberFormat="1" applyFont="1" applyBorder="1" applyAlignment="1" applyProtection="1">
      <alignment horizontal="center" vertical="center"/>
      <protection locked="0"/>
    </xf>
    <xf numFmtId="0" fontId="28" fillId="14" borderId="10" xfId="0" applyFont="1" applyFill="1" applyBorder="1" applyAlignment="1" applyProtection="1">
      <alignment horizontal="center" vertical="center"/>
      <protection locked="0"/>
    </xf>
    <xf numFmtId="0" fontId="44" fillId="0" borderId="1" xfId="0" applyFont="1" applyBorder="1" applyAlignment="1">
      <alignment vertical="top" wrapText="1"/>
    </xf>
    <xf numFmtId="9" fontId="44" fillId="18" borderId="1" xfId="0" applyNumberFormat="1" applyFont="1" applyFill="1" applyBorder="1" applyAlignment="1">
      <alignment horizontal="center" vertical="center" wrapText="1"/>
    </xf>
    <xf numFmtId="0" fontId="28" fillId="0" borderId="2" xfId="0" applyFont="1" applyBorder="1" applyAlignment="1">
      <alignment vertical="center" wrapText="1"/>
    </xf>
    <xf numFmtId="0" fontId="41" fillId="0" borderId="2" xfId="0" applyFont="1" applyBorder="1" applyAlignment="1" applyProtection="1">
      <alignment horizontal="center" vertical="center"/>
      <protection locked="0"/>
    </xf>
    <xf numFmtId="0" fontId="28" fillId="0" borderId="2" xfId="0" applyFont="1" applyBorder="1" applyAlignment="1" applyProtection="1">
      <alignment horizontal="left" vertical="top" wrapText="1"/>
      <protection locked="0"/>
    </xf>
    <xf numFmtId="14" fontId="14" fillId="0" borderId="2" xfId="0" applyNumberFormat="1" applyFont="1" applyBorder="1" applyAlignment="1">
      <alignment horizontal="center" vertical="center" wrapText="1"/>
    </xf>
    <xf numFmtId="9" fontId="28" fillId="0" borderId="2" xfId="1" applyFont="1" applyFill="1" applyBorder="1" applyAlignment="1">
      <alignment horizontal="center" vertical="center"/>
    </xf>
    <xf numFmtId="14" fontId="28" fillId="15" borderId="1" xfId="0" applyNumberFormat="1" applyFont="1" applyFill="1" applyBorder="1" applyAlignment="1" applyProtection="1">
      <alignment horizontal="center" vertical="center"/>
      <protection locked="0"/>
    </xf>
    <xf numFmtId="14" fontId="41" fillId="15" borderId="1" xfId="2" applyNumberFormat="1"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61" fillId="0" borderId="25" xfId="0" applyFont="1" applyBorder="1" applyAlignment="1">
      <alignment horizontal="center" vertical="center"/>
    </xf>
    <xf numFmtId="0" fontId="48" fillId="0" borderId="1"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1" xfId="0" applyFont="1" applyBorder="1" applyAlignment="1">
      <alignment horizontal="center" vertical="center"/>
    </xf>
    <xf numFmtId="9" fontId="28" fillId="14" borderId="21" xfId="0" applyNumberFormat="1" applyFont="1" applyFill="1" applyBorder="1" applyAlignment="1" applyProtection="1">
      <alignment horizontal="center" vertical="center"/>
      <protection locked="0"/>
    </xf>
    <xf numFmtId="0" fontId="28" fillId="14" borderId="21" xfId="0" applyFont="1" applyFill="1" applyBorder="1" applyAlignment="1" applyProtection="1">
      <alignment horizontal="center" vertical="center"/>
      <protection locked="0"/>
    </xf>
    <xf numFmtId="0" fontId="44" fillId="0" borderId="0" xfId="0" applyFont="1" applyAlignment="1">
      <alignment wrapText="1"/>
    </xf>
    <xf numFmtId="0" fontId="41" fillId="4" borderId="1" xfId="0" applyFont="1" applyFill="1" applyBorder="1" applyAlignment="1" applyProtection="1">
      <alignment horizontal="center" vertical="center" wrapText="1"/>
      <protection locked="0"/>
    </xf>
    <xf numFmtId="9" fontId="28" fillId="0" borderId="21" xfId="0" applyNumberFormat="1" applyFont="1" applyBorder="1" applyAlignment="1" applyProtection="1">
      <alignment horizontal="center" vertical="center"/>
      <protection locked="0"/>
    </xf>
    <xf numFmtId="0" fontId="28" fillId="14" borderId="22" xfId="0" applyFont="1" applyFill="1" applyBorder="1" applyAlignment="1" applyProtection="1">
      <alignment horizontal="center" vertical="center"/>
      <protection locked="0"/>
    </xf>
    <xf numFmtId="0" fontId="44" fillId="0" borderId="1" xfId="0" applyFont="1" applyBorder="1" applyAlignment="1" applyProtection="1">
      <alignment horizontal="left" vertical="center" wrapText="1"/>
      <protection locked="0"/>
    </xf>
    <xf numFmtId="0" fontId="44" fillId="0" borderId="32" xfId="0" applyFont="1" applyBorder="1" applyAlignment="1">
      <alignment horizontal="center" vertical="center" wrapText="1"/>
    </xf>
    <xf numFmtId="0" fontId="41" fillId="26" borderId="1" xfId="0" applyFont="1" applyFill="1" applyBorder="1" applyAlignment="1">
      <alignment horizontal="center" vertical="center"/>
    </xf>
    <xf numFmtId="0" fontId="44" fillId="0" borderId="25" xfId="0" applyFont="1" applyBorder="1" applyAlignment="1">
      <alignment horizontal="justify" vertical="top" wrapText="1"/>
    </xf>
    <xf numFmtId="0" fontId="44" fillId="0" borderId="1" xfId="0" applyFont="1" applyBorder="1" applyAlignment="1">
      <alignment wrapText="1"/>
    </xf>
    <xf numFmtId="0" fontId="62" fillId="0" borderId="1" xfId="0" applyFont="1" applyBorder="1" applyAlignment="1">
      <alignment horizontal="center" vertical="center" wrapText="1"/>
    </xf>
    <xf numFmtId="0" fontId="62" fillId="0" borderId="2" xfId="0" applyFont="1" applyBorder="1" applyAlignment="1">
      <alignment horizontal="center" vertical="center" wrapText="1"/>
    </xf>
    <xf numFmtId="2" fontId="28" fillId="0" borderId="26" xfId="0" applyNumberFormat="1" applyFont="1" applyBorder="1" applyAlignment="1" applyProtection="1">
      <alignment horizontal="center" vertical="center"/>
      <protection locked="0"/>
    </xf>
    <xf numFmtId="2" fontId="28" fillId="0" borderId="27" xfId="0" applyNumberFormat="1" applyFont="1" applyBorder="1" applyAlignment="1" applyProtection="1">
      <alignment horizontal="center" vertical="center"/>
      <protection locked="0"/>
    </xf>
    <xf numFmtId="0" fontId="41" fillId="4" borderId="21" xfId="0" applyFont="1" applyFill="1" applyBorder="1" applyAlignment="1" applyProtection="1">
      <alignment horizontal="center" vertical="center"/>
      <protection locked="0"/>
    </xf>
    <xf numFmtId="2" fontId="28" fillId="0" borderId="36" xfId="0" applyNumberFormat="1" applyFont="1" applyBorder="1" applyAlignment="1" applyProtection="1">
      <alignment horizontal="center" vertical="center"/>
      <protection locked="0"/>
    </xf>
    <xf numFmtId="14" fontId="14" fillId="0" borderId="21" xfId="0" applyNumberFormat="1" applyFont="1" applyBorder="1" applyAlignment="1">
      <alignment horizontal="center" vertical="center" wrapText="1"/>
    </xf>
    <xf numFmtId="9" fontId="28" fillId="0" borderId="21" xfId="1" applyFont="1" applyFill="1" applyBorder="1" applyAlignment="1">
      <alignment horizontal="center" vertical="center"/>
    </xf>
    <xf numFmtId="0" fontId="41" fillId="0" borderId="21" xfId="0" applyFont="1" applyBorder="1" applyAlignment="1" applyProtection="1">
      <alignment horizontal="center" vertical="center"/>
      <protection locked="0"/>
    </xf>
    <xf numFmtId="0" fontId="28" fillId="0" borderId="4" xfId="0" applyFont="1" applyBorder="1" applyAlignment="1">
      <alignment horizontal="center" vertical="center"/>
    </xf>
    <xf numFmtId="14" fontId="14" fillId="0" borderId="4" xfId="0" applyNumberFormat="1" applyFont="1" applyBorder="1" applyAlignment="1">
      <alignment horizontal="center" vertical="center" wrapText="1"/>
    </xf>
    <xf numFmtId="9" fontId="28" fillId="0" borderId="4" xfId="1" applyFont="1" applyFill="1" applyBorder="1" applyAlignment="1">
      <alignment horizontal="center" vertical="center"/>
    </xf>
    <xf numFmtId="0" fontId="41" fillId="0" borderId="4"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3" xfId="0" applyFont="1" applyBorder="1" applyAlignment="1">
      <alignment horizontal="center" vertical="center"/>
    </xf>
    <xf numFmtId="0" fontId="41" fillId="4" borderId="27" xfId="0" applyFont="1" applyFill="1" applyBorder="1" applyAlignment="1" applyProtection="1">
      <alignment horizontal="center" vertical="center"/>
      <protection locked="0"/>
    </xf>
    <xf numFmtId="0" fontId="28" fillId="0" borderId="35" xfId="0" applyFont="1" applyBorder="1" applyAlignment="1">
      <alignment horizontal="center" vertical="center"/>
    </xf>
    <xf numFmtId="0" fontId="28" fillId="0" borderId="23" xfId="0" applyFont="1" applyBorder="1" applyAlignment="1">
      <alignment horizontal="center" vertical="center"/>
    </xf>
    <xf numFmtId="0" fontId="28" fillId="14" borderId="20" xfId="0" applyFont="1" applyFill="1" applyBorder="1" applyAlignment="1" applyProtection="1">
      <alignment horizontal="center" vertical="center"/>
      <protection locked="0"/>
    </xf>
    <xf numFmtId="0" fontId="44" fillId="14" borderId="1" xfId="0" applyFont="1" applyFill="1" applyBorder="1" applyAlignment="1">
      <alignment vertical="center" wrapText="1"/>
    </xf>
    <xf numFmtId="0" fontId="44" fillId="0" borderId="21" xfId="0" applyFont="1" applyBorder="1" applyAlignment="1">
      <alignment vertical="center" wrapText="1"/>
    </xf>
    <xf numFmtId="0" fontId="41" fillId="0" borderId="3" xfId="0" applyFont="1" applyBorder="1" applyAlignment="1">
      <alignment vertical="center" wrapText="1"/>
    </xf>
    <xf numFmtId="0" fontId="43" fillId="0" borderId="1" xfId="0" applyFont="1" applyBorder="1" applyAlignment="1">
      <alignment horizontal="left" vertical="center" wrapText="1"/>
    </xf>
    <xf numFmtId="0" fontId="44" fillId="0" borderId="1" xfId="2" applyFont="1" applyBorder="1" applyAlignment="1">
      <alignment vertical="top" wrapText="1"/>
    </xf>
    <xf numFmtId="0" fontId="43" fillId="0" borderId="3" xfId="0" applyFont="1" applyBorder="1" applyAlignment="1">
      <alignment horizontal="left" vertical="center" wrapText="1"/>
    </xf>
    <xf numFmtId="0" fontId="28" fillId="0" borderId="37" xfId="0" applyFont="1" applyBorder="1" applyAlignment="1">
      <alignment horizontal="center" vertical="center"/>
    </xf>
    <xf numFmtId="0" fontId="44" fillId="0" borderId="35" xfId="0" applyFont="1" applyBorder="1" applyAlignment="1">
      <alignment vertical="center" wrapText="1"/>
    </xf>
    <xf numFmtId="0" fontId="22" fillId="21" borderId="2" xfId="0" applyFont="1" applyFill="1" applyBorder="1" applyAlignment="1">
      <alignment horizontal="center" vertical="center" wrapText="1" readingOrder="1"/>
    </xf>
    <xf numFmtId="9" fontId="28" fillId="0" borderId="24" xfId="0" applyNumberFormat="1" applyFont="1" applyBorder="1" applyAlignment="1" applyProtection="1">
      <alignment horizontal="center" vertical="center"/>
      <protection locked="0"/>
    </xf>
    <xf numFmtId="0" fontId="40" fillId="0" borderId="3" xfId="2" applyFont="1" applyBorder="1" applyAlignment="1">
      <alignment horizontal="left" vertical="center" wrapText="1"/>
    </xf>
    <xf numFmtId="14" fontId="41" fillId="14" borderId="1" xfId="13" applyNumberFormat="1" applyFont="1" applyFill="1" applyBorder="1" applyAlignment="1" applyProtection="1">
      <alignment horizontal="center" vertical="center" wrapText="1"/>
      <protection locked="0"/>
    </xf>
    <xf numFmtId="0" fontId="40" fillId="0" borderId="1" xfId="2" applyFont="1" applyBorder="1" applyAlignment="1">
      <alignment horizontal="left" vertical="center" wrapText="1"/>
    </xf>
    <xf numFmtId="0" fontId="41" fillId="4" borderId="2" xfId="0" applyFont="1" applyFill="1" applyBorder="1" applyAlignment="1" applyProtection="1">
      <alignment horizontal="center" vertical="center" wrapText="1"/>
      <protection locked="0"/>
    </xf>
    <xf numFmtId="2" fontId="28" fillId="0" borderId="37" xfId="0" applyNumberFormat="1" applyFont="1" applyBorder="1" applyAlignment="1" applyProtection="1">
      <alignment horizontal="center" vertical="center"/>
      <protection locked="0"/>
    </xf>
    <xf numFmtId="9" fontId="28" fillId="0" borderId="37" xfId="0" applyNumberFormat="1" applyFont="1" applyBorder="1" applyAlignment="1" applyProtection="1">
      <alignment horizontal="center" vertical="center"/>
      <protection locked="0"/>
    </xf>
    <xf numFmtId="0" fontId="28" fillId="14" borderId="37" xfId="0" applyFont="1" applyFill="1" applyBorder="1" applyAlignment="1" applyProtection="1">
      <alignment horizontal="center" vertical="center"/>
      <protection locked="0"/>
    </xf>
    <xf numFmtId="0" fontId="41" fillId="14" borderId="1" xfId="0" applyFont="1" applyFill="1" applyBorder="1" applyAlignment="1">
      <alignment horizontal="justify" vertical="center" wrapText="1"/>
    </xf>
    <xf numFmtId="9" fontId="33" fillId="0" borderId="31" xfId="1" applyFont="1" applyFill="1" applyBorder="1" applyAlignment="1">
      <alignment horizontal="center" vertical="center"/>
    </xf>
    <xf numFmtId="14" fontId="44" fillId="0" borderId="31" xfId="0" applyNumberFormat="1" applyFont="1" applyBorder="1" applyAlignment="1">
      <alignment horizontal="center" vertical="center" wrapText="1"/>
    </xf>
    <xf numFmtId="0" fontId="27" fillId="10" borderId="1" xfId="0" applyFont="1" applyFill="1" applyBorder="1" applyAlignment="1" applyProtection="1">
      <alignment horizontal="center" vertical="center" wrapText="1"/>
      <protection locked="0"/>
    </xf>
    <xf numFmtId="0" fontId="41" fillId="0" borderId="31" xfId="0" applyFont="1" applyBorder="1" applyAlignment="1" applyProtection="1">
      <alignment horizontal="center" vertical="center"/>
      <protection locked="0"/>
    </xf>
    <xf numFmtId="0" fontId="44" fillId="14" borderId="1" xfId="0" applyFont="1" applyFill="1" applyBorder="1" applyAlignment="1">
      <alignment vertical="top" wrapText="1"/>
    </xf>
    <xf numFmtId="0" fontId="43" fillId="0" borderId="1" xfId="0" applyFont="1" applyBorder="1" applyAlignment="1">
      <alignment horizontal="center" vertical="center" wrapText="1"/>
    </xf>
    <xf numFmtId="0" fontId="61" fillId="0" borderId="1" xfId="0" applyFont="1" applyBorder="1" applyAlignment="1">
      <alignment horizontal="center" vertical="center"/>
    </xf>
    <xf numFmtId="0" fontId="28" fillId="0" borderId="27" xfId="0" applyFont="1" applyBorder="1" applyAlignment="1">
      <alignment horizontal="left" vertical="center" wrapText="1"/>
    </xf>
    <xf numFmtId="14" fontId="41" fillId="15" borderId="22" xfId="0" applyNumberFormat="1" applyFont="1" applyFill="1" applyBorder="1" applyAlignment="1" applyProtection="1">
      <alignment horizontal="center" vertical="center"/>
      <protection locked="0"/>
    </xf>
    <xf numFmtId="165" fontId="28" fillId="15" borderId="5" xfId="0" applyNumberFormat="1" applyFont="1" applyFill="1" applyBorder="1" applyAlignment="1" applyProtection="1">
      <alignment horizontal="center" vertical="center" wrapText="1"/>
      <protection locked="0"/>
    </xf>
    <xf numFmtId="0" fontId="28" fillId="0" borderId="5" xfId="0" applyFont="1" applyBorder="1" applyAlignment="1">
      <alignment vertical="center" wrapText="1"/>
    </xf>
    <xf numFmtId="0" fontId="27" fillId="14" borderId="1" xfId="0" applyFont="1" applyFill="1" applyBorder="1" applyAlignment="1" applyProtection="1">
      <alignment horizontal="center" vertical="center" wrapText="1"/>
      <protection locked="0"/>
    </xf>
    <xf numFmtId="14" fontId="28" fillId="15" borderId="1" xfId="2" applyNumberFormat="1" applyFont="1" applyFill="1" applyBorder="1" applyAlignment="1">
      <alignment horizontal="center" vertical="center" wrapText="1"/>
    </xf>
    <xf numFmtId="14" fontId="28" fillId="15" borderId="2" xfId="0" applyNumberFormat="1" applyFont="1" applyFill="1" applyBorder="1" applyAlignment="1" applyProtection="1">
      <alignment horizontal="center" vertical="center"/>
      <protection locked="0"/>
    </xf>
    <xf numFmtId="166" fontId="41" fillId="15" borderId="1" xfId="0" applyNumberFormat="1" applyFont="1" applyFill="1" applyBorder="1" applyAlignment="1">
      <alignment horizontal="center" vertical="center" wrapText="1"/>
    </xf>
    <xf numFmtId="14" fontId="28" fillId="15" borderId="5" xfId="0" applyNumberFormat="1" applyFont="1" applyFill="1" applyBorder="1" applyAlignment="1" applyProtection="1">
      <alignment horizontal="center" vertical="center"/>
      <protection locked="0"/>
    </xf>
    <xf numFmtId="14" fontId="41" fillId="0" borderId="1" xfId="2" applyNumberFormat="1" applyFont="1" applyBorder="1" applyAlignment="1" applyProtection="1">
      <alignment horizontal="center" vertical="center" wrapText="1"/>
      <protection locked="0"/>
    </xf>
    <xf numFmtId="0" fontId="63" fillId="0" borderId="1" xfId="0" applyFont="1" applyBorder="1" applyAlignment="1">
      <alignment horizontal="justify" vertical="top" wrapText="1"/>
    </xf>
    <xf numFmtId="0" fontId="64" fillId="0" borderId="1" xfId="0" applyFont="1" applyBorder="1" applyAlignment="1" applyProtection="1">
      <alignment horizontal="left" vertical="center" wrapText="1"/>
      <protection locked="0"/>
    </xf>
    <xf numFmtId="0" fontId="27" fillId="10" borderId="1" xfId="0" applyFont="1" applyFill="1" applyBorder="1" applyAlignment="1" applyProtection="1">
      <alignment vertical="center" wrapText="1"/>
      <protection locked="0"/>
    </xf>
    <xf numFmtId="0" fontId="28" fillId="0" borderId="1" xfId="0" applyFont="1" applyBorder="1" applyAlignment="1">
      <alignment vertical="center"/>
    </xf>
    <xf numFmtId="0" fontId="62" fillId="0" borderId="1" xfId="0" applyFont="1" applyBorder="1" applyAlignment="1">
      <alignment horizontal="left" vertical="center" wrapText="1"/>
    </xf>
    <xf numFmtId="2" fontId="62" fillId="0" borderId="1" xfId="0" applyNumberFormat="1" applyFont="1" applyBorder="1" applyAlignment="1" applyProtection="1">
      <alignment horizontal="center" vertical="center"/>
      <protection locked="0"/>
    </xf>
    <xf numFmtId="9" fontId="62" fillId="0" borderId="1" xfId="0" applyNumberFormat="1" applyFont="1" applyBorder="1" applyAlignment="1" applyProtection="1">
      <alignment horizontal="center" vertical="center"/>
      <protection locked="0"/>
    </xf>
    <xf numFmtId="0" fontId="62" fillId="14" borderId="1" xfId="0" applyFont="1" applyFill="1" applyBorder="1" applyAlignment="1" applyProtection="1">
      <alignment horizontal="center" vertical="center"/>
      <protection locked="0"/>
    </xf>
    <xf numFmtId="0" fontId="62" fillId="0" borderId="1" xfId="0" applyFont="1" applyBorder="1" applyAlignment="1" applyProtection="1">
      <alignment horizontal="left" vertical="center" wrapText="1"/>
      <protection locked="0"/>
    </xf>
    <xf numFmtId="14" fontId="62" fillId="0" borderId="1" xfId="0" applyNumberFormat="1" applyFont="1" applyBorder="1" applyAlignment="1">
      <alignment horizontal="center" vertical="center"/>
    </xf>
    <xf numFmtId="0" fontId="62" fillId="0" borderId="1" xfId="0" applyFont="1" applyBorder="1" applyAlignment="1" applyProtection="1">
      <alignment horizontal="center" vertical="center" wrapText="1"/>
      <protection locked="0"/>
    </xf>
    <xf numFmtId="9" fontId="62" fillId="14" borderId="1" xfId="0" applyNumberFormat="1" applyFont="1" applyFill="1" applyBorder="1" applyAlignment="1" applyProtection="1">
      <alignment horizontal="center" vertical="center" wrapText="1"/>
      <protection locked="0"/>
    </xf>
    <xf numFmtId="14" fontId="62" fillId="0" borderId="1" xfId="0" applyNumberFormat="1" applyFont="1" applyBorder="1" applyAlignment="1">
      <alignment horizontal="center" vertical="center" wrapText="1"/>
    </xf>
    <xf numFmtId="14" fontId="62" fillId="15" borderId="1" xfId="0" applyNumberFormat="1" applyFont="1" applyFill="1" applyBorder="1" applyAlignment="1">
      <alignment horizontal="center" vertical="center" wrapText="1"/>
    </xf>
    <xf numFmtId="0" fontId="62" fillId="0" borderId="25" xfId="0" applyFont="1" applyBorder="1" applyAlignment="1">
      <alignment horizontal="center" vertical="center"/>
    </xf>
    <xf numFmtId="0" fontId="62" fillId="0" borderId="2" xfId="0" applyFont="1" applyBorder="1" applyAlignment="1" applyProtection="1">
      <alignment horizontal="left" vertical="center" wrapText="1"/>
      <protection locked="0"/>
    </xf>
    <xf numFmtId="0" fontId="62" fillId="0" borderId="2" xfId="0" applyFont="1" applyBorder="1" applyAlignment="1" applyProtection="1">
      <alignment horizontal="center" vertical="center" wrapText="1"/>
      <protection locked="0"/>
    </xf>
    <xf numFmtId="9" fontId="62" fillId="14" borderId="2" xfId="0" applyNumberFormat="1" applyFont="1" applyFill="1" applyBorder="1" applyAlignment="1" applyProtection="1">
      <alignment horizontal="center" vertical="center" wrapText="1"/>
      <protection locked="0"/>
    </xf>
    <xf numFmtId="14" fontId="62" fillId="0" borderId="2" xfId="0" applyNumberFormat="1" applyFont="1" applyBorder="1" applyAlignment="1">
      <alignment horizontal="center" vertical="center" wrapText="1"/>
    </xf>
    <xf numFmtId="0" fontId="62" fillId="0" borderId="36" xfId="0" applyFont="1" applyBorder="1" applyAlignment="1">
      <alignment horizontal="center" vertical="center"/>
    </xf>
    <xf numFmtId="2" fontId="62" fillId="0" borderId="2" xfId="0" applyNumberFormat="1" applyFont="1" applyBorder="1" applyAlignment="1" applyProtection="1">
      <alignment horizontal="center" vertical="center"/>
      <protection locked="0"/>
    </xf>
    <xf numFmtId="0" fontId="62" fillId="14" borderId="2" xfId="0" applyFont="1" applyFill="1" applyBorder="1" applyAlignment="1" applyProtection="1">
      <alignment horizontal="center" vertical="center"/>
      <protection locked="0"/>
    </xf>
    <xf numFmtId="9" fontId="62" fillId="0" borderId="2" xfId="0" applyNumberFormat="1" applyFont="1" applyBorder="1" applyAlignment="1" applyProtection="1">
      <alignment horizontal="center" vertical="center"/>
      <protection locked="0"/>
    </xf>
    <xf numFmtId="0" fontId="62" fillId="14" borderId="1" xfId="0" applyFont="1" applyFill="1" applyBorder="1" applyAlignment="1" applyProtection="1">
      <alignment horizontal="center" vertical="center" wrapText="1"/>
      <protection locked="0"/>
    </xf>
    <xf numFmtId="0" fontId="62" fillId="16" borderId="1" xfId="0" applyFont="1" applyFill="1" applyBorder="1" applyAlignment="1" applyProtection="1">
      <alignment horizontal="center" vertical="center"/>
      <protection locked="0"/>
    </xf>
    <xf numFmtId="14" fontId="62" fillId="15" borderId="2" xfId="0" applyNumberFormat="1" applyFont="1" applyFill="1" applyBorder="1" applyAlignment="1">
      <alignment horizontal="center" vertical="center" wrapText="1"/>
    </xf>
    <xf numFmtId="0" fontId="62" fillId="0" borderId="2" xfId="0" applyFont="1" applyBorder="1" applyAlignment="1">
      <alignment horizontal="center" vertical="center"/>
    </xf>
    <xf numFmtId="0" fontId="67" fillId="0" borderId="3" xfId="2" applyFont="1" applyBorder="1" applyAlignment="1">
      <alignment horizontal="left" vertical="center" wrapText="1"/>
    </xf>
    <xf numFmtId="0" fontId="62" fillId="0" borderId="1" xfId="0" applyFont="1" applyBorder="1" applyAlignment="1" applyProtection="1">
      <alignment horizontal="center" vertical="center"/>
      <protection locked="0"/>
    </xf>
    <xf numFmtId="0" fontId="62" fillId="0" borderId="1" xfId="0" applyFont="1" applyBorder="1" applyAlignment="1">
      <alignment horizontal="center" vertical="center"/>
    </xf>
    <xf numFmtId="0" fontId="62" fillId="0" borderId="3" xfId="2" applyFont="1" applyBorder="1" applyAlignment="1">
      <alignment horizontal="left" vertical="center" wrapText="1"/>
    </xf>
    <xf numFmtId="0" fontId="64" fillId="0" borderId="1" xfId="0" applyFont="1" applyBorder="1" applyAlignment="1">
      <alignment vertical="center" wrapText="1"/>
    </xf>
    <xf numFmtId="0" fontId="64" fillId="0" borderId="26" xfId="0" applyFont="1" applyBorder="1" applyAlignment="1">
      <alignment horizontal="left" vertical="center" wrapText="1"/>
    </xf>
    <xf numFmtId="0" fontId="44" fillId="0" borderId="27" xfId="0" applyFont="1" applyBorder="1" applyAlignment="1">
      <alignment horizontal="center" vertical="center"/>
    </xf>
    <xf numFmtId="0" fontId="44" fillId="0" borderId="23" xfId="0" applyFont="1" applyBorder="1" applyAlignment="1">
      <alignment horizontal="center" vertical="center"/>
    </xf>
    <xf numFmtId="0" fontId="44" fillId="0" borderId="36" xfId="0" applyFont="1" applyBorder="1" applyAlignment="1">
      <alignment horizontal="center" vertical="center"/>
    </xf>
    <xf numFmtId="0" fontId="44" fillId="0" borderId="26" xfId="0" applyFont="1" applyBorder="1" applyAlignment="1">
      <alignment horizontal="center" vertical="center"/>
    </xf>
    <xf numFmtId="0" fontId="44" fillId="0" borderId="25" xfId="0" applyFont="1" applyBorder="1" applyAlignment="1">
      <alignment horizontal="center" vertical="center"/>
    </xf>
    <xf numFmtId="0" fontId="63" fillId="14" borderId="3" xfId="0" applyFont="1" applyFill="1" applyBorder="1" applyAlignment="1">
      <alignment vertical="top" wrapText="1"/>
    </xf>
    <xf numFmtId="0" fontId="66" fillId="0" borderId="1" xfId="0" applyFont="1" applyBorder="1" applyAlignment="1">
      <alignment horizontal="center" vertical="center" wrapText="1"/>
    </xf>
    <xf numFmtId="0" fontId="66" fillId="0" borderId="3" xfId="0" applyFont="1" applyBorder="1" applyAlignment="1">
      <alignment horizontal="center" vertical="center" wrapText="1"/>
    </xf>
    <xf numFmtId="0" fontId="64" fillId="14" borderId="1" xfId="0" applyFont="1" applyFill="1" applyBorder="1" applyAlignment="1">
      <alignment vertical="center" wrapText="1"/>
    </xf>
    <xf numFmtId="0" fontId="28" fillId="14" borderId="1" xfId="0" applyFont="1" applyFill="1" applyBorder="1" applyAlignment="1">
      <alignment horizontal="center" wrapText="1"/>
    </xf>
    <xf numFmtId="0" fontId="64" fillId="0" borderId="1" xfId="0" applyFont="1" applyBorder="1" applyAlignment="1">
      <alignment horizontal="left" vertical="center" wrapText="1"/>
    </xf>
    <xf numFmtId="0" fontId="63" fillId="0" borderId="3" xfId="2" applyFont="1" applyBorder="1" applyAlignment="1">
      <alignment horizontal="left" vertical="center" wrapText="1"/>
    </xf>
    <xf numFmtId="0" fontId="44" fillId="0" borderId="1" xfId="0" applyFont="1" applyBorder="1" applyAlignment="1">
      <alignment horizontal="justify" vertical="center" wrapText="1"/>
    </xf>
    <xf numFmtId="0" fontId="40" fillId="0" borderId="1" xfId="0" applyFont="1" applyBorder="1" applyAlignment="1">
      <alignment horizontal="justify" vertical="center" wrapText="1"/>
    </xf>
    <xf numFmtId="0" fontId="43" fillId="0" borderId="1" xfId="0" applyFont="1" applyBorder="1" applyAlignment="1">
      <alignment horizontal="justify" vertical="center" wrapText="1"/>
    </xf>
    <xf numFmtId="0" fontId="28" fillId="14" borderId="5" xfId="0" applyFont="1" applyFill="1" applyBorder="1" applyAlignment="1" applyProtection="1">
      <alignment horizontal="center" vertical="center"/>
      <protection locked="0"/>
    </xf>
    <xf numFmtId="0" fontId="44" fillId="0" borderId="2" xfId="0" applyFont="1" applyBorder="1" applyAlignment="1">
      <alignment vertical="center" wrapText="1"/>
    </xf>
    <xf numFmtId="0" fontId="64" fillId="0" borderId="21" xfId="0" applyFont="1" applyBorder="1" applyAlignment="1">
      <alignment vertical="center" wrapText="1"/>
    </xf>
    <xf numFmtId="0" fontId="66" fillId="4" borderId="2" xfId="0" applyFont="1" applyFill="1" applyBorder="1" applyAlignment="1" applyProtection="1">
      <alignment horizontal="center" vertical="center"/>
      <protection locked="0"/>
    </xf>
    <xf numFmtId="0" fontId="66" fillId="4" borderId="31" xfId="0" applyFont="1" applyFill="1" applyBorder="1" applyAlignment="1" applyProtection="1">
      <alignment horizontal="center" vertical="center"/>
      <protection locked="0"/>
    </xf>
    <xf numFmtId="0" fontId="41" fillId="0" borderId="26" xfId="0" applyFont="1" applyBorder="1" applyAlignment="1">
      <alignment wrapText="1"/>
    </xf>
    <xf numFmtId="0" fontId="62" fillId="0" borderId="26" xfId="0" applyFont="1" applyBorder="1" applyAlignment="1">
      <alignment wrapText="1"/>
    </xf>
    <xf numFmtId="0" fontId="41" fillId="0" borderId="26" xfId="0" applyFont="1" applyBorder="1" applyAlignment="1">
      <alignment horizontal="center" vertical="center" wrapText="1"/>
    </xf>
    <xf numFmtId="0" fontId="44" fillId="0" borderId="26" xfId="0" applyFont="1" applyBorder="1" applyAlignment="1">
      <alignment horizontal="center" vertical="center" wrapText="1"/>
    </xf>
    <xf numFmtId="9" fontId="44" fillId="18" borderId="26" xfId="0" applyNumberFormat="1" applyFont="1" applyFill="1" applyBorder="1" applyAlignment="1">
      <alignment horizontal="center" vertical="center" wrapText="1"/>
    </xf>
    <xf numFmtId="14" fontId="41" fillId="0" borderId="26" xfId="0" applyNumberFormat="1" applyFont="1" applyBorder="1" applyAlignment="1">
      <alignment horizontal="center" vertical="center" wrapText="1"/>
    </xf>
    <xf numFmtId="14" fontId="41" fillId="27" borderId="26" xfId="0" applyNumberFormat="1" applyFont="1" applyFill="1" applyBorder="1" applyAlignment="1">
      <alignment horizontal="center" vertical="center" wrapText="1"/>
    </xf>
    <xf numFmtId="14" fontId="44" fillId="0" borderId="26" xfId="0" applyNumberFormat="1" applyFont="1" applyBorder="1" applyAlignment="1">
      <alignment horizontal="center" vertical="center"/>
    </xf>
    <xf numFmtId="0" fontId="44" fillId="0" borderId="1" xfId="0" applyFont="1" applyBorder="1" applyAlignment="1">
      <alignment horizontal="center" vertical="center"/>
    </xf>
    <xf numFmtId="2" fontId="44" fillId="0" borderId="1" xfId="0" applyNumberFormat="1" applyFont="1" applyBorder="1" applyAlignment="1" applyProtection="1">
      <alignment horizontal="center" vertical="center"/>
      <protection locked="0"/>
    </xf>
    <xf numFmtId="9" fontId="44" fillId="0" borderId="1" xfId="0" applyNumberFormat="1" applyFont="1" applyBorder="1" applyAlignment="1" applyProtection="1">
      <alignment horizontal="center" vertical="center"/>
      <protection locked="0"/>
    </xf>
    <xf numFmtId="0" fontId="44" fillId="14" borderId="1" xfId="0" applyFont="1" applyFill="1" applyBorder="1" applyAlignment="1" applyProtection="1">
      <alignment horizontal="center" vertical="center"/>
      <protection locked="0"/>
    </xf>
    <xf numFmtId="0" fontId="62" fillId="0" borderId="26" xfId="0" applyFont="1" applyBorder="1" applyAlignment="1">
      <alignment horizontal="center" vertical="center" wrapText="1"/>
    </xf>
    <xf numFmtId="0" fontId="44" fillId="0" borderId="26" xfId="0" applyFont="1" applyBorder="1" applyAlignment="1">
      <alignment horizontal="left" vertical="center" wrapText="1"/>
    </xf>
    <xf numFmtId="0" fontId="64" fillId="16" borderId="3" xfId="0" applyFont="1" applyFill="1" applyBorder="1" applyAlignment="1">
      <alignment vertical="center" wrapText="1"/>
    </xf>
    <xf numFmtId="0" fontId="64" fillId="0" borderId="3" xfId="0" applyFont="1" applyBorder="1" applyAlignment="1">
      <alignment vertical="center" wrapText="1"/>
    </xf>
    <xf numFmtId="0" fontId="64" fillId="16" borderId="35" xfId="0" applyFont="1" applyFill="1" applyBorder="1" applyAlignment="1">
      <alignment vertical="center" wrapText="1"/>
    </xf>
    <xf numFmtId="0" fontId="41" fillId="3" borderId="1" xfId="0" applyFont="1" applyFill="1" applyBorder="1" applyAlignment="1">
      <alignment vertical="center" wrapText="1"/>
    </xf>
    <xf numFmtId="0" fontId="41" fillId="3" borderId="26" xfId="0" applyFont="1" applyFill="1" applyBorder="1" applyAlignment="1">
      <alignment horizontal="center" vertical="center" wrapText="1"/>
    </xf>
    <xf numFmtId="0" fontId="62" fillId="3" borderId="1" xfId="0" applyFont="1" applyFill="1" applyBorder="1" applyAlignment="1">
      <alignment vertical="center" wrapText="1"/>
    </xf>
    <xf numFmtId="0" fontId="62" fillId="3" borderId="1" xfId="0" applyFont="1" applyFill="1" applyBorder="1" applyAlignment="1">
      <alignment horizontal="center" vertical="center" wrapText="1"/>
    </xf>
    <xf numFmtId="0" fontId="62" fillId="3" borderId="2" xfId="0" applyFont="1" applyFill="1" applyBorder="1" applyAlignment="1">
      <alignment horizontal="center" vertical="center" wrapText="1"/>
    </xf>
    <xf numFmtId="14" fontId="41" fillId="0" borderId="36" xfId="0" applyNumberFormat="1" applyFont="1" applyBorder="1" applyAlignment="1">
      <alignment horizontal="center" vertical="center" wrapText="1"/>
    </xf>
    <xf numFmtId="0" fontId="27" fillId="10" borderId="1" xfId="0" applyFont="1" applyFill="1" applyBorder="1" applyAlignment="1" applyProtection="1">
      <alignment horizontal="left" vertical="center" wrapText="1"/>
      <protection locked="0"/>
    </xf>
    <xf numFmtId="0" fontId="72" fillId="0" borderId="1" xfId="0" applyFont="1" applyBorder="1" applyAlignment="1">
      <alignment horizontal="left" vertical="center" wrapText="1"/>
    </xf>
    <xf numFmtId="0" fontId="44" fillId="14" borderId="1" xfId="0" applyFont="1" applyFill="1" applyBorder="1" applyAlignment="1">
      <alignment horizontal="left" vertical="center" wrapText="1"/>
    </xf>
    <xf numFmtId="0" fontId="28" fillId="0" borderId="0" xfId="0" applyFont="1" applyAlignment="1">
      <alignment horizontal="left" vertical="center" wrapText="1"/>
    </xf>
    <xf numFmtId="14" fontId="66" fillId="0" borderId="1" xfId="0" applyNumberFormat="1" applyFont="1" applyBorder="1" applyAlignment="1">
      <alignment horizontal="center" vertical="center" wrapText="1"/>
    </xf>
    <xf numFmtId="165" fontId="28" fillId="15" borderId="1" xfId="0" applyNumberFormat="1" applyFont="1" applyFill="1" applyBorder="1" applyAlignment="1" applyProtection="1">
      <alignment horizontal="center" vertical="center" wrapText="1"/>
      <protection locked="0"/>
    </xf>
    <xf numFmtId="0" fontId="28" fillId="0" borderId="3" xfId="0" applyFont="1" applyBorder="1" applyAlignment="1">
      <alignment vertical="center" wrapText="1"/>
    </xf>
    <xf numFmtId="0" fontId="44" fillId="0" borderId="2" xfId="0" applyFont="1" applyBorder="1" applyAlignment="1">
      <alignment horizontal="left" vertical="center" wrapText="1"/>
    </xf>
    <xf numFmtId="0" fontId="44" fillId="0" borderId="27" xfId="0" applyFont="1" applyBorder="1" applyAlignment="1">
      <alignment vertical="center" wrapText="1"/>
    </xf>
    <xf numFmtId="0" fontId="28" fillId="14" borderId="38" xfId="0" applyFont="1" applyFill="1" applyBorder="1" applyAlignment="1" applyProtection="1">
      <alignment horizontal="center" vertical="center"/>
      <protection locked="0"/>
    </xf>
    <xf numFmtId="0" fontId="65" fillId="0" borderId="1" xfId="0" applyFont="1" applyBorder="1" applyAlignment="1">
      <alignment horizontal="left" vertical="center" wrapText="1"/>
    </xf>
    <xf numFmtId="0" fontId="66" fillId="4" borderId="1" xfId="0" applyFont="1" applyFill="1" applyBorder="1" applyAlignment="1" applyProtection="1">
      <alignment horizontal="center" vertical="center"/>
      <protection locked="0"/>
    </xf>
    <xf numFmtId="0" fontId="43" fillId="0" borderId="1" xfId="2" applyFont="1" applyBorder="1" applyAlignment="1">
      <alignment horizontal="left" vertical="center" wrapText="1"/>
    </xf>
    <xf numFmtId="0" fontId="28" fillId="16" borderId="2" xfId="0" applyFont="1" applyFill="1" applyBorder="1" applyAlignment="1">
      <alignment horizontal="left" vertical="center" wrapText="1"/>
    </xf>
    <xf numFmtId="0" fontId="28" fillId="16" borderId="1" xfId="0" applyFont="1" applyFill="1" applyBorder="1" applyAlignment="1">
      <alignment horizontal="left" vertical="center" wrapText="1"/>
    </xf>
    <xf numFmtId="0" fontId="44" fillId="16" borderId="1" xfId="0" applyFont="1" applyFill="1" applyBorder="1" applyAlignment="1">
      <alignment horizontal="left" vertical="center" wrapText="1"/>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top"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2" xfId="0" applyFont="1" applyBorder="1" applyAlignment="1">
      <alignment horizontal="center" vertical="center" wrapText="1"/>
    </xf>
    <xf numFmtId="0" fontId="65" fillId="0" borderId="1" xfId="0" applyFont="1" applyBorder="1" applyAlignment="1">
      <alignment vertical="center" wrapText="1"/>
    </xf>
    <xf numFmtId="14" fontId="44" fillId="0" borderId="1" xfId="0" applyNumberFormat="1" applyFont="1" applyBorder="1" applyAlignment="1">
      <alignment horizontal="center" vertical="center" wrapText="1"/>
    </xf>
    <xf numFmtId="14" fontId="44" fillId="0" borderId="2" xfId="0" applyNumberFormat="1" applyFont="1" applyBorder="1" applyAlignment="1">
      <alignment horizontal="center" vertical="center" wrapText="1"/>
    </xf>
    <xf numFmtId="14" fontId="44" fillId="0" borderId="21" xfId="0" applyNumberFormat="1" applyFont="1" applyBorder="1" applyAlignment="1">
      <alignment horizontal="center" vertical="center" wrapText="1"/>
    </xf>
    <xf numFmtId="0" fontId="28" fillId="0" borderId="27" xfId="0" applyFont="1" applyBorder="1" applyAlignment="1">
      <alignment horizontal="center" vertical="center"/>
    </xf>
    <xf numFmtId="0" fontId="28" fillId="0" borderId="26" xfId="0" applyFont="1" applyBorder="1" applyAlignment="1">
      <alignment horizontal="center" vertical="center"/>
    </xf>
    <xf numFmtId="0" fontId="28" fillId="0" borderId="25" xfId="0" applyFont="1" applyBorder="1" applyAlignment="1">
      <alignment horizontal="center" vertical="center"/>
    </xf>
    <xf numFmtId="0" fontId="28" fillId="0" borderId="32" xfId="0" applyFont="1" applyBorder="1" applyAlignment="1">
      <alignment horizontal="center" vertical="center"/>
    </xf>
    <xf numFmtId="0" fontId="63" fillId="0" borderId="1" xfId="0" applyFont="1" applyBorder="1" applyAlignment="1">
      <alignment vertical="center" wrapText="1"/>
    </xf>
    <xf numFmtId="0" fontId="41" fillId="0" borderId="1"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28" fillId="0" borderId="2" xfId="0" applyFont="1" applyFill="1" applyBorder="1" applyAlignment="1" applyProtection="1">
      <alignment horizontal="center" vertical="top" wrapText="1"/>
      <protection locked="0"/>
    </xf>
    <xf numFmtId="0" fontId="28" fillId="0" borderId="1"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41" fillId="0" borderId="1" xfId="0" applyFont="1" applyFill="1" applyBorder="1" applyAlignment="1">
      <alignment horizontal="justify" vertical="center" wrapText="1"/>
    </xf>
    <xf numFmtId="0" fontId="41" fillId="0" borderId="2" xfId="9" applyFont="1" applyFill="1" applyBorder="1" applyAlignment="1" applyProtection="1">
      <alignment horizontal="center" vertical="center" wrapText="1"/>
    </xf>
    <xf numFmtId="14" fontId="72" fillId="0" borderId="1" xfId="0" applyNumberFormat="1" applyFont="1" applyBorder="1" applyAlignment="1">
      <alignment horizontal="center" vertical="center"/>
    </xf>
    <xf numFmtId="0" fontId="64" fillId="14" borderId="26" xfId="0" applyFont="1" applyFill="1" applyBorder="1" applyAlignment="1">
      <alignment horizontal="center" vertical="center"/>
    </xf>
    <xf numFmtId="0" fontId="44" fillId="14" borderId="26" xfId="0" applyFont="1" applyFill="1" applyBorder="1" applyAlignment="1">
      <alignment horizontal="center" vertical="center"/>
    </xf>
    <xf numFmtId="0" fontId="44" fillId="14" borderId="27" xfId="0" applyFont="1" applyFill="1" applyBorder="1" applyAlignment="1">
      <alignment horizontal="center" vertical="center"/>
    </xf>
    <xf numFmtId="0" fontId="28" fillId="0" borderId="32" xfId="0" applyFont="1" applyBorder="1" applyAlignment="1">
      <alignment horizontal="center" vertical="center" wrapText="1"/>
    </xf>
    <xf numFmtId="0" fontId="28" fillId="0" borderId="11" xfId="0" applyFont="1" applyBorder="1" applyAlignment="1">
      <alignment horizontal="center" vertical="center"/>
    </xf>
    <xf numFmtId="2" fontId="28" fillId="0" borderId="35" xfId="0" applyNumberFormat="1" applyFont="1" applyBorder="1" applyAlignment="1" applyProtection="1">
      <alignment horizontal="center" vertical="center"/>
      <protection locked="0"/>
    </xf>
    <xf numFmtId="9" fontId="28" fillId="0" borderId="35" xfId="0" applyNumberFormat="1" applyFont="1" applyBorder="1" applyAlignment="1" applyProtection="1">
      <alignment horizontal="center" vertical="center"/>
      <protection locked="0"/>
    </xf>
    <xf numFmtId="0" fontId="28" fillId="14" borderId="35" xfId="0" applyFont="1" applyFill="1" applyBorder="1" applyAlignment="1" applyProtection="1">
      <alignment horizontal="center" vertical="center"/>
      <protection locked="0"/>
    </xf>
    <xf numFmtId="0" fontId="44" fillId="14" borderId="25" xfId="0" applyFont="1" applyFill="1" applyBorder="1" applyAlignment="1">
      <alignment vertical="center" wrapText="1"/>
    </xf>
    <xf numFmtId="0" fontId="33" fillId="0" borderId="0" xfId="0" applyFont="1" applyAlignment="1">
      <alignment horizontal="left" vertical="center" wrapText="1"/>
    </xf>
    <xf numFmtId="0" fontId="33" fillId="0" borderId="20" xfId="0" applyFont="1" applyBorder="1" applyAlignment="1" applyProtection="1">
      <alignment horizontal="left" vertical="center" wrapText="1"/>
      <protection locked="0"/>
    </xf>
    <xf numFmtId="0" fontId="32" fillId="0" borderId="0" xfId="0" applyFont="1" applyAlignment="1">
      <alignment horizontal="left" vertical="top" wrapText="1"/>
    </xf>
    <xf numFmtId="0" fontId="34" fillId="0" borderId="0" xfId="0" applyFont="1" applyAlignment="1">
      <alignment horizontal="center"/>
    </xf>
    <xf numFmtId="0" fontId="33" fillId="0" borderId="0" xfId="0" applyFont="1" applyAlignment="1">
      <alignment horizontal="justify" wrapText="1"/>
    </xf>
    <xf numFmtId="0" fontId="38" fillId="0" borderId="0" xfId="0" applyFont="1" applyAlignment="1">
      <alignment horizontal="center"/>
    </xf>
    <xf numFmtId="0" fontId="31" fillId="0" borderId="0" xfId="0" applyFont="1" applyAlignment="1">
      <alignment horizontal="left" vertical="top" wrapText="1"/>
    </xf>
    <xf numFmtId="0" fontId="30" fillId="0" borderId="13" xfId="0" applyFont="1" applyBorder="1" applyAlignment="1">
      <alignment horizontal="center" vertical="center"/>
    </xf>
    <xf numFmtId="0" fontId="30" fillId="0" borderId="9" xfId="0" applyFont="1" applyBorder="1" applyAlignment="1">
      <alignment horizontal="center" vertical="center"/>
    </xf>
    <xf numFmtId="0" fontId="40" fillId="7" borderId="10" xfId="0" applyFont="1" applyFill="1" applyBorder="1" applyAlignment="1" applyProtection="1">
      <alignment horizontal="center" vertical="center"/>
      <protection locked="0"/>
    </xf>
    <xf numFmtId="0" fontId="40" fillId="7" borderId="0" xfId="0" applyFont="1" applyFill="1" applyAlignment="1" applyProtection="1">
      <alignment horizontal="center" vertical="center"/>
      <protection locked="0"/>
    </xf>
    <xf numFmtId="0" fontId="40" fillId="7" borderId="11" xfId="0" applyFont="1" applyFill="1" applyBorder="1" applyAlignment="1" applyProtection="1">
      <alignment horizontal="center" vertical="center"/>
      <protection locked="0"/>
    </xf>
    <xf numFmtId="0" fontId="40" fillId="7" borderId="12"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protection locked="0"/>
    </xf>
    <xf numFmtId="0" fontId="27" fillId="6" borderId="1"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wrapText="1"/>
      <protection locked="0"/>
    </xf>
    <xf numFmtId="0" fontId="43" fillId="0" borderId="1" xfId="0" applyFont="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40" fillId="0" borderId="1" xfId="2" applyFont="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3" xfId="0" applyFont="1" applyBorder="1" applyAlignment="1">
      <alignment horizontal="center" vertical="center" wrapText="1"/>
    </xf>
    <xf numFmtId="0" fontId="27" fillId="3" borderId="24" xfId="0" applyFont="1" applyFill="1" applyBorder="1" applyAlignment="1" applyProtection="1">
      <alignment horizontal="center" vertical="center"/>
      <protection locked="0"/>
    </xf>
    <xf numFmtId="0" fontId="27" fillId="3" borderId="20" xfId="0" applyFont="1" applyFill="1" applyBorder="1" applyAlignment="1" applyProtection="1">
      <alignment horizontal="center" vertical="center"/>
      <protection locked="0"/>
    </xf>
    <xf numFmtId="0" fontId="27" fillId="3" borderId="27"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protection locked="0"/>
    </xf>
    <xf numFmtId="0" fontId="27" fillId="3" borderId="25" xfId="0" applyFont="1" applyFill="1" applyBorder="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7" fillId="3"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7" fillId="2"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7"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8" fillId="0" borderId="0" xfId="0" applyFont="1" applyAlignment="1" applyProtection="1">
      <alignment horizontal="center" vertical="top" wrapText="1"/>
      <protection locked="0"/>
    </xf>
    <xf numFmtId="14" fontId="8" fillId="14" borderId="0" xfId="0" applyNumberFormat="1" applyFont="1" applyFill="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14" fontId="9" fillId="0" borderId="0" xfId="0" applyNumberFormat="1" applyFont="1" applyAlignment="1">
      <alignment horizontal="center" vertical="center" wrapText="1"/>
    </xf>
    <xf numFmtId="0" fontId="11" fillId="0" borderId="0" xfId="0"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14" fontId="18" fillId="0" borderId="1" xfId="0" applyNumberFormat="1" applyFont="1" applyBorder="1" applyAlignment="1" applyProtection="1">
      <alignment horizontal="center" vertical="center"/>
      <protection locked="0"/>
    </xf>
    <xf numFmtId="0" fontId="18" fillId="16" borderId="2" xfId="0" applyFont="1" applyFill="1" applyBorder="1" applyAlignment="1">
      <alignment horizontal="center" vertical="center" wrapText="1"/>
    </xf>
    <xf numFmtId="0" fontId="18" fillId="16" borderId="3" xfId="0" applyFont="1" applyFill="1" applyBorder="1" applyAlignment="1">
      <alignment horizontal="center"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22" fillId="21" borderId="2" xfId="0" applyFont="1" applyFill="1" applyBorder="1" applyAlignment="1">
      <alignment horizontal="center" vertical="center" wrapText="1" readingOrder="1"/>
    </xf>
    <xf numFmtId="0" fontId="22" fillId="21" borderId="4" xfId="0" applyFont="1" applyFill="1" applyBorder="1" applyAlignment="1">
      <alignment horizontal="center" vertical="center" wrapText="1" readingOrder="1"/>
    </xf>
    <xf numFmtId="0" fontId="22" fillId="21" borderId="3" xfId="0" applyFont="1" applyFill="1" applyBorder="1" applyAlignment="1">
      <alignment horizontal="center" vertical="center" wrapText="1" readingOrder="1"/>
    </xf>
    <xf numFmtId="0" fontId="34" fillId="0" borderId="0" xfId="0" applyFont="1" applyAlignment="1">
      <alignment horizontal="center" vertical="center"/>
    </xf>
    <xf numFmtId="0" fontId="51" fillId="21" borderId="2" xfId="0" applyFont="1" applyFill="1" applyBorder="1" applyAlignment="1">
      <alignment horizontal="center" vertical="center" wrapText="1" readingOrder="1"/>
    </xf>
    <xf numFmtId="0" fontId="51" fillId="21" borderId="4" xfId="0" applyFont="1" applyFill="1" applyBorder="1" applyAlignment="1">
      <alignment horizontal="center" vertical="center" wrapText="1" readingOrder="1"/>
    </xf>
    <xf numFmtId="0" fontId="51" fillId="21" borderId="3" xfId="0" applyFont="1" applyFill="1" applyBorder="1" applyAlignment="1">
      <alignment horizontal="center" vertical="center" wrapText="1" readingOrder="1"/>
    </xf>
    <xf numFmtId="0" fontId="52" fillId="25" borderId="5" xfId="0" applyFont="1" applyFill="1" applyBorder="1" applyAlignment="1">
      <alignment horizontal="center" vertical="center"/>
    </xf>
    <xf numFmtId="0" fontId="52" fillId="25" borderId="28" xfId="0" applyFont="1" applyFill="1" applyBorder="1" applyAlignment="1">
      <alignment horizontal="center" vertical="center"/>
    </xf>
  </cellXfs>
  <cellStyles count="23">
    <cellStyle name="Hipervínculo" xfId="9" builtinId="8"/>
    <cellStyle name="Millares 2" xfId="5"/>
    <cellStyle name="Millares 2 2" xfId="6"/>
    <cellStyle name="Millares 2 2 2" xfId="7"/>
    <cellStyle name="Millares 2 2 2 2" xfId="11"/>
    <cellStyle name="Millares 2 2 2 2 2" xfId="18"/>
    <cellStyle name="Millares 2 2 2 3" xfId="21"/>
    <cellStyle name="Millares 2 2 2 4" xfId="15"/>
    <cellStyle name="Millares 2 2 3" xfId="8"/>
    <cellStyle name="Millares 2 2 3 2" xfId="12"/>
    <cellStyle name="Millares 2 2 3 2 2" xfId="19"/>
    <cellStyle name="Millares 2 2 3 3" xfId="22"/>
    <cellStyle name="Millares 2 2 3 4" xfId="16"/>
    <cellStyle name="Millares 2 2 4" xfId="10"/>
    <cellStyle name="Millares 2 2 4 2" xfId="17"/>
    <cellStyle name="Millares 2 2 5" xfId="20"/>
    <cellStyle name="Millares 2 2 6" xfId="14"/>
    <cellStyle name="Normal" xfId="0" builtinId="0"/>
    <cellStyle name="Normal 2" xfId="2"/>
    <cellStyle name="Normal 2 2" xfId="13"/>
    <cellStyle name="Normal 3" xfId="4"/>
    <cellStyle name="Normal 4" xfId="3"/>
    <cellStyle name="Porcentaje" xfId="1" builtinId="5"/>
  </cellStyles>
  <dxfs count="252">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patternType="solid">
          <fgColor rgb="FF5B9BD5"/>
          <bgColor rgb="FF00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rgb="FFFF3300"/>
        </patternFill>
      </fill>
    </dxf>
    <dxf>
      <fill>
        <patternFill>
          <bgColor theme="7" tint="0.79998168889431442"/>
        </patternFill>
      </fill>
    </dxf>
    <dxf>
      <fill>
        <patternFill>
          <bgColor rgb="FFFF66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1D16F0"/>
      <color rgb="FFC92C0D"/>
      <color rgb="FFFF6600"/>
      <color rgb="FFFF7C80"/>
      <color rgb="FFEE56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A94E7D8A-8AC7-4DFA-8F25-82A1E8E1DAC2}"/>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4F7A26E8-7103-4A22-9B79-C3780202CC7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171EC216-D8B2-457B-A53F-7E82409CCA13}"/>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E75FD99-18FE-46E7-9518-27F797554E2A}"/>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878F575-D20F-4542-AE0F-1C30C41B9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ández Jaramillo" id="{2B6D8FE3-D9D9-4CB6-929D-A4FCD34EE2D3}" userId="54f0ec2798f8af97" providerId="Windows Live"/>
  <person displayName="Yeison Martínez Casas" id="{FFC32BA6-85EC-4F97-B100-F2FF30AE147E}" userId="S::yeison.martinez@loteriadebogota.com::07733ca4-3d85-4cb8-8efb-fb3b86070fcf" providerId="AD"/>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5" dT="2025-09-16T06:07:38.13" personId="{2B6D8FE3-D9D9-4CB6-929D-A4FCD34EE2D3}" id="{C20D0D9C-1421-4DE9-AC60-5B2DB1F00D9C}">
    <text>Se aprobó reformulación mediante memorando n°3-2025-1450 del 08/09/2025.</text>
  </threadedComment>
  <threadedComment ref="I5" dT="2025-09-16T06:09:02.68" personId="{2B6D8FE3-D9D9-4CB6-929D-A4FCD34EE2D3}" id="{A5C2C87E-4BA4-4C97-BDB4-D96DC0559AFF}">
    <text>Se aprobó reformulación mediante memorando n°3-2025-1450 del 08/09/2025.</text>
  </threadedComment>
  <threadedComment ref="J5" dT="2025-09-16T06:09:14.74" personId="{2B6D8FE3-D9D9-4CB6-929D-A4FCD34EE2D3}" id="{BFC79DA6-4EF1-4BED-A32A-35F69CBFA624}">
    <text>Se aprobó reformulación mediante memorando n°3-2025-1450 del 08/09/2025.</text>
  </threadedComment>
  <threadedComment ref="L5" dT="2025-09-16T06:09:54.10" personId="{2B6D8FE3-D9D9-4CB6-929D-A4FCD34EE2D3}" id="{6F8F4EAE-D2B9-4160-B72D-C6DF61845E8A}">
    <text>Se aprobó reformulación mediante memorando n°3-2025-1450 del 08/09/2025.</text>
  </threadedComment>
  <threadedComment ref="P5" dT="2025-09-16T06:10:27.13" personId="{2B6D8FE3-D9D9-4CB6-929D-A4FCD34EE2D3}" id="{17733E62-FD07-4DAE-88D9-965902225A4C}">
    <text>Se aprobó prórroga mediante memorando n°3-2025-1450 del 08/09/2025.</text>
  </threadedComment>
</ThreadedComments>
</file>

<file path=xl/threadedComments/threadedComment10.xml><?xml version="1.0" encoding="utf-8"?>
<ThreadedComments xmlns="http://schemas.microsoft.com/office/spreadsheetml/2018/threadedcomments" xmlns:x="http://schemas.openxmlformats.org/spreadsheetml/2006/main">
  <threadedComment ref="P4" dT="2025-06-16T21:36:12.06" personId="{2B6D8FE3-D9D9-4CB6-929D-A4FCD34EE2D3}" id="{7EDDFB50-75B9-420C-A0FA-E2A90B270336}">
    <text>Se aprobó prórroga mediante memorando n°3-2025-1031 del 11/06/2025</text>
  </threadedComment>
  <threadedComment ref="P4" dT="2025-07-11T16:03:35.28" personId="{7FD7DA69-BDCA-4CEF-B28C-C5A9F3E296DA}" id="{894C1055-62C4-40D6-8615-7B8A004CD167}" parentId="{7EDDFB50-75B9-420C-A0FA-E2A90B270336}">
    <text>Se aprobó segunda prórroga mediante memorando n°3-2025-1120 del 24/06/2025.</text>
  </threadedComment>
  <threadedComment ref="P4" dT="2025-10-16T15:25:08.27" personId="{FFC32BA6-85EC-4F97-B100-F2FF30AE147E}" id="{366AB658-DADE-40F4-9A00-48B3EEE4C996}" parentId="{7EDDFB50-75B9-420C-A0FA-E2A90B270336}">
    <text>Se aprobó  tercera prorroga mediante memorando 3-2025-1638 del 15/10/25</text>
  </threadedComment>
  <threadedComment ref="P5" dT="2025-06-16T21:36:12.06" personId="{2B6D8FE3-D9D9-4CB6-929D-A4FCD34EE2D3}" id="{6CEB2947-9F76-4CFF-85B7-EBCB861E5303}">
    <text>Se aprobó prórroga mediante memorando n°3-2025-1031 del 11/06/2025</text>
  </threadedComment>
  <threadedComment ref="P5" dT="2025-07-11T16:03:35.28" personId="{7FD7DA69-BDCA-4CEF-B28C-C5A9F3E296DA}" id="{CF7F8998-E210-457F-9C2A-9A116AE919D0}" parentId="{6CEB2947-9F76-4CFF-85B7-EBCB861E5303}">
    <text>Se aprobó segunda prórroga mediante memorando n°3-2025-1120 del 24/06/2025.</text>
  </threadedComment>
  <threadedComment ref="P5" dT="2025-10-16T15:25:08.27" personId="{FFC32BA6-85EC-4F97-B100-F2FF30AE147E}" id="{35E64620-1DE8-40D9-91A8-082C4D7FA8FC}" parentId="{6CEB2947-9F76-4CFF-85B7-EBCB861E5303}">
    <text>Se aprobó  tercera prorroga mediante memorando 3-2025-1638 del 15/10/25</text>
  </threadedComment>
  <threadedComment ref="P6" dT="2025-10-16T15:27:24.68" personId="{FFC32BA6-85EC-4F97-B100-F2FF30AE147E}" id="{8D1F610A-7BE3-40BB-B057-9C808F4A144E}">
    <text>Se aprobó  tercera prorroga mediante memorando 3-2025-1638 del 15/10/25</text>
  </threadedComment>
  <threadedComment ref="P7" dT="2025-07-11T16:05:05.98" personId="{7FD7DA69-BDCA-4CEF-B28C-C5A9F3E296DA}" id="{852633F5-2F58-45C5-ACEB-1DB8C7E39D2E}">
    <text>Se aprobó próroga mediante memorando n°3-2025-1120 del 24/06/2025.</text>
  </threadedComment>
  <threadedComment ref="P7" dT="2025-10-16T15:26:10.09" personId="{FFC32BA6-85EC-4F97-B100-F2FF30AE147E}" id="{DB28146F-8220-4FCE-A03D-392BE82F4136}" parentId="{852633F5-2F58-45C5-ACEB-1DB8C7E39D2E}">
    <text>Se aprobó  tercera prorroga mediante memorando 3-2025-1638 del 15/10/25</text>
  </threadedComment>
  <threadedComment ref="P8" dT="2025-07-11T16:05:05.98" personId="{7FD7DA69-BDCA-4CEF-B28C-C5A9F3E296DA}" id="{691A3A8A-8D63-444A-B07D-3FD3C6466971}">
    <text>Se aprobó próroga mediante memorando n°3-2025-1120 del 24/06/2025.</text>
  </threadedComment>
  <threadedComment ref="P8" dT="2025-10-16T15:26:33.74" personId="{FFC32BA6-85EC-4F97-B100-F2FF30AE147E}" id="{9B935231-D090-452A-8249-89D2C87BC0A8}" parentId="{691A3A8A-8D63-444A-B07D-3FD3C6466971}">
    <text>Se aprobó  tercera prorroga mediante memorando 3-2025-1638 del 15/10/25</text>
  </threadedComment>
  <threadedComment ref="P22" dT="2025-10-16T15:27:09.83" personId="{FFC32BA6-85EC-4F97-B100-F2FF30AE147E}" id="{A31C4279-5CD8-4B20-9E39-0E7B53A25CF9}">
    <text>Se aprobó  tercera prorroga mediante memorando 3-2025-1638 del 15/10/25</text>
  </threadedComment>
  <threadedComment ref="H24" dT="2025-09-16T06:07:38.13" personId="{2B6D8FE3-D9D9-4CB6-929D-A4FCD34EE2D3}" id="{B0A913F5-F291-47F9-A4DC-049DBB58F91D}">
    <text>Se aprobó reformulación mediante memorando n°3-2025-1450 del 08/09/2025.</text>
  </threadedComment>
  <threadedComment ref="I24" dT="2025-09-16T06:09:02.68" personId="{2B6D8FE3-D9D9-4CB6-929D-A4FCD34EE2D3}" id="{9DBACCBF-C929-4290-9826-C353D2B90DD3}">
    <text>Se aprobó reformulación mediante memorando n°3-2025-1450 del 08/09/2025.</text>
  </threadedComment>
  <threadedComment ref="J24" dT="2025-09-16T06:09:14.74" personId="{2B6D8FE3-D9D9-4CB6-929D-A4FCD34EE2D3}" id="{BB503B3B-DF8F-4FFB-B9B7-19577FE91062}">
    <text>Se aprobó reformulación mediante memorando n°3-2025-1450 del 08/09/2025.</text>
  </threadedComment>
  <threadedComment ref="L24" dT="2025-09-16T06:09:54.10" personId="{2B6D8FE3-D9D9-4CB6-929D-A4FCD34EE2D3}" id="{50FEAE7E-58A6-4979-9A2D-294AABF3F89E}">
    <text>Se aprobó reformulación mediante memorando n°3-2025-1450 del 08/09/2025.</text>
  </threadedComment>
  <threadedComment ref="P24" dT="2025-09-16T06:10:27.13" personId="{2B6D8FE3-D9D9-4CB6-929D-A4FCD34EE2D3}" id="{7289A006-5999-4DC5-BA84-4296FB418856}">
    <text>Se aprobó prórroga mediante memorando n°3-2025-1450 del 08/09/2025.</text>
  </threadedComment>
</ThreadedComments>
</file>

<file path=xl/threadedComments/threadedComment2.xml><?xml version="1.0" encoding="utf-8"?>
<ThreadedComments xmlns="http://schemas.microsoft.com/office/spreadsheetml/2018/threadedcomments" xmlns:x="http://schemas.openxmlformats.org/spreadsheetml/2006/main">
  <threadedComment ref="L4" dT="2025-06-16T23:01:38.89" personId="{2B6D8FE3-D9D9-4CB6-929D-A4FCD34EE2D3}" id="{0E28175B-9DA8-4B25-A80B-A80AB620AE49}">
    <text>Se aprobó reformulación responsable mediante memorando n°3-2025-780 del 29/04/2025</text>
  </threadedComment>
  <threadedComment ref="P4" dT="2025-06-16T23:02:28.74" personId="{2B6D8FE3-D9D9-4CB6-929D-A4FCD34EE2D3}" id="{479CFFD2-23E9-4FB4-BF1D-B2F78C42975E}">
    <text xml:space="preserve">Se aprobó prórroga mediante memorando n°3-2025-780 del 29/04/2025
</text>
  </threadedComment>
</ThreadedComments>
</file>

<file path=xl/threadedComments/threadedComment3.xml><?xml version="1.0" encoding="utf-8"?>
<ThreadedComments xmlns="http://schemas.microsoft.com/office/spreadsheetml/2018/threadedcomments" xmlns:x="http://schemas.openxmlformats.org/spreadsheetml/2006/main">
  <threadedComment ref="P20" dT="2025-09-16T04:54:49.40" personId="{2B6D8FE3-D9D9-4CB6-929D-A4FCD34EE2D3}" id="{77700CFC-8CA7-4D4D-B9D3-407004D392C8}">
    <text>Se aprobó prórroga mediante memorando n°3-2025-1435 del 03/09/2025</text>
  </threadedComment>
  <threadedComment ref="P21" dT="2025-09-16T04:54:49.40" personId="{2B6D8FE3-D9D9-4CB6-929D-A4FCD34EE2D3}" id="{B6B0A4C7-9298-46E5-A278-59FF17E98F58}">
    <text>Se aprobó prórroga mediante memorando n°3-2025-1435 del 03/09/2025</text>
  </threadedComment>
</ThreadedComments>
</file>

<file path=xl/threadedComments/threadedComment4.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16" dT="2024-12-13T00:36:25.31" personId="{7FD7DA69-BDCA-4CEF-B28C-C5A9F3E296DA}" id="{98EA7FE4-9BC3-4DB8-B771-8264B44028C1}">
    <text xml:space="preserve">Se aprobó reformulación mediante memorando n°3-2024-2071 del 12/12/2024. </text>
  </threadedComment>
  <threadedComment ref="I16" dT="2024-12-13T00:36:29.93" personId="{7FD7DA69-BDCA-4CEF-B28C-C5A9F3E296DA}" id="{8B7378B1-374D-4894-B9C4-9C0EA435A2DC}">
    <text xml:space="preserve">Se aprobó reformulación mediante memorando n°3-2024-2071 del 12/12/2024. </text>
  </threadedComment>
  <threadedComment ref="P16" dT="2024-12-13T00:36:44.21" personId="{7FD7DA69-BDCA-4CEF-B28C-C5A9F3E296DA}" id="{B115DFE2-66A8-4735-BE03-9D8707896694}">
    <text xml:space="preserve">Se aprobó prórroga mediante memorando n°3-2024-2071 del 12/12/2024. </text>
  </threadedComment>
  <threadedComment ref="H17" dT="2024-12-27T21:19:38.38" personId="{7FD7DA69-BDCA-4CEF-B28C-C5A9F3E296DA}" id="{C970DEDA-6B12-43F9-BFC5-7D95668A66CC}">
    <text xml:space="preserve">Se aprobó reformulación de la acción mediante memorando n°3-2024-2172 del 26/12/2024. </text>
  </threadedComment>
  <threadedComment ref="I17" dT="2024-12-27T21:20:23.53" personId="{7FD7DA69-BDCA-4CEF-B28C-C5A9F3E296DA}" id="{13E67872-40A2-4588-B396-14D32C95B078}">
    <text xml:space="preserve">Se aprobó reformulación de la unidad de medida mediante memorando n°3-2024-2172 del 26/12/2024. </text>
  </threadedComment>
  <threadedComment ref="J17" dT="2024-12-27T21:20:55.54" personId="{7FD7DA69-BDCA-4CEF-B28C-C5A9F3E296DA}" id="{A59FEC3D-33AE-4870-817E-A15B1F576852}">
    <text xml:space="preserve">Se aprobó reformulación de la cantidad de la unidad de medida mediante memorando n°3-2024-2172 del 26/12/2024. </text>
  </threadedComment>
  <threadedComment ref="P17" dT="2024-12-27T20:54:46.87" personId="{7FD7DA69-BDCA-4CEF-B28C-C5A9F3E296DA}" id="{7243E969-CCCA-4EBF-9D65-ADEEE97D4994}">
    <text xml:space="preserve">Se aprobó prórroga mediante memorando n°3-2024-2168 y 3-2024-2172 del 26/12/2024. </text>
  </threadedComment>
  <threadedComment ref="H18" dT="2024-12-27T21:19:38.38" personId="{7FD7DA69-BDCA-4CEF-B28C-C5A9F3E296DA}" id="{C4EEE062-8680-4458-BEDA-3DF6AC4A94B0}">
    <text xml:space="preserve">Se aprobó reformulación de la acción mediante memorando n°3-2024-2172 del 26/12/2024. </text>
  </threadedComment>
  <threadedComment ref="I18" dT="2024-12-27T21:20:23.53" personId="{7FD7DA69-BDCA-4CEF-B28C-C5A9F3E296DA}" id="{FF2BEBFD-1189-4E6A-8D04-7E6D05519641}">
    <text xml:space="preserve">Se aprobó reformulación de la unidad de medida mediante memorando n°3-2024-2172 del 26/12/2024. </text>
  </threadedComment>
  <threadedComment ref="J18" dT="2024-12-27T21:20:55.54" personId="{7FD7DA69-BDCA-4CEF-B28C-C5A9F3E296DA}" id="{212701B0-7B8B-495F-9B61-1F377A5C51D6}">
    <text xml:space="preserve">Se aprobó reformulación de la cantidad de la unidad de medida mediante memorando n°3-2024-2172 del 26/12/2024. </text>
  </threadedComment>
  <threadedComment ref="P18" dT="2024-12-27T20:54:46.87" personId="{7FD7DA69-BDCA-4CEF-B28C-C5A9F3E296DA}" id="{FB7EF2BA-71EA-4793-B987-C442B2F4E31A}">
    <text xml:space="preserve">Se aprobó prórroga mediante memorando n°3-2024-2168 y 3-2024-2172 del 26/12/2024. </text>
  </threadedComment>
  <threadedComment ref="H19" dT="2024-12-27T21:19:38.38" personId="{7FD7DA69-BDCA-4CEF-B28C-C5A9F3E296DA}" id="{11944A12-5A10-4111-B3B2-23F4BD1F5351}">
    <text xml:space="preserve">Se aprobó reformulación de la acción mediante memorando n°3-2024-2172 del 26/12/2024. </text>
  </threadedComment>
  <threadedComment ref="I19" dT="2024-12-27T21:20:23.53" personId="{7FD7DA69-BDCA-4CEF-B28C-C5A9F3E296DA}" id="{B7534BFF-8FEE-4263-B164-21F28EDB99C1}">
    <text xml:space="preserve">Se aprobó reformulación de la unidad de medida mediante memorando n°3-2024-2172 del 26/12/2024. </text>
  </threadedComment>
  <threadedComment ref="J19" dT="2024-12-27T21:20:55.54" personId="{7FD7DA69-BDCA-4CEF-B28C-C5A9F3E296DA}" id="{D9D41CB1-3C3E-46F6-8267-80AED3815BEC}">
    <text xml:space="preserve">Se aprobó reformulación de la cantidad de la unidad de medida mediante memorando n°3-2024-2172 del 26/12/2024. </text>
  </threadedComment>
  <threadedComment ref="P19" dT="2024-12-27T20:54:46.87" personId="{7FD7DA69-BDCA-4CEF-B28C-C5A9F3E296DA}" id="{007D88EB-3748-4725-AA80-FEA38C487A23}">
    <text xml:space="preserve">Se aprobó prórroga mediante memorando n°3-2024-2168 y 3-2024-2172 del 26/12/2024. </text>
  </threadedComment>
  <threadedComment ref="P20" dT="2025-06-16T21:36:54.19" personId="{2B6D8FE3-D9D9-4CB6-929D-A4FCD34EE2D3}" id="{C283CB77-54E4-48EA-85EC-F1527725DD5C}">
    <text>Se aprobó prórroga mediante memorando n°3-2025-1030 del 11/06/2025</text>
  </threadedComment>
</ThreadedComments>
</file>

<file path=xl/threadedComments/threadedComment5.xml><?xml version="1.0" encoding="utf-8"?>
<ThreadedComments xmlns="http://schemas.microsoft.com/office/spreadsheetml/2018/threadedcomments" xmlns:x="http://schemas.openxmlformats.org/spreadsheetml/2006/main">
  <threadedComment ref="H4" dT="2025-03-31T23:18:08.66" personId="{2B6D8FE3-D9D9-4CB6-929D-A4FCD34EE2D3}" id="{FD9D3823-9904-4C4D-861A-8BA6EDA6B716}">
    <text xml:space="preserve">Se aprobó reformulación mediante memorando n°3-2025-509 del 14/03/2025. </text>
  </threadedComment>
  <threadedComment ref="I4" dT="2025-03-31T23:18:12.76" personId="{2B6D8FE3-D9D9-4CB6-929D-A4FCD34EE2D3}" id="{B565EFD2-660C-4E42-AAEB-2CA804225F31}">
    <text xml:space="preserve">Se aprobó reformulación mediante memorando n°3-2025-509 del 14/03/2025. </text>
  </threadedComment>
  <threadedComment ref="J4" dT="2025-03-31T23:18:17.23" personId="{2B6D8FE3-D9D9-4CB6-929D-A4FCD34EE2D3}" id="{8B4EA6D2-A5CA-4321-9203-898AE8441FAF}">
    <text xml:space="preserve">Se aprobó reformulación mediante memorando n°3-2025-509 del 14/03/2025. </text>
  </threadedComment>
  <threadedComment ref="P4" dT="2025-03-31T23:17:11.07" personId="{2B6D8FE3-D9D9-4CB6-929D-A4FCD34EE2D3}" id="{39B54680-0BD5-42AA-9BB9-1EAA4B973A61}">
    <text>Se aprobó prórroga mediante memorando n°3-2025-509 del 14/03/2025.</text>
  </threadedComment>
  <threadedComment ref="H5" dT="2025-03-31T23:18:25.64" personId="{2B6D8FE3-D9D9-4CB6-929D-A4FCD34EE2D3}" id="{D2C2ED35-ACF0-48B7-A8AA-A60A862A857D}">
    <text xml:space="preserve">Se aprobó reformulación mediante memorando n°3-2025-509 del 14/03/2025. </text>
  </threadedComment>
  <threadedComment ref="I5" dT="2025-03-31T23:18:34.18" personId="{2B6D8FE3-D9D9-4CB6-929D-A4FCD34EE2D3}" id="{91F89A67-7D18-4805-857E-42CF9F92291A}">
    <text xml:space="preserve">Se aprobó reformulación mediante memorando n°3-2025-509 del 14/03/2025. </text>
  </threadedComment>
  <threadedComment ref="J5" dT="2025-03-31T23:18:37.82" personId="{2B6D8FE3-D9D9-4CB6-929D-A4FCD34EE2D3}" id="{3A0DF4E9-AB3C-4B2E-B673-B4EA7237F9DD}">
    <text xml:space="preserve">Se aprobó reformulación mediante memorando n°3-2025-509 del 14/03/2025. </text>
  </threadedComment>
  <threadedComment ref="P5" dT="2025-03-31T23:17:11.07" personId="{2B6D8FE3-D9D9-4CB6-929D-A4FCD34EE2D3}" id="{2C1B2C22-745C-43A9-B5AE-A00FD58D1FCB}">
    <text>Se aprobó prórroga mediante memorando n°3-2025-509 del 14/03/2025.</text>
  </threadedComment>
  <threadedComment ref="H6" dT="2025-03-31T23:18:42.05" personId="{2B6D8FE3-D9D9-4CB6-929D-A4FCD34EE2D3}" id="{DE388C20-BC99-495A-899B-7A680C44DFB3}">
    <text xml:space="preserve">Se aprobó reformulación mediante memorando n°3-2025-509 del 14/03/2025. </text>
  </threadedComment>
  <threadedComment ref="I6" dT="2025-03-31T23:18:45.94" personId="{2B6D8FE3-D9D9-4CB6-929D-A4FCD34EE2D3}" id="{CEEDBBD7-F57F-4119-B48B-C62686E83DCE}">
    <text xml:space="preserve">Se aprobó reformulación mediante memorando n°3-2025-509 del 14/03/2025. </text>
  </threadedComment>
  <threadedComment ref="J6" dT="2025-03-31T23:18:49.57" personId="{2B6D8FE3-D9D9-4CB6-929D-A4FCD34EE2D3}" id="{B431574E-7D53-4473-AD76-4757CB50E27C}">
    <text xml:space="preserve">Se aprobó reformulación mediante memorando n°3-2025-509 del 14/03/2025. </text>
  </threadedComment>
  <threadedComment ref="P6" dT="2025-03-31T23:17:11.07" personId="{2B6D8FE3-D9D9-4CB6-929D-A4FCD34EE2D3}" id="{A6BF5827-A66E-4CBB-A99B-D6B8EEE9A387}">
    <text>Se aprobó prórroga mediante memorando n°3-2025-509 del 14/03/2025.</text>
  </threadedComment>
  <threadedComment ref="H7" dT="2025-03-31T23:18:54.62" personId="{2B6D8FE3-D9D9-4CB6-929D-A4FCD34EE2D3}" id="{8E38C38A-DB2C-46E6-BA50-A4C0E6318334}">
    <text xml:space="preserve">Se aprobó reformulación mediante memorando n°3-2025-509 del 14/03/2025. </text>
  </threadedComment>
  <threadedComment ref="I7" dT="2025-03-31T23:18:58.13" personId="{2B6D8FE3-D9D9-4CB6-929D-A4FCD34EE2D3}" id="{63B7AF76-308C-4435-96C5-6116607E203F}">
    <text xml:space="preserve">Se aprobó reformulación mediante memorando n°3-2025-509 del 14/03/2025. </text>
  </threadedComment>
  <threadedComment ref="J7" dT="2025-03-31T23:19:01.36" personId="{2B6D8FE3-D9D9-4CB6-929D-A4FCD34EE2D3}" id="{77835235-4A73-4CEC-9A13-6810CFF716CA}">
    <text xml:space="preserve">Se aprobó reformulación mediante memorando n°3-2025-509 del 14/03/2025. </text>
  </threadedComment>
  <threadedComment ref="P7" dT="2025-03-31T23:17:11.07" personId="{2B6D8FE3-D9D9-4CB6-929D-A4FCD34EE2D3}" id="{6C59381C-72F3-4712-8699-EA45023AF159}">
    <text>Se aprobó prórroga mediante memorando n°3-2025-509 del 14/03/2025.</text>
  </threadedComment>
  <threadedComment ref="H8" dT="2025-03-31T23:19:05.53" personId="{2B6D8FE3-D9D9-4CB6-929D-A4FCD34EE2D3}" id="{5D244A2F-708C-4F25-979C-ED019578DDE1}">
    <text xml:space="preserve">Se aprobó reformulación mediante memorando n°3-2025-509 del 14/03/2025. </text>
  </threadedComment>
  <threadedComment ref="I8" dT="2025-03-31T23:19:09.34" personId="{2B6D8FE3-D9D9-4CB6-929D-A4FCD34EE2D3}" id="{4EEFC723-2D95-4B1A-B360-5BD68D5CCCA7}">
    <text xml:space="preserve">Se aprobó reformulación mediante memorando n°3-2025-509 del 14/03/2025. </text>
  </threadedComment>
  <threadedComment ref="J8" dT="2025-03-31T23:19:12.67" personId="{2B6D8FE3-D9D9-4CB6-929D-A4FCD34EE2D3}" id="{5BAF0097-09FB-4C67-B040-9BFB54385BC4}">
    <text xml:space="preserve">Se aprobó reformulación mediante memorando n°3-2025-509 del 14/03/2025. </text>
  </threadedComment>
  <threadedComment ref="P8" dT="2025-03-31T23:17:11.07" personId="{2B6D8FE3-D9D9-4CB6-929D-A4FCD34EE2D3}" id="{2259E2B0-FDE5-403E-8C75-04E96AABD933}">
    <text>Se aprobó prórroga mediante memorando n°3-2025-509 del 14/03/2025.</text>
  </threadedComment>
  <threadedComment ref="H9" dT="2025-03-31T23:19:16.84" personId="{2B6D8FE3-D9D9-4CB6-929D-A4FCD34EE2D3}" id="{B18092D6-D83F-45EE-9DBD-8185ACC8B461}">
    <text xml:space="preserve">Se aprobó reformulación mediante memorando n°3-2025-509 del 14/03/2025. </text>
  </threadedComment>
  <threadedComment ref="I9" dT="2025-03-31T23:19:20.28" personId="{2B6D8FE3-D9D9-4CB6-929D-A4FCD34EE2D3}" id="{CC0E9126-6A21-4264-AE24-E9903D8A0616}">
    <text xml:space="preserve">Se aprobó reformulación mediante memorando n°3-2025-509 del 14/03/2025. </text>
  </threadedComment>
  <threadedComment ref="J9" dT="2025-03-31T23:19:23.57" personId="{2B6D8FE3-D9D9-4CB6-929D-A4FCD34EE2D3}" id="{637D50AE-B723-47BA-B797-6CE1E7218585}">
    <text xml:space="preserve">Se aprobó reformulación mediante memorando n°3-2025-509 del 14/03/2025. </text>
  </threadedComment>
  <threadedComment ref="P9" dT="2025-03-31T23:17:11.07" personId="{2B6D8FE3-D9D9-4CB6-929D-A4FCD34EE2D3}" id="{78A90531-219E-4E53-B3D2-0D542813DBAC}">
    <text>Se aprobó prórroga mediante memorando n°3-2025-509 del 14/03/2025.</text>
  </threadedComment>
  <threadedComment ref="P10" dT="2025-03-31T23:17:11.07" personId="{2B6D8FE3-D9D9-4CB6-929D-A4FCD34EE2D3}" id="{9E95787F-34D6-428B-B333-AC8DCAC4D112}">
    <text>Se aprobó prórroga mediante memorando n°3-2025-509 del 14/03/2025.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H4" dT="2025-09-16T06:07:38.13" personId="{2B6D8FE3-D9D9-4CB6-929D-A4FCD34EE2D3}" id="{E9022044-65D3-44DF-A004-CEB530D46E6E}">
    <text>Se aprobó reformulación mediante memorando n°3-2025-1450 del 08/09/2025.</text>
  </threadedComment>
  <threadedComment ref="I4" dT="2025-09-16T06:09:02.68" personId="{2B6D8FE3-D9D9-4CB6-929D-A4FCD34EE2D3}" id="{FE2FABF0-5929-4818-B7B0-FEEDF4C5F59E}">
    <text>Se aprobó reformulación mediante memorando n°3-2025-1450 del 08/09/2025.</text>
  </threadedComment>
  <threadedComment ref="J4" dT="2025-09-16T06:09:14.74" personId="{2B6D8FE3-D9D9-4CB6-929D-A4FCD34EE2D3}" id="{56EBB24F-E9D2-4763-8ABF-4213A50E9CBE}">
    <text>Se aprobó reformulación mediante memorando n°3-2025-1450 del 08/09/2025.</text>
  </threadedComment>
  <threadedComment ref="L4" dT="2025-09-16T06:09:54.10" personId="{2B6D8FE3-D9D9-4CB6-929D-A4FCD34EE2D3}" id="{11561DE8-AAF7-41DB-9061-A68336ADD4BC}">
    <text>Se aprobó reformulación mediante memorando n°3-2025-1450 del 08/09/2025.</text>
  </threadedComment>
  <threadedComment ref="P4" dT="2025-09-16T06:10:27.13" personId="{2B6D8FE3-D9D9-4CB6-929D-A4FCD34EE2D3}" id="{3C7A15F9-640E-4875-A7F0-C19E0314099A}">
    <text>Se aprobó prórroga mediante memorando n°3-2025-1450 del 08/09/2025.</text>
  </threadedComment>
</ThreadedComments>
</file>

<file path=xl/threadedComments/threadedComment7.xml><?xml version="1.0" encoding="utf-8"?>
<ThreadedComments xmlns="http://schemas.microsoft.com/office/spreadsheetml/2018/threadedcomments" xmlns:x="http://schemas.openxmlformats.org/spreadsheetml/2006/main">
  <threadedComment ref="P4" dT="2024-12-27T00:41:20.96" personId="{7FD7DA69-BDCA-4CEF-B28C-C5A9F3E296DA}" id="{FA7A5142-B8FF-468F-8DD9-6C654F8A074C}">
    <text xml:space="preserve">Se aprobó segunda prórroga mediante memorando n°3-2024-2170 del 26/12/2024.
Se aprobó prórroga mediante memorando n°3-2024-1007 del 07/06/2024. </text>
  </threadedComment>
  <threadedComment ref="P4" dT="2025-06-16T21:38:12.28" personId="{2B6D8FE3-D9D9-4CB6-929D-A4FCD34EE2D3}" id="{4CCBC6DA-8323-4490-9704-4122F887F975}" parentId="{FA7A5142-B8FF-468F-8DD9-6C654F8A074C}">
    <text>Se aprobó tercera prórroga mediante memorando n°3-2025-1049 del 12/06/2025.</text>
  </threadedComment>
  <threadedComment ref="P5" dT="2024-12-27T00:41:20.96" personId="{7FD7DA69-BDCA-4CEF-B28C-C5A9F3E296DA}" id="{6A341E90-045C-42CA-8FD1-3AC1A46F92AC}">
    <text xml:space="preserve">Se aprobó segunda prórroga mediante memorando n°3-2024-2170 del 26/12/2024.
Se aprobó prórroga mediante memorando n°3-2024-1007 del 07/06/2024. </text>
  </threadedComment>
  <threadedComment ref="P5" dT="2025-06-16T21:38:12.28" personId="{2B6D8FE3-D9D9-4CB6-929D-A4FCD34EE2D3}" id="{FC17BAE0-C67D-4781-8450-5A849D855B12}" parentId="{6A341E90-045C-42CA-8FD1-3AC1A46F92AC}">
    <text>Se aprobó tercera prórroga mediante memorando n°3-2025-1049 del 12/06/2025.</text>
  </threadedComment>
  <threadedComment ref="P6" dT="2025-06-16T21:39:29.16" personId="{2B6D8FE3-D9D9-4CB6-929D-A4FCD34EE2D3}" id="{D4C54991-E75C-4189-99DE-C823F7202962}">
    <text>Se aprobó prórroga mediante memorando n°3-2025-1049 del 12/06/2025.</text>
  </threadedComment>
  <threadedComment ref="P7" dT="2025-06-16T21:39:29.16" personId="{2B6D8FE3-D9D9-4CB6-929D-A4FCD34EE2D3}" id="{1FEBA200-A786-43E6-B6E9-EC44E19E75A5}">
    <text>Se aprobó prórroga mediante memorando n°3-2025-1049 del 12/06/2025.</text>
  </threadedComment>
  <threadedComment ref="P8" dT="2025-06-16T21:39:29.16" personId="{2B6D8FE3-D9D9-4CB6-929D-A4FCD34EE2D3}" id="{FBD2C847-0F71-40C1-BE54-8843989D40C7}">
    <text>Se aprobó prórroga mediante memorando n°3-2025-1049 del 12/06/2025.</text>
  </threadedComment>
  <threadedComment ref="P9" dT="2025-06-16T21:39:29.16" personId="{2B6D8FE3-D9D9-4CB6-929D-A4FCD34EE2D3}" id="{3581DD58-D5AA-4224-9A01-E647CD5ACD3E}">
    <text>Se aprobó prórroga mediante memorando n°3-2025-1049 del 12/06/2025.</text>
  </threadedComment>
</ThreadedComments>
</file>

<file path=xl/threadedComments/threadedComment8.xml><?xml version="1.0" encoding="utf-8"?>
<ThreadedComments xmlns="http://schemas.microsoft.com/office/spreadsheetml/2018/threadedcomments" xmlns:x="http://schemas.openxmlformats.org/spreadsheetml/2006/main">
  <threadedComment ref="P4" dT="2025-06-16T21:42:20.66" personId="{2B6D8FE3-D9D9-4CB6-929D-A4FCD34EE2D3}" id="{1BD52764-D1EC-4667-A201-97AFB3B853A8}">
    <text>Se aprobó prórroga mediante memorando n°3-2025-1048 del 12/06/2025</text>
  </threadedComment>
  <threadedComment ref="P12" dT="2025-06-16T21:42:20.66" personId="{2B6D8FE3-D9D9-4CB6-929D-A4FCD34EE2D3}" id="{8D6CB51A-D273-4CC5-AAAF-E0CE9089C09F}">
    <text>Se aprobó prórroga mediante memorando n°3-2025-1048 del 12/06/2025</text>
  </threadedComment>
  <threadedComment ref="P13" dT="2025-06-16T21:42:20.66" personId="{2B6D8FE3-D9D9-4CB6-929D-A4FCD34EE2D3}" id="{8D3104FB-2081-4D4C-99F0-CD36E0B685F3}">
    <text>Se aprobó prórroga mediante memorando n°3-2025-1048 del 12/06/2025</text>
  </threadedComment>
  <threadedComment ref="P14" dT="2025-06-16T21:42:20.66" personId="{2B6D8FE3-D9D9-4CB6-929D-A4FCD34EE2D3}" id="{BA20C7CC-9F49-4ED6-B953-20D41785640A}">
    <text>Se aprobó prórroga mediante memorando n°3-2025-1048 del 12/06/2025</text>
  </threadedComment>
  <threadedComment ref="P15" dT="2025-06-16T21:42:20.66" personId="{2B6D8FE3-D9D9-4CB6-929D-A4FCD34EE2D3}" id="{0CC1AD47-A4A2-47BB-90A2-9333AEF40D98}">
    <text>Se aprobó prórroga mediante memorando n°3-2025-1048 del 12/06/2025</text>
  </threadedComment>
</ThreadedComments>
</file>

<file path=xl/threadedComments/threadedComment9.xml><?xml version="1.0" encoding="utf-8"?>
<ThreadedComments xmlns="http://schemas.microsoft.com/office/spreadsheetml/2018/threadedcomments" xmlns:x="http://schemas.openxmlformats.org/spreadsheetml/2006/main">
  <threadedComment ref="P4" dT="2025-06-16T23:06:41.81" personId="{2B6D8FE3-D9D9-4CB6-929D-A4FCD34EE2D3}" id="{A7FCEF15-27F2-487E-808C-B6E5074E3A8B}">
    <text>Se aprobó prórroga mediante memorando n°3-2025-969 del 03/06/2025</text>
  </threadedComment>
  <threadedComment ref="P5" dT="2025-06-16T23:06:41.81" personId="{2B6D8FE3-D9D9-4CB6-929D-A4FCD34EE2D3}" id="{36BE8386-59B4-45C0-9BBA-39968975C3B4}">
    <text>Se aprobó prórroga mediante memorando n°3-2025-969 del 03/06/2025</text>
  </threadedComment>
  <threadedComment ref="H6" dT="2025-06-16T23:10:11.34" personId="{2B6D8FE3-D9D9-4CB6-929D-A4FCD34EE2D3}" id="{01056E61-84A7-4C48-B73D-0F2CC558B4FF}">
    <text xml:space="preserve">Se aprobó reformulación mediante memorando n°3-2025-969 del 03/06/2025
</text>
  </threadedComment>
  <threadedComment ref="P6" dT="2025-06-16T23:06:41.81" personId="{2B6D8FE3-D9D9-4CB6-929D-A4FCD34EE2D3}" id="{851471EE-19E2-4BAE-AAC9-4449FD65688A}">
    <text>Se aprobó prórroga mediante memorando n°3-2025-969 del 03/06/2025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 Id="rId4" Type="http://schemas.microsoft.com/office/2017/10/relationships/threadedComment" Target="../threadedComments/threadedComment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 Id="rId4" Type="http://schemas.microsoft.com/office/2017/10/relationships/threadedComment" Target="../threadedComments/threadedComment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
  <sheetViews>
    <sheetView showGridLines="0" zoomScale="110" zoomScaleNormal="110" workbookViewId="0">
      <selection activeCell="G5" sqref="G5"/>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588" t="s">
        <v>0</v>
      </c>
      <c r="D2" s="588"/>
      <c r="E2" s="172" t="s">
        <v>1</v>
      </c>
    </row>
    <row r="3" spans="2:12" ht="24.6" customHeight="1" x14ac:dyDescent="0.25">
      <c r="B3" s="171"/>
      <c r="C3" s="589"/>
      <c r="D3" s="589"/>
      <c r="E3" s="367"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584" t="s">
        <v>6</v>
      </c>
      <c r="D10" s="584"/>
      <c r="E10" s="154"/>
    </row>
    <row r="11" spans="2:12" ht="16.5" x14ac:dyDescent="0.3">
      <c r="B11" s="161"/>
      <c r="C11" s="163"/>
      <c r="D11" s="163"/>
      <c r="E11" s="154"/>
      <c r="F11" s="587"/>
      <c r="G11" s="587"/>
      <c r="H11" s="587"/>
      <c r="I11" s="587"/>
      <c r="J11" s="587"/>
      <c r="K11" s="587"/>
      <c r="L11" s="587"/>
    </row>
    <row r="12" spans="2:12" ht="16.5" x14ac:dyDescent="0.3">
      <c r="B12" s="161"/>
      <c r="C12" s="164" t="s">
        <v>7</v>
      </c>
      <c r="D12" s="164" t="s">
        <v>8</v>
      </c>
      <c r="E12" s="154"/>
      <c r="F12" s="587"/>
      <c r="G12" s="587"/>
      <c r="H12" s="587"/>
      <c r="I12" s="587"/>
      <c r="J12" s="587"/>
      <c r="K12" s="587"/>
      <c r="L12" s="587"/>
    </row>
    <row r="13" spans="2:12" ht="66" x14ac:dyDescent="0.3">
      <c r="B13" s="161"/>
      <c r="C13" s="165" t="s">
        <v>9</v>
      </c>
      <c r="D13" s="179" t="s">
        <v>10</v>
      </c>
      <c r="E13" s="154"/>
      <c r="F13" s="587"/>
      <c r="G13" s="587"/>
      <c r="H13" s="587"/>
      <c r="I13" s="587"/>
      <c r="J13" s="587"/>
      <c r="K13" s="587"/>
      <c r="L13" s="587"/>
    </row>
    <row r="14" spans="2:12" ht="16.5" x14ac:dyDescent="0.3">
      <c r="B14" s="161"/>
      <c r="C14" s="165" t="s">
        <v>11</v>
      </c>
      <c r="D14" s="179" t="s">
        <v>12</v>
      </c>
      <c r="E14" s="154"/>
      <c r="F14" s="587"/>
      <c r="G14" s="587"/>
      <c r="H14" s="587"/>
      <c r="I14" s="587"/>
      <c r="J14" s="587"/>
      <c r="K14" s="587"/>
      <c r="L14" s="587"/>
    </row>
    <row r="15" spans="2:12" ht="16.5" x14ac:dyDescent="0.3">
      <c r="B15" s="161"/>
      <c r="C15" s="165" t="s">
        <v>13</v>
      </c>
      <c r="D15" s="179" t="s">
        <v>14</v>
      </c>
      <c r="E15" s="154"/>
      <c r="F15" s="583"/>
      <c r="G15" s="583"/>
      <c r="H15" s="583"/>
      <c r="I15" s="583"/>
      <c r="J15" s="583"/>
      <c r="K15" s="583"/>
      <c r="L15" s="583"/>
    </row>
    <row r="16" spans="2:12" ht="15.75" customHeight="1" x14ac:dyDescent="0.3">
      <c r="B16" s="161"/>
      <c r="C16" s="165" t="s">
        <v>15</v>
      </c>
      <c r="D16" s="179" t="s">
        <v>16</v>
      </c>
      <c r="E16" s="154"/>
      <c r="F16" s="583"/>
      <c r="G16" s="583"/>
      <c r="H16" s="583"/>
      <c r="I16" s="583"/>
      <c r="J16" s="583"/>
      <c r="K16" s="583"/>
      <c r="L16" s="583"/>
    </row>
    <row r="17" spans="2:12" ht="49.5" x14ac:dyDescent="0.3">
      <c r="B17" s="161"/>
      <c r="C17" s="165" t="s">
        <v>17</v>
      </c>
      <c r="D17" s="179" t="s">
        <v>18</v>
      </c>
      <c r="E17" s="154"/>
      <c r="F17" s="587"/>
      <c r="G17" s="587"/>
      <c r="H17" s="587"/>
      <c r="I17" s="587"/>
      <c r="J17" s="587"/>
      <c r="K17" s="587"/>
      <c r="L17" s="587"/>
    </row>
    <row r="18" spans="2:12" ht="16.5" x14ac:dyDescent="0.3">
      <c r="B18" s="161"/>
      <c r="C18" s="163"/>
      <c r="D18" s="163"/>
      <c r="E18" s="154"/>
      <c r="F18" s="587"/>
      <c r="G18" s="587"/>
      <c r="H18" s="587"/>
      <c r="I18" s="587"/>
      <c r="J18" s="587"/>
      <c r="K18" s="587"/>
      <c r="L18" s="587"/>
    </row>
    <row r="19" spans="2:12" ht="16.5" x14ac:dyDescent="0.3">
      <c r="B19" s="161"/>
      <c r="C19" s="584" t="s">
        <v>19</v>
      </c>
      <c r="D19" s="584"/>
      <c r="E19" s="154"/>
      <c r="F19" s="587"/>
      <c r="G19" s="587"/>
      <c r="H19" s="587"/>
      <c r="I19" s="587"/>
      <c r="J19" s="587"/>
      <c r="K19" s="587"/>
      <c r="L19" s="587"/>
    </row>
    <row r="20" spans="2:12" ht="16.5" x14ac:dyDescent="0.3">
      <c r="B20" s="161"/>
      <c r="C20" s="163"/>
      <c r="D20" s="163"/>
      <c r="E20" s="154"/>
      <c r="F20" s="587"/>
      <c r="G20" s="587"/>
      <c r="H20" s="587"/>
      <c r="I20" s="587"/>
      <c r="J20" s="587"/>
      <c r="K20" s="587"/>
      <c r="L20" s="587"/>
    </row>
    <row r="21" spans="2:12" ht="16.5" x14ac:dyDescent="0.3">
      <c r="B21" s="161"/>
      <c r="C21" s="164" t="s">
        <v>7</v>
      </c>
      <c r="D21" s="164" t="s">
        <v>8</v>
      </c>
      <c r="E21" s="154"/>
      <c r="F21" s="587"/>
      <c r="G21" s="587"/>
      <c r="H21" s="587"/>
      <c r="I21" s="587"/>
      <c r="J21" s="587"/>
      <c r="K21" s="587"/>
      <c r="L21" s="587"/>
    </row>
    <row r="22" spans="2:12" ht="66" x14ac:dyDescent="0.3">
      <c r="B22" s="161"/>
      <c r="C22" s="165" t="s">
        <v>20</v>
      </c>
      <c r="D22" s="179" t="s">
        <v>21</v>
      </c>
      <c r="E22" s="154"/>
      <c r="F22" s="587"/>
      <c r="G22" s="587"/>
      <c r="H22" s="587"/>
      <c r="I22" s="587"/>
      <c r="J22" s="587"/>
      <c r="K22" s="587"/>
      <c r="L22" s="587"/>
    </row>
    <row r="23" spans="2:12" ht="33" x14ac:dyDescent="0.3">
      <c r="B23" s="161"/>
      <c r="C23" s="165" t="s">
        <v>22</v>
      </c>
      <c r="D23" s="179" t="s">
        <v>23</v>
      </c>
      <c r="E23" s="154"/>
      <c r="F23" s="587"/>
      <c r="G23" s="587"/>
      <c r="H23" s="587"/>
      <c r="I23" s="587"/>
      <c r="J23" s="587"/>
      <c r="K23" s="587"/>
      <c r="L23" s="587"/>
    </row>
    <row r="24" spans="2:12" ht="49.5" x14ac:dyDescent="0.3">
      <c r="B24" s="161"/>
      <c r="C24" s="165" t="s">
        <v>24</v>
      </c>
      <c r="D24" s="179" t="s">
        <v>25</v>
      </c>
      <c r="E24" s="154"/>
      <c r="F24" s="583"/>
      <c r="G24" s="583"/>
      <c r="H24" s="583"/>
      <c r="I24" s="583"/>
      <c r="J24" s="583"/>
      <c r="K24" s="583"/>
      <c r="L24" s="583"/>
    </row>
    <row r="25" spans="2:12" ht="66" x14ac:dyDescent="0.3">
      <c r="B25" s="161"/>
      <c r="C25" s="165" t="s">
        <v>26</v>
      </c>
      <c r="D25" s="179" t="s">
        <v>27</v>
      </c>
      <c r="E25" s="154"/>
      <c r="F25" s="583"/>
      <c r="G25" s="583"/>
      <c r="H25" s="583"/>
      <c r="I25" s="583"/>
      <c r="J25" s="583"/>
      <c r="K25" s="583"/>
      <c r="L25" s="583"/>
    </row>
    <row r="26" spans="2:12" ht="66" x14ac:dyDescent="0.3">
      <c r="B26" s="161"/>
      <c r="C26" s="165" t="s">
        <v>28</v>
      </c>
      <c r="D26" s="179" t="s">
        <v>29</v>
      </c>
      <c r="E26" s="154"/>
      <c r="F26" s="583"/>
      <c r="G26" s="583"/>
      <c r="H26" s="583"/>
      <c r="I26" s="583"/>
      <c r="J26" s="583"/>
      <c r="K26" s="583"/>
      <c r="L26" s="583"/>
    </row>
    <row r="27" spans="2:12" ht="33" x14ac:dyDescent="0.3">
      <c r="B27" s="161"/>
      <c r="C27" s="165" t="s">
        <v>30</v>
      </c>
      <c r="D27" s="179" t="s">
        <v>31</v>
      </c>
      <c r="E27" s="154"/>
      <c r="F27" s="583"/>
      <c r="G27" s="583"/>
      <c r="H27" s="583"/>
      <c r="I27" s="583"/>
      <c r="J27" s="583"/>
      <c r="K27" s="583"/>
      <c r="L27" s="583"/>
    </row>
    <row r="28" spans="2:12" ht="33" x14ac:dyDescent="0.3">
      <c r="B28" s="161"/>
      <c r="C28" s="165" t="s">
        <v>32</v>
      </c>
      <c r="D28" s="179" t="s">
        <v>33</v>
      </c>
      <c r="E28" s="154"/>
      <c r="F28" s="583"/>
      <c r="G28" s="583"/>
      <c r="H28" s="583"/>
      <c r="I28" s="583"/>
      <c r="J28" s="583"/>
      <c r="K28" s="583"/>
      <c r="L28" s="583"/>
    </row>
    <row r="29" spans="2:12" ht="42.75" customHeight="1" x14ac:dyDescent="0.3">
      <c r="B29" s="161"/>
      <c r="C29" s="165" t="s">
        <v>34</v>
      </c>
      <c r="D29" s="179" t="s">
        <v>35</v>
      </c>
      <c r="E29" s="154"/>
      <c r="F29" s="146"/>
      <c r="G29" s="146"/>
      <c r="H29" s="146"/>
      <c r="I29" s="146"/>
      <c r="J29" s="146"/>
      <c r="K29" s="146"/>
      <c r="L29" s="146"/>
    </row>
    <row r="30" spans="2:12" ht="48" customHeight="1" x14ac:dyDescent="0.3">
      <c r="B30" s="161"/>
      <c r="C30" s="165" t="s">
        <v>36</v>
      </c>
      <c r="D30" s="179" t="s">
        <v>37</v>
      </c>
      <c r="E30" s="154"/>
    </row>
    <row r="31" spans="2:12" ht="16.5" x14ac:dyDescent="0.3">
      <c r="B31" s="161"/>
      <c r="C31" s="167"/>
      <c r="D31" s="168"/>
      <c r="E31" s="154"/>
    </row>
    <row r="32" spans="2:12" ht="16.5" x14ac:dyDescent="0.3">
      <c r="B32" s="161"/>
      <c r="C32" s="584" t="s">
        <v>38</v>
      </c>
      <c r="D32" s="584"/>
      <c r="E32" s="154"/>
    </row>
    <row r="33" spans="2:5" ht="26.25" customHeight="1" x14ac:dyDescent="0.3">
      <c r="B33" s="161"/>
      <c r="C33" s="585" t="s">
        <v>39</v>
      </c>
      <c r="D33" s="585"/>
      <c r="E33" s="154"/>
    </row>
    <row r="34" spans="2:5" ht="32.25" customHeight="1" x14ac:dyDescent="0.3">
      <c r="B34" s="161"/>
      <c r="C34" s="585"/>
      <c r="D34" s="585"/>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79" t="s">
        <v>41</v>
      </c>
      <c r="E37" s="154"/>
    </row>
    <row r="38" spans="2:5" ht="66" x14ac:dyDescent="0.3">
      <c r="B38" s="161"/>
      <c r="C38" s="165" t="s">
        <v>42</v>
      </c>
      <c r="D38" s="179" t="s">
        <v>43</v>
      </c>
      <c r="E38" s="154"/>
    </row>
    <row r="39" spans="2:5" ht="49.5" x14ac:dyDescent="0.3">
      <c r="B39" s="161"/>
      <c r="C39" s="165" t="s">
        <v>44</v>
      </c>
      <c r="D39" s="179" t="s">
        <v>45</v>
      </c>
      <c r="E39" s="154"/>
    </row>
    <row r="40" spans="2:5" ht="82.5" customHeight="1" x14ac:dyDescent="0.3">
      <c r="B40" s="161"/>
      <c r="C40" s="165" t="s">
        <v>46</v>
      </c>
      <c r="D40" s="179" t="s">
        <v>47</v>
      </c>
      <c r="E40" s="154"/>
    </row>
    <row r="41" spans="2:5" ht="49.5" x14ac:dyDescent="0.3">
      <c r="B41" s="161"/>
      <c r="C41" s="165" t="s">
        <v>48</v>
      </c>
      <c r="D41" s="179" t="s">
        <v>49</v>
      </c>
      <c r="E41" s="154"/>
    </row>
    <row r="42" spans="2:5" ht="33" x14ac:dyDescent="0.3">
      <c r="B42" s="161"/>
      <c r="C42" s="165" t="s">
        <v>50</v>
      </c>
      <c r="D42" s="179"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586" t="s">
        <v>54</v>
      </c>
      <c r="D45" s="586"/>
      <c r="E45" s="154"/>
    </row>
    <row r="46" spans="2:5" ht="16.5" x14ac:dyDescent="0.3">
      <c r="B46" s="161"/>
      <c r="C46" s="173"/>
      <c r="D46" s="173"/>
      <c r="E46" s="154"/>
    </row>
    <row r="47" spans="2:5" ht="42" customHeight="1" x14ac:dyDescent="0.3">
      <c r="B47" s="161"/>
      <c r="C47" s="581" t="s">
        <v>55</v>
      </c>
      <c r="D47" s="581"/>
      <c r="E47" s="154"/>
    </row>
    <row r="48" spans="2:5" ht="15" customHeight="1" x14ac:dyDescent="0.3">
      <c r="B48" s="161"/>
      <c r="C48" s="178"/>
      <c r="D48" s="178"/>
      <c r="E48" s="154"/>
    </row>
    <row r="49" spans="2:5" ht="16.5" x14ac:dyDescent="0.3">
      <c r="B49" s="161"/>
      <c r="C49" s="164" t="s">
        <v>7</v>
      </c>
      <c r="D49" s="164" t="s">
        <v>8</v>
      </c>
      <c r="E49" s="154"/>
    </row>
    <row r="50" spans="2:5" ht="49.5" x14ac:dyDescent="0.3">
      <c r="B50" s="161"/>
      <c r="C50" s="180" t="s">
        <v>56</v>
      </c>
      <c r="D50" s="181" t="s">
        <v>57</v>
      </c>
      <c r="E50" s="154"/>
    </row>
    <row r="51" spans="2:5" ht="78.75" customHeight="1" x14ac:dyDescent="0.3">
      <c r="B51" s="161"/>
      <c r="C51" s="180" t="s">
        <v>58</v>
      </c>
      <c r="D51" s="181" t="s">
        <v>59</v>
      </c>
      <c r="E51" s="154"/>
    </row>
    <row r="52" spans="2:5" ht="241.5" customHeight="1" x14ac:dyDescent="0.3">
      <c r="B52" s="161"/>
      <c r="C52" s="182" t="s">
        <v>60</v>
      </c>
      <c r="D52" s="181" t="s">
        <v>61</v>
      </c>
      <c r="E52" s="154"/>
    </row>
    <row r="53" spans="2:5" ht="92.25" customHeight="1" x14ac:dyDescent="0.3">
      <c r="B53" s="161"/>
      <c r="C53" s="182" t="s">
        <v>62</v>
      </c>
      <c r="D53" s="181" t="s">
        <v>63</v>
      </c>
      <c r="E53" s="154"/>
    </row>
    <row r="54" spans="2:5" ht="33" x14ac:dyDescent="0.3">
      <c r="B54" s="161"/>
      <c r="C54" s="165" t="s">
        <v>64</v>
      </c>
      <c r="D54" s="179" t="s">
        <v>65</v>
      </c>
      <c r="E54" s="154"/>
    </row>
    <row r="55" spans="2:5" ht="69" customHeight="1" x14ac:dyDescent="0.3">
      <c r="B55" s="161"/>
      <c r="C55" s="165" t="s">
        <v>66</v>
      </c>
      <c r="D55" s="183" t="s">
        <v>67</v>
      </c>
      <c r="E55" s="154"/>
    </row>
    <row r="56" spans="2:5" ht="12.75" customHeight="1" x14ac:dyDescent="0.3">
      <c r="B56" s="161"/>
      <c r="C56" s="582"/>
      <c r="D56" s="582"/>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C19:D19"/>
    <mergeCell ref="F19:L19"/>
    <mergeCell ref="C2:D3"/>
    <mergeCell ref="C10:D10"/>
    <mergeCell ref="F11:L11"/>
    <mergeCell ref="F12:L12"/>
    <mergeCell ref="F13:L13"/>
    <mergeCell ref="F14:L14"/>
    <mergeCell ref="F25:L25"/>
    <mergeCell ref="F15:L15"/>
    <mergeCell ref="F16:L16"/>
    <mergeCell ref="F17:L17"/>
    <mergeCell ref="F18:L18"/>
    <mergeCell ref="F20:L20"/>
    <mergeCell ref="F21:L21"/>
    <mergeCell ref="F22:L22"/>
    <mergeCell ref="F23:L23"/>
    <mergeCell ref="F24:L24"/>
    <mergeCell ref="C47:D47"/>
    <mergeCell ref="C56:D56"/>
    <mergeCell ref="F26:L26"/>
    <mergeCell ref="F27:L27"/>
    <mergeCell ref="F28:L28"/>
    <mergeCell ref="C32:D32"/>
    <mergeCell ref="C33:D34"/>
    <mergeCell ref="C45:D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6"/>
  <sheetViews>
    <sheetView zoomScale="80" zoomScaleNormal="80" workbookViewId="0">
      <pane xSplit="5" topLeftCell="V1" activePane="topRight" state="frozen"/>
      <selection activeCell="A3" sqref="A3"/>
      <selection pane="topRight" activeCell="W16" sqref="W16"/>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2.28515625" style="142" customWidth="1"/>
    <col min="5" max="5" width="14.42578125" style="142" customWidth="1"/>
    <col min="6" max="6" width="52.140625" style="142" customWidth="1"/>
    <col min="7" max="7" width="32.140625" style="142" customWidth="1"/>
    <col min="8" max="8" width="29.7109375" style="144" customWidth="1"/>
    <col min="9" max="16" width="20.140625" style="142"/>
    <col min="17" max="17" width="20.140625" style="143" outlineLevel="1"/>
    <col min="18" max="18" width="36.5703125" style="143" bestFit="1" customWidth="1" outlineLevel="1"/>
    <col min="19" max="19" width="20.140625" style="351" outlineLevel="1"/>
    <col min="20" max="22" width="20.140625" style="143" outlineLevel="1"/>
    <col min="23" max="23" width="61.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18.7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59"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197.25" customHeight="1" x14ac:dyDescent="0.2">
      <c r="B4" s="196" t="s">
        <v>111</v>
      </c>
      <c r="C4" s="598" t="s">
        <v>482</v>
      </c>
      <c r="D4" s="190"/>
      <c r="E4" s="228">
        <v>697</v>
      </c>
      <c r="F4" s="229" t="s">
        <v>483</v>
      </c>
      <c r="G4" s="221" t="s">
        <v>484</v>
      </c>
      <c r="H4" s="221" t="s">
        <v>485</v>
      </c>
      <c r="I4" s="221" t="s">
        <v>486</v>
      </c>
      <c r="J4" s="262">
        <v>1</v>
      </c>
      <c r="K4" s="151" t="s">
        <v>105</v>
      </c>
      <c r="L4" s="221" t="s">
        <v>487</v>
      </c>
      <c r="M4" s="215">
        <v>1</v>
      </c>
      <c r="N4" s="294">
        <v>45894</v>
      </c>
      <c r="O4" s="294">
        <v>45961</v>
      </c>
      <c r="P4" s="151" t="s">
        <v>488</v>
      </c>
      <c r="Q4" s="308">
        <v>45930</v>
      </c>
      <c r="R4" s="315" t="s">
        <v>489</v>
      </c>
      <c r="S4" s="206">
        <v>1</v>
      </c>
      <c r="T4" s="210">
        <f t="shared" ref="T4" si="0">(IF(S4="","",IF(OR($J4=0,$J4="",Q4=""),"",S4/$J4)))</f>
        <v>1</v>
      </c>
      <c r="U4" s="211">
        <f t="shared" ref="U4" si="1">(IF(OR($M4="",T4=""),"",IF(OR($M4=0,T4=0),0,IF((T4*100%)/$M4&gt;100%,100%,(T4*100%)/$M4))))</f>
        <v>1</v>
      </c>
      <c r="V4" s="212" t="str">
        <f t="shared" ref="V4" si="2">IF(S4="","",IF(U4&lt;100%, IF(U4&lt;100%, "ALERTA","EN TERMINO"), IF(U4=100%, "OK", "EN TERMINO")))</f>
        <v>OK</v>
      </c>
      <c r="W4" s="314" t="s">
        <v>490</v>
      </c>
      <c r="X4" s="319" t="s">
        <v>96</v>
      </c>
      <c r="Y4" s="312" t="str">
        <f>IF(U4=100%,IF(U4&gt;=100%,"CUMPLIDA","ATENCIÓN"),IF(U4&lt;50%,"ATENCIÓN","EN EJECUCIÓN"))</f>
        <v>CUMPLIDA</v>
      </c>
      <c r="Z4" s="206" t="str">
        <f>IF(Y4="CUMPLIDA", "SI", "NO")</f>
        <v>SI</v>
      </c>
      <c r="AA4" s="365" t="s">
        <v>97</v>
      </c>
      <c r="AB4" s="363" t="str">
        <f>IF(Y4="CUMPLIDA",IF(AND(Z4="SI",AA4="NO"),"EFECTIVA",IF(AND(Z4="NO",AA4="NO"),"INEFECTIVA",IF(AND(Z4="NO",AA4="SI"),"INEFECTIVA",IF(AND(Z4="SI",AA4="SI"),"INEFECTIVA")))),"NO APLICA")</f>
        <v>EFECTIVA</v>
      </c>
      <c r="AC4" s="187" t="str">
        <f>IF(AB4="EFECTIVA","NO",IF(AB4="INEFECTIVA","SI","NO APLICA"))</f>
        <v>NO</v>
      </c>
      <c r="AD4" s="206" t="s">
        <v>98</v>
      </c>
      <c r="AE4" s="151"/>
    </row>
    <row r="5" spans="2:31" ht="163.5" customHeight="1" x14ac:dyDescent="0.2">
      <c r="B5" s="196" t="s">
        <v>111</v>
      </c>
      <c r="C5" s="598"/>
      <c r="D5" s="151"/>
      <c r="E5" s="228">
        <v>697</v>
      </c>
      <c r="F5" s="229" t="s">
        <v>483</v>
      </c>
      <c r="G5" s="190" t="s">
        <v>491</v>
      </c>
      <c r="H5" s="190" t="s">
        <v>492</v>
      </c>
      <c r="I5" s="190" t="s">
        <v>493</v>
      </c>
      <c r="J5" s="151">
        <v>1</v>
      </c>
      <c r="K5" s="151" t="s">
        <v>105</v>
      </c>
      <c r="L5" s="151" t="s">
        <v>487</v>
      </c>
      <c r="M5" s="215">
        <v>1</v>
      </c>
      <c r="N5" s="266">
        <v>45894</v>
      </c>
      <c r="O5" s="266">
        <v>45961</v>
      </c>
      <c r="P5" s="151" t="s">
        <v>488</v>
      </c>
      <c r="Q5" s="308">
        <v>45930</v>
      </c>
      <c r="R5" s="315" t="s">
        <v>494</v>
      </c>
      <c r="S5" s="206">
        <v>1</v>
      </c>
      <c r="T5" s="210">
        <f t="shared" ref="T5:T14" si="3">(IF(S5="","",IF(OR($J5=0,$J5="",Q5=""),"",S5/$J5)))</f>
        <v>1</v>
      </c>
      <c r="U5" s="211">
        <f t="shared" ref="U5:U14" si="4">(IF(OR($M5="",T5=""),"",IF(OR($M5=0,T5=0),0,IF((T5*100%)/$M5&gt;100%,100%,(T5*100%)/$M5))))</f>
        <v>1</v>
      </c>
      <c r="V5" s="212" t="str">
        <f t="shared" ref="V5:V14" si="5">IF(S5="","",IF(U5&lt;100%, IF(U5&lt;100%, "ALERTA","EN TERMINO"), IF(U5=100%, "OK", "EN TERMINO")))</f>
        <v>OK</v>
      </c>
      <c r="W5" s="314" t="s">
        <v>495</v>
      </c>
      <c r="X5" s="319" t="s">
        <v>96</v>
      </c>
      <c r="Y5" s="312" t="str">
        <f t="shared" ref="Y5:Y14" si="6">IF(U5=100%,IF(U5&gt;=100%,"CUMPLIDA","ATENCIÓN"),IF(U5&lt;50%,"ATENCIÓN","EN EJECUCIÓN"))</f>
        <v>CUMPLIDA</v>
      </c>
      <c r="Z5" s="206" t="str">
        <f t="shared" ref="Z5:Z14" si="7">IF(Y5="CUMPLIDA", "SI", "NO")</f>
        <v>SI</v>
      </c>
      <c r="AA5" s="365" t="s">
        <v>97</v>
      </c>
      <c r="AB5" s="363" t="str">
        <f t="shared" ref="AB5:AB14" si="8">IF(Y5="CUMPLIDA",IF(AND(Z5="SI",AA5="NO"),"EFECTIVA",IF(AND(Z5="NO",AA5="NO"),"INEFECTIVA",IF(AND(Z5="NO",AA5="SI"),"INEFECTIVA",IF(AND(Z5="SI",AA5="SI"),"INEFECTIVA")))),"NO APLICA")</f>
        <v>EFECTIVA</v>
      </c>
      <c r="AC5" s="187" t="str">
        <f t="shared" ref="AC5:AC14" si="9">IF(AB5="EFECTIVA","NO",IF(AB5="INEFECTIVA","SI","NO APLICA"))</f>
        <v>NO</v>
      </c>
      <c r="AD5" s="206" t="s">
        <v>98</v>
      </c>
      <c r="AE5" s="151"/>
    </row>
    <row r="6" spans="2:31" ht="159.75" customHeight="1" x14ac:dyDescent="0.2">
      <c r="B6" s="196" t="s">
        <v>111</v>
      </c>
      <c r="C6" s="598"/>
      <c r="D6" s="151"/>
      <c r="E6" s="228">
        <v>698</v>
      </c>
      <c r="F6" s="229" t="s">
        <v>496</v>
      </c>
      <c r="G6" s="190" t="s">
        <v>484</v>
      </c>
      <c r="H6" s="190" t="s">
        <v>497</v>
      </c>
      <c r="I6" s="190" t="s">
        <v>486</v>
      </c>
      <c r="J6" s="151">
        <v>1</v>
      </c>
      <c r="K6" s="151" t="s">
        <v>92</v>
      </c>
      <c r="L6" s="151" t="s">
        <v>487</v>
      </c>
      <c r="M6" s="215">
        <v>1</v>
      </c>
      <c r="N6" s="266">
        <v>45894</v>
      </c>
      <c r="O6" s="266">
        <v>45961</v>
      </c>
      <c r="P6" s="151" t="s">
        <v>488</v>
      </c>
      <c r="Q6" s="308">
        <v>45930</v>
      </c>
      <c r="R6" s="315" t="s">
        <v>489</v>
      </c>
      <c r="S6" s="206">
        <v>1</v>
      </c>
      <c r="T6" s="210">
        <f t="shared" si="3"/>
        <v>1</v>
      </c>
      <c r="U6" s="211">
        <f t="shared" si="4"/>
        <v>1</v>
      </c>
      <c r="V6" s="212" t="str">
        <f t="shared" si="5"/>
        <v>OK</v>
      </c>
      <c r="W6" s="314" t="s">
        <v>498</v>
      </c>
      <c r="X6" s="319" t="s">
        <v>96</v>
      </c>
      <c r="Y6" s="312" t="str">
        <f t="shared" si="6"/>
        <v>CUMPLIDA</v>
      </c>
      <c r="Z6" s="206" t="str">
        <f t="shared" si="7"/>
        <v>SI</v>
      </c>
      <c r="AA6" s="365" t="s">
        <v>97</v>
      </c>
      <c r="AB6" s="363" t="str">
        <f t="shared" si="8"/>
        <v>EFECTIVA</v>
      </c>
      <c r="AC6" s="187" t="str">
        <f t="shared" si="9"/>
        <v>NO</v>
      </c>
      <c r="AD6" s="206" t="s">
        <v>98</v>
      </c>
      <c r="AE6" s="151"/>
    </row>
    <row r="7" spans="2:31" ht="184.5" customHeight="1" x14ac:dyDescent="0.2">
      <c r="B7" s="196" t="s">
        <v>111</v>
      </c>
      <c r="C7" s="598"/>
      <c r="D7" s="151"/>
      <c r="E7" s="228">
        <v>699</v>
      </c>
      <c r="F7" s="229" t="s">
        <v>499</v>
      </c>
      <c r="G7" s="190" t="s">
        <v>500</v>
      </c>
      <c r="H7" s="190" t="s">
        <v>501</v>
      </c>
      <c r="I7" s="190" t="s">
        <v>493</v>
      </c>
      <c r="J7" s="151">
        <v>1</v>
      </c>
      <c r="K7" s="151" t="s">
        <v>92</v>
      </c>
      <c r="L7" s="151" t="s">
        <v>487</v>
      </c>
      <c r="M7" s="215">
        <v>1</v>
      </c>
      <c r="N7" s="266">
        <v>45894</v>
      </c>
      <c r="O7" s="266">
        <v>45961</v>
      </c>
      <c r="P7" s="151" t="s">
        <v>488</v>
      </c>
      <c r="Q7" s="308">
        <v>45930</v>
      </c>
      <c r="R7" s="315" t="s">
        <v>494</v>
      </c>
      <c r="S7" s="206">
        <v>1</v>
      </c>
      <c r="T7" s="210">
        <f t="shared" si="3"/>
        <v>1</v>
      </c>
      <c r="U7" s="211">
        <f t="shared" si="4"/>
        <v>1</v>
      </c>
      <c r="V7" s="212" t="str">
        <f t="shared" si="5"/>
        <v>OK</v>
      </c>
      <c r="W7" s="314" t="s">
        <v>502</v>
      </c>
      <c r="X7" s="319" t="s">
        <v>96</v>
      </c>
      <c r="Y7" s="312" t="str">
        <f t="shared" si="6"/>
        <v>CUMPLIDA</v>
      </c>
      <c r="Z7" s="206" t="str">
        <f t="shared" si="7"/>
        <v>SI</v>
      </c>
      <c r="AA7" s="365" t="s">
        <v>97</v>
      </c>
      <c r="AB7" s="363" t="str">
        <f t="shared" si="8"/>
        <v>EFECTIVA</v>
      </c>
      <c r="AC7" s="187" t="str">
        <f t="shared" si="9"/>
        <v>NO</v>
      </c>
      <c r="AD7" s="206" t="s">
        <v>98</v>
      </c>
      <c r="AE7" s="151"/>
    </row>
    <row r="8" spans="2:31" ht="143.25" customHeight="1" x14ac:dyDescent="0.25">
      <c r="B8" s="196" t="s">
        <v>111</v>
      </c>
      <c r="C8" s="598"/>
      <c r="D8" s="151"/>
      <c r="E8" s="228">
        <v>700</v>
      </c>
      <c r="F8" s="229" t="s">
        <v>503</v>
      </c>
      <c r="G8" s="190" t="s">
        <v>504</v>
      </c>
      <c r="H8" s="190" t="s">
        <v>505</v>
      </c>
      <c r="I8" s="190" t="s">
        <v>506</v>
      </c>
      <c r="J8" s="151">
        <v>2</v>
      </c>
      <c r="K8" s="151" t="s">
        <v>92</v>
      </c>
      <c r="L8" s="151" t="s">
        <v>487</v>
      </c>
      <c r="M8" s="215">
        <v>1</v>
      </c>
      <c r="N8" s="266">
        <v>45894</v>
      </c>
      <c r="O8" s="266">
        <v>45961</v>
      </c>
      <c r="P8" s="151" t="s">
        <v>488</v>
      </c>
      <c r="Q8" s="308">
        <v>45930</v>
      </c>
      <c r="R8" s="314" t="s">
        <v>507</v>
      </c>
      <c r="S8" s="206">
        <v>2</v>
      </c>
      <c r="T8" s="210">
        <f t="shared" si="3"/>
        <v>1</v>
      </c>
      <c r="U8" s="211">
        <f t="shared" si="4"/>
        <v>1</v>
      </c>
      <c r="V8" s="212" t="str">
        <f t="shared" si="5"/>
        <v>OK</v>
      </c>
      <c r="W8" s="314" t="s">
        <v>508</v>
      </c>
      <c r="X8" s="319" t="s">
        <v>96</v>
      </c>
      <c r="Y8" s="312" t="str">
        <f t="shared" si="6"/>
        <v>CUMPLIDA</v>
      </c>
      <c r="Z8" s="206" t="str">
        <f t="shared" si="7"/>
        <v>SI</v>
      </c>
      <c r="AA8" s="365" t="s">
        <v>97</v>
      </c>
      <c r="AB8" s="363" t="str">
        <f t="shared" si="8"/>
        <v>EFECTIVA</v>
      </c>
      <c r="AC8" s="187" t="str">
        <f t="shared" si="9"/>
        <v>NO</v>
      </c>
      <c r="AD8" s="206" t="s">
        <v>98</v>
      </c>
      <c r="AE8" s="151"/>
    </row>
    <row r="9" spans="2:31" ht="162.75" customHeight="1" x14ac:dyDescent="0.2">
      <c r="B9" s="196" t="s">
        <v>111</v>
      </c>
      <c r="C9" s="598"/>
      <c r="D9" s="151"/>
      <c r="E9" s="228">
        <v>701</v>
      </c>
      <c r="F9" s="229" t="s">
        <v>509</v>
      </c>
      <c r="G9" s="190" t="s">
        <v>510</v>
      </c>
      <c r="H9" s="190" t="s">
        <v>511</v>
      </c>
      <c r="I9" s="190" t="s">
        <v>512</v>
      </c>
      <c r="J9" s="151">
        <v>1</v>
      </c>
      <c r="K9" s="151" t="s">
        <v>92</v>
      </c>
      <c r="L9" s="151" t="s">
        <v>487</v>
      </c>
      <c r="M9" s="215">
        <v>1</v>
      </c>
      <c r="N9" s="266">
        <v>45894</v>
      </c>
      <c r="O9" s="266">
        <v>45961</v>
      </c>
      <c r="P9" s="151" t="s">
        <v>488</v>
      </c>
      <c r="Q9" s="308">
        <v>45930</v>
      </c>
      <c r="R9" s="315" t="s">
        <v>513</v>
      </c>
      <c r="S9" s="460">
        <v>1</v>
      </c>
      <c r="T9" s="210">
        <f t="shared" si="3"/>
        <v>1</v>
      </c>
      <c r="U9" s="211">
        <f t="shared" si="4"/>
        <v>1</v>
      </c>
      <c r="V9" s="212" t="str">
        <f t="shared" si="5"/>
        <v>OK</v>
      </c>
      <c r="W9" s="314" t="s">
        <v>514</v>
      </c>
      <c r="X9" s="319" t="s">
        <v>96</v>
      </c>
      <c r="Y9" s="312" t="str">
        <f t="shared" si="6"/>
        <v>CUMPLIDA</v>
      </c>
      <c r="Z9" s="206" t="str">
        <f t="shared" si="7"/>
        <v>SI</v>
      </c>
      <c r="AA9" s="365" t="s">
        <v>97</v>
      </c>
      <c r="AB9" s="363" t="str">
        <f t="shared" si="8"/>
        <v>EFECTIVA</v>
      </c>
      <c r="AC9" s="187" t="str">
        <f t="shared" si="9"/>
        <v>NO</v>
      </c>
      <c r="AD9" s="206" t="s">
        <v>98</v>
      </c>
      <c r="AE9" s="151"/>
    </row>
    <row r="10" spans="2:31" ht="176.25" customHeight="1" x14ac:dyDescent="0.2">
      <c r="B10" s="196" t="s">
        <v>111</v>
      </c>
      <c r="C10" s="598"/>
      <c r="D10" s="151"/>
      <c r="E10" s="228">
        <v>702</v>
      </c>
      <c r="F10" s="229" t="s">
        <v>515</v>
      </c>
      <c r="G10" s="190" t="s">
        <v>516</v>
      </c>
      <c r="H10" s="190" t="s">
        <v>517</v>
      </c>
      <c r="I10" s="190" t="s">
        <v>512</v>
      </c>
      <c r="J10" s="151">
        <v>1</v>
      </c>
      <c r="K10" s="151" t="s">
        <v>92</v>
      </c>
      <c r="L10" s="151" t="s">
        <v>487</v>
      </c>
      <c r="M10" s="215">
        <v>1</v>
      </c>
      <c r="N10" s="266">
        <v>45894</v>
      </c>
      <c r="O10" s="266">
        <v>45961</v>
      </c>
      <c r="P10" s="151" t="s">
        <v>488</v>
      </c>
      <c r="Q10" s="308">
        <v>45930</v>
      </c>
      <c r="R10" s="315" t="s">
        <v>513</v>
      </c>
      <c r="S10" s="460">
        <v>1</v>
      </c>
      <c r="T10" s="210">
        <f t="shared" si="3"/>
        <v>1</v>
      </c>
      <c r="U10" s="211">
        <f t="shared" si="4"/>
        <v>1</v>
      </c>
      <c r="V10" s="212" t="str">
        <f t="shared" si="5"/>
        <v>OK</v>
      </c>
      <c r="W10" s="314" t="s">
        <v>518</v>
      </c>
      <c r="X10" s="319" t="s">
        <v>96</v>
      </c>
      <c r="Y10" s="312" t="str">
        <f t="shared" si="6"/>
        <v>CUMPLIDA</v>
      </c>
      <c r="Z10" s="206" t="str">
        <f t="shared" si="7"/>
        <v>SI</v>
      </c>
      <c r="AA10" s="365" t="s">
        <v>97</v>
      </c>
      <c r="AB10" s="363" t="str">
        <f t="shared" si="8"/>
        <v>EFECTIVA</v>
      </c>
      <c r="AC10" s="187" t="str">
        <f t="shared" si="9"/>
        <v>NO</v>
      </c>
      <c r="AD10" s="206" t="s">
        <v>98</v>
      </c>
      <c r="AE10" s="151"/>
    </row>
    <row r="11" spans="2:31" ht="225" customHeight="1" x14ac:dyDescent="0.25">
      <c r="B11" s="196" t="s">
        <v>111</v>
      </c>
      <c r="C11" s="598"/>
      <c r="D11" s="151"/>
      <c r="E11" s="228">
        <v>703</v>
      </c>
      <c r="F11" s="229" t="s">
        <v>519</v>
      </c>
      <c r="G11" s="190" t="s">
        <v>520</v>
      </c>
      <c r="H11" s="190" t="s">
        <v>521</v>
      </c>
      <c r="I11" s="190" t="s">
        <v>522</v>
      </c>
      <c r="J11" s="151">
        <v>129</v>
      </c>
      <c r="K11" s="151" t="s">
        <v>92</v>
      </c>
      <c r="L11" s="151" t="s">
        <v>487</v>
      </c>
      <c r="M11" s="215">
        <v>1</v>
      </c>
      <c r="N11" s="266">
        <v>45894</v>
      </c>
      <c r="O11" s="266">
        <v>45961</v>
      </c>
      <c r="P11" s="151" t="s">
        <v>488</v>
      </c>
      <c r="Q11" s="308">
        <v>45930</v>
      </c>
      <c r="R11" s="314" t="s">
        <v>523</v>
      </c>
      <c r="S11" s="460">
        <v>100</v>
      </c>
      <c r="T11" s="210">
        <f t="shared" si="3"/>
        <v>0.77519379844961245</v>
      </c>
      <c r="U11" s="211">
        <f t="shared" si="4"/>
        <v>0.77519379844961245</v>
      </c>
      <c r="V11" s="212" t="str">
        <f t="shared" si="5"/>
        <v>ALERTA</v>
      </c>
      <c r="W11" s="314" t="s">
        <v>524</v>
      </c>
      <c r="X11" s="319" t="s">
        <v>96</v>
      </c>
      <c r="Y11" s="312" t="str">
        <f t="shared" si="6"/>
        <v>EN EJECUCIÓN</v>
      </c>
      <c r="Z11" s="206" t="str">
        <f t="shared" si="7"/>
        <v>NO</v>
      </c>
      <c r="AA11" s="365" t="s">
        <v>97</v>
      </c>
      <c r="AB11" s="363" t="str">
        <f t="shared" si="8"/>
        <v>NO APLICA</v>
      </c>
      <c r="AC11" s="187" t="str">
        <f t="shared" si="9"/>
        <v>NO APLICA</v>
      </c>
      <c r="AD11" s="206" t="s">
        <v>98</v>
      </c>
      <c r="AE11" s="151"/>
    </row>
    <row r="12" spans="2:31" ht="165" customHeight="1" x14ac:dyDescent="0.2">
      <c r="B12" s="196" t="s">
        <v>111</v>
      </c>
      <c r="C12" s="598"/>
      <c r="D12" s="151"/>
      <c r="E12" s="228">
        <v>704</v>
      </c>
      <c r="F12" s="229" t="s">
        <v>525</v>
      </c>
      <c r="G12" s="190" t="s">
        <v>526</v>
      </c>
      <c r="H12" s="190" t="s">
        <v>527</v>
      </c>
      <c r="I12" s="190" t="s">
        <v>512</v>
      </c>
      <c r="J12" s="151">
        <v>1</v>
      </c>
      <c r="K12" s="151" t="s">
        <v>92</v>
      </c>
      <c r="L12" s="151" t="s">
        <v>487</v>
      </c>
      <c r="M12" s="215">
        <v>1</v>
      </c>
      <c r="N12" s="266">
        <v>45894</v>
      </c>
      <c r="O12" s="266">
        <v>45961</v>
      </c>
      <c r="P12" s="151" t="s">
        <v>488</v>
      </c>
      <c r="Q12" s="308">
        <v>45930</v>
      </c>
      <c r="R12" s="315" t="s">
        <v>513</v>
      </c>
      <c r="S12" s="460">
        <v>1</v>
      </c>
      <c r="T12" s="210">
        <f t="shared" si="3"/>
        <v>1</v>
      </c>
      <c r="U12" s="211">
        <f t="shared" si="4"/>
        <v>1</v>
      </c>
      <c r="V12" s="212" t="str">
        <f t="shared" si="5"/>
        <v>OK</v>
      </c>
      <c r="W12" s="314" t="s">
        <v>528</v>
      </c>
      <c r="X12" s="319" t="s">
        <v>96</v>
      </c>
      <c r="Y12" s="312" t="str">
        <f t="shared" si="6"/>
        <v>CUMPLIDA</v>
      </c>
      <c r="Z12" s="206" t="str">
        <f t="shared" si="7"/>
        <v>SI</v>
      </c>
      <c r="AA12" s="365" t="s">
        <v>97</v>
      </c>
      <c r="AB12" s="363" t="str">
        <f t="shared" si="8"/>
        <v>EFECTIVA</v>
      </c>
      <c r="AC12" s="187" t="str">
        <f t="shared" si="9"/>
        <v>NO</v>
      </c>
      <c r="AD12" s="206" t="s">
        <v>98</v>
      </c>
      <c r="AE12" s="151"/>
    </row>
    <row r="13" spans="2:31" ht="138.75" customHeight="1" x14ac:dyDescent="0.2">
      <c r="B13" s="196" t="s">
        <v>111</v>
      </c>
      <c r="C13" s="598"/>
      <c r="D13" s="151"/>
      <c r="E13" s="228">
        <v>705</v>
      </c>
      <c r="F13" s="229" t="s">
        <v>529</v>
      </c>
      <c r="G13" s="190" t="s">
        <v>530</v>
      </c>
      <c r="H13" s="190" t="s">
        <v>531</v>
      </c>
      <c r="I13" s="190" t="s">
        <v>512</v>
      </c>
      <c r="J13" s="151">
        <v>1</v>
      </c>
      <c r="K13" s="151" t="s">
        <v>92</v>
      </c>
      <c r="L13" s="151" t="s">
        <v>487</v>
      </c>
      <c r="M13" s="215">
        <v>1</v>
      </c>
      <c r="N13" s="266">
        <v>45894</v>
      </c>
      <c r="O13" s="266">
        <v>45961</v>
      </c>
      <c r="P13" s="151" t="s">
        <v>488</v>
      </c>
      <c r="Q13" s="308">
        <v>45930</v>
      </c>
      <c r="R13" s="315" t="s">
        <v>513</v>
      </c>
      <c r="S13" s="460">
        <v>1</v>
      </c>
      <c r="T13" s="210">
        <f t="shared" si="3"/>
        <v>1</v>
      </c>
      <c r="U13" s="211">
        <f t="shared" si="4"/>
        <v>1</v>
      </c>
      <c r="V13" s="212" t="str">
        <f t="shared" si="5"/>
        <v>OK</v>
      </c>
      <c r="W13" s="506" t="s">
        <v>532</v>
      </c>
      <c r="X13" s="335" t="s">
        <v>96</v>
      </c>
      <c r="Y13" s="312" t="str">
        <f t="shared" si="6"/>
        <v>CUMPLIDA</v>
      </c>
      <c r="Z13" s="300" t="str">
        <f t="shared" si="7"/>
        <v>SI</v>
      </c>
      <c r="AA13" s="383" t="s">
        <v>97</v>
      </c>
      <c r="AB13" s="384" t="str">
        <f t="shared" si="8"/>
        <v>EFECTIVA</v>
      </c>
      <c r="AC13" s="381" t="str">
        <f t="shared" si="9"/>
        <v>NO</v>
      </c>
      <c r="AD13" s="300" t="s">
        <v>98</v>
      </c>
      <c r="AE13" s="151"/>
    </row>
    <row r="14" spans="2:31" ht="138.75" customHeight="1" x14ac:dyDescent="0.2">
      <c r="B14" s="196" t="s">
        <v>111</v>
      </c>
      <c r="C14" s="598"/>
      <c r="D14" s="151"/>
      <c r="E14" s="228">
        <v>706</v>
      </c>
      <c r="F14" s="229" t="s">
        <v>533</v>
      </c>
      <c r="G14" s="190" t="s">
        <v>534</v>
      </c>
      <c r="H14" s="190" t="s">
        <v>535</v>
      </c>
      <c r="I14" s="190" t="s">
        <v>512</v>
      </c>
      <c r="J14" s="151">
        <v>1</v>
      </c>
      <c r="K14" s="151" t="s">
        <v>92</v>
      </c>
      <c r="L14" s="151" t="s">
        <v>487</v>
      </c>
      <c r="M14" s="215">
        <v>1</v>
      </c>
      <c r="N14" s="266">
        <v>45894</v>
      </c>
      <c r="O14" s="266">
        <v>45961</v>
      </c>
      <c r="P14" s="151" t="s">
        <v>488</v>
      </c>
      <c r="Q14" s="308">
        <v>45930</v>
      </c>
      <c r="R14" s="315" t="s">
        <v>513</v>
      </c>
      <c r="S14" s="460">
        <v>1</v>
      </c>
      <c r="T14" s="210">
        <f t="shared" si="3"/>
        <v>1</v>
      </c>
      <c r="U14" s="211">
        <f t="shared" si="4"/>
        <v>1</v>
      </c>
      <c r="V14" s="505" t="str">
        <f t="shared" si="5"/>
        <v>OK</v>
      </c>
      <c r="W14" s="507" t="s">
        <v>536</v>
      </c>
      <c r="X14" s="319" t="s">
        <v>96</v>
      </c>
      <c r="Y14" s="407" t="str">
        <f t="shared" si="6"/>
        <v>CUMPLIDA</v>
      </c>
      <c r="Z14" s="391" t="str">
        <f t="shared" si="7"/>
        <v>SI</v>
      </c>
      <c r="AA14" s="409" t="s">
        <v>97</v>
      </c>
      <c r="AB14" s="410" t="str">
        <f t="shared" si="8"/>
        <v>EFECTIVA</v>
      </c>
      <c r="AC14" s="411" t="str">
        <f t="shared" si="9"/>
        <v>NO</v>
      </c>
      <c r="AD14" s="391" t="s">
        <v>98</v>
      </c>
      <c r="AE14" s="303"/>
    </row>
    <row r="15" spans="2:31" ht="39.950000000000003" customHeight="1" x14ac:dyDescent="0.2">
      <c r="F15" s="387"/>
    </row>
    <row r="16" spans="2:31" ht="39.950000000000003" customHeight="1" x14ac:dyDescent="0.2">
      <c r="F16" s="387"/>
    </row>
    <row r="17" spans="6:6" ht="39.950000000000003" customHeight="1" x14ac:dyDescent="0.2">
      <c r="F17" s="387"/>
    </row>
    <row r="18" spans="6:6" ht="39.950000000000003" customHeight="1" x14ac:dyDescent="0.2">
      <c r="F18" s="387"/>
    </row>
    <row r="19" spans="6:6" ht="39.950000000000003" customHeight="1" x14ac:dyDescent="0.2">
      <c r="F19" s="387"/>
    </row>
    <row r="20" spans="6:6" ht="39.950000000000003" customHeight="1" x14ac:dyDescent="0.2">
      <c r="F20" s="387"/>
    </row>
    <row r="21" spans="6:6" ht="39.950000000000003" customHeight="1" x14ac:dyDescent="0.2">
      <c r="F21" s="387"/>
    </row>
    <row r="22" spans="6:6" ht="39.950000000000003" customHeight="1" x14ac:dyDescent="0.2">
      <c r="F22" s="387"/>
    </row>
    <row r="23" spans="6:6" ht="39.950000000000003" customHeight="1" x14ac:dyDescent="0.2">
      <c r="F23" s="387"/>
    </row>
    <row r="24" spans="6:6" ht="39.950000000000003" customHeight="1" x14ac:dyDescent="0.2">
      <c r="F24" s="387"/>
    </row>
    <row r="25" spans="6:6" ht="39.950000000000003" customHeight="1" x14ac:dyDescent="0.2">
      <c r="F25" s="387"/>
    </row>
    <row r="26" spans="6:6" ht="39.950000000000003" customHeight="1" x14ac:dyDescent="0.2">
      <c r="F26" s="387"/>
    </row>
    <row r="27" spans="6:6" ht="39.950000000000003" customHeight="1" x14ac:dyDescent="0.2">
      <c r="F27" s="387"/>
    </row>
    <row r="28" spans="6:6" ht="39.950000000000003" customHeight="1" x14ac:dyDescent="0.2">
      <c r="F28" s="387"/>
    </row>
    <row r="29" spans="6:6" ht="39.950000000000003" customHeight="1" x14ac:dyDescent="0.2">
      <c r="F29" s="387"/>
    </row>
    <row r="30" spans="6:6" ht="39.950000000000003" customHeight="1" x14ac:dyDescent="0.2">
      <c r="F30" s="387"/>
    </row>
    <row r="31" spans="6:6" ht="39.950000000000003" customHeight="1" x14ac:dyDescent="0.2">
      <c r="F31" s="387"/>
    </row>
    <row r="32" spans="6:6" ht="39.950000000000003" customHeight="1" x14ac:dyDescent="0.2">
      <c r="F32" s="387"/>
    </row>
    <row r="33" spans="6:6" ht="39.950000000000003" customHeight="1" x14ac:dyDescent="0.2">
      <c r="F33" s="387"/>
    </row>
    <row r="34" spans="6:6" ht="39.950000000000003" customHeight="1" x14ac:dyDescent="0.2">
      <c r="F34" s="387"/>
    </row>
    <row r="35" spans="6:6" ht="39.950000000000003" customHeight="1" x14ac:dyDescent="0.2">
      <c r="F35" s="387"/>
    </row>
    <row r="36" spans="6:6" ht="39.950000000000003" customHeight="1" x14ac:dyDescent="0.2">
      <c r="F36" s="387"/>
    </row>
    <row r="37" spans="6:6" ht="39.950000000000003" customHeight="1" x14ac:dyDescent="0.2">
      <c r="F37" s="387"/>
    </row>
    <row r="38" spans="6:6" ht="39.950000000000003" customHeight="1" x14ac:dyDescent="0.2">
      <c r="F38" s="387"/>
    </row>
    <row r="39" spans="6:6" ht="39.950000000000003" customHeight="1" x14ac:dyDescent="0.2">
      <c r="F39" s="387"/>
    </row>
    <row r="40" spans="6:6" ht="39.950000000000003" customHeight="1" x14ac:dyDescent="0.2">
      <c r="F40" s="387"/>
    </row>
    <row r="41" spans="6:6" ht="39.950000000000003" customHeight="1" x14ac:dyDescent="0.2">
      <c r="F41" s="387"/>
    </row>
    <row r="42" spans="6:6" ht="39.950000000000003" customHeight="1" x14ac:dyDescent="0.2">
      <c r="F42" s="387"/>
    </row>
    <row r="43" spans="6:6" ht="39.950000000000003" customHeight="1" x14ac:dyDescent="0.2">
      <c r="F43" s="387"/>
    </row>
    <row r="44" spans="6:6" ht="39.950000000000003" customHeight="1" x14ac:dyDescent="0.2">
      <c r="F44" s="387"/>
    </row>
    <row r="45" spans="6:6" ht="39.950000000000003" customHeight="1" x14ac:dyDescent="0.2">
      <c r="F45" s="387"/>
    </row>
    <row r="46" spans="6:6" ht="39.950000000000003" customHeight="1" x14ac:dyDescent="0.2">
      <c r="F46" s="387"/>
    </row>
    <row r="47" spans="6:6" ht="39.950000000000003" customHeight="1" x14ac:dyDescent="0.2">
      <c r="F47" s="387"/>
    </row>
    <row r="48" spans="6:6" ht="39.950000000000003" customHeight="1" x14ac:dyDescent="0.2">
      <c r="F48" s="387"/>
    </row>
    <row r="49" spans="6:6" ht="39.950000000000003" customHeight="1" x14ac:dyDescent="0.2">
      <c r="F49" s="387"/>
    </row>
    <row r="50" spans="6:6" ht="39.950000000000003" customHeight="1" x14ac:dyDescent="0.2">
      <c r="F50" s="387"/>
    </row>
    <row r="51" spans="6:6" ht="39.950000000000003" customHeight="1" x14ac:dyDescent="0.2">
      <c r="F51" s="387"/>
    </row>
    <row r="52" spans="6:6" ht="39.950000000000003" customHeight="1" x14ac:dyDescent="0.2">
      <c r="F52" s="387"/>
    </row>
    <row r="53" spans="6:6" ht="39.950000000000003" customHeight="1" x14ac:dyDescent="0.2">
      <c r="F53" s="387"/>
    </row>
    <row r="54" spans="6:6" ht="39.950000000000003" customHeight="1" x14ac:dyDescent="0.2">
      <c r="F54" s="387"/>
    </row>
    <row r="55" spans="6:6" ht="39.950000000000003" customHeight="1" x14ac:dyDescent="0.2">
      <c r="F55" s="387"/>
    </row>
    <row r="56" spans="6:6" ht="39.950000000000003" customHeight="1" x14ac:dyDescent="0.2">
      <c r="F56" s="387"/>
    </row>
    <row r="57" spans="6:6" ht="39.950000000000003" customHeight="1" x14ac:dyDescent="0.2">
      <c r="F57" s="387"/>
    </row>
    <row r="58" spans="6:6" ht="39.950000000000003" customHeight="1" x14ac:dyDescent="0.2">
      <c r="F58" s="387"/>
    </row>
    <row r="59" spans="6:6" ht="39.950000000000003" customHeight="1" x14ac:dyDescent="0.2">
      <c r="F59" s="387"/>
    </row>
    <row r="60" spans="6:6" ht="39.950000000000003" customHeight="1" x14ac:dyDescent="0.2">
      <c r="F60" s="387"/>
    </row>
    <row r="61" spans="6:6" ht="39.950000000000003" customHeight="1" x14ac:dyDescent="0.2">
      <c r="F61" s="387"/>
    </row>
    <row r="62" spans="6:6" ht="39.950000000000003" customHeight="1" x14ac:dyDescent="0.2">
      <c r="F62" s="387"/>
    </row>
    <row r="63" spans="6:6" ht="39.950000000000003" customHeight="1" x14ac:dyDescent="0.2">
      <c r="F63" s="387"/>
    </row>
    <row r="64" spans="6:6" ht="39.950000000000003" customHeight="1" x14ac:dyDescent="0.2">
      <c r="F64" s="387"/>
    </row>
    <row r="65" spans="6:6" ht="39.950000000000003" customHeight="1" x14ac:dyDescent="0.2">
      <c r="F65" s="387"/>
    </row>
    <row r="66" spans="6:6" ht="39.950000000000003" customHeight="1" x14ac:dyDescent="0.2">
      <c r="F66" s="387"/>
    </row>
    <row r="67" spans="6:6" ht="39.950000000000003" customHeight="1" x14ac:dyDescent="0.2">
      <c r="F67" s="387"/>
    </row>
    <row r="68" spans="6:6" ht="39.950000000000003" customHeight="1" x14ac:dyDescent="0.2">
      <c r="F68" s="387"/>
    </row>
    <row r="69" spans="6:6" ht="39.950000000000003" customHeight="1" x14ac:dyDescent="0.2">
      <c r="F69" s="387"/>
    </row>
    <row r="70" spans="6:6" ht="39.950000000000003" customHeight="1" x14ac:dyDescent="0.2">
      <c r="F70" s="387"/>
    </row>
    <row r="71" spans="6:6" ht="39.950000000000003" customHeight="1" x14ac:dyDescent="0.2">
      <c r="F71" s="387"/>
    </row>
    <row r="72" spans="6:6" ht="39.950000000000003" customHeight="1" x14ac:dyDescent="0.2">
      <c r="F72" s="387"/>
    </row>
    <row r="73" spans="6:6" ht="39.950000000000003" customHeight="1" x14ac:dyDescent="0.2">
      <c r="F73" s="387"/>
    </row>
    <row r="74" spans="6:6" ht="39.950000000000003" customHeight="1" x14ac:dyDescent="0.2">
      <c r="F74" s="387"/>
    </row>
    <row r="75" spans="6:6" ht="39.950000000000003" customHeight="1" x14ac:dyDescent="0.2">
      <c r="F75" s="387"/>
    </row>
    <row r="76" spans="6:6" ht="39.950000000000003" customHeight="1" x14ac:dyDescent="0.2">
      <c r="F76" s="387"/>
    </row>
    <row r="77" spans="6:6" ht="39.950000000000003" customHeight="1" x14ac:dyDescent="0.2">
      <c r="F77" s="387"/>
    </row>
    <row r="78" spans="6:6" ht="39.950000000000003" customHeight="1" x14ac:dyDescent="0.2">
      <c r="F78" s="387"/>
    </row>
    <row r="79" spans="6:6" ht="39.950000000000003" customHeight="1" x14ac:dyDescent="0.2">
      <c r="F79" s="387"/>
    </row>
    <row r="80" spans="6:6" ht="39.950000000000003" customHeight="1" x14ac:dyDescent="0.2">
      <c r="F80" s="387"/>
    </row>
    <row r="81" spans="6:6" ht="39.950000000000003" customHeight="1" x14ac:dyDescent="0.2">
      <c r="F81" s="387"/>
    </row>
    <row r="82" spans="6:6" ht="39.950000000000003" customHeight="1" x14ac:dyDescent="0.2">
      <c r="F82" s="387"/>
    </row>
    <row r="83" spans="6:6" ht="39.950000000000003" customHeight="1" x14ac:dyDescent="0.2">
      <c r="F83" s="387"/>
    </row>
    <row r="84" spans="6:6" ht="39.950000000000003" customHeight="1" x14ac:dyDescent="0.2">
      <c r="F84" s="387"/>
    </row>
    <row r="85" spans="6:6" ht="39.950000000000003" customHeight="1" x14ac:dyDescent="0.2">
      <c r="F85" s="387"/>
    </row>
    <row r="86" spans="6:6" ht="39.950000000000003" customHeight="1" x14ac:dyDescent="0.2">
      <c r="F86" s="387"/>
    </row>
  </sheetData>
  <autoFilter ref="B3:AG4"/>
  <mergeCells count="6">
    <mergeCell ref="C4:C14"/>
    <mergeCell ref="B1:F2"/>
    <mergeCell ref="G1:P2"/>
    <mergeCell ref="Q1:Y1"/>
    <mergeCell ref="Z1:AE2"/>
    <mergeCell ref="Q2:Y2"/>
  </mergeCells>
  <conditionalFormatting sqref="V4:V14">
    <cfRule type="containsText" dxfId="164" priority="16" stopIfTrue="1" operator="containsText" text="EN TERMINO">
      <formula>NOT(ISERROR(SEARCH("EN TERMINO",V4)))</formula>
    </cfRule>
    <cfRule type="containsText" priority="17" operator="containsText" text="AMARILLO">
      <formula>NOT(ISERROR(SEARCH("AMARILLO",V4)))</formula>
    </cfRule>
    <cfRule type="containsText" dxfId="163" priority="18" stopIfTrue="1" operator="containsText" text="ALERTA">
      <formula>NOT(ISERROR(SEARCH("ALERTA",V4)))</formula>
    </cfRule>
    <cfRule type="containsText" dxfId="162" priority="19" stopIfTrue="1" operator="containsText" text="OK">
      <formula>NOT(ISERROR(SEARCH("OK",V4)))</formula>
    </cfRule>
    <cfRule type="dataBar" priority="20">
      <dataBar>
        <cfvo type="min"/>
        <cfvo type="max"/>
        <color rgb="FF638EC6"/>
      </dataBar>
    </cfRule>
  </conditionalFormatting>
  <conditionalFormatting sqref="Y4:Y14">
    <cfRule type="containsText" dxfId="161" priority="1" operator="containsText" text="EN EJECUCIÓN">
      <formula>NOT(ISERROR(SEARCH("EN EJECUCIÓN",Y4)))</formula>
    </cfRule>
    <cfRule type="containsText" dxfId="160" priority="2" operator="containsText" text="EN TERMINO">
      <formula>NOT(ISERROR(SEARCH("EN TERMINO",Y4)))</formula>
    </cfRule>
    <cfRule type="containsText" dxfId="159" priority="3" operator="containsText" text="ATENCIÓN">
      <formula>NOT(ISERROR(SEARCH("ATENCIÓN",Y4)))</formula>
    </cfRule>
    <cfRule type="containsText" dxfId="158" priority="4" stopIfTrue="1" operator="containsText" text="PENDIENTE">
      <formula>NOT(ISERROR(SEARCH("PENDIENTE",Y4)))</formula>
    </cfRule>
    <cfRule type="containsText" dxfId="157" priority="5" stopIfTrue="1" operator="containsText" text="INCUMPLIDA">
      <formula>NOT(ISERROR(SEARCH("INCUMPLIDA",Y4)))</formula>
    </cfRule>
    <cfRule type="containsText" dxfId="156" priority="6" stopIfTrue="1" operator="containsText" text="CUMPLIDA">
      <formula>NOT(ISERROR(SEARCH("CUMPLIDA",Y4)))</formula>
    </cfRule>
  </conditionalFormatting>
  <conditionalFormatting sqref="AC4:AC14">
    <cfRule type="containsText" dxfId="155" priority="13" operator="containsText" text="cerrada">
      <formula>NOT(ISERROR(SEARCH("cerrada",AC4)))</formula>
    </cfRule>
    <cfRule type="containsText" dxfId="154" priority="14" operator="containsText" text="cerrado">
      <formula>NOT(ISERROR(SEARCH("cerrado",AC4)))</formula>
    </cfRule>
    <cfRule type="containsText" dxfId="153" priority="15" operator="containsText" text="Abierto">
      <formula>NOT(ISERROR(SEARCH("Abierto",AC4)))</formula>
    </cfRule>
  </conditionalFormatting>
  <dataValidations count="2">
    <dataValidation type="list" allowBlank="1" showInputMessage="1" showErrorMessage="1" sqref="AA4:AA14">
      <formula1>$BE$4:$BG$4</formula1>
    </dataValidation>
    <dataValidation type="list" allowBlank="1" showInputMessage="1" showErrorMessage="1" sqref="K4:K14">
      <formula1>"Correctiva, Preventiva, Acción de mejora"</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AG16"/>
  <sheetViews>
    <sheetView zoomScale="80" zoomScaleNormal="80" workbookViewId="0">
      <pane xSplit="5" topLeftCell="T1" activePane="topRight" state="frozen"/>
      <selection activeCell="A3" sqref="A3"/>
      <selection pane="topRight" activeCell="Q1" sqref="Q1:Y1"/>
    </sheetView>
  </sheetViews>
  <sheetFormatPr baseColWidth="10" defaultColWidth="20.140625" defaultRowHeight="39.950000000000003" customHeight="1" outlineLevelCol="1" x14ac:dyDescent="0.25"/>
  <cols>
    <col min="1" max="1" width="4.140625" style="142" customWidth="1"/>
    <col min="2" max="2" width="14" style="142" customWidth="1"/>
    <col min="3" max="3" width="19.85546875" style="142" customWidth="1"/>
    <col min="4" max="4" width="14.5703125" style="142" customWidth="1"/>
    <col min="5" max="5" width="13.140625" style="142" customWidth="1"/>
    <col min="6" max="6" width="39.85546875" style="142" customWidth="1"/>
    <col min="7" max="7" width="20.140625" style="142"/>
    <col min="8" max="8" width="22.7109375" style="387" customWidth="1"/>
    <col min="9" max="16" width="20.140625" style="142"/>
    <col min="17" max="17" width="20.140625" style="351" outlineLevel="1"/>
    <col min="18" max="18" width="30" style="351" customWidth="1" outlineLevel="1"/>
    <col min="19" max="22" width="20.140625" style="351" outlineLevel="1"/>
    <col min="23" max="23" width="78.42578125" style="351" customWidth="1" outlineLevel="1"/>
    <col min="24" max="25" width="20.140625" style="351" outlineLevel="1"/>
    <col min="26" max="26" width="23.42578125" style="351" customWidth="1" outlineLevel="1"/>
    <col min="27" max="27" width="20.140625" style="351" outlineLevel="1"/>
    <col min="28" max="30" width="20.140625" style="351"/>
    <col min="31" max="31" width="20.140625" style="142"/>
    <col min="32" max="32" width="8.85546875" style="142" customWidth="1"/>
    <col min="33" max="33" width="8.42578125" style="142" customWidth="1"/>
    <col min="34" max="16384" width="20.140625" style="142"/>
  </cols>
  <sheetData>
    <row r="1" spans="2:33" ht="18.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3" ht="18.7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3"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4" t="s">
        <v>58</v>
      </c>
      <c r="AB3" s="184" t="s">
        <v>60</v>
      </c>
      <c r="AC3" s="184" t="s">
        <v>62</v>
      </c>
      <c r="AD3" s="184" t="s">
        <v>64</v>
      </c>
      <c r="AE3" s="184" t="s">
        <v>84</v>
      </c>
    </row>
    <row r="4" spans="2:33" ht="355.5" customHeight="1" x14ac:dyDescent="0.25">
      <c r="B4" s="196" t="s">
        <v>85</v>
      </c>
      <c r="C4" s="600" t="s">
        <v>326</v>
      </c>
      <c r="D4" s="190" t="s">
        <v>327</v>
      </c>
      <c r="E4" s="228">
        <v>455</v>
      </c>
      <c r="F4" s="225" t="s">
        <v>537</v>
      </c>
      <c r="G4" s="225" t="s">
        <v>538</v>
      </c>
      <c r="H4" s="260" t="s">
        <v>539</v>
      </c>
      <c r="I4" s="225" t="s">
        <v>540</v>
      </c>
      <c r="J4" s="221">
        <v>2</v>
      </c>
      <c r="K4" s="221" t="s">
        <v>145</v>
      </c>
      <c r="L4" s="214" t="s">
        <v>541</v>
      </c>
      <c r="M4" s="215">
        <v>1</v>
      </c>
      <c r="N4" s="223">
        <v>45203</v>
      </c>
      <c r="O4" s="265">
        <v>45321</v>
      </c>
      <c r="P4" s="266">
        <v>45961</v>
      </c>
      <c r="Q4" s="308">
        <v>45930</v>
      </c>
      <c r="R4" s="450" t="s">
        <v>542</v>
      </c>
      <c r="S4" s="391">
        <v>2</v>
      </c>
      <c r="T4" s="405">
        <f t="shared" ref="T4:T5" si="0">(IF(S4="","",IF(OR($J4=0,$J4="",Q4=""),"",S4/$J4)))</f>
        <v>1</v>
      </c>
      <c r="U4" s="211">
        <f t="shared" ref="U4:U5" si="1">(IF(OR($M4="",T4=""),"",IF(OR($M4=0,T4=0),0,IF((T4*100%)/$M4&gt;100%,100%,(T4*100%)/$M4))))</f>
        <v>1</v>
      </c>
      <c r="V4" s="212" t="str">
        <f t="shared" ref="V4:V5" si="2">IF(S4="","",IF(U4&lt;100%, IF(U4&lt;100%, "ALERTA","EN TERMINO"), IF(U4=100%, "OK", "EN TERMINO")))</f>
        <v>OK</v>
      </c>
      <c r="W4" s="488" t="s">
        <v>543</v>
      </c>
      <c r="X4" s="335" t="s">
        <v>96</v>
      </c>
      <c r="Y4" s="307" t="str">
        <f>IF(U4=100%,IF(U4&gt;=100%,"CUMPLIDA","ATENCIÓN"),IF(U4&lt;100%,"ATENCIÓN","EN EJECUCIÓN"))</f>
        <v>CUMPLIDA</v>
      </c>
      <c r="Z4" s="206" t="str">
        <f t="shared" ref="Z4:Z9" si="3">IF(Y4="CUMPLIDA", "SI", "NO")</f>
        <v>SI</v>
      </c>
      <c r="AA4" s="365" t="s">
        <v>97</v>
      </c>
      <c r="AB4" s="363" t="str">
        <f t="shared" ref="AB4:AB9" si="4">IF(Y4="CUMPLIDA",IF(AND(Z4="SI",AA4="NO"),"EFECTIVA",IF(AND(Z4="NO",AA4="NO"),"INEFECTIVA",IF(AND(Z4="NO",AA4="SI"),"INEFECTIVA",IF(AND(Z4="SI",AA4="SI"),"INEFECTIVA")))),"NO APLICA")</f>
        <v>EFECTIVA</v>
      </c>
      <c r="AC4" s="187" t="str">
        <f t="shared" ref="AC4:AC9" si="5">IF(AB4="EFECTIVA","NO",IF(AB4="INEFECTIVA","SI","NO APLICA"))</f>
        <v>NO</v>
      </c>
      <c r="AD4" s="206" t="s">
        <v>98</v>
      </c>
      <c r="AE4" s="187"/>
      <c r="AF4" s="188" t="s">
        <v>110</v>
      </c>
      <c r="AG4" s="188" t="s">
        <v>97</v>
      </c>
    </row>
    <row r="5" spans="2:33" ht="321.75" customHeight="1" x14ac:dyDescent="0.25">
      <c r="B5" s="196" t="s">
        <v>85</v>
      </c>
      <c r="C5" s="603"/>
      <c r="D5" s="190" t="s">
        <v>327</v>
      </c>
      <c r="E5" s="228">
        <v>460</v>
      </c>
      <c r="F5" s="225" t="s">
        <v>544</v>
      </c>
      <c r="G5" s="225" t="s">
        <v>545</v>
      </c>
      <c r="H5" s="260" t="s">
        <v>546</v>
      </c>
      <c r="I5" s="225" t="s">
        <v>547</v>
      </c>
      <c r="J5" s="221">
        <v>2</v>
      </c>
      <c r="K5" s="221" t="s">
        <v>145</v>
      </c>
      <c r="L5" s="214" t="s">
        <v>541</v>
      </c>
      <c r="M5" s="215">
        <v>1</v>
      </c>
      <c r="N5" s="223">
        <v>45203</v>
      </c>
      <c r="O5" s="265">
        <v>45321</v>
      </c>
      <c r="P5" s="266">
        <v>45961</v>
      </c>
      <c r="Q5" s="308">
        <v>45930</v>
      </c>
      <c r="R5" s="450" t="s">
        <v>548</v>
      </c>
      <c r="S5" s="391">
        <v>2</v>
      </c>
      <c r="T5" s="405">
        <f t="shared" si="0"/>
        <v>1</v>
      </c>
      <c r="U5" s="211">
        <f t="shared" si="1"/>
        <v>1</v>
      </c>
      <c r="V5" s="212" t="str">
        <f t="shared" si="2"/>
        <v>OK</v>
      </c>
      <c r="W5" s="488" t="s">
        <v>543</v>
      </c>
      <c r="X5" s="335" t="s">
        <v>96</v>
      </c>
      <c r="Y5" s="307" t="str">
        <f>IF(U5=100%,IF(U5&gt;=100%,"CUMPLIDA","ATENCIÓN"),IF(U5&lt;100%,"ATENCIÓN","EN EJECUCIÓN"))</f>
        <v>CUMPLIDA</v>
      </c>
      <c r="Z5" s="206" t="str">
        <f t="shared" si="3"/>
        <v>SI</v>
      </c>
      <c r="AA5" s="365" t="s">
        <v>97</v>
      </c>
      <c r="AB5" s="363" t="str">
        <f t="shared" si="4"/>
        <v>EFECTIVA</v>
      </c>
      <c r="AC5" s="187" t="str">
        <f t="shared" si="5"/>
        <v>NO</v>
      </c>
      <c r="AD5" s="206" t="s">
        <v>98</v>
      </c>
      <c r="AE5" s="151"/>
    </row>
    <row r="6" spans="2:33" ht="150" customHeight="1" x14ac:dyDescent="0.25">
      <c r="B6" s="196" t="s">
        <v>85</v>
      </c>
      <c r="C6" s="600" t="s">
        <v>213</v>
      </c>
      <c r="D6" s="151" t="s">
        <v>214</v>
      </c>
      <c r="E6" s="228">
        <v>648</v>
      </c>
      <c r="F6" s="502" t="s">
        <v>549</v>
      </c>
      <c r="G6" s="225" t="s">
        <v>550</v>
      </c>
      <c r="H6" s="260" t="s">
        <v>551</v>
      </c>
      <c r="I6" s="225" t="s">
        <v>552</v>
      </c>
      <c r="J6" s="221">
        <v>1</v>
      </c>
      <c r="K6" s="214" t="s">
        <v>105</v>
      </c>
      <c r="L6" s="214" t="s">
        <v>553</v>
      </c>
      <c r="M6" s="215">
        <v>1</v>
      </c>
      <c r="N6" s="223">
        <v>45670</v>
      </c>
      <c r="O6" s="265">
        <v>45777</v>
      </c>
      <c r="P6" s="266">
        <v>45961</v>
      </c>
      <c r="Q6" s="308">
        <v>45930</v>
      </c>
      <c r="R6" s="450" t="s">
        <v>554</v>
      </c>
      <c r="S6" s="391">
        <v>0</v>
      </c>
      <c r="T6" s="405">
        <f t="shared" ref="T6:T9" si="6">(IF(S6="","",IF(OR($J6=0,$J6="",Q6=""),"",S6/$J6)))</f>
        <v>0</v>
      </c>
      <c r="U6" s="211">
        <f t="shared" ref="U6:U9" si="7">(IF(OR($M6="",T6=""),"",IF(OR($M6=0,T6=0),0,IF((T6*100%)/$M6&gt;100%,100%,(T6*100%)/$M6))))</f>
        <v>0</v>
      </c>
      <c r="V6" s="212" t="str">
        <f t="shared" ref="V6:V9" si="8">IF(S6="","",IF(U6&lt;100%, IF(U6&lt;100%, "ALERTA","EN TERMINO"), IF(U6=100%, "OK", "EN TERMINO")))</f>
        <v>ALERTA</v>
      </c>
      <c r="W6" s="372" t="s">
        <v>555</v>
      </c>
      <c r="X6" s="399" t="s">
        <v>96</v>
      </c>
      <c r="Y6" s="400" t="s">
        <v>227</v>
      </c>
      <c r="Z6" s="206" t="str">
        <f t="shared" si="3"/>
        <v>NO</v>
      </c>
      <c r="AA6" s="365" t="s">
        <v>97</v>
      </c>
      <c r="AB6" s="363" t="str">
        <f t="shared" si="4"/>
        <v>NO APLICA</v>
      </c>
      <c r="AC6" s="187" t="str">
        <f t="shared" si="5"/>
        <v>NO APLICA</v>
      </c>
      <c r="AD6" s="206" t="s">
        <v>98</v>
      </c>
      <c r="AE6" s="151"/>
    </row>
    <row r="7" spans="2:33" ht="151.5" customHeight="1" x14ac:dyDescent="0.25">
      <c r="B7" s="196" t="s">
        <v>85</v>
      </c>
      <c r="C7" s="602"/>
      <c r="D7" s="151" t="s">
        <v>214</v>
      </c>
      <c r="E7" s="228">
        <v>655</v>
      </c>
      <c r="F7" s="503" t="s">
        <v>556</v>
      </c>
      <c r="G7" s="225" t="s">
        <v>557</v>
      </c>
      <c r="H7" s="260" t="s">
        <v>558</v>
      </c>
      <c r="I7" s="225" t="s">
        <v>559</v>
      </c>
      <c r="J7" s="221">
        <v>1</v>
      </c>
      <c r="K7" s="214" t="s">
        <v>105</v>
      </c>
      <c r="L7" s="214" t="s">
        <v>560</v>
      </c>
      <c r="M7" s="215">
        <v>1</v>
      </c>
      <c r="N7" s="223">
        <v>45670</v>
      </c>
      <c r="O7" s="265">
        <v>45716</v>
      </c>
      <c r="P7" s="266">
        <v>45961</v>
      </c>
      <c r="Q7" s="308">
        <v>45930</v>
      </c>
      <c r="R7" s="450" t="s">
        <v>561</v>
      </c>
      <c r="S7" s="391">
        <v>1</v>
      </c>
      <c r="T7" s="405">
        <f t="shared" si="6"/>
        <v>1</v>
      </c>
      <c r="U7" s="211">
        <f t="shared" si="7"/>
        <v>1</v>
      </c>
      <c r="V7" s="212" t="str">
        <f t="shared" si="8"/>
        <v>OK</v>
      </c>
      <c r="W7" s="371" t="s">
        <v>562</v>
      </c>
      <c r="X7" s="335" t="s">
        <v>96</v>
      </c>
      <c r="Y7" s="307" t="str">
        <f>IF(U7=100%,IF(U7&gt;=100%,"CUMPLIDA","ATENCIÓN"),IF(U7&lt;100%,"ATENCIÓN","EN EJECUCIÓN"))</f>
        <v>CUMPLIDA</v>
      </c>
      <c r="Z7" s="206" t="str">
        <f t="shared" si="3"/>
        <v>SI</v>
      </c>
      <c r="AA7" s="365" t="s">
        <v>97</v>
      </c>
      <c r="AB7" s="363" t="str">
        <f t="shared" si="4"/>
        <v>EFECTIVA</v>
      </c>
      <c r="AC7" s="187" t="str">
        <f t="shared" si="5"/>
        <v>NO</v>
      </c>
      <c r="AD7" s="206" t="s">
        <v>98</v>
      </c>
      <c r="AE7" s="151"/>
    </row>
    <row r="8" spans="2:33" ht="128.25" customHeight="1" x14ac:dyDescent="0.25">
      <c r="B8" s="196" t="s">
        <v>85</v>
      </c>
      <c r="C8" s="602"/>
      <c r="D8" s="151" t="s">
        <v>214</v>
      </c>
      <c r="E8" s="228">
        <v>655</v>
      </c>
      <c r="F8" s="503" t="s">
        <v>556</v>
      </c>
      <c r="G8" s="225" t="s">
        <v>563</v>
      </c>
      <c r="H8" s="260" t="s">
        <v>564</v>
      </c>
      <c r="I8" s="225" t="s">
        <v>565</v>
      </c>
      <c r="J8" s="221">
        <v>1</v>
      </c>
      <c r="K8" s="214" t="s">
        <v>105</v>
      </c>
      <c r="L8" s="214" t="s">
        <v>553</v>
      </c>
      <c r="M8" s="215">
        <v>1</v>
      </c>
      <c r="N8" s="223">
        <v>45670</v>
      </c>
      <c r="O8" s="265">
        <v>45716</v>
      </c>
      <c r="P8" s="266">
        <v>45961</v>
      </c>
      <c r="Q8" s="308">
        <v>45930</v>
      </c>
      <c r="R8" s="450" t="s">
        <v>561</v>
      </c>
      <c r="S8" s="391">
        <v>1</v>
      </c>
      <c r="T8" s="405">
        <f t="shared" si="6"/>
        <v>1</v>
      </c>
      <c r="U8" s="211">
        <f t="shared" si="7"/>
        <v>1</v>
      </c>
      <c r="V8" s="212" t="str">
        <f t="shared" si="8"/>
        <v>OK</v>
      </c>
      <c r="W8" s="371" t="s">
        <v>562</v>
      </c>
      <c r="X8" s="335" t="s">
        <v>96</v>
      </c>
      <c r="Y8" s="307" t="str">
        <f t="shared" ref="Y8:Y9" si="9">IF(U8=100%,IF(U8&gt;=100%,"CUMPLIDA","ATENCIÓN"),IF(U8&lt;100%,"ATENCIÓN","EN EJECUCIÓN"))</f>
        <v>CUMPLIDA</v>
      </c>
      <c r="Z8" s="206" t="str">
        <f t="shared" si="3"/>
        <v>SI</v>
      </c>
      <c r="AA8" s="365" t="s">
        <v>97</v>
      </c>
      <c r="AB8" s="363" t="str">
        <f t="shared" si="4"/>
        <v>EFECTIVA</v>
      </c>
      <c r="AC8" s="187" t="str">
        <f t="shared" si="5"/>
        <v>NO</v>
      </c>
      <c r="AD8" s="206" t="s">
        <v>98</v>
      </c>
      <c r="AE8" s="151"/>
    </row>
    <row r="9" spans="2:33" ht="249.75" customHeight="1" x14ac:dyDescent="0.25">
      <c r="B9" s="196" t="s">
        <v>85</v>
      </c>
      <c r="C9" s="602"/>
      <c r="D9" s="151" t="s">
        <v>214</v>
      </c>
      <c r="E9" s="228">
        <v>656</v>
      </c>
      <c r="F9" s="504" t="s">
        <v>566</v>
      </c>
      <c r="G9" s="225" t="s">
        <v>567</v>
      </c>
      <c r="H9" s="260" t="s">
        <v>568</v>
      </c>
      <c r="I9" s="225" t="s">
        <v>569</v>
      </c>
      <c r="J9" s="221">
        <v>1</v>
      </c>
      <c r="K9" s="214" t="s">
        <v>92</v>
      </c>
      <c r="L9" s="214" t="s">
        <v>553</v>
      </c>
      <c r="M9" s="215">
        <v>1</v>
      </c>
      <c r="N9" s="223">
        <v>45654</v>
      </c>
      <c r="O9" s="265">
        <v>45688</v>
      </c>
      <c r="P9" s="266">
        <v>45961</v>
      </c>
      <c r="Q9" s="308">
        <v>45930</v>
      </c>
      <c r="R9" s="450" t="s">
        <v>570</v>
      </c>
      <c r="S9" s="391">
        <v>1</v>
      </c>
      <c r="T9" s="405">
        <f t="shared" si="6"/>
        <v>1</v>
      </c>
      <c r="U9" s="211">
        <f t="shared" si="7"/>
        <v>1</v>
      </c>
      <c r="V9" s="212" t="str">
        <f t="shared" si="8"/>
        <v>OK</v>
      </c>
      <c r="W9" s="371" t="s">
        <v>571</v>
      </c>
      <c r="X9" s="335" t="s">
        <v>96</v>
      </c>
      <c r="Y9" s="307" t="str">
        <f t="shared" si="9"/>
        <v>CUMPLIDA</v>
      </c>
      <c r="Z9" s="206" t="str">
        <f t="shared" si="3"/>
        <v>SI</v>
      </c>
      <c r="AA9" s="365" t="s">
        <v>97</v>
      </c>
      <c r="AB9" s="363" t="str">
        <f t="shared" si="4"/>
        <v>EFECTIVA</v>
      </c>
      <c r="AC9" s="187" t="str">
        <f t="shared" si="5"/>
        <v>NO</v>
      </c>
      <c r="AD9" s="206" t="s">
        <v>98</v>
      </c>
      <c r="AE9" s="151"/>
    </row>
    <row r="10" spans="2:33" ht="313.5" customHeight="1" x14ac:dyDescent="0.25">
      <c r="B10" s="196" t="s">
        <v>85</v>
      </c>
      <c r="C10" s="598" t="s">
        <v>572</v>
      </c>
      <c r="D10" s="151" t="s">
        <v>214</v>
      </c>
      <c r="E10" s="228">
        <v>697</v>
      </c>
      <c r="F10" s="229" t="s">
        <v>573</v>
      </c>
      <c r="G10" s="229" t="s">
        <v>574</v>
      </c>
      <c r="H10" s="190" t="s">
        <v>575</v>
      </c>
      <c r="I10" s="190" t="s">
        <v>576</v>
      </c>
      <c r="J10" s="190">
        <v>2</v>
      </c>
      <c r="K10" s="221" t="s">
        <v>92</v>
      </c>
      <c r="L10" s="221" t="s">
        <v>541</v>
      </c>
      <c r="M10" s="215">
        <v>1</v>
      </c>
      <c r="N10" s="223">
        <v>45769</v>
      </c>
      <c r="O10" s="386">
        <v>45869</v>
      </c>
      <c r="P10" s="151"/>
      <c r="Q10" s="308">
        <v>45930</v>
      </c>
      <c r="R10" s="450" t="s">
        <v>577</v>
      </c>
      <c r="S10" s="362">
        <v>2</v>
      </c>
      <c r="T10" s="406">
        <f t="shared" ref="T10:T16" si="10">(IF(S10="","",IF(OR($J10=0,$J10="",Q10=""),"",S10/$J10)))</f>
        <v>1</v>
      </c>
      <c r="U10" s="208">
        <f t="shared" ref="U10:U16" si="11">(IF(OR($M10="",T10=""),"",IF(OR($M10=0,T10=0),0,IF((T10*100%)/$M10&gt;100%,100%,(T10*100%)/$M10))))</f>
        <v>1</v>
      </c>
      <c r="V10" s="209" t="str">
        <f t="shared" ref="V10:V16" si="12">IF(S10="","",IF(U10&lt;100%, IF(U10&lt;100%, "ALERTA","EN TERMINO"), IF(U10=100%, "OK", "EN TERMINO")))</f>
        <v>OK</v>
      </c>
      <c r="W10" s="423" t="s">
        <v>578</v>
      </c>
      <c r="X10" s="420" t="s">
        <v>96</v>
      </c>
      <c r="Y10" s="312" t="str">
        <f>IF(U10=100%,IF(U10&gt;=100%,"CUMPLIDA","ATENCIÓN"),IF(U10&lt;50%,"ATENCIÓN","EN EJECUCIÓN"))</f>
        <v>CUMPLIDA</v>
      </c>
      <c r="Z10" s="300" t="str">
        <f t="shared" ref="Z10:Z16" si="13">IF(Y10="CUMPLIDA", "SI", "NO")</f>
        <v>SI</v>
      </c>
      <c r="AA10" s="383" t="s">
        <v>97</v>
      </c>
      <c r="AB10" s="384" t="str">
        <f t="shared" ref="AB10:AB16" si="14">IF(Y10="CUMPLIDA",IF(AND(Z10="SI",AA10="NO"),"EFECTIVA",IF(AND(Z10="NO",AA10="NO"),"INEFECTIVA",IF(AND(Z10="NO",AA10="SI"),"INEFECTIVA",IF(AND(Z10="SI",AA10="SI"),"INEFECTIVA")))),"NO APLICA")</f>
        <v>EFECTIVA</v>
      </c>
      <c r="AC10" s="381" t="str">
        <f t="shared" ref="AC10:AC16" si="15">IF(AB10="EFECTIVA","NO",IF(AB10="INEFECTIVA","SI","NO APLICA"))</f>
        <v>NO</v>
      </c>
      <c r="AD10" s="300" t="s">
        <v>98</v>
      </c>
      <c r="AE10" s="177"/>
    </row>
    <row r="11" spans="2:33" ht="192.75" customHeight="1" x14ac:dyDescent="0.25">
      <c r="B11" s="196" t="s">
        <v>85</v>
      </c>
      <c r="C11" s="598"/>
      <c r="D11" s="151" t="s">
        <v>214</v>
      </c>
      <c r="E11" s="228">
        <v>698</v>
      </c>
      <c r="F11" s="229" t="s">
        <v>579</v>
      </c>
      <c r="G11" s="229" t="s">
        <v>580</v>
      </c>
      <c r="H11" s="190" t="s">
        <v>581</v>
      </c>
      <c r="I11" s="190" t="s">
        <v>582</v>
      </c>
      <c r="J11" s="190">
        <v>1</v>
      </c>
      <c r="K11" s="221" t="s">
        <v>92</v>
      </c>
      <c r="L11" s="221" t="s">
        <v>541</v>
      </c>
      <c r="M11" s="215">
        <v>1</v>
      </c>
      <c r="N11" s="223">
        <v>45769</v>
      </c>
      <c r="O11" s="386">
        <v>45869</v>
      </c>
      <c r="P11" s="151"/>
      <c r="Q11" s="308">
        <v>45930</v>
      </c>
      <c r="R11" s="450" t="s">
        <v>583</v>
      </c>
      <c r="S11" s="391">
        <v>1</v>
      </c>
      <c r="T11" s="318">
        <f t="shared" si="10"/>
        <v>1</v>
      </c>
      <c r="U11" s="396">
        <f t="shared" si="11"/>
        <v>1</v>
      </c>
      <c r="V11" s="397" t="str">
        <f t="shared" si="12"/>
        <v>OK</v>
      </c>
      <c r="W11" s="507" t="s">
        <v>584</v>
      </c>
      <c r="X11" s="420" t="s">
        <v>96</v>
      </c>
      <c r="Y11" s="312" t="str">
        <f>IF(U11=100%,IF(U11&gt;=100%,"CUMPLIDA","ATENCIÓN"),IF(U11&lt;50%,"ATENCIÓN","EN EJECUCIÓN"))</f>
        <v>CUMPLIDA</v>
      </c>
      <c r="Z11" s="391" t="str">
        <f t="shared" si="13"/>
        <v>SI</v>
      </c>
      <c r="AA11" s="409" t="s">
        <v>97</v>
      </c>
      <c r="AB11" s="410" t="str">
        <f t="shared" si="14"/>
        <v>EFECTIVA</v>
      </c>
      <c r="AC11" s="411" t="str">
        <f t="shared" si="15"/>
        <v>NO</v>
      </c>
      <c r="AD11" s="391" t="s">
        <v>98</v>
      </c>
      <c r="AE11" s="199"/>
    </row>
    <row r="12" spans="2:33" ht="246" customHeight="1" x14ac:dyDescent="0.25">
      <c r="B12" s="196" t="s">
        <v>85</v>
      </c>
      <c r="C12" s="598"/>
      <c r="D12" s="151" t="s">
        <v>214</v>
      </c>
      <c r="E12" s="228">
        <v>699</v>
      </c>
      <c r="F12" s="229" t="s">
        <v>585</v>
      </c>
      <c r="G12" s="229" t="s">
        <v>586</v>
      </c>
      <c r="H12" s="190" t="s">
        <v>587</v>
      </c>
      <c r="I12" s="190" t="s">
        <v>588</v>
      </c>
      <c r="J12" s="190">
        <v>1</v>
      </c>
      <c r="K12" s="221" t="s">
        <v>92</v>
      </c>
      <c r="L12" s="221" t="s">
        <v>541</v>
      </c>
      <c r="M12" s="215">
        <v>1</v>
      </c>
      <c r="N12" s="223">
        <v>45769</v>
      </c>
      <c r="O12" s="386">
        <v>45869</v>
      </c>
      <c r="P12" s="151"/>
      <c r="Q12" s="308">
        <v>45930</v>
      </c>
      <c r="R12" s="450" t="s">
        <v>589</v>
      </c>
      <c r="S12" s="428">
        <v>0</v>
      </c>
      <c r="T12" s="408">
        <f t="shared" si="10"/>
        <v>0</v>
      </c>
      <c r="U12" s="376">
        <f t="shared" si="11"/>
        <v>0</v>
      </c>
      <c r="V12" s="377" t="str">
        <f t="shared" si="12"/>
        <v>ALERTA</v>
      </c>
      <c r="W12" s="429" t="s">
        <v>590</v>
      </c>
      <c r="X12" s="391" t="s">
        <v>96</v>
      </c>
      <c r="Y12" s="418" t="str">
        <f>IF(U12=100%,IF(U12&gt;=100%,"CUMPLIDA","ATENCIÓN"),IF(U12&lt;100%,"INCUMPLIDA","EN EJECUCIÓN"))</f>
        <v>INCUMPLIDA</v>
      </c>
      <c r="Z12" s="412" t="str">
        <f t="shared" si="13"/>
        <v>NO</v>
      </c>
      <c r="AA12" s="413" t="s">
        <v>97</v>
      </c>
      <c r="AB12" s="414" t="str">
        <f t="shared" si="14"/>
        <v>NO APLICA</v>
      </c>
      <c r="AC12" s="415" t="str">
        <f t="shared" si="15"/>
        <v>NO APLICA</v>
      </c>
      <c r="AD12" s="412" t="s">
        <v>98</v>
      </c>
      <c r="AE12" s="416"/>
    </row>
    <row r="13" spans="2:33" ht="235.5" customHeight="1" x14ac:dyDescent="0.25">
      <c r="B13" s="196" t="s">
        <v>85</v>
      </c>
      <c r="C13" s="598"/>
      <c r="D13" s="151" t="s">
        <v>214</v>
      </c>
      <c r="E13" s="228">
        <v>699</v>
      </c>
      <c r="F13" s="229" t="s">
        <v>585</v>
      </c>
      <c r="G13" s="229" t="s">
        <v>586</v>
      </c>
      <c r="H13" s="190" t="s">
        <v>591</v>
      </c>
      <c r="I13" s="190" t="s">
        <v>592</v>
      </c>
      <c r="J13" s="190">
        <v>1</v>
      </c>
      <c r="K13" s="221" t="s">
        <v>92</v>
      </c>
      <c r="L13" s="221" t="s">
        <v>541</v>
      </c>
      <c r="M13" s="215">
        <v>1</v>
      </c>
      <c r="N13" s="223">
        <v>45769</v>
      </c>
      <c r="O13" s="386">
        <v>45869</v>
      </c>
      <c r="P13" s="151"/>
      <c r="Q13" s="308">
        <v>45930</v>
      </c>
      <c r="R13" s="450" t="s">
        <v>593</v>
      </c>
      <c r="S13" s="391">
        <v>0.5</v>
      </c>
      <c r="T13" s="318">
        <f t="shared" si="10"/>
        <v>0.5</v>
      </c>
      <c r="U13" s="396">
        <f t="shared" si="11"/>
        <v>0.5</v>
      </c>
      <c r="V13" s="397" t="str">
        <f t="shared" si="12"/>
        <v>ALERTA</v>
      </c>
      <c r="W13" s="526" t="s">
        <v>594</v>
      </c>
      <c r="X13" s="419" t="s">
        <v>96</v>
      </c>
      <c r="Y13" s="508" t="s">
        <v>595</v>
      </c>
      <c r="Z13" s="391" t="str">
        <f t="shared" si="13"/>
        <v>NO</v>
      </c>
      <c r="AA13" s="409" t="s">
        <v>97</v>
      </c>
      <c r="AB13" s="410" t="str">
        <f t="shared" si="14"/>
        <v>NO APLICA</v>
      </c>
      <c r="AC13" s="411" t="str">
        <f t="shared" si="15"/>
        <v>NO APLICA</v>
      </c>
      <c r="AD13" s="391" t="s">
        <v>98</v>
      </c>
      <c r="AE13" s="199"/>
    </row>
    <row r="14" spans="2:33" ht="247.5" customHeight="1" x14ac:dyDescent="0.25">
      <c r="B14" s="196" t="s">
        <v>85</v>
      </c>
      <c r="C14" s="598"/>
      <c r="D14" s="151" t="s">
        <v>214</v>
      </c>
      <c r="E14" s="228">
        <v>700</v>
      </c>
      <c r="F14" s="229" t="s">
        <v>596</v>
      </c>
      <c r="G14" s="229" t="s">
        <v>597</v>
      </c>
      <c r="H14" s="190" t="s">
        <v>598</v>
      </c>
      <c r="I14" s="190" t="s">
        <v>599</v>
      </c>
      <c r="J14" s="190">
        <v>1</v>
      </c>
      <c r="K14" s="221" t="s">
        <v>92</v>
      </c>
      <c r="L14" s="221" t="s">
        <v>541</v>
      </c>
      <c r="M14" s="215">
        <v>1</v>
      </c>
      <c r="N14" s="223">
        <v>45769</v>
      </c>
      <c r="O14" s="386">
        <v>45869</v>
      </c>
      <c r="P14" s="151"/>
      <c r="Q14" s="308">
        <v>45930</v>
      </c>
      <c r="R14" s="450" t="s">
        <v>593</v>
      </c>
      <c r="S14" s="391">
        <v>0.5</v>
      </c>
      <c r="T14" s="318">
        <f t="shared" si="10"/>
        <v>0.5</v>
      </c>
      <c r="U14" s="396">
        <f t="shared" si="11"/>
        <v>0.5</v>
      </c>
      <c r="V14" s="393" t="str">
        <f t="shared" si="12"/>
        <v>ALERTA</v>
      </c>
      <c r="W14" s="524" t="s">
        <v>600</v>
      </c>
      <c r="X14" s="417" t="s">
        <v>96</v>
      </c>
      <c r="Y14" s="312" t="s">
        <v>595</v>
      </c>
      <c r="Z14" s="391" t="str">
        <f t="shared" si="13"/>
        <v>NO</v>
      </c>
      <c r="AA14" s="409" t="s">
        <v>97</v>
      </c>
      <c r="AB14" s="410" t="str">
        <f t="shared" si="14"/>
        <v>NO APLICA</v>
      </c>
      <c r="AC14" s="411" t="str">
        <f t="shared" si="15"/>
        <v>NO APLICA</v>
      </c>
      <c r="AD14" s="391" t="s">
        <v>98</v>
      </c>
      <c r="AE14" s="199"/>
    </row>
    <row r="15" spans="2:33" ht="111.75" customHeight="1" x14ac:dyDescent="0.25">
      <c r="B15" s="196" t="s">
        <v>85</v>
      </c>
      <c r="C15" s="598"/>
      <c r="D15" s="151" t="s">
        <v>214</v>
      </c>
      <c r="E15" s="228">
        <v>701</v>
      </c>
      <c r="F15" s="229" t="s">
        <v>601</v>
      </c>
      <c r="G15" s="229" t="s">
        <v>602</v>
      </c>
      <c r="H15" s="190" t="s">
        <v>603</v>
      </c>
      <c r="I15" s="190" t="s">
        <v>604</v>
      </c>
      <c r="J15" s="190">
        <v>1</v>
      </c>
      <c r="K15" s="221" t="s">
        <v>92</v>
      </c>
      <c r="L15" s="221" t="s">
        <v>541</v>
      </c>
      <c r="M15" s="215">
        <v>1</v>
      </c>
      <c r="N15" s="223">
        <v>45769</v>
      </c>
      <c r="O15" s="386">
        <v>45869</v>
      </c>
      <c r="P15" s="151"/>
      <c r="Q15" s="308">
        <v>45930</v>
      </c>
      <c r="R15" s="450" t="s">
        <v>605</v>
      </c>
      <c r="S15" s="391">
        <v>1</v>
      </c>
      <c r="T15" s="318">
        <f t="shared" ref="T15" si="16">(IF(S15="","",IF(OR($J15=0,$J15="",Q15=""),"",S15/$J15)))</f>
        <v>1</v>
      </c>
      <c r="U15" s="396">
        <f t="shared" ref="U15" si="17">(IF(OR($M15="",T15=""),"",IF(OR($M15=0,T15=0),0,IF((T15*100%)/$M15&gt;100%,100%,(T15*100%)/$M15))))</f>
        <v>1</v>
      </c>
      <c r="V15" s="393" t="str">
        <f t="shared" ref="V15" si="18">IF(S15="","",IF(U15&lt;100%, IF(U15&lt;100%, "ALERTA","EN TERMINO"), IF(U15=100%, "OK", "EN TERMINO")))</f>
        <v>OK</v>
      </c>
      <c r="W15" s="355" t="s">
        <v>606</v>
      </c>
      <c r="X15" s="417" t="s">
        <v>96</v>
      </c>
      <c r="Y15" s="312" t="str">
        <f t="shared" ref="Y15:Y16" si="19">IF(U15=100%,IF(U15&gt;=100%,"CUMPLIDA","ATENCIÓN"),IF(U15&lt;50%,"ATENCIÓN","EN EJECUCIÓN"))</f>
        <v>CUMPLIDA</v>
      </c>
      <c r="Z15" s="391" t="str">
        <f t="shared" si="13"/>
        <v>SI</v>
      </c>
      <c r="AA15" s="409" t="s">
        <v>97</v>
      </c>
      <c r="AB15" s="410" t="str">
        <f t="shared" si="14"/>
        <v>EFECTIVA</v>
      </c>
      <c r="AC15" s="411" t="str">
        <f t="shared" si="15"/>
        <v>NO</v>
      </c>
      <c r="AD15" s="391" t="s">
        <v>98</v>
      </c>
      <c r="AE15" s="199"/>
    </row>
    <row r="16" spans="2:33" ht="244.5" customHeight="1" x14ac:dyDescent="0.25">
      <c r="B16" s="196" t="s">
        <v>85</v>
      </c>
      <c r="C16" s="598"/>
      <c r="D16" s="151" t="s">
        <v>214</v>
      </c>
      <c r="E16" s="228">
        <v>702</v>
      </c>
      <c r="F16" s="229" t="s">
        <v>607</v>
      </c>
      <c r="G16" s="229" t="s">
        <v>608</v>
      </c>
      <c r="H16" s="190" t="s">
        <v>609</v>
      </c>
      <c r="I16" s="190" t="s">
        <v>610</v>
      </c>
      <c r="J16" s="190">
        <v>2</v>
      </c>
      <c r="K16" s="221" t="s">
        <v>92</v>
      </c>
      <c r="L16" s="221" t="s">
        <v>541</v>
      </c>
      <c r="M16" s="215">
        <v>1</v>
      </c>
      <c r="N16" s="223">
        <v>45769</v>
      </c>
      <c r="O16" s="386">
        <v>45869</v>
      </c>
      <c r="P16" s="151"/>
      <c r="Q16" s="308">
        <v>45930</v>
      </c>
      <c r="R16" s="450" t="s">
        <v>570</v>
      </c>
      <c r="S16" s="391">
        <v>2</v>
      </c>
      <c r="T16" s="318">
        <f t="shared" si="10"/>
        <v>1</v>
      </c>
      <c r="U16" s="396">
        <f t="shared" si="11"/>
        <v>1</v>
      </c>
      <c r="V16" s="393" t="str">
        <f t="shared" si="12"/>
        <v>OK</v>
      </c>
      <c r="W16" s="525" t="s">
        <v>611</v>
      </c>
      <c r="X16" s="417" t="s">
        <v>96</v>
      </c>
      <c r="Y16" s="312" t="str">
        <f t="shared" si="19"/>
        <v>CUMPLIDA</v>
      </c>
      <c r="Z16" s="391" t="str">
        <f t="shared" si="13"/>
        <v>SI</v>
      </c>
      <c r="AA16" s="409" t="s">
        <v>97</v>
      </c>
      <c r="AB16" s="410" t="str">
        <f t="shared" si="14"/>
        <v>EFECTIVA</v>
      </c>
      <c r="AC16" s="411" t="str">
        <f t="shared" si="15"/>
        <v>NO</v>
      </c>
      <c r="AD16" s="391" t="s">
        <v>98</v>
      </c>
      <c r="AE16" s="199"/>
    </row>
  </sheetData>
  <autoFilter ref="B3:AE16"/>
  <mergeCells count="8">
    <mergeCell ref="C10:C16"/>
    <mergeCell ref="Z1:AE2"/>
    <mergeCell ref="Q2:Y2"/>
    <mergeCell ref="C6:C9"/>
    <mergeCell ref="C4:C5"/>
    <mergeCell ref="B1:F2"/>
    <mergeCell ref="G1:P2"/>
    <mergeCell ref="Q1:Y1"/>
  </mergeCells>
  <conditionalFormatting sqref="V4:V16">
    <cfRule type="containsText" dxfId="152" priority="1383" stopIfTrue="1" operator="containsText" text="EN TERMINO">
      <formula>NOT(ISERROR(SEARCH("EN TERMINO",V4)))</formula>
    </cfRule>
    <cfRule type="containsText" priority="1384" operator="containsText" text="AMARILLO">
      <formula>NOT(ISERROR(SEARCH("AMARILLO",V4)))</formula>
    </cfRule>
    <cfRule type="containsText" dxfId="151" priority="1385" stopIfTrue="1" operator="containsText" text="ALERTA">
      <formula>NOT(ISERROR(SEARCH("ALERTA",V4)))</formula>
    </cfRule>
    <cfRule type="containsText" dxfId="150" priority="1386" stopIfTrue="1" operator="containsText" text="OK">
      <formula>NOT(ISERROR(SEARCH("OK",V4)))</formula>
    </cfRule>
    <cfRule type="dataBar" priority="1387">
      <dataBar>
        <cfvo type="min"/>
        <cfvo type="max"/>
        <color rgb="FF638EC6"/>
      </dataBar>
    </cfRule>
  </conditionalFormatting>
  <conditionalFormatting sqref="Y4:Y5 Y7:Y16">
    <cfRule type="containsText" dxfId="149" priority="7" operator="containsText" text="EN EJECUCIÓN">
      <formula>NOT(ISERROR(SEARCH("EN EJECUCIÓN",Y4)))</formula>
    </cfRule>
    <cfRule type="containsText" dxfId="148" priority="8" operator="containsText" text="EN TERMINO">
      <formula>NOT(ISERROR(SEARCH("EN TERMINO",Y4)))</formula>
    </cfRule>
    <cfRule type="containsText" dxfId="147" priority="9" operator="containsText" text="ATENCIÓN">
      <formula>NOT(ISERROR(SEARCH("ATENCIÓN",Y4)))</formula>
    </cfRule>
    <cfRule type="containsText" dxfId="146" priority="10" stopIfTrue="1" operator="containsText" text="PENDIENTE">
      <formula>NOT(ISERROR(SEARCH("PENDIENTE",Y4)))</formula>
    </cfRule>
    <cfRule type="containsText" dxfId="145" priority="11" stopIfTrue="1" operator="containsText" text="INCUMPLIDA">
      <formula>NOT(ISERROR(SEARCH("INCUMPLIDA",Y4)))</formula>
    </cfRule>
    <cfRule type="containsText" dxfId="144" priority="12" stopIfTrue="1" operator="containsText" text="CUMPLIDA">
      <formula>NOT(ISERROR(SEARCH("CUMPLIDA",Y4)))</formula>
    </cfRule>
  </conditionalFormatting>
  <conditionalFormatting sqref="AC4:AC16">
    <cfRule type="containsText" dxfId="143" priority="13" operator="containsText" text="cerrada">
      <formula>NOT(ISERROR(SEARCH("cerrada",AC4)))</formula>
    </cfRule>
    <cfRule type="containsText" dxfId="142" priority="14" operator="containsText" text="cerrado">
      <formula>NOT(ISERROR(SEARCH("cerrado",AC4)))</formula>
    </cfRule>
    <cfRule type="containsText" dxfId="141" priority="15" operator="containsText" text="Abierto">
      <formula>NOT(ISERROR(SEARCH("Abierto",AC4)))</formula>
    </cfRule>
  </conditionalFormatting>
  <dataValidations count="3">
    <dataValidation type="list" allowBlank="1" showInputMessage="1" showErrorMessage="1" sqref="K4:K5">
      <formula1>$E$2:$E$3</formula1>
    </dataValidation>
    <dataValidation type="list" allowBlank="1" showInputMessage="1" showErrorMessage="1" sqref="K6:K16">
      <mc:AlternateContent xmlns:x12ac="http://schemas.microsoft.com/office/spreadsheetml/2011/1/ac" xmlns:mc="http://schemas.openxmlformats.org/markup-compatibility/2006">
        <mc:Choice Requires="x12ac">
          <x12ac:list>Correctiva,"Preventiva,",Acción de mejora</x12ac:list>
        </mc:Choice>
        <mc:Fallback>
          <formula1>"Correctiva,Preventiva,,Acción de mejora"</formula1>
        </mc:Fallback>
      </mc:AlternateContent>
    </dataValidation>
    <dataValidation type="list" allowBlank="1" showInputMessage="1" showErrorMessage="1" sqref="AA4:AA16">
      <formula1>$BE$4:$BG$4</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AE17"/>
  <sheetViews>
    <sheetView zoomScale="95" zoomScaleNormal="95" workbookViewId="0">
      <pane xSplit="6" ySplit="2" topLeftCell="W3" activePane="bottomRight" state="frozen"/>
      <selection pane="topRight" activeCell="G1" sqref="G1"/>
      <selection pane="bottomLeft" activeCell="A3" sqref="A3"/>
      <selection pane="bottomRight" activeCell="W16" sqref="W16"/>
    </sheetView>
  </sheetViews>
  <sheetFormatPr baseColWidth="10" defaultColWidth="9.140625" defaultRowHeight="35.1" customHeight="1" outlineLevelCol="1" x14ac:dyDescent="0.2"/>
  <cols>
    <col min="1" max="1" width="4.140625" style="142" customWidth="1"/>
    <col min="2" max="2" width="12.140625" style="142" customWidth="1"/>
    <col min="3" max="3" width="15.85546875" style="142" customWidth="1"/>
    <col min="4" max="4" width="16.7109375" style="142" customWidth="1"/>
    <col min="5" max="5" width="15" style="142" customWidth="1"/>
    <col min="6" max="6" width="53.140625" style="142" customWidth="1"/>
    <col min="7" max="7" width="49.28515625" style="142" customWidth="1"/>
    <col min="8" max="8" width="41.28515625" style="144" customWidth="1"/>
    <col min="9" max="10" width="22.7109375" style="142" customWidth="1"/>
    <col min="11" max="11" width="22.7109375" style="387" customWidth="1"/>
    <col min="12" max="16" width="22.7109375" style="142" customWidth="1"/>
    <col min="17" max="17" width="17.5703125" style="143" customWidth="1" outlineLevel="1"/>
    <col min="18" max="18" width="36.85546875" style="143" customWidth="1" outlineLevel="1"/>
    <col min="19" max="19" width="20.140625" style="357" customWidth="1" outlineLevel="1"/>
    <col min="20" max="22" width="20.140625" style="143" customWidth="1" outlineLevel="1"/>
    <col min="23" max="23" width="71.28515625" style="143" customWidth="1" outlineLevel="1"/>
    <col min="24" max="24" width="17.140625" style="143" customWidth="1" outlineLevel="1"/>
    <col min="25" max="25" width="20.42578125" style="143" customWidth="1" outlineLevel="1"/>
    <col min="26" max="26" width="23.42578125" style="143" customWidth="1" outlineLevel="1"/>
    <col min="27" max="27" width="20.140625" style="143" customWidth="1" outlineLevel="1"/>
    <col min="28" max="30" width="20.140625" style="143"/>
    <col min="31" max="31" width="20.140625" style="142"/>
    <col min="32" max="32" width="8.85546875" style="142" customWidth="1"/>
    <col min="33" max="33" width="8.42578125" style="142" customWidth="1"/>
    <col min="34" max="16384" width="9.140625" style="142"/>
  </cols>
  <sheetData>
    <row r="1" spans="2:31" ht="35.1" customHeight="1" x14ac:dyDescent="0.25">
      <c r="B1" s="595" t="s">
        <v>6</v>
      </c>
      <c r="C1" s="595"/>
      <c r="D1" s="595"/>
      <c r="E1" s="595"/>
      <c r="F1" s="595"/>
      <c r="G1" s="608" t="s">
        <v>19</v>
      </c>
      <c r="H1" s="609"/>
      <c r="I1" s="609"/>
      <c r="J1" s="609"/>
      <c r="K1" s="609"/>
      <c r="L1" s="609"/>
      <c r="M1" s="609"/>
      <c r="N1" s="609"/>
      <c r="O1" s="609"/>
      <c r="P1" s="610"/>
      <c r="Q1" s="594"/>
      <c r="R1" s="594"/>
      <c r="S1" s="594"/>
      <c r="T1" s="594"/>
      <c r="U1" s="594"/>
      <c r="V1" s="594"/>
      <c r="W1" s="594"/>
      <c r="X1" s="594"/>
      <c r="Y1" s="594"/>
      <c r="Z1" s="590" t="s">
        <v>69</v>
      </c>
      <c r="AA1" s="591"/>
      <c r="AB1" s="591"/>
      <c r="AC1" s="591"/>
      <c r="AD1" s="591"/>
      <c r="AE1" s="591"/>
    </row>
    <row r="2" spans="2:31" ht="35.1" customHeight="1" x14ac:dyDescent="0.25">
      <c r="B2" s="595"/>
      <c r="C2" s="595"/>
      <c r="D2" s="595"/>
      <c r="E2" s="595"/>
      <c r="F2" s="595"/>
      <c r="G2" s="611"/>
      <c r="H2" s="612"/>
      <c r="I2" s="612"/>
      <c r="J2" s="612"/>
      <c r="K2" s="612"/>
      <c r="L2" s="612"/>
      <c r="M2" s="612"/>
      <c r="N2" s="612"/>
      <c r="O2" s="612"/>
      <c r="P2" s="613"/>
      <c r="Q2" s="597" t="s">
        <v>70</v>
      </c>
      <c r="R2" s="597"/>
      <c r="S2" s="597"/>
      <c r="T2" s="597"/>
      <c r="U2" s="597"/>
      <c r="V2" s="597"/>
      <c r="W2" s="597"/>
      <c r="X2" s="597"/>
      <c r="Y2" s="597"/>
      <c r="Z2" s="592"/>
      <c r="AA2" s="593"/>
      <c r="AB2" s="593"/>
      <c r="AC2" s="593"/>
      <c r="AD2" s="593"/>
      <c r="AE2" s="593"/>
    </row>
    <row r="3" spans="2:31" ht="35.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4" t="s">
        <v>58</v>
      </c>
      <c r="AB3" s="184" t="s">
        <v>60</v>
      </c>
      <c r="AC3" s="184" t="s">
        <v>62</v>
      </c>
      <c r="AD3" s="184" t="s">
        <v>64</v>
      </c>
      <c r="AE3" s="184" t="s">
        <v>84</v>
      </c>
    </row>
    <row r="4" spans="2:31" ht="103.5" customHeight="1" x14ac:dyDescent="0.25">
      <c r="B4" s="196" t="s">
        <v>85</v>
      </c>
      <c r="C4" s="600" t="s">
        <v>369</v>
      </c>
      <c r="D4" s="264" t="s">
        <v>370</v>
      </c>
      <c r="E4" s="228">
        <v>636</v>
      </c>
      <c r="F4" s="465" t="s">
        <v>612</v>
      </c>
      <c r="G4" s="527" t="s">
        <v>613</v>
      </c>
      <c r="H4" s="221" t="s">
        <v>614</v>
      </c>
      <c r="I4" s="221" t="s">
        <v>615</v>
      </c>
      <c r="J4" s="221">
        <v>1</v>
      </c>
      <c r="K4" s="190" t="s">
        <v>92</v>
      </c>
      <c r="L4" s="190" t="s">
        <v>616</v>
      </c>
      <c r="M4" s="215">
        <v>1</v>
      </c>
      <c r="N4" s="235">
        <v>45640</v>
      </c>
      <c r="O4" s="235">
        <v>45716</v>
      </c>
      <c r="P4" s="306">
        <v>45900</v>
      </c>
      <c r="Q4" s="308">
        <v>45930</v>
      </c>
      <c r="R4" s="461" t="s">
        <v>617</v>
      </c>
      <c r="S4" s="388">
        <v>1</v>
      </c>
      <c r="T4" s="462">
        <f t="shared" ref="T4:T15" si="0">(IF(S4="","",IF(OR($J4=0,$J4="",Q4=""),"",S4/$J4)))</f>
        <v>1</v>
      </c>
      <c r="U4" s="463">
        <f t="shared" ref="U4:U15" si="1">(IF(OR($M4="",T4=""),"",IF(OR($M4=0,T4=0),0,IF((T4*100%)/$M4&gt;100%,100%,(T4*100%)/$M4))))</f>
        <v>1</v>
      </c>
      <c r="V4" s="464" t="str">
        <f t="shared" ref="V4:V15" si="2">IF(S4="","",IF(U4&lt;100%, IF(U4&lt;100%, "ALERTA","EN TERMINO"), IF(U4=100%, "OK", "EN TERMINO")))</f>
        <v>OK</v>
      </c>
      <c r="W4" s="372" t="s">
        <v>618</v>
      </c>
      <c r="X4" s="222" t="s">
        <v>425</v>
      </c>
      <c r="Y4" s="395" t="str">
        <f>IF(U4=100%,IF(U4&gt;=100%,"CUMPLIDA","ATENCIÓN"),IF(U4=0%,"ATENCIÓN","EN EJECUCIÓN"))</f>
        <v>CUMPLIDA</v>
      </c>
      <c r="Z4" s="206" t="str">
        <f t="shared" ref="Z4:Z17" si="3">IF(Y4="CUMPLIDA", "SI", "NO")</f>
        <v>SI</v>
      </c>
      <c r="AA4" s="365" t="s">
        <v>97</v>
      </c>
      <c r="AB4" s="363" t="str">
        <f t="shared" ref="AB4:AB17" si="4">IF(Y4="CUMPLIDA",IF(AND(Z4="SI",AA4="NO"),"EFECTIVA",IF(AND(Z4="NO",AA4="NO"),"INEFECTIVA",IF(AND(Z4="NO",AA4="SI"),"INEFECTIVA",IF(AND(Z4="SI",AA4="SI"),"INEFECTIVA")))),"NO APLICA")</f>
        <v>EFECTIVA</v>
      </c>
      <c r="AC4" s="187" t="str">
        <f t="shared" ref="AC4:AC17" si="5">IF(AB4="EFECTIVA","NO",IF(AB4="INEFECTIVA","SI","NO APLICA"))</f>
        <v>NO</v>
      </c>
      <c r="AD4" s="206" t="s">
        <v>98</v>
      </c>
      <c r="AE4" s="151"/>
    </row>
    <row r="5" spans="2:31" ht="193.5" customHeight="1" x14ac:dyDescent="0.2">
      <c r="B5" s="196"/>
      <c r="C5" s="602"/>
      <c r="D5" s="264"/>
      <c r="E5" s="228">
        <v>637</v>
      </c>
      <c r="F5" s="402" t="s">
        <v>619</v>
      </c>
      <c r="G5" s="510" t="s">
        <v>620</v>
      </c>
      <c r="H5" s="512" t="s">
        <v>621</v>
      </c>
      <c r="I5" s="512" t="s">
        <v>622</v>
      </c>
      <c r="J5" s="512">
        <v>1</v>
      </c>
      <c r="K5" s="513" t="s">
        <v>92</v>
      </c>
      <c r="L5" s="513" t="s">
        <v>623</v>
      </c>
      <c r="M5" s="514">
        <v>1</v>
      </c>
      <c r="N5" s="515">
        <v>45640</v>
      </c>
      <c r="O5" s="516">
        <v>45805</v>
      </c>
      <c r="P5" s="510" t="s">
        <v>624</v>
      </c>
      <c r="Q5" s="517">
        <v>45918</v>
      </c>
      <c r="R5" s="511" t="s">
        <v>624</v>
      </c>
      <c r="S5" s="518">
        <v>1</v>
      </c>
      <c r="T5" s="519">
        <f t="shared" ref="T5" si="6">(IF(S5="","",IF(OR($J5=0,$J5="",Q5=""),"",S5/$J5)))</f>
        <v>1</v>
      </c>
      <c r="U5" s="520">
        <f t="shared" ref="U5" si="7">(IF(OR($M5="",T5=""),"",IF(OR($M5=0,T5=0),0,IF((T5*100%)/$M5&gt;100%,100%,(T5*100%)/$M5))))</f>
        <v>1</v>
      </c>
      <c r="V5" s="521" t="str">
        <f t="shared" si="2"/>
        <v>OK</v>
      </c>
      <c r="W5" s="541" t="s">
        <v>1013</v>
      </c>
      <c r="X5" s="493" t="s">
        <v>425</v>
      </c>
      <c r="Y5" s="395" t="str">
        <f>IF(U5=100%,IF(U5&gt;=100%,"CUMPLIDA","ATENCIÓN"),IF(U5=0%,"ATENCIÓN","EN EJECUCIÓN"))</f>
        <v>CUMPLIDA</v>
      </c>
      <c r="Z5" s="206" t="str">
        <f t="shared" ref="Z5" si="8">IF(Y5="CUMPLIDA", "SI", "NO")</f>
        <v>SI</v>
      </c>
      <c r="AA5" s="365" t="s">
        <v>97</v>
      </c>
      <c r="AB5" s="363" t="str">
        <f t="shared" ref="AB5" si="9">IF(Y5="CUMPLIDA",IF(AND(Z5="SI",AA5="NO"),"EFECTIVA",IF(AND(Z5="NO",AA5="NO"),"INEFECTIVA",IF(AND(Z5="NO",AA5="SI"),"INEFECTIVA",IF(AND(Z5="SI",AA5="SI"),"INEFECTIVA")))),"NO APLICA")</f>
        <v>EFECTIVA</v>
      </c>
      <c r="AC5" s="187" t="str">
        <f t="shared" ref="AC5" si="10">IF(AB5="EFECTIVA","NO",IF(AB5="INEFECTIVA","SI","NO APLICA"))</f>
        <v>NO</v>
      </c>
      <c r="AD5" s="206" t="s">
        <v>98</v>
      </c>
      <c r="AE5" s="151"/>
    </row>
    <row r="6" spans="2:31" ht="163.5" customHeight="1" x14ac:dyDescent="0.25">
      <c r="B6" s="196" t="s">
        <v>85</v>
      </c>
      <c r="C6" s="602"/>
      <c r="D6" s="264" t="s">
        <v>370</v>
      </c>
      <c r="E6" s="228">
        <v>637</v>
      </c>
      <c r="F6" s="465" t="s">
        <v>625</v>
      </c>
      <c r="G6" s="527" t="s">
        <v>626</v>
      </c>
      <c r="H6" s="221" t="s">
        <v>627</v>
      </c>
      <c r="I6" s="221" t="s">
        <v>628</v>
      </c>
      <c r="J6" s="221">
        <v>2</v>
      </c>
      <c r="K6" s="190" t="s">
        <v>92</v>
      </c>
      <c r="L6" s="190" t="s">
        <v>623</v>
      </c>
      <c r="M6" s="215">
        <v>1</v>
      </c>
      <c r="N6" s="235">
        <v>45640</v>
      </c>
      <c r="O6" s="306">
        <v>45805</v>
      </c>
      <c r="P6" s="235"/>
      <c r="Q6" s="308">
        <v>45930</v>
      </c>
      <c r="R6" s="461" t="s">
        <v>629</v>
      </c>
      <c r="S6" s="446">
        <v>1</v>
      </c>
      <c r="T6" s="462">
        <f t="shared" si="0"/>
        <v>0.5</v>
      </c>
      <c r="U6" s="463">
        <f t="shared" si="1"/>
        <v>0.5</v>
      </c>
      <c r="V6" s="464" t="str">
        <f t="shared" si="2"/>
        <v>ALERTA</v>
      </c>
      <c r="W6" s="546" t="s">
        <v>1034</v>
      </c>
      <c r="X6" s="222" t="s">
        <v>425</v>
      </c>
      <c r="Y6" s="307" t="str">
        <f>IF(U6=100%,IF(U6&gt;=100%,"CUMPLIDA","ATENCIÓN"),IF(U6&lt;75%,"ATENCIÓN","EN EJECUCIÓN"))</f>
        <v>ATENCIÓN</v>
      </c>
      <c r="Z6" s="206" t="str">
        <f t="shared" si="3"/>
        <v>NO</v>
      </c>
      <c r="AA6" s="365" t="s">
        <v>97</v>
      </c>
      <c r="AB6" s="363" t="str">
        <f t="shared" si="4"/>
        <v>NO APLICA</v>
      </c>
      <c r="AC6" s="187" t="str">
        <f t="shared" si="5"/>
        <v>NO APLICA</v>
      </c>
      <c r="AD6" s="206" t="s">
        <v>98</v>
      </c>
      <c r="AE6" s="151"/>
    </row>
    <row r="7" spans="2:31" ht="120.75" customHeight="1" x14ac:dyDescent="0.25">
      <c r="B7" s="196" t="s">
        <v>85</v>
      </c>
      <c r="C7" s="602"/>
      <c r="D7" s="264" t="s">
        <v>370</v>
      </c>
      <c r="E7" s="228">
        <v>638</v>
      </c>
      <c r="F7" s="465" t="s">
        <v>630</v>
      </c>
      <c r="G7" s="527" t="s">
        <v>631</v>
      </c>
      <c r="H7" s="221" t="s">
        <v>632</v>
      </c>
      <c r="I7" s="221" t="s">
        <v>633</v>
      </c>
      <c r="J7" s="221">
        <v>1</v>
      </c>
      <c r="K7" s="190" t="s">
        <v>92</v>
      </c>
      <c r="L7" s="190" t="s">
        <v>634</v>
      </c>
      <c r="M7" s="215">
        <v>1</v>
      </c>
      <c r="N7" s="235">
        <v>45640</v>
      </c>
      <c r="O7" s="306">
        <v>45899</v>
      </c>
      <c r="P7" s="235"/>
      <c r="Q7" s="308">
        <v>45930</v>
      </c>
      <c r="R7" s="403" t="s">
        <v>635</v>
      </c>
      <c r="S7" s="388">
        <v>0.2</v>
      </c>
      <c r="T7" s="462">
        <f t="shared" si="0"/>
        <v>0.2</v>
      </c>
      <c r="U7" s="463">
        <f t="shared" si="1"/>
        <v>0.2</v>
      </c>
      <c r="V7" s="464" t="str">
        <f t="shared" si="2"/>
        <v>ALERTA</v>
      </c>
      <c r="W7" s="546" t="s">
        <v>1035</v>
      </c>
      <c r="X7" s="222" t="s">
        <v>425</v>
      </c>
      <c r="Y7" s="307" t="str">
        <f>IF(U7=100%,IF(U7&gt;=100%,"CUMPLIDA","ATENCIÓN"),IF(U7&lt;75%,"ATENCIÓN","EN EJECUCIÓN"))</f>
        <v>ATENCIÓN</v>
      </c>
      <c r="Z7" s="206" t="str">
        <f t="shared" si="3"/>
        <v>NO</v>
      </c>
      <c r="AA7" s="365" t="s">
        <v>97</v>
      </c>
      <c r="AB7" s="363" t="str">
        <f t="shared" si="4"/>
        <v>NO APLICA</v>
      </c>
      <c r="AC7" s="187" t="str">
        <f t="shared" si="5"/>
        <v>NO APLICA</v>
      </c>
      <c r="AD7" s="206" t="s">
        <v>98</v>
      </c>
      <c r="AE7" s="151"/>
    </row>
    <row r="8" spans="2:31" ht="120.75" customHeight="1" x14ac:dyDescent="0.25">
      <c r="B8" s="196" t="s">
        <v>85</v>
      </c>
      <c r="C8" s="602"/>
      <c r="D8" s="264" t="s">
        <v>370</v>
      </c>
      <c r="E8" s="228">
        <v>638</v>
      </c>
      <c r="F8" s="465" t="s">
        <v>630</v>
      </c>
      <c r="G8" s="527" t="s">
        <v>631</v>
      </c>
      <c r="H8" s="221" t="s">
        <v>636</v>
      </c>
      <c r="I8" s="221" t="s">
        <v>637</v>
      </c>
      <c r="J8" s="221">
        <v>1</v>
      </c>
      <c r="K8" s="190" t="s">
        <v>92</v>
      </c>
      <c r="L8" s="190" t="s">
        <v>634</v>
      </c>
      <c r="M8" s="215">
        <v>1</v>
      </c>
      <c r="N8" s="235">
        <v>45640</v>
      </c>
      <c r="O8" s="306">
        <v>45899</v>
      </c>
      <c r="P8" s="235"/>
      <c r="Q8" s="308">
        <v>45930</v>
      </c>
      <c r="R8" s="403" t="s">
        <v>635</v>
      </c>
      <c r="S8" s="388">
        <v>0.2</v>
      </c>
      <c r="T8" s="462">
        <f t="shared" si="0"/>
        <v>0.2</v>
      </c>
      <c r="U8" s="463">
        <f t="shared" si="1"/>
        <v>0.2</v>
      </c>
      <c r="V8" s="464" t="str">
        <f t="shared" si="2"/>
        <v>ALERTA</v>
      </c>
      <c r="W8" s="546" t="s">
        <v>1035</v>
      </c>
      <c r="X8" s="222" t="s">
        <v>425</v>
      </c>
      <c r="Y8" s="307" t="str">
        <f>IF(U8=100%,IF(U8&gt;=100%,"CUMPLIDA","ATENCIÓN"),IF(U8&lt;75%,"ATENCIÓN","EN EJECUCIÓN"))</f>
        <v>ATENCIÓN</v>
      </c>
      <c r="Z8" s="206" t="str">
        <f t="shared" si="3"/>
        <v>NO</v>
      </c>
      <c r="AA8" s="365" t="s">
        <v>97</v>
      </c>
      <c r="AB8" s="363" t="str">
        <f t="shared" si="4"/>
        <v>NO APLICA</v>
      </c>
      <c r="AC8" s="187" t="str">
        <f t="shared" si="5"/>
        <v>NO APLICA</v>
      </c>
      <c r="AD8" s="206" t="s">
        <v>98</v>
      </c>
      <c r="AE8" s="151"/>
    </row>
    <row r="9" spans="2:31" ht="72.75" customHeight="1" x14ac:dyDescent="0.2">
      <c r="B9" s="196"/>
      <c r="C9" s="602"/>
      <c r="D9" s="264"/>
      <c r="E9" s="228">
        <v>639</v>
      </c>
      <c r="F9" s="402" t="s">
        <v>638</v>
      </c>
      <c r="G9" s="528" t="s">
        <v>639</v>
      </c>
      <c r="H9" s="512" t="s">
        <v>640</v>
      </c>
      <c r="I9" s="512" t="s">
        <v>641</v>
      </c>
      <c r="J9" s="512">
        <v>2</v>
      </c>
      <c r="K9" s="513" t="s">
        <v>92</v>
      </c>
      <c r="L9" s="513" t="s">
        <v>623</v>
      </c>
      <c r="M9" s="514">
        <v>1</v>
      </c>
      <c r="N9" s="515">
        <v>45640</v>
      </c>
      <c r="O9" s="516">
        <v>45838</v>
      </c>
      <c r="P9" s="510" t="s">
        <v>624</v>
      </c>
      <c r="Q9" s="517">
        <v>45918</v>
      </c>
      <c r="R9" s="522" t="s">
        <v>624</v>
      </c>
      <c r="S9" s="493">
        <v>2</v>
      </c>
      <c r="T9" s="519">
        <f t="shared" ref="T9" si="11">(IF(S9="","",IF(OR($J9=0,$J9="",Q9=""),"",S9/$J9)))</f>
        <v>1</v>
      </c>
      <c r="U9" s="520">
        <f t="shared" ref="U9" si="12">(IF(OR($M9="",T9=""),"",IF(OR($M9=0,T9=0),0,IF((T9*100%)/$M9&gt;100%,100%,(T9*100%)/$M9))))</f>
        <v>1</v>
      </c>
      <c r="V9" s="521" t="str">
        <f t="shared" ref="V9" si="13">IF(S9="","",IF(U9&lt;100%, IF(U9&lt;100%, "ALERTA","EN TERMINO"), IF(U9=100%, "OK", "EN TERMINO")))</f>
        <v>OK</v>
      </c>
      <c r="W9" s="523" t="s">
        <v>1014</v>
      </c>
      <c r="X9" s="493" t="s">
        <v>425</v>
      </c>
      <c r="Y9" s="307" t="str">
        <f>IF(U9=100%,IF(U9&gt;=100%,"CUMPLIDA","ATENCIÓN"),IF(U9&lt;100%,"INCUMPLIDA","EN EJECUCIÓN"))</f>
        <v>CUMPLIDA</v>
      </c>
      <c r="Z9" s="206" t="str">
        <f t="shared" si="3"/>
        <v>SI</v>
      </c>
      <c r="AA9" s="365" t="s">
        <v>97</v>
      </c>
      <c r="AB9" s="363" t="str">
        <f t="shared" ref="AB9" si="14">IF(Y9="CUMPLIDA",IF(AND(Z9="SI",AA9="NO"),"EFECTIVA",IF(AND(Z9="NO",AA9="NO"),"INEFECTIVA",IF(AND(Z9="NO",AA9="SI"),"INEFECTIVA",IF(AND(Z9="SI",AA9="SI"),"INEFECTIVA")))),"NO APLICA")</f>
        <v>EFECTIVA</v>
      </c>
      <c r="AC9" s="187" t="str">
        <f t="shared" ref="AC9" si="15">IF(AB9="EFECTIVA","NO",IF(AB9="INEFECTIVA","SI","NO APLICA"))</f>
        <v>NO</v>
      </c>
      <c r="AD9" s="206" t="s">
        <v>98</v>
      </c>
      <c r="AE9" s="151"/>
    </row>
    <row r="10" spans="2:31" ht="93.75" customHeight="1" x14ac:dyDescent="0.25">
      <c r="B10" s="196" t="s">
        <v>85</v>
      </c>
      <c r="C10" s="602"/>
      <c r="D10" s="264" t="s">
        <v>370</v>
      </c>
      <c r="E10" s="228">
        <v>639</v>
      </c>
      <c r="F10" s="465" t="s">
        <v>638</v>
      </c>
      <c r="G10" s="527" t="s">
        <v>642</v>
      </c>
      <c r="H10" s="221" t="s">
        <v>643</v>
      </c>
      <c r="I10" s="221" t="s">
        <v>644</v>
      </c>
      <c r="J10" s="221">
        <v>1</v>
      </c>
      <c r="K10" s="190" t="s">
        <v>92</v>
      </c>
      <c r="L10" s="190" t="s">
        <v>623</v>
      </c>
      <c r="M10" s="215">
        <v>1</v>
      </c>
      <c r="N10" s="235">
        <v>45640</v>
      </c>
      <c r="O10" s="306">
        <v>45838</v>
      </c>
      <c r="P10" s="235"/>
      <c r="Q10" s="308">
        <v>45930</v>
      </c>
      <c r="R10" s="403" t="s">
        <v>645</v>
      </c>
      <c r="S10" s="446">
        <v>1</v>
      </c>
      <c r="T10" s="462">
        <v>0.5</v>
      </c>
      <c r="U10" s="463">
        <f t="shared" si="1"/>
        <v>0.5</v>
      </c>
      <c r="V10" s="464" t="str">
        <f t="shared" si="2"/>
        <v>ALERTA</v>
      </c>
      <c r="W10" s="547" t="s">
        <v>1039</v>
      </c>
      <c r="X10" s="222" t="s">
        <v>425</v>
      </c>
      <c r="Y10" s="307" t="str">
        <f>IF(U10=100%,IF(U10&gt;=100%,"CUMPLIDA","ATENCIÓN"),IF(U10&lt;75%,"ATENCIÓN","EN EJECUCIÓN"))</f>
        <v>ATENCIÓN</v>
      </c>
      <c r="Z10" s="206" t="s">
        <v>97</v>
      </c>
      <c r="AA10" s="365" t="s">
        <v>97</v>
      </c>
      <c r="AB10" s="363" t="str">
        <f t="shared" si="4"/>
        <v>NO APLICA</v>
      </c>
      <c r="AC10" s="187" t="str">
        <f t="shared" si="5"/>
        <v>NO APLICA</v>
      </c>
      <c r="AD10" s="206" t="s">
        <v>98</v>
      </c>
      <c r="AE10" s="151"/>
    </row>
    <row r="11" spans="2:31" ht="103.5" customHeight="1" x14ac:dyDescent="0.25">
      <c r="B11" s="196" t="s">
        <v>85</v>
      </c>
      <c r="C11" s="602"/>
      <c r="D11" s="264" t="s">
        <v>370</v>
      </c>
      <c r="E11" s="228">
        <v>640</v>
      </c>
      <c r="F11" s="465" t="s">
        <v>646</v>
      </c>
      <c r="G11" s="529" t="s">
        <v>647</v>
      </c>
      <c r="H11" s="403" t="s">
        <v>648</v>
      </c>
      <c r="I11" s="403" t="s">
        <v>649</v>
      </c>
      <c r="J11" s="403">
        <v>3</v>
      </c>
      <c r="K11" s="467" t="s">
        <v>92</v>
      </c>
      <c r="L11" s="467" t="s">
        <v>623</v>
      </c>
      <c r="M11" s="468">
        <v>1</v>
      </c>
      <c r="N11" s="469">
        <v>45640</v>
      </c>
      <c r="O11" s="470">
        <v>45777</v>
      </c>
      <c r="P11" s="235"/>
      <c r="Q11" s="466">
        <v>45930</v>
      </c>
      <c r="R11" s="403" t="s">
        <v>650</v>
      </c>
      <c r="S11" s="446">
        <v>3</v>
      </c>
      <c r="T11" s="462">
        <v>0.5</v>
      </c>
      <c r="U11" s="463">
        <f t="shared" si="1"/>
        <v>0.5</v>
      </c>
      <c r="V11" s="464" t="str">
        <f t="shared" si="2"/>
        <v>ALERTA</v>
      </c>
      <c r="W11" s="547" t="s">
        <v>1040</v>
      </c>
      <c r="X11" s="222" t="s">
        <v>425</v>
      </c>
      <c r="Y11" s="307" t="str">
        <f>IF(U11=100%,IF(U11&gt;=100%,"CUMPLIDA","ATENCIÓN"),IF(U11&lt;75%,"ATENCIÓN","EN EJECUCIÓN"))</f>
        <v>ATENCIÓN</v>
      </c>
      <c r="Z11" s="206" t="str">
        <f t="shared" si="3"/>
        <v>NO</v>
      </c>
      <c r="AA11" s="365" t="s">
        <v>97</v>
      </c>
      <c r="AB11" s="363" t="str">
        <f t="shared" si="4"/>
        <v>NO APLICA</v>
      </c>
      <c r="AC11" s="187" t="str">
        <f t="shared" si="5"/>
        <v>NO APLICA</v>
      </c>
      <c r="AD11" s="206" t="s">
        <v>98</v>
      </c>
      <c r="AE11" s="151"/>
    </row>
    <row r="12" spans="2:31" ht="92.25" customHeight="1" x14ac:dyDescent="0.25">
      <c r="B12" s="196" t="s">
        <v>85</v>
      </c>
      <c r="C12" s="602"/>
      <c r="D12" s="264" t="s">
        <v>370</v>
      </c>
      <c r="E12" s="228">
        <v>641</v>
      </c>
      <c r="F12" s="465" t="s">
        <v>651</v>
      </c>
      <c r="G12" s="527" t="s">
        <v>652</v>
      </c>
      <c r="H12" s="221" t="s">
        <v>653</v>
      </c>
      <c r="I12" s="221" t="s">
        <v>654</v>
      </c>
      <c r="J12" s="221">
        <v>1</v>
      </c>
      <c r="K12" s="190" t="s">
        <v>92</v>
      </c>
      <c r="L12" s="190" t="s">
        <v>623</v>
      </c>
      <c r="M12" s="215">
        <v>1</v>
      </c>
      <c r="N12" s="235">
        <v>45640</v>
      </c>
      <c r="O12" s="235">
        <v>45746</v>
      </c>
      <c r="P12" s="306">
        <v>45900</v>
      </c>
      <c r="Q12" s="308">
        <v>45930</v>
      </c>
      <c r="R12" s="403" t="s">
        <v>655</v>
      </c>
      <c r="S12" s="388">
        <v>0.4</v>
      </c>
      <c r="T12" s="210">
        <f t="shared" si="0"/>
        <v>0.4</v>
      </c>
      <c r="U12" s="373">
        <f t="shared" si="1"/>
        <v>0.4</v>
      </c>
      <c r="V12" s="374" t="str">
        <f t="shared" si="2"/>
        <v>ALERTA</v>
      </c>
      <c r="W12" s="548" t="s">
        <v>1041</v>
      </c>
      <c r="X12" s="222" t="s">
        <v>425</v>
      </c>
      <c r="Y12" s="307" t="str">
        <f>IF(U12=100%,IF(U12&gt;=100%,"CUMPLIDA","ATENCIÓN"),IF(U12&lt;75%,"ATENCIÓN","EN EJECUCIÓN"))</f>
        <v>ATENCIÓN</v>
      </c>
      <c r="Z12" s="206" t="str">
        <f t="shared" si="3"/>
        <v>NO</v>
      </c>
      <c r="AA12" s="365" t="s">
        <v>97</v>
      </c>
      <c r="AB12" s="363" t="str">
        <f t="shared" si="4"/>
        <v>NO APLICA</v>
      </c>
      <c r="AC12" s="187" t="str">
        <f t="shared" si="5"/>
        <v>NO APLICA</v>
      </c>
      <c r="AD12" s="206" t="s">
        <v>98</v>
      </c>
      <c r="AE12" s="151"/>
    </row>
    <row r="13" spans="2:31" ht="90.75" customHeight="1" x14ac:dyDescent="0.25">
      <c r="B13" s="196" t="s">
        <v>85</v>
      </c>
      <c r="C13" s="602"/>
      <c r="D13" s="264" t="s">
        <v>370</v>
      </c>
      <c r="E13" s="228">
        <v>642</v>
      </c>
      <c r="F13" s="465" t="s">
        <v>656</v>
      </c>
      <c r="G13" s="530" t="s">
        <v>657</v>
      </c>
      <c r="H13" s="403" t="s">
        <v>658</v>
      </c>
      <c r="I13" s="403" t="s">
        <v>659</v>
      </c>
      <c r="J13" s="403">
        <v>1</v>
      </c>
      <c r="K13" s="467" t="s">
        <v>92</v>
      </c>
      <c r="L13" s="467" t="s">
        <v>623</v>
      </c>
      <c r="M13" s="468">
        <v>1</v>
      </c>
      <c r="N13" s="469">
        <v>45640</v>
      </c>
      <c r="O13" s="469">
        <v>45682</v>
      </c>
      <c r="P13" s="470">
        <v>45900</v>
      </c>
      <c r="Q13" s="466">
        <v>45930</v>
      </c>
      <c r="R13" s="403" t="s">
        <v>660</v>
      </c>
      <c r="S13" s="471">
        <v>1</v>
      </c>
      <c r="T13" s="462">
        <f t="shared" si="0"/>
        <v>1</v>
      </c>
      <c r="U13" s="463">
        <f t="shared" si="1"/>
        <v>1</v>
      </c>
      <c r="V13" s="464" t="str">
        <f t="shared" si="2"/>
        <v>OK</v>
      </c>
      <c r="W13" s="372" t="s">
        <v>1015</v>
      </c>
      <c r="X13" s="222" t="s">
        <v>425</v>
      </c>
      <c r="Y13" s="395" t="str">
        <f t="shared" ref="Y13:Y17" si="16">IF(U13=100%,IF(U13&gt;=100%,"CUMPLIDA","ATENCIÓN"),IF(U13=0%,"ATENCIÓN","EN EJECUCIÓN"))</f>
        <v>CUMPLIDA</v>
      </c>
      <c r="Z13" s="206" t="str">
        <f t="shared" si="3"/>
        <v>SI</v>
      </c>
      <c r="AA13" s="365" t="s">
        <v>97</v>
      </c>
      <c r="AB13" s="363" t="str">
        <f t="shared" si="4"/>
        <v>EFECTIVA</v>
      </c>
      <c r="AC13" s="187" t="str">
        <f t="shared" si="5"/>
        <v>NO</v>
      </c>
      <c r="AD13" s="206" t="s">
        <v>98</v>
      </c>
      <c r="AE13" s="151"/>
    </row>
    <row r="14" spans="2:31" ht="111" customHeight="1" x14ac:dyDescent="0.25">
      <c r="B14" s="189" t="s">
        <v>85</v>
      </c>
      <c r="C14" s="603"/>
      <c r="D14" s="347" t="s">
        <v>370</v>
      </c>
      <c r="E14" s="231">
        <v>642</v>
      </c>
      <c r="F14" s="472" t="s">
        <v>661</v>
      </c>
      <c r="G14" s="531" t="s">
        <v>662</v>
      </c>
      <c r="H14" s="404" t="s">
        <v>663</v>
      </c>
      <c r="I14" s="404" t="s">
        <v>664</v>
      </c>
      <c r="J14" s="404">
        <v>1</v>
      </c>
      <c r="K14" s="473" t="s">
        <v>92</v>
      </c>
      <c r="L14" s="473" t="s">
        <v>665</v>
      </c>
      <c r="M14" s="474">
        <v>1</v>
      </c>
      <c r="N14" s="469">
        <v>45640</v>
      </c>
      <c r="O14" s="475">
        <v>45713</v>
      </c>
      <c r="P14" s="470">
        <v>45900</v>
      </c>
      <c r="Q14" s="466">
        <v>45930</v>
      </c>
      <c r="R14" s="404" t="s">
        <v>666</v>
      </c>
      <c r="S14" s="476">
        <v>0.2</v>
      </c>
      <c r="T14" s="477">
        <f t="shared" si="0"/>
        <v>0.2</v>
      </c>
      <c r="U14" s="479">
        <f t="shared" si="1"/>
        <v>0.2</v>
      </c>
      <c r="V14" s="478" t="str">
        <f t="shared" si="2"/>
        <v>ALERTA</v>
      </c>
      <c r="W14" s="548" t="s">
        <v>1042</v>
      </c>
      <c r="X14" s="222" t="s">
        <v>425</v>
      </c>
      <c r="Y14" s="307" t="str">
        <f>IF(U14=100%,IF(U14&gt;=100%,"CUMPLIDA","ATENCIÓN"),IF(U14&lt;75%,"ATENCIÓN","EN EJECUCIÓN"))</f>
        <v>ATENCIÓN</v>
      </c>
      <c r="Z14" s="206" t="str">
        <f t="shared" si="3"/>
        <v>NO</v>
      </c>
      <c r="AA14" s="365" t="s">
        <v>97</v>
      </c>
      <c r="AB14" s="363" t="str">
        <f t="shared" si="4"/>
        <v>NO APLICA</v>
      </c>
      <c r="AC14" s="187" t="str">
        <f t="shared" si="5"/>
        <v>NO APLICA</v>
      </c>
      <c r="AD14" s="206" t="s">
        <v>98</v>
      </c>
      <c r="AE14" s="177"/>
    </row>
    <row r="15" spans="2:31" ht="94.5" customHeight="1" x14ac:dyDescent="0.25">
      <c r="B15" s="196" t="s">
        <v>85</v>
      </c>
      <c r="C15" s="451" t="s">
        <v>213</v>
      </c>
      <c r="D15" s="480" t="s">
        <v>214</v>
      </c>
      <c r="E15" s="481">
        <v>657</v>
      </c>
      <c r="F15" s="465" t="s">
        <v>667</v>
      </c>
      <c r="G15" s="530" t="s">
        <v>668</v>
      </c>
      <c r="H15" s="403" t="s">
        <v>669</v>
      </c>
      <c r="I15" s="403" t="s">
        <v>670</v>
      </c>
      <c r="J15" s="403">
        <v>1</v>
      </c>
      <c r="K15" s="467" t="s">
        <v>105</v>
      </c>
      <c r="L15" s="467" t="s">
        <v>671</v>
      </c>
      <c r="M15" s="468">
        <v>1</v>
      </c>
      <c r="N15" s="469">
        <v>45673</v>
      </c>
      <c r="O15" s="469">
        <v>45747</v>
      </c>
      <c r="P15" s="482">
        <v>45900</v>
      </c>
      <c r="Q15" s="466">
        <v>45930</v>
      </c>
      <c r="R15" s="403" t="s">
        <v>672</v>
      </c>
      <c r="S15" s="483">
        <v>1</v>
      </c>
      <c r="T15" s="477">
        <f t="shared" si="0"/>
        <v>1</v>
      </c>
      <c r="U15" s="479">
        <f t="shared" si="1"/>
        <v>1</v>
      </c>
      <c r="V15" s="336" t="str">
        <f t="shared" si="2"/>
        <v>OK</v>
      </c>
      <c r="W15" s="540" t="s">
        <v>1016</v>
      </c>
      <c r="X15" s="222" t="s">
        <v>425</v>
      </c>
      <c r="Y15" s="435" t="str">
        <f t="shared" si="16"/>
        <v>CUMPLIDA</v>
      </c>
      <c r="Z15" s="300" t="str">
        <f t="shared" si="3"/>
        <v>SI</v>
      </c>
      <c r="AA15" s="383" t="s">
        <v>97</v>
      </c>
      <c r="AB15" s="384" t="str">
        <f t="shared" si="4"/>
        <v>EFECTIVA</v>
      </c>
      <c r="AC15" s="381" t="str">
        <f t="shared" si="5"/>
        <v>NO</v>
      </c>
      <c r="AD15" s="300" t="s">
        <v>98</v>
      </c>
      <c r="AE15" s="177"/>
    </row>
    <row r="16" spans="2:31" ht="80.25" customHeight="1" x14ac:dyDescent="0.25">
      <c r="B16" s="196" t="s">
        <v>85</v>
      </c>
      <c r="C16" s="598" t="s">
        <v>398</v>
      </c>
      <c r="D16" s="190" t="s">
        <v>399</v>
      </c>
      <c r="E16" s="228">
        <v>723</v>
      </c>
      <c r="F16" s="484" t="s">
        <v>673</v>
      </c>
      <c r="G16" s="530" t="s">
        <v>674</v>
      </c>
      <c r="H16" s="403" t="s">
        <v>675</v>
      </c>
      <c r="I16" s="403" t="s">
        <v>280</v>
      </c>
      <c r="J16" s="403">
        <v>1</v>
      </c>
      <c r="K16" s="467" t="s">
        <v>105</v>
      </c>
      <c r="L16" s="467" t="s">
        <v>671</v>
      </c>
      <c r="M16" s="468">
        <v>1</v>
      </c>
      <c r="N16" s="469">
        <v>45884</v>
      </c>
      <c r="O16" s="470" t="s">
        <v>676</v>
      </c>
      <c r="P16" s="485"/>
      <c r="Q16" s="466">
        <v>45930</v>
      </c>
      <c r="R16" s="403" t="s">
        <v>677</v>
      </c>
      <c r="S16" s="486">
        <v>1</v>
      </c>
      <c r="T16" s="462">
        <f t="shared" ref="T16:T17" si="17">(IF(S16="","",IF(OR($J16=0,$J16="",Q16=""),"",S16/$J16)))</f>
        <v>1</v>
      </c>
      <c r="U16" s="463">
        <f t="shared" ref="U16:U17" si="18">(IF(OR($M16="",T16=""),"",IF(OR($M16=0,T16=0),0,IF((T16*100%)/$M16&gt;100%,100%,(T16*100%)/$M16))))</f>
        <v>1</v>
      </c>
      <c r="V16" s="464" t="str">
        <f t="shared" ref="V16:V17" si="19">IF(S16="","",IF(U16&lt;100%, IF(U16&lt;100%, "ALERTA","EN TERMINO"), IF(U16=100%, "OK", "EN TERMINO")))</f>
        <v>OK</v>
      </c>
      <c r="W16" s="314" t="s">
        <v>1012</v>
      </c>
      <c r="X16" s="222" t="s">
        <v>425</v>
      </c>
      <c r="Y16" s="395" t="str">
        <f t="shared" si="16"/>
        <v>CUMPLIDA</v>
      </c>
      <c r="Z16" s="206" t="str">
        <f t="shared" si="3"/>
        <v>SI</v>
      </c>
      <c r="AA16" s="365" t="s">
        <v>97</v>
      </c>
      <c r="AB16" s="384" t="str">
        <f t="shared" si="4"/>
        <v>EFECTIVA</v>
      </c>
      <c r="AC16" s="381" t="str">
        <f t="shared" si="5"/>
        <v>NO</v>
      </c>
      <c r="AD16" s="300" t="s">
        <v>98</v>
      </c>
      <c r="AE16" s="151"/>
    </row>
    <row r="17" spans="2:31" ht="133.5" customHeight="1" x14ac:dyDescent="0.25">
      <c r="B17" s="196" t="s">
        <v>85</v>
      </c>
      <c r="C17" s="598"/>
      <c r="D17" s="190" t="s">
        <v>399</v>
      </c>
      <c r="E17" s="228">
        <v>724</v>
      </c>
      <c r="F17" s="487" t="s">
        <v>678</v>
      </c>
      <c r="G17" s="530" t="s">
        <v>679</v>
      </c>
      <c r="H17" s="403" t="s">
        <v>680</v>
      </c>
      <c r="I17" s="403" t="s">
        <v>681</v>
      </c>
      <c r="J17" s="403">
        <v>1</v>
      </c>
      <c r="K17" s="467" t="s">
        <v>105</v>
      </c>
      <c r="L17" s="467" t="s">
        <v>671</v>
      </c>
      <c r="M17" s="468">
        <v>1</v>
      </c>
      <c r="N17" s="469">
        <v>45884</v>
      </c>
      <c r="O17" s="469" t="s">
        <v>682</v>
      </c>
      <c r="P17" s="485"/>
      <c r="Q17" s="466">
        <v>45930</v>
      </c>
      <c r="R17" s="403" t="s">
        <v>683</v>
      </c>
      <c r="S17" s="486">
        <v>0.5</v>
      </c>
      <c r="T17" s="462">
        <f t="shared" si="17"/>
        <v>0.5</v>
      </c>
      <c r="U17" s="463">
        <f t="shared" si="18"/>
        <v>0.5</v>
      </c>
      <c r="V17" s="464" t="str">
        <f t="shared" si="19"/>
        <v>ALERTA</v>
      </c>
      <c r="W17" s="314" t="s">
        <v>1025</v>
      </c>
      <c r="X17" s="222" t="s">
        <v>96</v>
      </c>
      <c r="Y17" s="395" t="str">
        <f t="shared" si="16"/>
        <v>EN EJECUCIÓN</v>
      </c>
      <c r="Z17" s="206" t="str">
        <f t="shared" si="3"/>
        <v>NO</v>
      </c>
      <c r="AA17" s="365" t="s">
        <v>97</v>
      </c>
      <c r="AB17" s="363" t="str">
        <f t="shared" si="4"/>
        <v>NO APLICA</v>
      </c>
      <c r="AC17" s="187" t="str">
        <f t="shared" si="5"/>
        <v>NO APLICA</v>
      </c>
      <c r="AD17" s="206" t="s">
        <v>98</v>
      </c>
      <c r="AE17" s="151"/>
    </row>
  </sheetData>
  <autoFilter ref="A3:AG17">
    <filterColumn colId="14">
      <filters>
        <filter val="30/09/2025"/>
        <dateGroupItem year="2025" dateTimeGrouping="year"/>
      </filters>
    </filterColumn>
  </autoFilter>
  <mergeCells count="7">
    <mergeCell ref="C16:C17"/>
    <mergeCell ref="B1:F2"/>
    <mergeCell ref="Q1:Y1"/>
    <mergeCell ref="Z1:AE2"/>
    <mergeCell ref="Q2:Y2"/>
    <mergeCell ref="G1:P2"/>
    <mergeCell ref="C4:C14"/>
  </mergeCells>
  <conditionalFormatting sqref="V4:V17">
    <cfRule type="containsText" dxfId="140" priority="45" stopIfTrue="1" operator="containsText" text="EN TERMINO">
      <formula>NOT(ISERROR(SEARCH("EN TERMINO",V4)))</formula>
    </cfRule>
    <cfRule type="containsText" priority="46" operator="containsText" text="AMARILLO">
      <formula>NOT(ISERROR(SEARCH("AMARILLO",V4)))</formula>
    </cfRule>
    <cfRule type="containsText" dxfId="139" priority="47" stopIfTrue="1" operator="containsText" text="ALERTA">
      <formula>NOT(ISERROR(SEARCH("ALERTA",V4)))</formula>
    </cfRule>
    <cfRule type="containsText" dxfId="138" priority="48" stopIfTrue="1" operator="containsText" text="OK">
      <formula>NOT(ISERROR(SEARCH("OK",V4)))</formula>
    </cfRule>
  </conditionalFormatting>
  <conditionalFormatting sqref="V5:V6">
    <cfRule type="dataBar" priority="82">
      <dataBar>
        <cfvo type="min"/>
        <cfvo type="max"/>
        <color rgb="FF638EC6"/>
      </dataBar>
    </cfRule>
  </conditionalFormatting>
  <conditionalFormatting sqref="V9:V10">
    <cfRule type="dataBar" priority="60">
      <dataBar>
        <cfvo type="min"/>
        <cfvo type="max"/>
        <color rgb="FF638EC6"/>
      </dataBar>
    </cfRule>
  </conditionalFormatting>
  <conditionalFormatting sqref="V11">
    <cfRule type="dataBar" priority="49">
      <dataBar>
        <cfvo type="min"/>
        <cfvo type="max"/>
        <color rgb="FF638EC6"/>
      </dataBar>
    </cfRule>
  </conditionalFormatting>
  <conditionalFormatting sqref="V12:V17 V7:V8 V4">
    <cfRule type="dataBar" priority="1275">
      <dataBar>
        <cfvo type="min"/>
        <cfvo type="max"/>
        <color rgb="FF638EC6"/>
      </dataBar>
    </cfRule>
  </conditionalFormatting>
  <conditionalFormatting sqref="Y4:Y17">
    <cfRule type="containsText" dxfId="137" priority="1" operator="containsText" text="EN EJECUCIÓN">
      <formula>NOT(ISERROR(SEARCH("EN EJECUCIÓN",Y4)))</formula>
    </cfRule>
    <cfRule type="containsText" dxfId="136" priority="2" operator="containsText" text="EN TERMINO">
      <formula>NOT(ISERROR(SEARCH("EN TERMINO",Y4)))</formula>
    </cfRule>
    <cfRule type="containsText" dxfId="135" priority="3" operator="containsText" text="ATENCIÓN">
      <formula>NOT(ISERROR(SEARCH("ATENCIÓN",Y4)))</formula>
    </cfRule>
    <cfRule type="containsText" dxfId="134" priority="4" stopIfTrue="1" operator="containsText" text="PENDIENTE">
      <formula>NOT(ISERROR(SEARCH("PENDIENTE",Y4)))</formula>
    </cfRule>
    <cfRule type="containsText" dxfId="133" priority="5" stopIfTrue="1" operator="containsText" text="INCUMPLIDA">
      <formula>NOT(ISERROR(SEARCH("INCUMPLIDA",Y4)))</formula>
    </cfRule>
    <cfRule type="containsText" dxfId="132" priority="6" stopIfTrue="1" operator="containsText" text="CUMPLIDA">
      <formula>NOT(ISERROR(SEARCH("CUMPLIDA",Y4)))</formula>
    </cfRule>
  </conditionalFormatting>
  <conditionalFormatting sqref="AC4:AC17">
    <cfRule type="containsText" dxfId="131" priority="35" operator="containsText" text="cerrada">
      <formula>NOT(ISERROR(SEARCH("cerrada",AC4)))</formula>
    </cfRule>
    <cfRule type="containsText" dxfId="130" priority="36" operator="containsText" text="cerrado">
      <formula>NOT(ISERROR(SEARCH("cerrado",AC4)))</formula>
    </cfRule>
    <cfRule type="containsText" dxfId="129" priority="37" operator="containsText" text="Abierto">
      <formula>NOT(ISERROR(SEARCH("Abierto",AC4)))</formula>
    </cfRule>
  </conditionalFormatting>
  <dataValidations count="2">
    <dataValidation type="list" allowBlank="1" showInputMessage="1" showErrorMessage="1" sqref="K4 K6:K8 K10:K17">
      <formula1>"Correctiva, Preventiva, Acción de mejora"</formula1>
    </dataValidation>
    <dataValidation type="list" allowBlank="1" showInputMessage="1" showErrorMessage="1" sqref="AA4:AA17">
      <formula1>#REF!</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619"/>
      <c r="B1" s="619"/>
      <c r="C1" s="619"/>
      <c r="D1" s="619"/>
      <c r="E1" s="619"/>
      <c r="F1" s="619"/>
      <c r="G1" s="619"/>
      <c r="H1" s="618" t="s">
        <v>684</v>
      </c>
      <c r="I1" s="618"/>
      <c r="J1" s="618"/>
      <c r="K1" s="618"/>
      <c r="L1" s="618"/>
      <c r="M1" s="618"/>
      <c r="N1" s="618"/>
      <c r="O1" s="618"/>
      <c r="P1" s="618"/>
      <c r="Q1" s="618"/>
      <c r="R1" s="618"/>
      <c r="S1" s="46"/>
      <c r="T1" s="620" t="s">
        <v>685</v>
      </c>
      <c r="U1" s="620"/>
      <c r="V1" s="620"/>
      <c r="W1" s="620"/>
      <c r="X1" s="620"/>
      <c r="Y1" s="620"/>
      <c r="Z1" s="620"/>
      <c r="AA1" s="620"/>
      <c r="AB1" s="620"/>
      <c r="AC1" s="621" t="s">
        <v>686</v>
      </c>
      <c r="AD1" s="621"/>
      <c r="AE1" s="621"/>
      <c r="AF1" s="621"/>
      <c r="AG1" s="621"/>
      <c r="AH1" s="621"/>
      <c r="AI1" s="621"/>
      <c r="AJ1" s="621"/>
      <c r="AK1" s="51"/>
      <c r="AL1" s="622" t="s">
        <v>687</v>
      </c>
      <c r="AM1" s="622"/>
      <c r="AN1" s="622"/>
      <c r="AO1" s="622"/>
      <c r="AP1" s="622"/>
      <c r="AQ1" s="622"/>
      <c r="AR1" s="622"/>
      <c r="AS1" s="622"/>
      <c r="AT1" s="52"/>
      <c r="AU1" s="614" t="s">
        <v>688</v>
      </c>
      <c r="AV1" s="614"/>
      <c r="AW1" s="614"/>
      <c r="AX1" s="614"/>
      <c r="AY1" s="614"/>
      <c r="AZ1" s="614"/>
      <c r="BA1" s="614"/>
      <c r="BB1" s="614"/>
      <c r="BC1" s="53"/>
      <c r="BD1" s="616" t="s">
        <v>689</v>
      </c>
      <c r="BE1" s="616"/>
      <c r="BF1" s="616"/>
      <c r="BG1" s="616"/>
      <c r="BH1" s="616"/>
      <c r="BI1" s="30"/>
      <c r="BJ1" s="30"/>
      <c r="BK1" s="30"/>
    </row>
    <row r="2" spans="1:63" ht="39.950000000000003" customHeight="1" x14ac:dyDescent="0.25">
      <c r="A2" s="617" t="s">
        <v>690</v>
      </c>
      <c r="B2" s="617" t="s">
        <v>9</v>
      </c>
      <c r="C2" s="617" t="s">
        <v>11</v>
      </c>
      <c r="D2" s="617" t="s">
        <v>691</v>
      </c>
      <c r="E2" s="617" t="s">
        <v>692</v>
      </c>
      <c r="F2" s="617" t="s">
        <v>13</v>
      </c>
      <c r="G2" s="617" t="s">
        <v>17</v>
      </c>
      <c r="H2" s="615" t="s">
        <v>71</v>
      </c>
      <c r="I2" s="618" t="s">
        <v>693</v>
      </c>
      <c r="J2" s="618"/>
      <c r="K2" s="618"/>
      <c r="L2" s="615" t="s">
        <v>72</v>
      </c>
      <c r="M2" s="615" t="s">
        <v>694</v>
      </c>
      <c r="N2" s="615" t="s">
        <v>695</v>
      </c>
      <c r="O2" s="615" t="s">
        <v>32</v>
      </c>
      <c r="P2" s="615" t="s">
        <v>696</v>
      </c>
      <c r="Q2" s="615" t="s">
        <v>697</v>
      </c>
      <c r="R2" s="615" t="s">
        <v>698</v>
      </c>
      <c r="S2" s="44"/>
      <c r="T2" s="624" t="s">
        <v>699</v>
      </c>
      <c r="U2" s="624" t="s">
        <v>700</v>
      </c>
      <c r="V2" s="624" t="s">
        <v>701</v>
      </c>
      <c r="W2" s="624" t="s">
        <v>702</v>
      </c>
      <c r="X2" s="624" t="s">
        <v>703</v>
      </c>
      <c r="Y2" s="624" t="s">
        <v>704</v>
      </c>
      <c r="Z2" s="624" t="s">
        <v>705</v>
      </c>
      <c r="AA2" s="624" t="s">
        <v>706</v>
      </c>
      <c r="AB2" s="45"/>
      <c r="AC2" s="623" t="s">
        <v>76</v>
      </c>
      <c r="AD2" s="623" t="s">
        <v>707</v>
      </c>
      <c r="AE2" s="623" t="s">
        <v>78</v>
      </c>
      <c r="AF2" s="623" t="s">
        <v>79</v>
      </c>
      <c r="AG2" s="623" t="s">
        <v>708</v>
      </c>
      <c r="AH2" s="623" t="s">
        <v>81</v>
      </c>
      <c r="AI2" s="623" t="s">
        <v>709</v>
      </c>
      <c r="AJ2" s="623" t="s">
        <v>83</v>
      </c>
      <c r="AK2" s="43"/>
      <c r="AL2" s="625" t="s">
        <v>710</v>
      </c>
      <c r="AM2" s="625" t="s">
        <v>711</v>
      </c>
      <c r="AN2" s="625" t="s">
        <v>712</v>
      </c>
      <c r="AO2" s="625" t="s">
        <v>713</v>
      </c>
      <c r="AP2" s="625" t="s">
        <v>714</v>
      </c>
      <c r="AQ2" s="625" t="s">
        <v>715</v>
      </c>
      <c r="AR2" s="625" t="s">
        <v>716</v>
      </c>
      <c r="AS2" s="625" t="s">
        <v>717</v>
      </c>
      <c r="AT2" s="48"/>
      <c r="AU2" s="627" t="s">
        <v>710</v>
      </c>
      <c r="AV2" s="47"/>
      <c r="AW2" s="627" t="s">
        <v>711</v>
      </c>
      <c r="AX2" s="627" t="s">
        <v>712</v>
      </c>
      <c r="AY2" s="627" t="s">
        <v>713</v>
      </c>
      <c r="AZ2" s="627" t="s">
        <v>718</v>
      </c>
      <c r="BA2" s="627" t="s">
        <v>715</v>
      </c>
      <c r="BB2" s="627" t="s">
        <v>716</v>
      </c>
      <c r="BC2" s="627" t="s">
        <v>719</v>
      </c>
      <c r="BD2" s="626" t="s">
        <v>52</v>
      </c>
      <c r="BE2" s="626" t="s">
        <v>720</v>
      </c>
      <c r="BF2" s="626" t="s">
        <v>721</v>
      </c>
      <c r="BG2" s="626" t="s">
        <v>722</v>
      </c>
      <c r="BH2" s="628" t="s">
        <v>723</v>
      </c>
      <c r="BI2" s="626" t="s">
        <v>721</v>
      </c>
      <c r="BJ2" s="626" t="s">
        <v>722</v>
      </c>
      <c r="BK2" s="628" t="s">
        <v>723</v>
      </c>
    </row>
    <row r="3" spans="1:63" ht="39.950000000000003" customHeight="1" x14ac:dyDescent="0.25">
      <c r="A3" s="617"/>
      <c r="B3" s="617"/>
      <c r="C3" s="617"/>
      <c r="D3" s="617"/>
      <c r="E3" s="617"/>
      <c r="F3" s="617"/>
      <c r="G3" s="617"/>
      <c r="H3" s="615"/>
      <c r="I3" s="34" t="s">
        <v>724</v>
      </c>
      <c r="J3" s="44" t="s">
        <v>24</v>
      </c>
      <c r="K3" s="44" t="s">
        <v>26</v>
      </c>
      <c r="L3" s="615"/>
      <c r="M3" s="615"/>
      <c r="N3" s="615"/>
      <c r="O3" s="615"/>
      <c r="P3" s="615"/>
      <c r="Q3" s="615"/>
      <c r="R3" s="615"/>
      <c r="S3" s="44" t="s">
        <v>725</v>
      </c>
      <c r="T3" s="624"/>
      <c r="U3" s="624"/>
      <c r="V3" s="624"/>
      <c r="W3" s="624"/>
      <c r="X3" s="624"/>
      <c r="Y3" s="624"/>
      <c r="Z3" s="624"/>
      <c r="AA3" s="624"/>
      <c r="AB3" s="45" t="s">
        <v>52</v>
      </c>
      <c r="AC3" s="623"/>
      <c r="AD3" s="623"/>
      <c r="AE3" s="623"/>
      <c r="AF3" s="623"/>
      <c r="AG3" s="623"/>
      <c r="AH3" s="623"/>
      <c r="AI3" s="623"/>
      <c r="AJ3" s="623"/>
      <c r="AK3" s="43" t="s">
        <v>52</v>
      </c>
      <c r="AL3" s="625"/>
      <c r="AM3" s="625"/>
      <c r="AN3" s="625"/>
      <c r="AO3" s="625"/>
      <c r="AP3" s="625"/>
      <c r="AQ3" s="625"/>
      <c r="AR3" s="625"/>
      <c r="AS3" s="625"/>
      <c r="AT3" s="48" t="s">
        <v>52</v>
      </c>
      <c r="AU3" s="627"/>
      <c r="AV3" s="47" t="s">
        <v>726</v>
      </c>
      <c r="AW3" s="627"/>
      <c r="AX3" s="627"/>
      <c r="AY3" s="627"/>
      <c r="AZ3" s="627"/>
      <c r="BA3" s="627"/>
      <c r="BB3" s="627"/>
      <c r="BC3" s="627"/>
      <c r="BD3" s="626"/>
      <c r="BE3" s="626"/>
      <c r="BF3" s="626"/>
      <c r="BG3" s="626"/>
      <c r="BH3" s="628"/>
      <c r="BI3" s="626"/>
      <c r="BJ3" s="626"/>
      <c r="BK3" s="628"/>
    </row>
    <row r="4" spans="1:63" ht="39.950000000000003" customHeight="1" x14ac:dyDescent="0.25">
      <c r="A4" s="1" t="s">
        <v>727</v>
      </c>
      <c r="B4" s="1" t="s">
        <v>728</v>
      </c>
      <c r="C4" s="1" t="s">
        <v>729</v>
      </c>
      <c r="D4" s="1" t="s">
        <v>727</v>
      </c>
      <c r="E4" s="1" t="s">
        <v>730</v>
      </c>
      <c r="F4" s="1" t="s">
        <v>728</v>
      </c>
      <c r="G4" s="1" t="s">
        <v>731</v>
      </c>
      <c r="H4" s="2" t="s">
        <v>732</v>
      </c>
      <c r="I4" s="35" t="s">
        <v>733</v>
      </c>
      <c r="J4" s="2"/>
      <c r="K4" s="2" t="s">
        <v>734</v>
      </c>
      <c r="L4" s="2" t="s">
        <v>728</v>
      </c>
      <c r="M4" s="2" t="s">
        <v>728</v>
      </c>
      <c r="N4" s="2" t="s">
        <v>735</v>
      </c>
      <c r="O4" s="2" t="s">
        <v>728</v>
      </c>
      <c r="P4" s="2" t="s">
        <v>736</v>
      </c>
      <c r="Q4" s="2" t="s">
        <v>727</v>
      </c>
      <c r="R4" s="2" t="s">
        <v>727</v>
      </c>
      <c r="S4" s="2" t="s">
        <v>727</v>
      </c>
      <c r="T4" s="26" t="s">
        <v>727</v>
      </c>
      <c r="U4" s="26" t="s">
        <v>737</v>
      </c>
      <c r="V4" s="26" t="s">
        <v>738</v>
      </c>
      <c r="W4" s="26" t="s">
        <v>739</v>
      </c>
      <c r="X4" s="26" t="s">
        <v>739</v>
      </c>
      <c r="Y4" s="26" t="s">
        <v>735</v>
      </c>
      <c r="Z4" s="26" t="s">
        <v>740</v>
      </c>
      <c r="AA4" s="26" t="s">
        <v>728</v>
      </c>
      <c r="AB4" s="26" t="s">
        <v>741</v>
      </c>
      <c r="AC4" s="27" t="s">
        <v>727</v>
      </c>
      <c r="AD4" s="27" t="s">
        <v>737</v>
      </c>
      <c r="AE4" s="27" t="s">
        <v>738</v>
      </c>
      <c r="AF4" s="27" t="s">
        <v>739</v>
      </c>
      <c r="AG4" s="27" t="s">
        <v>739</v>
      </c>
      <c r="AH4" s="27" t="s">
        <v>735</v>
      </c>
      <c r="AI4" s="27" t="s">
        <v>740</v>
      </c>
      <c r="AJ4" s="27" t="s">
        <v>728</v>
      </c>
      <c r="AK4" s="27"/>
      <c r="AL4" s="28" t="s">
        <v>727</v>
      </c>
      <c r="AM4" s="28" t="s">
        <v>737</v>
      </c>
      <c r="AN4" s="28" t="s">
        <v>738</v>
      </c>
      <c r="AO4" s="28" t="s">
        <v>739</v>
      </c>
      <c r="AP4" s="28" t="s">
        <v>739</v>
      </c>
      <c r="AQ4" s="28" t="s">
        <v>735</v>
      </c>
      <c r="AR4" s="28" t="s">
        <v>740</v>
      </c>
      <c r="AS4" s="28" t="s">
        <v>728</v>
      </c>
      <c r="AT4" s="28"/>
      <c r="AU4" s="29" t="s">
        <v>727</v>
      </c>
      <c r="AV4" s="29"/>
      <c r="AW4" s="29" t="s">
        <v>737</v>
      </c>
      <c r="AX4" s="29" t="s">
        <v>738</v>
      </c>
      <c r="AY4" s="29" t="s">
        <v>739</v>
      </c>
      <c r="AZ4" s="29" t="s">
        <v>739</v>
      </c>
      <c r="BA4" s="29" t="s">
        <v>735</v>
      </c>
      <c r="BB4" s="29" t="s">
        <v>740</v>
      </c>
      <c r="BC4" s="29"/>
      <c r="BD4" s="50" t="s">
        <v>741</v>
      </c>
      <c r="BE4" s="50"/>
      <c r="BF4" s="50" t="s">
        <v>741</v>
      </c>
      <c r="BG4" s="50" t="s">
        <v>728</v>
      </c>
      <c r="BH4" s="628"/>
      <c r="BI4" s="50" t="s">
        <v>741</v>
      </c>
      <c r="BJ4" s="50" t="s">
        <v>728</v>
      </c>
      <c r="BK4" s="628"/>
    </row>
    <row r="5" spans="1:63" ht="39.950000000000003" customHeight="1" x14ac:dyDescent="0.25">
      <c r="A5" s="58"/>
      <c r="B5" s="49" t="s">
        <v>85</v>
      </c>
      <c r="C5" s="629" t="s">
        <v>742</v>
      </c>
      <c r="D5" s="123">
        <v>44677</v>
      </c>
      <c r="E5" s="104" t="s">
        <v>743</v>
      </c>
      <c r="F5" s="124" t="s">
        <v>744</v>
      </c>
      <c r="G5" s="124" t="s">
        <v>745</v>
      </c>
      <c r="H5" s="54" t="s">
        <v>746</v>
      </c>
      <c r="I5" s="54" t="s">
        <v>747</v>
      </c>
      <c r="J5" s="54" t="s">
        <v>748</v>
      </c>
      <c r="K5" s="40">
        <v>1</v>
      </c>
      <c r="L5" s="40" t="s">
        <v>105</v>
      </c>
      <c r="M5" s="54" t="s">
        <v>749</v>
      </c>
      <c r="N5" s="54" t="s">
        <v>750</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630"/>
      <c r="D6" s="123">
        <v>44677</v>
      </c>
      <c r="E6" s="104" t="s">
        <v>743</v>
      </c>
      <c r="F6" s="124" t="s">
        <v>744</v>
      </c>
      <c r="G6" s="125" t="s">
        <v>751</v>
      </c>
      <c r="H6" s="54" t="s">
        <v>752</v>
      </c>
      <c r="I6" s="54" t="s">
        <v>753</v>
      </c>
      <c r="J6" s="54" t="s">
        <v>754</v>
      </c>
      <c r="K6" s="40">
        <v>1</v>
      </c>
      <c r="L6" s="40" t="s">
        <v>105</v>
      </c>
      <c r="M6" s="54" t="s">
        <v>749</v>
      </c>
      <c r="N6" s="54" t="s">
        <v>750</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630"/>
      <c r="D7" s="123">
        <v>44677</v>
      </c>
      <c r="E7" s="104" t="s">
        <v>743</v>
      </c>
      <c r="F7" s="124" t="s">
        <v>755</v>
      </c>
      <c r="G7" s="125" t="s">
        <v>756</v>
      </c>
      <c r="H7" s="54" t="s">
        <v>757</v>
      </c>
      <c r="I7" s="54" t="s">
        <v>758</v>
      </c>
      <c r="J7" s="54" t="s">
        <v>759</v>
      </c>
      <c r="K7" s="40">
        <v>1</v>
      </c>
      <c r="L7" s="40" t="s">
        <v>105</v>
      </c>
      <c r="M7" s="54" t="s">
        <v>749</v>
      </c>
      <c r="N7" s="54" t="s">
        <v>750</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630"/>
      <c r="D8" s="123">
        <v>44677</v>
      </c>
      <c r="E8" s="104" t="s">
        <v>743</v>
      </c>
      <c r="F8" s="125" t="s">
        <v>760</v>
      </c>
      <c r="G8" s="125" t="s">
        <v>761</v>
      </c>
      <c r="H8" s="126" t="s">
        <v>762</v>
      </c>
      <c r="I8" s="54" t="s">
        <v>763</v>
      </c>
      <c r="J8" s="126" t="s">
        <v>764</v>
      </c>
      <c r="K8" s="40">
        <v>2</v>
      </c>
      <c r="L8" s="127" t="s">
        <v>117</v>
      </c>
      <c r="M8" s="126" t="s">
        <v>749</v>
      </c>
      <c r="N8" s="126" t="s">
        <v>750</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630"/>
      <c r="D9" s="123">
        <v>44677</v>
      </c>
      <c r="E9" s="104" t="s">
        <v>743</v>
      </c>
      <c r="F9" s="125" t="s">
        <v>760</v>
      </c>
      <c r="G9" s="125" t="s">
        <v>765</v>
      </c>
      <c r="H9" s="126" t="s">
        <v>766</v>
      </c>
      <c r="I9" s="126" t="s">
        <v>767</v>
      </c>
      <c r="J9" s="54" t="s">
        <v>759</v>
      </c>
      <c r="K9" s="40">
        <v>1</v>
      </c>
      <c r="L9" s="40" t="s">
        <v>117</v>
      </c>
      <c r="M9" s="54" t="s">
        <v>749</v>
      </c>
      <c r="N9" s="54" t="s">
        <v>750</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630"/>
      <c r="D10" s="123">
        <v>44677</v>
      </c>
      <c r="E10" s="104" t="s">
        <v>743</v>
      </c>
      <c r="F10" s="125" t="s">
        <v>760</v>
      </c>
      <c r="G10" s="125" t="s">
        <v>768</v>
      </c>
      <c r="H10" s="126" t="s">
        <v>769</v>
      </c>
      <c r="I10" s="126" t="s">
        <v>770</v>
      </c>
      <c r="J10" s="126" t="s">
        <v>771</v>
      </c>
      <c r="K10" s="54">
        <v>3</v>
      </c>
      <c r="L10" s="126" t="s">
        <v>105</v>
      </c>
      <c r="M10" s="126" t="s">
        <v>749</v>
      </c>
      <c r="N10" s="126" t="s">
        <v>750</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630"/>
      <c r="D11" s="123">
        <v>44677</v>
      </c>
      <c r="E11" s="104" t="s">
        <v>743</v>
      </c>
      <c r="F11" s="632" t="s">
        <v>760</v>
      </c>
      <c r="G11" s="633" t="s">
        <v>772</v>
      </c>
      <c r="H11" s="54" t="s">
        <v>773</v>
      </c>
      <c r="I11" s="54" t="s">
        <v>774</v>
      </c>
      <c r="J11" s="54" t="s">
        <v>775</v>
      </c>
      <c r="K11" s="40">
        <v>2</v>
      </c>
      <c r="L11" s="40" t="s">
        <v>117</v>
      </c>
      <c r="M11" s="54" t="s">
        <v>749</v>
      </c>
      <c r="N11" s="54" t="s">
        <v>750</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630"/>
      <c r="D12" s="123">
        <v>44677</v>
      </c>
      <c r="E12" s="104" t="s">
        <v>743</v>
      </c>
      <c r="F12" s="632"/>
      <c r="G12" s="633"/>
      <c r="H12" s="126" t="s">
        <v>776</v>
      </c>
      <c r="I12" s="54" t="s">
        <v>777</v>
      </c>
      <c r="J12" s="54" t="s">
        <v>759</v>
      </c>
      <c r="K12" s="40">
        <v>1</v>
      </c>
      <c r="L12" s="40" t="s">
        <v>117</v>
      </c>
      <c r="M12" s="54" t="s">
        <v>749</v>
      </c>
      <c r="N12" s="54" t="s">
        <v>750</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630"/>
      <c r="D13" s="123">
        <v>44677</v>
      </c>
      <c r="E13" s="104" t="s">
        <v>743</v>
      </c>
      <c r="F13" s="634" t="s">
        <v>778</v>
      </c>
      <c r="G13" s="633" t="s">
        <v>779</v>
      </c>
      <c r="H13" s="54" t="s">
        <v>780</v>
      </c>
      <c r="I13" s="54" t="s">
        <v>781</v>
      </c>
      <c r="J13" s="54" t="s">
        <v>782</v>
      </c>
      <c r="K13" s="40">
        <v>2</v>
      </c>
      <c r="L13" s="40" t="s">
        <v>117</v>
      </c>
      <c r="M13" s="54" t="s">
        <v>749</v>
      </c>
      <c r="N13" s="54" t="s">
        <v>750</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630"/>
      <c r="D14" s="123">
        <v>44677</v>
      </c>
      <c r="E14" s="104" t="s">
        <v>743</v>
      </c>
      <c r="F14" s="634"/>
      <c r="G14" s="633"/>
      <c r="H14" s="54" t="s">
        <v>783</v>
      </c>
      <c r="I14" s="54" t="s">
        <v>784</v>
      </c>
      <c r="J14" s="54" t="s">
        <v>785</v>
      </c>
      <c r="K14" s="40">
        <v>1</v>
      </c>
      <c r="L14" s="40" t="s">
        <v>117</v>
      </c>
      <c r="M14" s="54" t="s">
        <v>749</v>
      </c>
      <c r="N14" s="54" t="s">
        <v>750</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630"/>
      <c r="D15" s="123">
        <v>44677</v>
      </c>
      <c r="E15" s="104" t="s">
        <v>743</v>
      </c>
      <c r="F15" s="633" t="s">
        <v>786</v>
      </c>
      <c r="G15" s="633" t="s">
        <v>787</v>
      </c>
      <c r="H15" s="54" t="s">
        <v>788</v>
      </c>
      <c r="I15" s="54" t="s">
        <v>789</v>
      </c>
      <c r="J15" s="54" t="s">
        <v>790</v>
      </c>
      <c r="K15" s="40">
        <v>3</v>
      </c>
      <c r="L15" s="40" t="s">
        <v>117</v>
      </c>
      <c r="M15" s="54" t="s">
        <v>749</v>
      </c>
      <c r="N15" s="54" t="s">
        <v>750</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631"/>
      <c r="D16" s="123">
        <v>44677</v>
      </c>
      <c r="E16" s="104" t="s">
        <v>743</v>
      </c>
      <c r="F16" s="633"/>
      <c r="G16" s="633"/>
      <c r="H16" s="54" t="s">
        <v>791</v>
      </c>
      <c r="I16" s="54" t="s">
        <v>792</v>
      </c>
      <c r="J16" s="54" t="s">
        <v>793</v>
      </c>
      <c r="K16" s="40">
        <v>1</v>
      </c>
      <c r="L16" s="40" t="s">
        <v>117</v>
      </c>
      <c r="M16" s="54" t="s">
        <v>749</v>
      </c>
      <c r="N16" s="54" t="s">
        <v>750</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28" priority="15" stopIfTrue="1" operator="containsText" text="EN TERMINO">
      <formula>NOT(ISERROR(SEARCH("EN TERMINO",Y5)))</formula>
    </cfRule>
    <cfRule type="containsText" priority="16" operator="containsText" text="AMARILLO">
      <formula>NOT(ISERROR(SEARCH("AMARILLO",Y5)))</formula>
    </cfRule>
    <cfRule type="containsText" dxfId="127" priority="17" stopIfTrue="1" operator="containsText" text="ALERTA">
      <formula>NOT(ISERROR(SEARCH("ALERTA",Y5)))</formula>
    </cfRule>
    <cfRule type="containsText" dxfId="126" priority="18" stopIfTrue="1" operator="containsText" text="OK">
      <formula>NOT(ISERROR(SEARCH("OK",Y5)))</formula>
    </cfRule>
  </conditionalFormatting>
  <conditionalFormatting sqref="AB5:AB6">
    <cfRule type="containsText" dxfId="125" priority="19" stopIfTrue="1" operator="containsText" text="CUMPLIDA">
      <formula>NOT(ISERROR(SEARCH("CUMPLIDA",AB5)))</formula>
    </cfRule>
    <cfRule type="containsText" dxfId="124" priority="20" stopIfTrue="1" operator="containsText" text="PENDIENTE">
      <formula>NOT(ISERROR(SEARCH("PENDIENTE",AB5)))</formula>
    </cfRule>
    <cfRule type="containsText" dxfId="123" priority="21" stopIfTrue="1" operator="containsText" text="INCUMPLIDA">
      <formula>NOT(ISERROR(SEARCH("INCUMPLIDA",AB5)))</formula>
    </cfRule>
  </conditionalFormatting>
  <conditionalFormatting sqref="AH5:AH6 AQ5:AQ6 BA5:BA6">
    <cfRule type="containsText" dxfId="122" priority="6" stopIfTrue="1" operator="containsText" text="EN TERMINO">
      <formula>NOT(ISERROR(SEARCH("EN TERMINO",AH5)))</formula>
    </cfRule>
    <cfRule type="containsText" priority="7" operator="containsText" text="AMARILLO">
      <formula>NOT(ISERROR(SEARCH("AMARILLO",AH5)))</formula>
    </cfRule>
    <cfRule type="containsText" dxfId="121" priority="8" stopIfTrue="1" operator="containsText" text="ALERTA">
      <formula>NOT(ISERROR(SEARCH("ALERTA",AH5)))</formula>
    </cfRule>
    <cfRule type="containsText" dxfId="120" priority="9" stopIfTrue="1" operator="containsText" text="OK">
      <formula>NOT(ISERROR(SEARCH("OK",AH5)))</formula>
    </cfRule>
  </conditionalFormatting>
  <conditionalFormatting sqref="AK5:AK6 AT5:AT6 BD5:BD6">
    <cfRule type="containsText" dxfId="119" priority="10" stopIfTrue="1" operator="containsText" text="CUMPLIDA">
      <formula>NOT(ISERROR(SEARCH("CUMPLIDA",AK5)))</formula>
    </cfRule>
    <cfRule type="containsText" dxfId="118" priority="11" stopIfTrue="1" operator="containsText" text="PENDIENTE">
      <formula>NOT(ISERROR(SEARCH("PENDIENTE",AK5)))</formula>
    </cfRule>
    <cfRule type="containsText" dxfId="117" priority="12" stopIfTrue="1" operator="containsText" text="INCUMPLIDA">
      <formula>NOT(ISERROR(SEARCH("INCUMPLIDA",AK5)))</formula>
    </cfRule>
  </conditionalFormatting>
  <conditionalFormatting sqref="AK5:AK6">
    <cfRule type="containsText" dxfId="116"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115" priority="3" operator="containsText" text="cerrada">
      <formula>NOT(ISERROR(SEARCH("cerrada",BF5)))</formula>
    </cfRule>
    <cfRule type="containsText" dxfId="114" priority="4" operator="containsText" text="cerrado">
      <formula>NOT(ISERROR(SEARCH("cerrado",BF5)))</formula>
    </cfRule>
    <cfRule type="containsText" dxfId="113"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619"/>
      <c r="B1" s="619"/>
      <c r="C1" s="619"/>
      <c r="D1" s="619"/>
      <c r="E1" s="619"/>
      <c r="F1" s="619"/>
      <c r="G1" s="619"/>
      <c r="H1" s="619"/>
      <c r="I1" s="618" t="s">
        <v>684</v>
      </c>
      <c r="J1" s="618"/>
      <c r="K1" s="618"/>
      <c r="L1" s="618"/>
      <c r="M1" s="618"/>
      <c r="N1" s="618"/>
      <c r="O1" s="618"/>
      <c r="P1" s="618"/>
      <c r="Q1" s="618"/>
      <c r="R1" s="618"/>
      <c r="S1" s="618"/>
      <c r="T1" s="46"/>
      <c r="U1" s="620" t="s">
        <v>685</v>
      </c>
      <c r="V1" s="620"/>
      <c r="W1" s="620"/>
      <c r="X1" s="620"/>
      <c r="Y1" s="620"/>
      <c r="Z1" s="620"/>
      <c r="AA1" s="620"/>
      <c r="AB1" s="620"/>
      <c r="AC1" s="620"/>
      <c r="AD1" s="621" t="s">
        <v>686</v>
      </c>
      <c r="AE1" s="621"/>
      <c r="AF1" s="621"/>
      <c r="AG1" s="621"/>
      <c r="AH1" s="621"/>
      <c r="AI1" s="621"/>
      <c r="AJ1" s="621"/>
      <c r="AK1" s="621"/>
      <c r="AL1" s="51"/>
      <c r="AM1" s="622" t="s">
        <v>687</v>
      </c>
      <c r="AN1" s="622"/>
      <c r="AO1" s="622"/>
      <c r="AP1" s="622"/>
      <c r="AQ1" s="622"/>
      <c r="AR1" s="622"/>
      <c r="AS1" s="622"/>
      <c r="AT1" s="622"/>
      <c r="AU1" s="52"/>
      <c r="AV1" s="614" t="s">
        <v>688</v>
      </c>
      <c r="AW1" s="614"/>
      <c r="AX1" s="614"/>
      <c r="AY1" s="614"/>
      <c r="AZ1" s="614"/>
      <c r="BA1" s="614"/>
      <c r="BB1" s="614"/>
      <c r="BC1" s="614"/>
      <c r="BD1" s="53"/>
      <c r="BE1" s="616" t="s">
        <v>689</v>
      </c>
      <c r="BF1" s="616"/>
      <c r="BG1" s="616"/>
      <c r="BH1" s="616"/>
      <c r="BI1" s="616"/>
    </row>
    <row r="2" spans="1:61" ht="39.950000000000003" customHeight="1" x14ac:dyDescent="0.25">
      <c r="A2" s="617" t="s">
        <v>690</v>
      </c>
      <c r="B2" s="617" t="s">
        <v>9</v>
      </c>
      <c r="C2" s="617" t="s">
        <v>11</v>
      </c>
      <c r="D2" s="617" t="s">
        <v>691</v>
      </c>
      <c r="E2" s="617" t="s">
        <v>692</v>
      </c>
      <c r="F2" s="617" t="s">
        <v>13</v>
      </c>
      <c r="G2" s="617" t="s">
        <v>15</v>
      </c>
      <c r="H2" s="617" t="s">
        <v>17</v>
      </c>
      <c r="I2" s="615" t="s">
        <v>71</v>
      </c>
      <c r="J2" s="618" t="s">
        <v>693</v>
      </c>
      <c r="K2" s="618"/>
      <c r="L2" s="618"/>
      <c r="M2" s="615" t="s">
        <v>72</v>
      </c>
      <c r="N2" s="615" t="s">
        <v>694</v>
      </c>
      <c r="O2" s="615" t="s">
        <v>695</v>
      </c>
      <c r="P2" s="615" t="s">
        <v>32</v>
      </c>
      <c r="Q2" s="615" t="s">
        <v>696</v>
      </c>
      <c r="R2" s="615" t="s">
        <v>697</v>
      </c>
      <c r="S2" s="615" t="s">
        <v>698</v>
      </c>
      <c r="T2" s="44"/>
      <c r="U2" s="624" t="s">
        <v>699</v>
      </c>
      <c r="V2" s="624" t="s">
        <v>700</v>
      </c>
      <c r="W2" s="624" t="s">
        <v>701</v>
      </c>
      <c r="X2" s="624" t="s">
        <v>702</v>
      </c>
      <c r="Y2" s="624" t="s">
        <v>703</v>
      </c>
      <c r="Z2" s="624" t="s">
        <v>704</v>
      </c>
      <c r="AA2" s="624" t="s">
        <v>705</v>
      </c>
      <c r="AB2" s="624" t="s">
        <v>706</v>
      </c>
      <c r="AC2" s="45"/>
      <c r="AD2" s="623" t="s">
        <v>76</v>
      </c>
      <c r="AE2" s="623" t="s">
        <v>77</v>
      </c>
      <c r="AF2" s="623" t="s">
        <v>78</v>
      </c>
      <c r="AG2" s="623" t="s">
        <v>79</v>
      </c>
      <c r="AH2" s="623" t="s">
        <v>708</v>
      </c>
      <c r="AI2" s="623" t="s">
        <v>81</v>
      </c>
      <c r="AJ2" s="623" t="s">
        <v>709</v>
      </c>
      <c r="AK2" s="623" t="s">
        <v>83</v>
      </c>
      <c r="AL2" s="43"/>
      <c r="AM2" s="625" t="s">
        <v>710</v>
      </c>
      <c r="AN2" s="625" t="s">
        <v>711</v>
      </c>
      <c r="AO2" s="625" t="s">
        <v>712</v>
      </c>
      <c r="AP2" s="625" t="s">
        <v>713</v>
      </c>
      <c r="AQ2" s="625" t="s">
        <v>714</v>
      </c>
      <c r="AR2" s="625" t="s">
        <v>715</v>
      </c>
      <c r="AS2" s="625" t="s">
        <v>716</v>
      </c>
      <c r="AT2" s="625" t="s">
        <v>717</v>
      </c>
      <c r="AU2" s="48"/>
      <c r="AV2" s="627" t="s">
        <v>710</v>
      </c>
      <c r="AW2" s="47"/>
      <c r="AX2" s="627" t="s">
        <v>711</v>
      </c>
      <c r="AY2" s="627" t="s">
        <v>712</v>
      </c>
      <c r="AZ2" s="627" t="s">
        <v>713</v>
      </c>
      <c r="BA2" s="627" t="s">
        <v>718</v>
      </c>
      <c r="BB2" s="627" t="s">
        <v>715</v>
      </c>
      <c r="BC2" s="627" t="s">
        <v>716</v>
      </c>
      <c r="BD2" s="627" t="s">
        <v>719</v>
      </c>
      <c r="BE2" s="626" t="s">
        <v>52</v>
      </c>
      <c r="BF2" s="626" t="s">
        <v>720</v>
      </c>
      <c r="BG2" s="626" t="s">
        <v>721</v>
      </c>
      <c r="BH2" s="626" t="s">
        <v>722</v>
      </c>
      <c r="BI2" s="628" t="s">
        <v>723</v>
      </c>
    </row>
    <row r="3" spans="1:61" ht="39.950000000000003" customHeight="1" x14ac:dyDescent="0.25">
      <c r="A3" s="617"/>
      <c r="B3" s="617"/>
      <c r="C3" s="617"/>
      <c r="D3" s="617"/>
      <c r="E3" s="617"/>
      <c r="F3" s="617"/>
      <c r="G3" s="617"/>
      <c r="H3" s="617"/>
      <c r="I3" s="615"/>
      <c r="J3" s="34" t="s">
        <v>724</v>
      </c>
      <c r="K3" s="44" t="s">
        <v>24</v>
      </c>
      <c r="L3" s="44" t="s">
        <v>26</v>
      </c>
      <c r="M3" s="615"/>
      <c r="N3" s="615"/>
      <c r="O3" s="615"/>
      <c r="P3" s="615"/>
      <c r="Q3" s="615"/>
      <c r="R3" s="615"/>
      <c r="S3" s="615"/>
      <c r="T3" s="44" t="s">
        <v>725</v>
      </c>
      <c r="U3" s="624"/>
      <c r="V3" s="624"/>
      <c r="W3" s="624"/>
      <c r="X3" s="624"/>
      <c r="Y3" s="624"/>
      <c r="Z3" s="624"/>
      <c r="AA3" s="624"/>
      <c r="AB3" s="624"/>
      <c r="AC3" s="45" t="s">
        <v>52</v>
      </c>
      <c r="AD3" s="623"/>
      <c r="AE3" s="623"/>
      <c r="AF3" s="623"/>
      <c r="AG3" s="623"/>
      <c r="AH3" s="623"/>
      <c r="AI3" s="623"/>
      <c r="AJ3" s="623"/>
      <c r="AK3" s="623"/>
      <c r="AL3" s="43" t="s">
        <v>52</v>
      </c>
      <c r="AM3" s="625"/>
      <c r="AN3" s="625"/>
      <c r="AO3" s="625"/>
      <c r="AP3" s="625"/>
      <c r="AQ3" s="625"/>
      <c r="AR3" s="625"/>
      <c r="AS3" s="625"/>
      <c r="AT3" s="625"/>
      <c r="AU3" s="48" t="s">
        <v>52</v>
      </c>
      <c r="AV3" s="627"/>
      <c r="AW3" s="47" t="s">
        <v>726</v>
      </c>
      <c r="AX3" s="627"/>
      <c r="AY3" s="627"/>
      <c r="AZ3" s="627"/>
      <c r="BA3" s="627"/>
      <c r="BB3" s="627"/>
      <c r="BC3" s="627"/>
      <c r="BD3" s="627"/>
      <c r="BE3" s="626"/>
      <c r="BF3" s="626"/>
      <c r="BG3" s="626"/>
      <c r="BH3" s="626"/>
      <c r="BI3" s="628"/>
    </row>
    <row r="4" spans="1:61" ht="39.950000000000003" customHeight="1" x14ac:dyDescent="0.25">
      <c r="A4" s="1" t="s">
        <v>727</v>
      </c>
      <c r="B4" s="1" t="s">
        <v>728</v>
      </c>
      <c r="C4" s="1" t="s">
        <v>729</v>
      </c>
      <c r="D4" s="1" t="s">
        <v>727</v>
      </c>
      <c r="E4" s="1" t="s">
        <v>730</v>
      </c>
      <c r="F4" s="1" t="s">
        <v>728</v>
      </c>
      <c r="G4" s="1"/>
      <c r="H4" s="1" t="s">
        <v>731</v>
      </c>
      <c r="I4" s="2" t="s">
        <v>732</v>
      </c>
      <c r="J4" s="35" t="s">
        <v>733</v>
      </c>
      <c r="K4" s="2"/>
      <c r="L4" s="2" t="s">
        <v>734</v>
      </c>
      <c r="M4" s="2" t="s">
        <v>728</v>
      </c>
      <c r="N4" s="2" t="s">
        <v>728</v>
      </c>
      <c r="O4" s="2" t="s">
        <v>735</v>
      </c>
      <c r="P4" s="2" t="s">
        <v>728</v>
      </c>
      <c r="Q4" s="2" t="s">
        <v>736</v>
      </c>
      <c r="R4" s="2" t="s">
        <v>727</v>
      </c>
      <c r="S4" s="2" t="s">
        <v>727</v>
      </c>
      <c r="T4" s="2" t="s">
        <v>727</v>
      </c>
      <c r="U4" s="26" t="s">
        <v>727</v>
      </c>
      <c r="V4" s="26" t="s">
        <v>737</v>
      </c>
      <c r="W4" s="26" t="s">
        <v>738</v>
      </c>
      <c r="X4" s="26" t="s">
        <v>739</v>
      </c>
      <c r="Y4" s="26" t="s">
        <v>739</v>
      </c>
      <c r="Z4" s="26" t="s">
        <v>735</v>
      </c>
      <c r="AA4" s="26" t="s">
        <v>740</v>
      </c>
      <c r="AB4" s="26" t="s">
        <v>728</v>
      </c>
      <c r="AC4" s="26" t="s">
        <v>741</v>
      </c>
      <c r="AD4" s="27" t="s">
        <v>727</v>
      </c>
      <c r="AE4" s="27"/>
      <c r="AF4" s="27" t="s">
        <v>794</v>
      </c>
      <c r="AG4" s="27" t="s">
        <v>739</v>
      </c>
      <c r="AH4" s="27" t="s">
        <v>739</v>
      </c>
      <c r="AI4" s="27" t="s">
        <v>735</v>
      </c>
      <c r="AJ4" s="27" t="s">
        <v>740</v>
      </c>
      <c r="AK4" s="27" t="s">
        <v>728</v>
      </c>
      <c r="AL4" s="27"/>
      <c r="AM4" s="28" t="s">
        <v>727</v>
      </c>
      <c r="AN4" s="28" t="s">
        <v>737</v>
      </c>
      <c r="AO4" s="28" t="s">
        <v>738</v>
      </c>
      <c r="AP4" s="28" t="s">
        <v>739</v>
      </c>
      <c r="AQ4" s="28" t="s">
        <v>739</v>
      </c>
      <c r="AR4" s="28" t="s">
        <v>735</v>
      </c>
      <c r="AS4" s="28" t="s">
        <v>740</v>
      </c>
      <c r="AT4" s="28" t="s">
        <v>728</v>
      </c>
      <c r="AU4" s="28"/>
      <c r="AV4" s="29" t="s">
        <v>727</v>
      </c>
      <c r="AW4" s="29"/>
      <c r="AX4" s="29" t="s">
        <v>737</v>
      </c>
      <c r="AY4" s="29" t="s">
        <v>738</v>
      </c>
      <c r="AZ4" s="29" t="s">
        <v>739</v>
      </c>
      <c r="BA4" s="29" t="s">
        <v>739</v>
      </c>
      <c r="BB4" s="29" t="s">
        <v>735</v>
      </c>
      <c r="BC4" s="29" t="s">
        <v>740</v>
      </c>
      <c r="BD4" s="29"/>
      <c r="BE4" s="50" t="s">
        <v>741</v>
      </c>
      <c r="BF4" s="50"/>
      <c r="BG4" s="50" t="s">
        <v>741</v>
      </c>
      <c r="BH4" s="50" t="s">
        <v>728</v>
      </c>
      <c r="BI4" s="628"/>
    </row>
    <row r="5" spans="1:61" ht="159.75" customHeight="1" x14ac:dyDescent="0.25">
      <c r="A5" s="58"/>
      <c r="B5" s="49" t="s">
        <v>85</v>
      </c>
      <c r="C5" s="645" t="s">
        <v>795</v>
      </c>
      <c r="D5" s="646">
        <v>44670</v>
      </c>
      <c r="E5" s="647" t="s">
        <v>796</v>
      </c>
      <c r="F5" s="102" t="s">
        <v>157</v>
      </c>
      <c r="G5" s="649">
        <v>142</v>
      </c>
      <c r="H5" s="636" t="s">
        <v>797</v>
      </c>
      <c r="I5" s="648" t="s">
        <v>798</v>
      </c>
      <c r="J5" s="130" t="s">
        <v>799</v>
      </c>
      <c r="K5" s="130" t="s">
        <v>800</v>
      </c>
      <c r="L5" s="112">
        <v>1</v>
      </c>
      <c r="M5" s="112" t="s">
        <v>105</v>
      </c>
      <c r="N5" s="112" t="s">
        <v>801</v>
      </c>
      <c r="O5" s="130" t="s">
        <v>802</v>
      </c>
      <c r="P5" s="31">
        <v>1</v>
      </c>
      <c r="Q5" s="5"/>
      <c r="R5" s="131">
        <v>44685</v>
      </c>
      <c r="S5" s="139">
        <v>44685</v>
      </c>
      <c r="T5" s="107"/>
      <c r="U5" s="108"/>
      <c r="V5" s="109"/>
      <c r="W5" s="40"/>
      <c r="X5" s="100"/>
      <c r="Y5" s="110"/>
      <c r="Z5" s="40"/>
      <c r="AA5" s="111"/>
      <c r="AB5" s="42"/>
      <c r="AC5" s="112"/>
      <c r="AD5" s="113">
        <v>44742</v>
      </c>
      <c r="AE5" s="114" t="s">
        <v>803</v>
      </c>
      <c r="AF5" s="40">
        <v>1</v>
      </c>
      <c r="AG5" s="100">
        <f>IF(AF5="","",IF(OR($L5=0,$L5="",AD5=""),"",AF5/$L5))</f>
        <v>1</v>
      </c>
      <c r="AH5" s="117">
        <f>(IF(OR($P5="",AG5=""),"",IF(OR($P5=0,AG5=0),0,IF((AG5*100%)/$P5&gt;100%,100%,(AG5*100%)/$P5))))</f>
        <v>1</v>
      </c>
      <c r="AI5" s="101" t="str">
        <f t="shared" ref="AI5" si="0">IF(AF5="","",IF(AH5&lt;100%, IF(AH5&lt;50%, "ALERTA","EN TERMINO"), IF(AH5=100%, "OK", "EN TERMINO")))</f>
        <v>OK</v>
      </c>
      <c r="AJ5" s="32" t="s">
        <v>804</v>
      </c>
      <c r="AK5" s="54" t="s">
        <v>805</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645"/>
      <c r="D6" s="646"/>
      <c r="E6" s="647"/>
      <c r="F6" s="102" t="s">
        <v>157</v>
      </c>
      <c r="G6" s="650"/>
      <c r="H6" s="636"/>
      <c r="I6" s="648"/>
      <c r="J6" s="130" t="s">
        <v>806</v>
      </c>
      <c r="K6" s="130" t="s">
        <v>807</v>
      </c>
      <c r="L6" s="112">
        <v>1</v>
      </c>
      <c r="M6" s="112" t="s">
        <v>105</v>
      </c>
      <c r="N6" s="112" t="s">
        <v>801</v>
      </c>
      <c r="O6" s="130" t="s">
        <v>802</v>
      </c>
      <c r="P6" s="31">
        <v>1</v>
      </c>
      <c r="Q6" s="5"/>
      <c r="R6" s="131">
        <v>44687</v>
      </c>
      <c r="S6" s="140">
        <v>44742</v>
      </c>
      <c r="T6" s="107"/>
      <c r="U6" s="41"/>
      <c r="V6" s="116"/>
      <c r="W6" s="37"/>
      <c r="X6" s="100"/>
      <c r="Y6" s="110"/>
      <c r="Z6" s="40"/>
      <c r="AA6" s="102"/>
      <c r="AB6" s="42"/>
      <c r="AC6" s="112"/>
      <c r="AD6" s="113">
        <v>44742</v>
      </c>
      <c r="AE6" s="111" t="s">
        <v>808</v>
      </c>
      <c r="AF6" s="40">
        <v>1</v>
      </c>
      <c r="AG6" s="100">
        <f>IF(AF6="","",IF(OR($L6=0,$L6="",AD6=""),"",AF6/$L6))</f>
        <v>1</v>
      </c>
      <c r="AH6" s="117">
        <f>(IF(OR($P6="",AG6=""),"",IF(OR($P6=0,AG6=0),0,IF((AG6*100%)/$P6&gt;100%,100%,(AG6*100%)/$P6))))</f>
        <v>1</v>
      </c>
      <c r="AI6" s="101" t="str">
        <f t="shared" ref="AI6" si="3">IF(AF6="","",IF(AH6&lt;100%, IF(AH6&lt;50%, "ALERTA","EN TERMINO"), IF(AH6=100%, "OK", "EN TERMINO")))</f>
        <v>OK</v>
      </c>
      <c r="AJ6" s="33" t="s">
        <v>809</v>
      </c>
      <c r="AK6" s="54" t="s">
        <v>805</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635"/>
      <c r="D9" s="59"/>
      <c r="F9" s="55"/>
      <c r="G9" s="55"/>
      <c r="H9" s="69"/>
      <c r="I9" s="69"/>
      <c r="J9" s="70"/>
      <c r="K9" s="71"/>
      <c r="M9" s="12"/>
      <c r="N9" s="12"/>
      <c r="O9" s="12"/>
      <c r="P9" s="65"/>
      <c r="R9" s="72"/>
      <c r="S9" s="73"/>
      <c r="T9" s="67"/>
    </row>
    <row r="10" spans="1:61" ht="39.950000000000003" customHeight="1" x14ac:dyDescent="0.25">
      <c r="A10" s="59"/>
      <c r="B10" s="12"/>
      <c r="C10" s="635"/>
      <c r="D10" s="59"/>
      <c r="E10" s="642"/>
      <c r="F10" s="55"/>
      <c r="G10" s="55"/>
      <c r="H10" s="644"/>
      <c r="I10" s="644"/>
      <c r="J10" s="70"/>
      <c r="K10" s="71"/>
      <c r="M10" s="12"/>
      <c r="N10" s="12"/>
      <c r="O10" s="12"/>
      <c r="P10" s="65"/>
      <c r="R10" s="72"/>
      <c r="S10" s="73"/>
      <c r="T10" s="67"/>
    </row>
    <row r="11" spans="1:61" ht="39.950000000000003" customHeight="1" x14ac:dyDescent="0.25">
      <c r="A11" s="59"/>
      <c r="B11" s="12"/>
      <c r="C11" s="635"/>
      <c r="D11" s="59"/>
      <c r="E11" s="642"/>
      <c r="F11" s="55"/>
      <c r="G11" s="55"/>
      <c r="H11" s="644"/>
      <c r="I11" s="644"/>
      <c r="J11" s="70"/>
      <c r="K11" s="71"/>
      <c r="M11" s="12"/>
      <c r="N11" s="12"/>
      <c r="O11" s="12"/>
      <c r="P11" s="65"/>
      <c r="R11" s="72"/>
      <c r="S11" s="73"/>
      <c r="T11" s="67"/>
    </row>
    <row r="12" spans="1:61" ht="39.950000000000003" customHeight="1" x14ac:dyDescent="0.25">
      <c r="A12" s="59"/>
      <c r="B12" s="12"/>
      <c r="C12" s="635"/>
      <c r="D12" s="59"/>
      <c r="E12" s="642"/>
      <c r="F12" s="55"/>
      <c r="G12" s="55"/>
      <c r="H12" s="644"/>
      <c r="I12" s="644"/>
      <c r="J12" s="70"/>
      <c r="K12" s="71"/>
      <c r="M12" s="12"/>
      <c r="N12" s="12"/>
      <c r="O12" s="12"/>
      <c r="P12" s="65"/>
      <c r="R12" s="72"/>
      <c r="S12" s="73"/>
      <c r="T12" s="67"/>
    </row>
    <row r="13" spans="1:61" ht="39.950000000000003" customHeight="1" x14ac:dyDescent="0.25">
      <c r="A13" s="59"/>
      <c r="B13" s="12"/>
      <c r="C13" s="635"/>
      <c r="D13" s="59"/>
      <c r="E13" s="642"/>
      <c r="F13" s="55"/>
      <c r="G13" s="55"/>
      <c r="H13" s="644"/>
      <c r="I13" s="644"/>
      <c r="J13" s="70"/>
      <c r="K13" s="71"/>
      <c r="M13" s="12"/>
      <c r="N13" s="12"/>
      <c r="O13" s="12"/>
      <c r="P13" s="65"/>
      <c r="R13" s="72"/>
      <c r="S13" s="73"/>
      <c r="T13" s="67"/>
    </row>
    <row r="14" spans="1:61" ht="39.950000000000003" customHeight="1" x14ac:dyDescent="0.25">
      <c r="A14" s="59"/>
      <c r="B14" s="12"/>
      <c r="C14" s="635"/>
      <c r="D14" s="59"/>
      <c r="E14" s="642"/>
      <c r="F14" s="55"/>
      <c r="G14" s="55"/>
      <c r="H14" s="644"/>
      <c r="I14" s="644"/>
      <c r="J14" s="70"/>
      <c r="K14" s="71"/>
      <c r="M14" s="12"/>
      <c r="N14" s="12"/>
      <c r="O14" s="12"/>
      <c r="P14" s="65"/>
      <c r="R14" s="72"/>
      <c r="S14" s="73"/>
      <c r="T14" s="67"/>
    </row>
    <row r="15" spans="1:61" ht="39.950000000000003" customHeight="1" x14ac:dyDescent="0.25">
      <c r="A15" s="59"/>
      <c r="B15" s="12"/>
      <c r="C15" s="635"/>
      <c r="D15" s="59"/>
      <c r="E15" s="642"/>
      <c r="F15" s="55"/>
      <c r="G15" s="55"/>
      <c r="H15" s="644"/>
      <c r="I15" s="644"/>
      <c r="J15" s="70"/>
      <c r="K15" s="71"/>
      <c r="M15" s="12"/>
      <c r="N15" s="12"/>
      <c r="O15" s="12"/>
      <c r="P15" s="65"/>
      <c r="R15" s="72"/>
      <c r="S15" s="73"/>
      <c r="T15" s="67"/>
    </row>
    <row r="16" spans="1:61" ht="39.950000000000003" customHeight="1" x14ac:dyDescent="0.25">
      <c r="A16" s="59"/>
      <c r="B16" s="12"/>
      <c r="C16" s="635"/>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635"/>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635"/>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635"/>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635"/>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635"/>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635"/>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635"/>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635"/>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635"/>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635"/>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635"/>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635"/>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635"/>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635"/>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635"/>
      <c r="D31" s="59"/>
      <c r="F31" s="80"/>
      <c r="G31" s="80"/>
      <c r="H31" s="69"/>
      <c r="I31" s="69"/>
      <c r="J31" s="69"/>
      <c r="K31" s="81"/>
      <c r="L31" s="81"/>
      <c r="M31" s="12"/>
      <c r="N31" s="12"/>
      <c r="O31" s="69"/>
      <c r="P31" s="65"/>
      <c r="Q31" s="69"/>
      <c r="R31" s="76"/>
      <c r="S31" s="76"/>
      <c r="T31" s="643"/>
      <c r="U31" s="82"/>
      <c r="W31" s="83"/>
      <c r="X31" s="15"/>
      <c r="Y31" s="20"/>
      <c r="Z31" s="14"/>
      <c r="AA31" s="38"/>
      <c r="AB31" s="11"/>
      <c r="AC31" s="22"/>
      <c r="BG31" s="14"/>
    </row>
    <row r="32" spans="1:59" ht="39.950000000000003" customHeight="1" x14ac:dyDescent="0.25">
      <c r="A32" s="59"/>
      <c r="B32" s="12"/>
      <c r="C32" s="635"/>
      <c r="D32" s="59"/>
      <c r="F32" s="80"/>
      <c r="G32" s="80"/>
      <c r="H32" s="69"/>
      <c r="I32" s="81"/>
      <c r="J32" s="69"/>
      <c r="K32" s="81"/>
      <c r="L32" s="81"/>
      <c r="M32" s="12"/>
      <c r="N32" s="12"/>
      <c r="O32" s="81"/>
      <c r="P32" s="65"/>
      <c r="Q32" s="81"/>
      <c r="R32" s="73"/>
      <c r="S32" s="73"/>
      <c r="T32" s="643"/>
      <c r="U32" s="82"/>
      <c r="W32" s="83"/>
      <c r="X32" s="15"/>
      <c r="Y32" s="20"/>
      <c r="Z32" s="14"/>
      <c r="AA32" s="38"/>
      <c r="AB32" s="11"/>
      <c r="AC32" s="22"/>
      <c r="BG32" s="14"/>
    </row>
    <row r="33" spans="1:61" ht="39.950000000000003" customHeight="1" x14ac:dyDescent="0.25">
      <c r="A33" s="59"/>
      <c r="B33" s="12"/>
      <c r="C33" s="635"/>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635"/>
      <c r="D34" s="59"/>
      <c r="F34" s="80"/>
      <c r="G34" s="80"/>
      <c r="H34" s="69"/>
      <c r="I34" s="644"/>
      <c r="J34" s="644"/>
      <c r="K34" s="644"/>
      <c r="L34" s="644"/>
      <c r="M34" s="12"/>
      <c r="N34" s="12"/>
      <c r="O34" s="81"/>
      <c r="P34" s="65"/>
      <c r="Q34" s="644"/>
      <c r="R34" s="643"/>
      <c r="S34" s="643"/>
      <c r="T34" s="73"/>
      <c r="U34" s="82"/>
      <c r="W34" s="83"/>
      <c r="X34" s="15"/>
      <c r="Y34" s="20"/>
      <c r="Z34" s="14"/>
      <c r="AA34" s="39"/>
      <c r="AB34" s="11"/>
      <c r="AC34" s="22"/>
      <c r="BG34" s="14"/>
    </row>
    <row r="35" spans="1:61" ht="39.950000000000003" customHeight="1" x14ac:dyDescent="0.25">
      <c r="A35" s="59"/>
      <c r="B35" s="12"/>
      <c r="C35" s="635"/>
      <c r="D35" s="59"/>
      <c r="F35" s="80"/>
      <c r="G35" s="80"/>
      <c r="H35" s="69"/>
      <c r="I35" s="644"/>
      <c r="J35" s="644"/>
      <c r="K35" s="644"/>
      <c r="L35" s="644"/>
      <c r="M35" s="12"/>
      <c r="N35" s="12"/>
      <c r="O35" s="81"/>
      <c r="P35" s="65"/>
      <c r="Q35" s="644"/>
      <c r="R35" s="643"/>
      <c r="S35" s="643"/>
      <c r="T35" s="73"/>
      <c r="U35" s="82"/>
      <c r="W35" s="83"/>
      <c r="X35" s="15"/>
      <c r="Y35" s="20"/>
      <c r="Z35" s="14"/>
      <c r="AA35" s="39"/>
      <c r="AB35" s="11"/>
      <c r="AC35" s="22"/>
      <c r="BG35" s="14"/>
    </row>
    <row r="36" spans="1:61" ht="39.950000000000003" customHeight="1" x14ac:dyDescent="0.25">
      <c r="A36" s="59"/>
      <c r="B36" s="12"/>
      <c r="C36" s="635"/>
      <c r="D36" s="59"/>
      <c r="F36" s="80"/>
      <c r="G36" s="80"/>
      <c r="H36" s="69"/>
      <c r="I36" s="644"/>
      <c r="J36" s="644"/>
      <c r="K36" s="644"/>
      <c r="L36" s="644"/>
      <c r="M36" s="12"/>
      <c r="N36" s="12"/>
      <c r="O36" s="81"/>
      <c r="P36" s="65"/>
      <c r="Q36" s="644"/>
      <c r="R36" s="643"/>
      <c r="S36" s="643"/>
      <c r="T36" s="643"/>
      <c r="U36" s="82"/>
      <c r="W36" s="83"/>
      <c r="X36" s="15"/>
      <c r="Y36" s="20"/>
      <c r="Z36" s="14"/>
      <c r="AA36" s="39"/>
      <c r="AB36" s="11"/>
      <c r="AC36" s="22"/>
      <c r="BG36" s="14"/>
    </row>
    <row r="37" spans="1:61" ht="39.950000000000003" customHeight="1" x14ac:dyDescent="0.25">
      <c r="A37" s="59"/>
      <c r="B37" s="12"/>
      <c r="C37" s="635"/>
      <c r="D37" s="59"/>
      <c r="F37" s="80"/>
      <c r="G37" s="80"/>
      <c r="H37" s="69"/>
      <c r="I37" s="644"/>
      <c r="J37" s="644"/>
      <c r="K37" s="644"/>
      <c r="L37" s="644"/>
      <c r="M37" s="12"/>
      <c r="N37" s="12"/>
      <c r="O37" s="81"/>
      <c r="P37" s="65"/>
      <c r="Q37" s="644"/>
      <c r="R37" s="643"/>
      <c r="S37" s="643"/>
      <c r="T37" s="643"/>
      <c r="U37" s="82"/>
      <c r="W37" s="83"/>
      <c r="X37" s="15"/>
      <c r="Y37" s="20"/>
      <c r="Z37" s="14"/>
      <c r="AA37" s="39"/>
      <c r="AB37" s="11"/>
      <c r="AC37" s="22"/>
      <c r="BG37" s="14"/>
    </row>
    <row r="38" spans="1:61" ht="39.950000000000003" customHeight="1" x14ac:dyDescent="0.25">
      <c r="A38" s="59"/>
      <c r="B38" s="12"/>
      <c r="C38" s="635"/>
      <c r="D38" s="59"/>
      <c r="F38" s="80"/>
      <c r="G38" s="80"/>
      <c r="H38" s="69"/>
      <c r="I38" s="644"/>
      <c r="J38" s="644"/>
      <c r="K38" s="644"/>
      <c r="L38" s="81"/>
      <c r="M38" s="12"/>
      <c r="N38" s="12"/>
      <c r="O38" s="81"/>
      <c r="P38" s="65"/>
      <c r="Q38" s="644"/>
      <c r="R38" s="643"/>
      <c r="S38" s="643"/>
      <c r="T38" s="643"/>
      <c r="U38" s="82"/>
      <c r="W38" s="83"/>
      <c r="X38" s="15"/>
      <c r="Y38" s="20"/>
      <c r="Z38" s="14"/>
      <c r="AA38" s="39"/>
      <c r="AB38" s="11"/>
      <c r="AC38" s="22"/>
      <c r="BG38" s="14"/>
    </row>
    <row r="39" spans="1:61" ht="39.950000000000003" customHeight="1" x14ac:dyDescent="0.25">
      <c r="A39" s="59"/>
      <c r="B39" s="12"/>
      <c r="C39" s="635"/>
      <c r="D39" s="59"/>
      <c r="F39" s="80"/>
      <c r="G39" s="80"/>
      <c r="H39" s="69"/>
      <c r="I39" s="644"/>
      <c r="J39" s="644"/>
      <c r="K39" s="644"/>
      <c r="L39" s="81"/>
      <c r="M39" s="12"/>
      <c r="N39" s="12"/>
      <c r="O39" s="81"/>
      <c r="P39" s="65"/>
      <c r="Q39" s="644"/>
      <c r="R39" s="643"/>
      <c r="S39" s="643"/>
      <c r="T39" s="643"/>
      <c r="U39" s="82"/>
      <c r="W39" s="83"/>
      <c r="X39" s="15"/>
      <c r="Y39" s="20"/>
      <c r="Z39" s="14"/>
      <c r="AA39" s="39"/>
      <c r="AB39" s="11"/>
      <c r="AC39" s="22"/>
      <c r="BG39" s="14"/>
    </row>
    <row r="40" spans="1:61" ht="39.950000000000003" customHeight="1" x14ac:dyDescent="0.25">
      <c r="A40" s="59"/>
      <c r="B40" s="12"/>
      <c r="C40" s="635"/>
      <c r="D40" s="59"/>
      <c r="F40" s="80"/>
      <c r="G40" s="80"/>
      <c r="H40" s="69"/>
      <c r="I40" s="644"/>
      <c r="J40" s="644"/>
      <c r="K40" s="644"/>
      <c r="L40" s="81"/>
      <c r="M40" s="12"/>
      <c r="N40" s="12"/>
      <c r="O40" s="81"/>
      <c r="P40" s="65"/>
      <c r="Q40" s="644"/>
      <c r="R40" s="643"/>
      <c r="S40" s="643"/>
      <c r="T40" s="643"/>
      <c r="U40" s="82"/>
      <c r="W40" s="83"/>
      <c r="X40" s="15"/>
      <c r="Y40" s="20"/>
      <c r="Z40" s="14"/>
      <c r="AA40" s="39"/>
      <c r="AB40" s="11"/>
      <c r="AC40" s="22"/>
      <c r="BG40" s="14"/>
    </row>
    <row r="41" spans="1:61" ht="39.950000000000003" customHeight="1" x14ac:dyDescent="0.25">
      <c r="A41" s="59"/>
      <c r="B41" s="12"/>
      <c r="C41" s="635"/>
      <c r="D41" s="59"/>
      <c r="F41" s="80"/>
      <c r="G41" s="80"/>
      <c r="H41" s="69"/>
      <c r="I41" s="644"/>
      <c r="J41" s="644"/>
      <c r="K41" s="644"/>
      <c r="L41" s="81"/>
      <c r="M41" s="12"/>
      <c r="N41" s="12"/>
      <c r="O41" s="81"/>
      <c r="P41" s="65"/>
      <c r="Q41" s="644"/>
      <c r="R41" s="643"/>
      <c r="S41" s="643"/>
      <c r="T41" s="643"/>
      <c r="U41" s="82"/>
      <c r="W41" s="83"/>
      <c r="X41" s="15"/>
      <c r="Y41" s="20"/>
      <c r="Z41" s="14"/>
      <c r="AA41" s="39"/>
      <c r="AB41" s="11"/>
      <c r="AC41" s="22"/>
      <c r="BG41" s="14"/>
    </row>
    <row r="42" spans="1:61" ht="39.950000000000003" customHeight="1" x14ac:dyDescent="0.25">
      <c r="A42" s="59"/>
      <c r="B42" s="12"/>
      <c r="C42" s="635"/>
      <c r="D42" s="59"/>
      <c r="F42" s="80"/>
      <c r="G42" s="80"/>
      <c r="H42" s="69"/>
      <c r="I42" s="644"/>
      <c r="J42" s="644"/>
      <c r="K42" s="644"/>
      <c r="L42" s="81"/>
      <c r="M42" s="12"/>
      <c r="N42" s="12"/>
      <c r="O42" s="81"/>
      <c r="P42" s="65"/>
      <c r="Q42" s="644"/>
      <c r="R42" s="643"/>
      <c r="S42" s="643"/>
      <c r="T42" s="643"/>
      <c r="U42" s="82"/>
      <c r="W42" s="83"/>
      <c r="X42" s="15"/>
      <c r="Y42" s="20"/>
      <c r="Z42" s="14"/>
      <c r="AA42" s="39"/>
      <c r="AB42" s="11"/>
      <c r="AC42" s="22"/>
      <c r="BG42" s="14"/>
    </row>
    <row r="43" spans="1:61" ht="39.950000000000003" customHeight="1" x14ac:dyDescent="0.25">
      <c r="A43" s="59"/>
      <c r="B43" s="12"/>
      <c r="C43" s="635"/>
      <c r="D43" s="59"/>
      <c r="F43" s="80"/>
      <c r="G43" s="80"/>
      <c r="H43" s="69"/>
      <c r="I43" s="644"/>
      <c r="J43" s="644"/>
      <c r="K43" s="644"/>
      <c r="L43" s="81"/>
      <c r="M43" s="12"/>
      <c r="N43" s="12"/>
      <c r="O43" s="81"/>
      <c r="P43" s="65"/>
      <c r="Q43" s="644"/>
      <c r="R43" s="643"/>
      <c r="S43" s="643"/>
      <c r="T43" s="643"/>
      <c r="U43" s="82"/>
      <c r="W43" s="83"/>
      <c r="X43" s="15"/>
      <c r="Y43" s="20"/>
      <c r="Z43" s="14"/>
      <c r="AA43" s="39"/>
      <c r="AB43" s="11"/>
      <c r="AC43" s="22"/>
      <c r="BG43" s="14"/>
    </row>
    <row r="44" spans="1:61" ht="39.950000000000003" customHeight="1" x14ac:dyDescent="0.25">
      <c r="A44" s="59"/>
      <c r="B44" s="12"/>
      <c r="C44" s="635"/>
      <c r="D44" s="59"/>
      <c r="F44" s="80"/>
      <c r="G44" s="80"/>
      <c r="H44" s="69"/>
      <c r="I44" s="644"/>
      <c r="J44" s="644"/>
      <c r="K44" s="644"/>
      <c r="L44" s="81"/>
      <c r="M44" s="12"/>
      <c r="N44" s="12"/>
      <c r="O44" s="81"/>
      <c r="P44" s="65"/>
      <c r="Q44" s="644"/>
      <c r="R44" s="643"/>
      <c r="S44" s="643"/>
      <c r="T44" s="643"/>
      <c r="U44" s="82"/>
      <c r="W44" s="83"/>
      <c r="X44" s="15"/>
      <c r="Y44" s="20"/>
      <c r="Z44" s="14"/>
      <c r="AA44" s="39"/>
      <c r="AB44" s="11"/>
      <c r="AC44" s="22"/>
      <c r="BG44" s="14"/>
    </row>
    <row r="45" spans="1:61" ht="39.950000000000003" customHeight="1" x14ac:dyDescent="0.25">
      <c r="A45" s="59"/>
      <c r="B45" s="12"/>
      <c r="C45" s="635"/>
      <c r="D45" s="59"/>
      <c r="F45" s="80"/>
      <c r="G45" s="80"/>
      <c r="H45" s="69"/>
      <c r="I45" s="644"/>
      <c r="J45" s="644"/>
      <c r="K45" s="644"/>
      <c r="L45" s="81"/>
      <c r="M45" s="12"/>
      <c r="N45" s="12"/>
      <c r="O45" s="81"/>
      <c r="P45" s="65"/>
      <c r="Q45" s="644"/>
      <c r="R45" s="643"/>
      <c r="S45" s="643"/>
      <c r="T45" s="643"/>
      <c r="U45" s="82"/>
      <c r="W45" s="83"/>
      <c r="X45" s="15"/>
      <c r="Y45" s="20"/>
      <c r="Z45" s="14"/>
      <c r="AA45" s="39"/>
      <c r="AB45" s="11"/>
      <c r="AC45" s="22"/>
      <c r="BG45" s="14"/>
    </row>
    <row r="46" spans="1:61" ht="39.950000000000003" customHeight="1" x14ac:dyDescent="0.25">
      <c r="A46" s="59"/>
      <c r="B46" s="12"/>
      <c r="C46" s="635"/>
      <c r="D46" s="59"/>
      <c r="F46" s="80"/>
      <c r="G46" s="80"/>
      <c r="H46" s="69"/>
      <c r="I46" s="644"/>
      <c r="J46" s="644"/>
      <c r="K46" s="644"/>
      <c r="L46" s="81"/>
      <c r="M46" s="12"/>
      <c r="N46" s="12"/>
      <c r="O46" s="81"/>
      <c r="P46" s="65"/>
      <c r="Q46" s="644"/>
      <c r="R46" s="643"/>
      <c r="S46" s="643"/>
      <c r="T46" s="643"/>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640"/>
      <c r="D49" s="57"/>
      <c r="E49" s="639"/>
      <c r="F49" s="80"/>
      <c r="G49" s="80"/>
      <c r="H49" s="640"/>
      <c r="I49" s="641"/>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640"/>
      <c r="D50" s="57"/>
      <c r="E50" s="639"/>
      <c r="F50" s="80"/>
      <c r="G50" s="80"/>
      <c r="H50" s="640"/>
      <c r="I50" s="641"/>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640"/>
      <c r="D51" s="57"/>
      <c r="E51" s="639"/>
      <c r="F51" s="80"/>
      <c r="G51" s="80"/>
      <c r="H51" s="640"/>
      <c r="I51" s="641"/>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640"/>
      <c r="D52" s="57"/>
      <c r="E52" s="639"/>
      <c r="F52" s="80"/>
      <c r="G52" s="80"/>
      <c r="H52" s="635"/>
      <c r="I52" s="641"/>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640"/>
      <c r="D53" s="57"/>
      <c r="E53" s="639"/>
      <c r="F53" s="80"/>
      <c r="G53" s="80"/>
      <c r="H53" s="635"/>
      <c r="I53" s="641"/>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640"/>
      <c r="D54" s="57"/>
      <c r="E54" s="639"/>
      <c r="F54" s="80"/>
      <c r="G54" s="80"/>
      <c r="H54" s="635"/>
      <c r="I54" s="641"/>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640"/>
      <c r="D55" s="57"/>
      <c r="E55" s="639"/>
      <c r="F55" s="80"/>
      <c r="G55" s="80"/>
      <c r="H55" s="640"/>
      <c r="I55" s="641"/>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640"/>
      <c r="D56" s="57"/>
      <c r="E56" s="639"/>
      <c r="F56" s="80"/>
      <c r="G56" s="80"/>
      <c r="H56" s="640"/>
      <c r="I56" s="641"/>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640"/>
      <c r="D57" s="57"/>
      <c r="E57" s="639"/>
      <c r="F57" s="80"/>
      <c r="G57" s="80"/>
      <c r="H57" s="640"/>
      <c r="I57" s="641"/>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640"/>
      <c r="D58" s="57"/>
      <c r="E58" s="639"/>
      <c r="F58" s="80"/>
      <c r="G58" s="80"/>
      <c r="H58" s="640"/>
      <c r="I58" s="641"/>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640"/>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640"/>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640"/>
      <c r="D61" s="59"/>
      <c r="E61" s="639"/>
      <c r="F61" s="80"/>
      <c r="G61" s="80"/>
      <c r="H61" s="639"/>
      <c r="I61" s="641"/>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640"/>
      <c r="D62" s="59"/>
      <c r="E62" s="639"/>
      <c r="F62" s="80"/>
      <c r="G62" s="80"/>
      <c r="H62" s="639"/>
      <c r="I62" s="641"/>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640"/>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640"/>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640"/>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640"/>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640"/>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640"/>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640"/>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640"/>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635"/>
      <c r="D72" s="61"/>
      <c r="E72" s="12"/>
      <c r="F72" s="12"/>
      <c r="G72" s="12"/>
      <c r="H72" s="12"/>
      <c r="I72" s="12"/>
      <c r="K72" s="12"/>
      <c r="L72" s="12"/>
      <c r="N72" s="12"/>
      <c r="O72" s="12"/>
      <c r="P72" s="12"/>
      <c r="Q72" s="12"/>
      <c r="R72" s="56"/>
      <c r="S72" s="56"/>
      <c r="T72" s="9"/>
    </row>
    <row r="73" spans="1:16361" ht="39.950000000000003" customHeight="1" x14ac:dyDescent="0.25">
      <c r="A73" s="61"/>
      <c r="B73" s="12"/>
      <c r="C73" s="635"/>
      <c r="D73" s="61"/>
      <c r="E73" s="12"/>
      <c r="F73" s="12"/>
      <c r="G73" s="12"/>
      <c r="H73" s="12"/>
      <c r="I73" s="12"/>
      <c r="K73" s="12"/>
      <c r="N73" s="12"/>
      <c r="O73" s="12"/>
      <c r="P73" s="12"/>
      <c r="Q73" s="12"/>
      <c r="R73" s="56"/>
      <c r="S73" s="56"/>
      <c r="T73" s="9"/>
    </row>
    <row r="74" spans="1:16361" ht="39.950000000000003" customHeight="1" x14ac:dyDescent="0.25">
      <c r="A74" s="61"/>
      <c r="B74" s="12"/>
      <c r="C74" s="635"/>
      <c r="D74" s="61"/>
      <c r="E74" s="12"/>
      <c r="F74" s="12"/>
      <c r="G74" s="12"/>
      <c r="H74" s="12"/>
      <c r="I74" s="12"/>
      <c r="J74" s="94"/>
      <c r="K74" s="12"/>
      <c r="N74" s="12"/>
      <c r="O74" s="12"/>
      <c r="P74" s="12"/>
      <c r="Q74" s="12"/>
      <c r="R74" s="56"/>
      <c r="S74" s="56"/>
      <c r="T74" s="9"/>
    </row>
    <row r="75" spans="1:16361" ht="39.950000000000003" customHeight="1" x14ac:dyDescent="0.25">
      <c r="A75" s="61"/>
      <c r="B75" s="12"/>
      <c r="C75" s="635"/>
      <c r="D75" s="61"/>
      <c r="E75" s="12"/>
      <c r="F75" s="12"/>
      <c r="G75" s="12"/>
      <c r="H75" s="12"/>
      <c r="I75" s="12"/>
      <c r="J75" s="94"/>
      <c r="K75" s="12"/>
      <c r="N75" s="12"/>
      <c r="O75" s="12"/>
      <c r="P75" s="12"/>
      <c r="Q75" s="12"/>
      <c r="R75" s="56"/>
      <c r="S75" s="56"/>
      <c r="T75" s="9"/>
    </row>
    <row r="76" spans="1:16361" ht="39.950000000000003" customHeight="1" x14ac:dyDescent="0.25">
      <c r="A76" s="61"/>
      <c r="B76" s="12"/>
      <c r="C76" s="635"/>
      <c r="D76" s="61"/>
      <c r="E76" s="12"/>
      <c r="F76" s="12"/>
      <c r="G76" s="12"/>
      <c r="H76" s="12"/>
      <c r="I76" s="12"/>
      <c r="J76" s="94"/>
      <c r="K76" s="12"/>
      <c r="N76" s="12"/>
      <c r="O76" s="12"/>
      <c r="P76" s="12"/>
      <c r="Q76" s="12"/>
      <c r="R76" s="56"/>
      <c r="S76" s="56"/>
      <c r="T76" s="9"/>
    </row>
    <row r="77" spans="1:16361" ht="39.950000000000003" customHeight="1" x14ac:dyDescent="0.25">
      <c r="A77" s="61"/>
      <c r="B77" s="12"/>
      <c r="C77" s="635"/>
      <c r="D77" s="61"/>
      <c r="E77" s="12"/>
      <c r="F77" s="12"/>
      <c r="G77" s="12"/>
      <c r="H77" s="12"/>
      <c r="I77" s="12"/>
      <c r="J77" s="94"/>
      <c r="K77" s="12"/>
      <c r="N77" s="12"/>
      <c r="O77" s="12"/>
      <c r="P77" s="12"/>
      <c r="Q77" s="12"/>
      <c r="R77" s="56"/>
      <c r="S77" s="56"/>
      <c r="T77" s="9"/>
    </row>
    <row r="78" spans="1:16361" ht="39.950000000000003" customHeight="1" x14ac:dyDescent="0.25">
      <c r="A78" s="61"/>
      <c r="B78" s="12"/>
      <c r="C78" s="635"/>
      <c r="D78" s="61"/>
      <c r="E78" s="12"/>
      <c r="F78" s="12"/>
      <c r="G78" s="12"/>
      <c r="H78" s="12"/>
      <c r="I78" s="12"/>
      <c r="J78" s="94"/>
      <c r="K78" s="12"/>
      <c r="N78" s="12"/>
      <c r="O78" s="12"/>
      <c r="P78" s="12"/>
      <c r="Q78" s="12"/>
      <c r="R78" s="56"/>
      <c r="S78" s="56"/>
      <c r="T78" s="9"/>
    </row>
    <row r="79" spans="1:16361" ht="39.950000000000003" customHeight="1" x14ac:dyDescent="0.25">
      <c r="A79" s="61"/>
      <c r="B79" s="12"/>
      <c r="C79" s="635"/>
      <c r="D79" s="61"/>
      <c r="E79" s="12"/>
      <c r="F79" s="12"/>
      <c r="G79" s="12"/>
      <c r="H79" s="12"/>
      <c r="I79" s="12"/>
      <c r="J79" s="94"/>
      <c r="N79" s="12"/>
      <c r="O79" s="12"/>
      <c r="P79" s="12"/>
      <c r="Q79" s="12"/>
      <c r="R79" s="56"/>
      <c r="S79" s="56"/>
      <c r="T79" s="9"/>
    </row>
    <row r="80" spans="1:16361" ht="39.950000000000003" customHeight="1" x14ac:dyDescent="0.25">
      <c r="A80" s="61"/>
      <c r="B80" s="12"/>
      <c r="C80" s="635"/>
      <c r="D80" s="61"/>
      <c r="E80" s="12"/>
      <c r="F80" s="12"/>
      <c r="G80" s="12"/>
      <c r="H80" s="12"/>
      <c r="I80" s="12"/>
      <c r="J80" s="94"/>
      <c r="N80" s="12"/>
      <c r="O80" s="12"/>
      <c r="P80" s="12"/>
      <c r="Q80" s="12"/>
      <c r="R80" s="56"/>
      <c r="S80" s="56"/>
      <c r="T80" s="9"/>
    </row>
    <row r="81" spans="1:20" ht="39.950000000000003" customHeight="1" x14ac:dyDescent="0.25">
      <c r="A81" s="61"/>
      <c r="B81" s="12"/>
      <c r="C81" s="635"/>
      <c r="D81" s="61"/>
      <c r="E81" s="12"/>
      <c r="F81" s="12"/>
      <c r="G81" s="12"/>
      <c r="H81" s="12"/>
      <c r="I81" s="12"/>
      <c r="J81" s="94"/>
      <c r="N81" s="12"/>
      <c r="O81" s="12"/>
      <c r="P81" s="12"/>
      <c r="Q81" s="12"/>
      <c r="R81" s="56"/>
      <c r="S81" s="56"/>
      <c r="T81" s="9"/>
    </row>
    <row r="82" spans="1:20" ht="39.950000000000003" customHeight="1" x14ac:dyDescent="0.25">
      <c r="A82" s="61"/>
      <c r="B82" s="12"/>
      <c r="C82" s="635"/>
      <c r="D82" s="61"/>
      <c r="E82" s="12"/>
      <c r="F82" s="12"/>
      <c r="G82" s="12"/>
      <c r="H82" s="12"/>
      <c r="I82" s="12"/>
      <c r="J82" s="94"/>
      <c r="N82" s="12"/>
      <c r="O82" s="12"/>
      <c r="P82" s="12"/>
      <c r="Q82" s="12"/>
      <c r="R82" s="56"/>
      <c r="S82" s="56"/>
      <c r="T82" s="9"/>
    </row>
    <row r="83" spans="1:20" ht="39.950000000000003" customHeight="1" x14ac:dyDescent="0.25">
      <c r="A83" s="61"/>
      <c r="B83" s="12"/>
      <c r="C83" s="635"/>
      <c r="D83" s="61"/>
      <c r="E83" s="12"/>
      <c r="F83" s="12"/>
      <c r="G83" s="12"/>
      <c r="H83" s="12"/>
      <c r="I83" s="12"/>
      <c r="J83" s="94"/>
      <c r="N83" s="12"/>
      <c r="O83" s="12"/>
      <c r="P83" s="12"/>
      <c r="Q83" s="12"/>
      <c r="R83" s="56"/>
      <c r="S83" s="56"/>
      <c r="T83" s="9"/>
    </row>
    <row r="84" spans="1:20" ht="39.950000000000003" customHeight="1" x14ac:dyDescent="0.25">
      <c r="A84" s="60"/>
      <c r="B84" s="12"/>
      <c r="C84" s="635"/>
      <c r="D84" s="59"/>
      <c r="E84" s="12"/>
      <c r="F84" s="80"/>
      <c r="G84" s="80"/>
      <c r="H84" s="12"/>
      <c r="I84" s="55"/>
      <c r="J84" s="64"/>
      <c r="M84" s="12"/>
      <c r="N84" s="12"/>
      <c r="P84" s="65"/>
      <c r="R84" s="19"/>
      <c r="S84" s="19"/>
      <c r="T84" s="95"/>
    </row>
    <row r="85" spans="1:20" ht="39.950000000000003" customHeight="1" x14ac:dyDescent="0.25">
      <c r="A85" s="60"/>
      <c r="B85" s="12"/>
      <c r="C85" s="635"/>
      <c r="D85" s="59"/>
      <c r="F85" s="80"/>
      <c r="G85" s="80"/>
      <c r="H85" s="96"/>
      <c r="I85" s="55"/>
      <c r="J85" s="97"/>
      <c r="N85" s="12"/>
      <c r="P85" s="65"/>
      <c r="R85" s="19"/>
      <c r="S85" s="19"/>
      <c r="T85" s="95"/>
    </row>
    <row r="86" spans="1:20" ht="39.950000000000003" customHeight="1" x14ac:dyDescent="0.25">
      <c r="A86" s="61"/>
      <c r="B86" s="12"/>
      <c r="C86" s="635"/>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635"/>
      <c r="D87" s="61"/>
      <c r="E87" s="639"/>
      <c r="F87" s="12"/>
      <c r="G87" s="12"/>
      <c r="H87" s="12"/>
      <c r="I87" s="639"/>
      <c r="J87" s="637"/>
      <c r="K87" s="12"/>
      <c r="L87" s="12"/>
      <c r="M87" s="12"/>
      <c r="N87" s="12"/>
      <c r="O87" s="12"/>
      <c r="P87" s="90"/>
      <c r="Q87" s="12"/>
      <c r="R87" s="56"/>
      <c r="S87" s="56"/>
      <c r="T87" s="19"/>
    </row>
    <row r="88" spans="1:20" ht="39.950000000000003" customHeight="1" x14ac:dyDescent="0.25">
      <c r="A88" s="61"/>
      <c r="B88" s="12"/>
      <c r="C88" s="635"/>
      <c r="D88" s="61"/>
      <c r="E88" s="639"/>
      <c r="F88" s="12"/>
      <c r="G88" s="12"/>
      <c r="H88" s="12"/>
      <c r="I88" s="639"/>
      <c r="J88" s="637"/>
      <c r="K88" s="12"/>
      <c r="L88" s="12"/>
      <c r="M88" s="12"/>
      <c r="N88" s="12"/>
      <c r="O88" s="12"/>
      <c r="P88" s="90"/>
      <c r="Q88" s="12"/>
      <c r="R88" s="56"/>
      <c r="S88" s="56"/>
      <c r="T88" s="19"/>
    </row>
    <row r="89" spans="1:20" ht="39.950000000000003" customHeight="1" x14ac:dyDescent="0.25">
      <c r="A89" s="61"/>
      <c r="B89" s="12"/>
      <c r="C89" s="635"/>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635"/>
      <c r="D90" s="61"/>
      <c r="E90" s="12"/>
      <c r="F90" s="12"/>
      <c r="G90" s="12"/>
      <c r="H90" s="12"/>
      <c r="I90" s="12"/>
      <c r="K90" s="12"/>
      <c r="L90" s="12"/>
      <c r="M90" s="12"/>
      <c r="N90" s="12"/>
      <c r="O90" s="12"/>
      <c r="P90" s="90"/>
      <c r="Q90" s="12"/>
      <c r="R90" s="56"/>
      <c r="S90" s="56"/>
      <c r="T90" s="9"/>
    </row>
    <row r="91" spans="1:20" ht="39.950000000000003" customHeight="1" x14ac:dyDescent="0.25">
      <c r="A91" s="61"/>
      <c r="B91" s="12"/>
      <c r="C91" s="635"/>
      <c r="D91" s="61"/>
      <c r="E91" s="12"/>
      <c r="F91" s="12"/>
      <c r="G91" s="12"/>
      <c r="H91" s="12"/>
      <c r="I91" s="12"/>
      <c r="K91" s="12"/>
      <c r="L91" s="12"/>
      <c r="M91" s="12"/>
      <c r="N91" s="12"/>
      <c r="O91" s="12"/>
      <c r="P91" s="90"/>
      <c r="Q91" s="12"/>
      <c r="R91" s="56"/>
      <c r="S91" s="56"/>
      <c r="T91" s="9"/>
    </row>
    <row r="92" spans="1:20" ht="39.950000000000003" customHeight="1" x14ac:dyDescent="0.25">
      <c r="A92" s="61"/>
      <c r="B92" s="12"/>
      <c r="C92" s="635"/>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635"/>
      <c r="D93" s="61"/>
      <c r="E93" s="12"/>
      <c r="F93" s="12"/>
      <c r="G93" s="12"/>
      <c r="H93" s="12"/>
      <c r="I93" s="12"/>
      <c r="K93" s="12"/>
      <c r="L93" s="12"/>
      <c r="M93" s="12"/>
      <c r="N93" s="12"/>
      <c r="O93" s="12"/>
      <c r="P93" s="90"/>
      <c r="Q93" s="12"/>
      <c r="R93" s="56"/>
      <c r="S93" s="56"/>
      <c r="T93" s="9"/>
    </row>
    <row r="94" spans="1:20" ht="39.950000000000003" customHeight="1" x14ac:dyDescent="0.25">
      <c r="A94" s="61"/>
      <c r="B94" s="12"/>
      <c r="C94" s="635"/>
      <c r="D94" s="61"/>
      <c r="E94" s="12"/>
      <c r="F94" s="12"/>
      <c r="G94" s="12"/>
      <c r="H94" s="12"/>
      <c r="I94" s="12"/>
      <c r="K94" s="12"/>
      <c r="L94" s="12"/>
      <c r="M94" s="12"/>
      <c r="N94" s="12"/>
      <c r="O94" s="12"/>
      <c r="P94" s="90"/>
      <c r="Q94" s="12"/>
      <c r="R94" s="56"/>
      <c r="S94" s="56"/>
      <c r="T94" s="9"/>
    </row>
    <row r="95" spans="1:20" ht="39.950000000000003" customHeight="1" x14ac:dyDescent="0.25">
      <c r="A95" s="638"/>
      <c r="B95" s="639"/>
      <c r="C95" s="635"/>
      <c r="D95" s="61"/>
      <c r="E95" s="639"/>
      <c r="F95" s="12"/>
      <c r="G95" s="12"/>
      <c r="H95" s="639"/>
      <c r="I95" s="639"/>
      <c r="K95" s="12"/>
      <c r="L95" s="12"/>
      <c r="M95" s="12"/>
      <c r="N95" s="12"/>
      <c r="O95" s="12"/>
      <c r="P95" s="90"/>
      <c r="Q95" s="12"/>
      <c r="R95" s="56"/>
      <c r="S95" s="56"/>
      <c r="T95" s="9"/>
    </row>
    <row r="96" spans="1:20" ht="39.950000000000003" customHeight="1" x14ac:dyDescent="0.25">
      <c r="A96" s="638"/>
      <c r="B96" s="639"/>
      <c r="C96" s="635"/>
      <c r="D96" s="61"/>
      <c r="E96" s="639"/>
      <c r="F96" s="12"/>
      <c r="G96" s="12"/>
      <c r="H96" s="639"/>
      <c r="I96" s="639"/>
      <c r="K96" s="12"/>
      <c r="L96" s="12"/>
      <c r="M96" s="12"/>
      <c r="N96" s="12"/>
      <c r="O96" s="12"/>
      <c r="P96" s="90"/>
      <c r="Q96" s="12"/>
      <c r="R96" s="56"/>
      <c r="S96" s="56"/>
      <c r="T96" s="9"/>
    </row>
    <row r="97" spans="1:59" ht="39.950000000000003" customHeight="1" x14ac:dyDescent="0.25">
      <c r="A97" s="60"/>
      <c r="B97" s="12"/>
      <c r="C97" s="635"/>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635"/>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16:Z46">
    <cfRule type="containsText" dxfId="112" priority="29" stopIfTrue="1" operator="containsText" text="EN TERMINO">
      <formula>NOT(ISERROR(SEARCH("EN TERMINO",Z16)))</formula>
    </cfRule>
    <cfRule type="containsText" priority="30" operator="containsText" text="AMARILLO">
      <formula>NOT(ISERROR(SEARCH("AMARILLO",Z16)))</formula>
    </cfRule>
    <cfRule type="containsText" dxfId="111" priority="31" stopIfTrue="1" operator="containsText" text="ALERTA">
      <formula>NOT(ISERROR(SEARCH("ALERTA",Z16)))</formula>
    </cfRule>
    <cfRule type="containsText" dxfId="110" priority="32" stopIfTrue="1" operator="containsText" text="OK">
      <formula>NOT(ISERROR(SEARCH("OK",Z16)))</formula>
    </cfRule>
  </conditionalFormatting>
  <conditionalFormatting sqref="Z97:Z98">
    <cfRule type="containsText" dxfId="109" priority="64" stopIfTrue="1" operator="containsText" text="ALERTA">
      <formula>NOT(ISERROR(SEARCH("ALERTA",Z97)))</formula>
    </cfRule>
    <cfRule type="containsText" priority="63" operator="containsText" text="AMARILLO">
      <formula>NOT(ISERROR(SEARCH("AMARILLO",Z97)))</formula>
    </cfRule>
    <cfRule type="containsText" dxfId="108" priority="62" stopIfTrue="1" operator="containsText" text="EN TERMINO">
      <formula>NOT(ISERROR(SEARCH("EN TERMINO",Z97)))</formula>
    </cfRule>
    <cfRule type="containsText" dxfId="107" priority="65" stopIfTrue="1" operator="containsText" text="OK">
      <formula>NOT(ISERROR(SEARCH("OK",Z97)))</formula>
    </cfRule>
  </conditionalFormatting>
  <conditionalFormatting sqref="Z5:BB6">
    <cfRule type="containsText" dxfId="106" priority="9" stopIfTrue="1" operator="containsText" text="EN TERMINO">
      <formula>NOT(ISERROR(SEARCH("EN TERMINO",Z5)))</formula>
    </cfRule>
    <cfRule type="containsText" priority="10" operator="containsText" text="AMARILLO">
      <formula>NOT(ISERROR(SEARCH("AMARILLO",Z5)))</formula>
    </cfRule>
    <cfRule type="containsText" dxfId="105" priority="11" stopIfTrue="1" operator="containsText" text="ALERTA">
      <formula>NOT(ISERROR(SEARCH("ALERTA",Z5)))</formula>
    </cfRule>
    <cfRule type="containsText" dxfId="104" priority="12" stopIfTrue="1" operator="containsText" text="OK">
      <formula>NOT(ISERROR(SEARCH("OK",Z5)))</formula>
    </cfRule>
  </conditionalFormatting>
  <conditionalFormatting sqref="AC5:AC6">
    <cfRule type="containsText" dxfId="103" priority="117" stopIfTrue="1" operator="containsText" text="INCUMPLIDA">
      <formula>NOT(ISERROR(SEARCH("INCUMPLIDA",AC5)))</formula>
    </cfRule>
    <cfRule type="containsText" dxfId="102" priority="116" stopIfTrue="1" operator="containsText" text="PENDIENTE">
      <formula>NOT(ISERROR(SEARCH("PENDIENTE",AC5)))</formula>
    </cfRule>
  </conditionalFormatting>
  <conditionalFormatting sqref="AC16:AC46">
    <cfRule type="containsText" dxfId="101" priority="36" stopIfTrue="1" operator="containsText" text="CUMPLIDA">
      <formula>NOT(ISERROR(SEARCH("CUMPLIDA",AC16)))</formula>
    </cfRule>
    <cfRule type="containsText" dxfId="100" priority="35" stopIfTrue="1" operator="containsText" text="INCUMPLIDA">
      <formula>NOT(ISERROR(SEARCH("INCUMPLIDA",AC16)))</formula>
    </cfRule>
    <cfRule type="containsText" dxfId="99" priority="34" stopIfTrue="1" operator="containsText" text="PENDIENTE">
      <formula>NOT(ISERROR(SEARCH("PENDIENTE",AC16)))</formula>
    </cfRule>
    <cfRule type="containsText" dxfId="98" priority="33" operator="containsText" text="PENDIENTE">
      <formula>NOT(ISERROR(SEARCH("PENDIENTE",AC16)))</formula>
    </cfRule>
  </conditionalFormatting>
  <conditionalFormatting sqref="AC97:AC98">
    <cfRule type="containsText" dxfId="97" priority="51" stopIfTrue="1" operator="containsText" text="CUMPLIDA">
      <formula>NOT(ISERROR(SEARCH("CUMPLIDA",AC97)))</formula>
    </cfRule>
    <cfRule type="containsText" dxfId="96" priority="50" stopIfTrue="1" operator="containsText" text="INCUMPLIDA">
      <formula>NOT(ISERROR(SEARCH("INCUMPLIDA",AC97)))</formula>
    </cfRule>
    <cfRule type="containsText" dxfId="95" priority="49" stopIfTrue="1" operator="containsText" text="PENDIENTE">
      <formula>NOT(ISERROR(SEARCH("PENDIENTE",AC97)))</formula>
    </cfRule>
    <cfRule type="containsText" dxfId="94" priority="48" operator="containsText" text="PENDIENTE">
      <formula>NOT(ISERROR(SEARCH("PENDIENTE",AC97)))</formula>
    </cfRule>
  </conditionalFormatting>
  <conditionalFormatting sqref="AC5:AU6">
    <cfRule type="containsText" dxfId="93" priority="26" stopIfTrue="1" operator="containsText" text="CUMPLIDA">
      <formula>NOT(ISERROR(SEARCH("CUMPLIDA",AC5)))</formula>
    </cfRule>
  </conditionalFormatting>
  <conditionalFormatting sqref="AD97">
    <cfRule type="containsText" dxfId="92" priority="61" operator="containsText" text="Abierto">
      <formula>NOT(ISERROR(SEARCH("Abierto",AD97)))</formula>
    </cfRule>
    <cfRule type="containsText" dxfId="91" priority="60" operator="containsText" text="cerrado">
      <formula>NOT(ISERROR(SEARCH("cerrado",AD97)))</formula>
    </cfRule>
    <cfRule type="containsText" dxfId="90" priority="59" operator="containsText" text="cerrada">
      <formula>NOT(ISERROR(SEARCH("cerrada",AD97)))</formula>
    </cfRule>
  </conditionalFormatting>
  <conditionalFormatting sqref="AI5:AI6">
    <cfRule type="containsText" dxfId="89" priority="8" stopIfTrue="1" operator="containsText" text="OK">
      <formula>NOT(ISERROR(SEARCH("OK",AI5)))</formula>
    </cfRule>
    <cfRule type="containsText" dxfId="88" priority="5" stopIfTrue="1" operator="containsText" text="EN TERMINO">
      <formula>NOT(ISERROR(SEARCH("EN TERMINO",AI5)))</formula>
    </cfRule>
    <cfRule type="containsText" priority="6" operator="containsText" text="AMARILLO">
      <formula>NOT(ISERROR(SEARCH("AMARILLO",AI5)))</formula>
    </cfRule>
    <cfRule type="containsText" dxfId="87" priority="7" stopIfTrue="1" operator="containsText" text="ALERTA">
      <formula>NOT(ISERROR(SEARCH("ALERTA",AI5)))</formula>
    </cfRule>
  </conditionalFormatting>
  <conditionalFormatting sqref="AL5:AL6">
    <cfRule type="containsText" dxfId="86" priority="4" stopIfTrue="1" operator="containsText" text="CUMPLIDA">
      <formula>NOT(ISERROR(SEARCH("CUMPLIDA",AL5)))</formula>
    </cfRule>
    <cfRule type="containsText" dxfId="85" priority="1" operator="containsText" text="ATENCIÓN">
      <formula>NOT(ISERROR(SEARCH("ATENCIÓN",AL5)))</formula>
    </cfRule>
    <cfRule type="containsText" dxfId="84" priority="2" stopIfTrue="1" operator="containsText" text="PENDIENTE">
      <formula>NOT(ISERROR(SEARCH("PENDIENTE",AL5)))</formula>
    </cfRule>
    <cfRule type="containsText" dxfId="83" priority="3" stopIfTrue="1" operator="containsText" text="INCUMPLIDA">
      <formula>NOT(ISERROR(SEARCH("INCUMPLIDA",AL5)))</formula>
    </cfRule>
  </conditionalFormatting>
  <conditionalFormatting sqref="AR5">
    <cfRule type="containsText" dxfId="82" priority="24" stopIfTrue="1" operator="containsText" text="ALERTA">
      <formula>NOT(ISERROR(SEARCH("ALERTA",AR5)))</formula>
    </cfRule>
    <cfRule type="containsText" priority="23" operator="containsText" text="AMARILLO">
      <formula>NOT(ISERROR(SEARCH("AMARILLO",AR5)))</formula>
    </cfRule>
    <cfRule type="containsText" dxfId="81" priority="22" stopIfTrue="1" operator="containsText" text="EN TERMINO">
      <formula>NOT(ISERROR(SEARCH("EN TERMINO",AR5)))</formula>
    </cfRule>
    <cfRule type="containsText" dxfId="80" priority="25" stopIfTrue="1" operator="containsText" text="OK">
      <formula>NOT(ISERROR(SEARCH("OK",AR5)))</formula>
    </cfRule>
  </conditionalFormatting>
  <conditionalFormatting sqref="AR6">
    <cfRule type="containsText" dxfId="79" priority="97" stopIfTrue="1" operator="containsText" text="EN TERMINO">
      <formula>NOT(ISERROR(SEARCH("EN TERMINO",AR6)))</formula>
    </cfRule>
    <cfRule type="containsText" priority="98" operator="containsText" text="AMARILLO">
      <formula>NOT(ISERROR(SEARCH("AMARILLO",AR6)))</formula>
    </cfRule>
    <cfRule type="containsText" dxfId="78" priority="100" stopIfTrue="1" operator="containsText" text="OK">
      <formula>NOT(ISERROR(SEARCH("OK",AR6)))</formula>
    </cfRule>
    <cfRule type="dataBar" priority="104">
      <dataBar>
        <cfvo type="min"/>
        <cfvo type="max"/>
        <color rgb="FF638EC6"/>
      </dataBar>
    </cfRule>
    <cfRule type="containsText" dxfId="77" priority="99" stopIfTrue="1" operator="containsText" text="ALERTA">
      <formula>NOT(ISERROR(SEARCH("ALERTA",AR6)))</formula>
    </cfRule>
  </conditionalFormatting>
  <conditionalFormatting sqref="AU5:AU6">
    <cfRule type="containsText" dxfId="76" priority="28" stopIfTrue="1" operator="containsText" text="INCUMPLIDA">
      <formula>NOT(ISERROR(SEARCH("INCUMPLIDA",AU5)))</formula>
    </cfRule>
    <cfRule type="containsText" dxfId="75" priority="27" stopIfTrue="1" operator="containsText" text="PENDIENTE">
      <formula>NOT(ISERROR(SEARCH("PENDIENTE",AU5)))</formula>
    </cfRule>
  </conditionalFormatting>
  <conditionalFormatting sqref="AV5 BG5:BG6">
    <cfRule type="containsText" dxfId="74" priority="21" operator="containsText" text="Abierto">
      <formula>NOT(ISERROR(SEARCH("Abierto",AV5)))</formula>
    </cfRule>
    <cfRule type="containsText" dxfId="73" priority="20" operator="containsText" text="cerrado">
      <formula>NOT(ISERROR(SEARCH("cerrado",AV5)))</formula>
    </cfRule>
    <cfRule type="containsText" dxfId="72"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71" priority="17" stopIfTrue="1" operator="containsText" text="INCUMPLIDA">
      <formula>NOT(ISERROR(SEARCH("INCUMPLIDA",BE5)))</formula>
    </cfRule>
    <cfRule type="containsText" dxfId="70" priority="16" stopIfTrue="1" operator="containsText" text="CUMPLIDA">
      <formula>NOT(ISERROR(SEARCH("CUMPLIDA",BE5)))</formula>
    </cfRule>
    <cfRule type="containsText" dxfId="69" priority="15" stopIfTrue="1" operator="containsText" text="INCUMPLIDA">
      <formula>NOT(ISERROR(SEARCH("INCUMPLIDA",BE5)))</formula>
    </cfRule>
    <cfRule type="containsText" dxfId="68" priority="14" stopIfTrue="1" operator="containsText" text="PENDIENTE">
      <formula>NOT(ISERROR(SEARCH("PENDIENTE",BE5)))</formula>
    </cfRule>
  </conditionalFormatting>
  <conditionalFormatting sqref="BE5:BE6">
    <cfRule type="containsText" dxfId="67" priority="18" stopIfTrue="1" operator="containsText" text="CUMPLIDA">
      <formula>NOT(ISERROR(SEARCH("CUMPLIDA",BE5)))</formula>
    </cfRule>
  </conditionalFormatting>
  <conditionalFormatting sqref="BE6">
    <cfRule type="containsText" dxfId="66" priority="102" stopIfTrue="1" operator="containsText" text="PENDIENTE">
      <formula>NOT(ISERROR(SEARCH("PENDIENTE",BE6)))</formula>
    </cfRule>
    <cfRule type="containsText" dxfId="65" priority="103" stopIfTrue="1" operator="containsText" text="INCUMPLIDA">
      <formula>NOT(ISERROR(SEARCH("INCUMPLIDA",BE6)))</formula>
    </cfRule>
  </conditionalFormatting>
  <conditionalFormatting sqref="BG31:BG46">
    <cfRule type="containsText" dxfId="64" priority="37" operator="containsText" text="cerrada">
      <formula>NOT(ISERROR(SEARCH("cerrada",BG31)))</formula>
    </cfRule>
    <cfRule type="containsText" dxfId="63" priority="38" operator="containsText" text="cerrado">
      <formula>NOT(ISERROR(SEARCH("cerrado",BG31)))</formula>
    </cfRule>
    <cfRule type="containsText" dxfId="62" priority="39" operator="containsText" text="Abierto">
      <formula>NOT(ISERROR(SEARCH("Abierto",BG31)))</formula>
    </cfRule>
  </conditionalFormatting>
  <conditionalFormatting sqref="BG97:BG98">
    <cfRule type="containsText" dxfId="61" priority="56" operator="containsText" text="cerrada">
      <formula>NOT(ISERROR(SEARCH("cerrada",BG97)))</formula>
    </cfRule>
    <cfRule type="containsText" dxfId="60" priority="57" operator="containsText" text="cerrado">
      <formula>NOT(ISERROR(SEARCH("cerrado",BG97)))</formula>
    </cfRule>
    <cfRule type="containsText" dxfId="59"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619"/>
      <c r="B1" s="619"/>
      <c r="C1" s="619"/>
      <c r="D1" s="619"/>
      <c r="E1" s="619"/>
      <c r="F1" s="619"/>
      <c r="G1" s="619"/>
      <c r="H1" s="619"/>
      <c r="I1" s="618" t="s">
        <v>684</v>
      </c>
      <c r="J1" s="618"/>
      <c r="K1" s="618"/>
      <c r="L1" s="618"/>
      <c r="M1" s="618"/>
      <c r="N1" s="618"/>
      <c r="O1" s="618"/>
      <c r="P1" s="618"/>
      <c r="Q1" s="618"/>
      <c r="R1" s="618"/>
      <c r="S1" s="618"/>
      <c r="T1" s="46"/>
      <c r="U1" s="620" t="s">
        <v>685</v>
      </c>
      <c r="V1" s="620"/>
      <c r="W1" s="620"/>
      <c r="X1" s="620"/>
      <c r="Y1" s="620"/>
      <c r="Z1" s="620"/>
      <c r="AA1" s="620"/>
      <c r="AB1" s="620"/>
      <c r="AC1" s="620"/>
      <c r="AD1" s="621" t="s">
        <v>686</v>
      </c>
      <c r="AE1" s="621"/>
      <c r="AF1" s="621"/>
      <c r="AG1" s="621"/>
      <c r="AH1" s="621"/>
      <c r="AI1" s="621"/>
      <c r="AJ1" s="621"/>
      <c r="AK1" s="621"/>
      <c r="AL1" s="51"/>
      <c r="AM1" s="622" t="s">
        <v>687</v>
      </c>
      <c r="AN1" s="622"/>
      <c r="AO1" s="622"/>
      <c r="AP1" s="622"/>
      <c r="AQ1" s="622"/>
      <c r="AR1" s="622"/>
      <c r="AS1" s="622"/>
      <c r="AT1" s="622"/>
      <c r="AU1" s="52"/>
      <c r="AV1" s="614" t="s">
        <v>688</v>
      </c>
      <c r="AW1" s="614"/>
      <c r="AX1" s="614"/>
      <c r="AY1" s="614"/>
      <c r="AZ1" s="614"/>
      <c r="BA1" s="614"/>
      <c r="BB1" s="614"/>
      <c r="BC1" s="614"/>
      <c r="BD1" s="53"/>
      <c r="BE1" s="616" t="s">
        <v>689</v>
      </c>
      <c r="BF1" s="616"/>
      <c r="BG1" s="616"/>
      <c r="BH1" s="616"/>
      <c r="BI1" s="616"/>
    </row>
    <row r="2" spans="1:61" ht="39.950000000000003" customHeight="1" x14ac:dyDescent="0.25">
      <c r="A2" s="617" t="s">
        <v>690</v>
      </c>
      <c r="B2" s="617" t="s">
        <v>9</v>
      </c>
      <c r="C2" s="617" t="s">
        <v>11</v>
      </c>
      <c r="D2" s="617" t="s">
        <v>691</v>
      </c>
      <c r="E2" s="617" t="s">
        <v>692</v>
      </c>
      <c r="F2" s="617" t="s">
        <v>13</v>
      </c>
      <c r="G2" s="617" t="s">
        <v>15</v>
      </c>
      <c r="H2" s="617" t="s">
        <v>17</v>
      </c>
      <c r="I2" s="615" t="s">
        <v>71</v>
      </c>
      <c r="J2" s="618" t="s">
        <v>693</v>
      </c>
      <c r="K2" s="618"/>
      <c r="L2" s="618"/>
      <c r="M2" s="615" t="s">
        <v>72</v>
      </c>
      <c r="N2" s="615" t="s">
        <v>694</v>
      </c>
      <c r="O2" s="615" t="s">
        <v>695</v>
      </c>
      <c r="P2" s="615" t="s">
        <v>32</v>
      </c>
      <c r="Q2" s="615" t="s">
        <v>696</v>
      </c>
      <c r="R2" s="615" t="s">
        <v>697</v>
      </c>
      <c r="S2" s="615" t="s">
        <v>698</v>
      </c>
      <c r="T2" s="44"/>
      <c r="U2" s="624" t="s">
        <v>699</v>
      </c>
      <c r="V2" s="624" t="s">
        <v>700</v>
      </c>
      <c r="W2" s="624" t="s">
        <v>701</v>
      </c>
      <c r="X2" s="624" t="s">
        <v>702</v>
      </c>
      <c r="Y2" s="624" t="s">
        <v>703</v>
      </c>
      <c r="Z2" s="624" t="s">
        <v>704</v>
      </c>
      <c r="AA2" s="624" t="s">
        <v>705</v>
      </c>
      <c r="AB2" s="624" t="s">
        <v>706</v>
      </c>
      <c r="AC2" s="45"/>
      <c r="AD2" s="623" t="s">
        <v>76</v>
      </c>
      <c r="AE2" s="623" t="s">
        <v>77</v>
      </c>
      <c r="AF2" s="623" t="s">
        <v>78</v>
      </c>
      <c r="AG2" s="623" t="s">
        <v>79</v>
      </c>
      <c r="AH2" s="623" t="s">
        <v>708</v>
      </c>
      <c r="AI2" s="623" t="s">
        <v>81</v>
      </c>
      <c r="AJ2" s="623" t="s">
        <v>709</v>
      </c>
      <c r="AK2" s="623" t="s">
        <v>83</v>
      </c>
      <c r="AL2" s="43"/>
      <c r="AM2" s="625" t="s">
        <v>710</v>
      </c>
      <c r="AN2" s="625" t="s">
        <v>711</v>
      </c>
      <c r="AO2" s="625" t="s">
        <v>712</v>
      </c>
      <c r="AP2" s="625" t="s">
        <v>713</v>
      </c>
      <c r="AQ2" s="625" t="s">
        <v>714</v>
      </c>
      <c r="AR2" s="625" t="s">
        <v>715</v>
      </c>
      <c r="AS2" s="625" t="s">
        <v>716</v>
      </c>
      <c r="AT2" s="625" t="s">
        <v>717</v>
      </c>
      <c r="AU2" s="48"/>
      <c r="AV2" s="627" t="s">
        <v>710</v>
      </c>
      <c r="AW2" s="47"/>
      <c r="AX2" s="627" t="s">
        <v>711</v>
      </c>
      <c r="AY2" s="627" t="s">
        <v>712</v>
      </c>
      <c r="AZ2" s="627" t="s">
        <v>713</v>
      </c>
      <c r="BA2" s="627" t="s">
        <v>718</v>
      </c>
      <c r="BB2" s="627" t="s">
        <v>715</v>
      </c>
      <c r="BC2" s="627" t="s">
        <v>716</v>
      </c>
      <c r="BD2" s="627" t="s">
        <v>719</v>
      </c>
      <c r="BE2" s="626" t="s">
        <v>52</v>
      </c>
      <c r="BF2" s="626" t="s">
        <v>720</v>
      </c>
      <c r="BG2" s="626" t="s">
        <v>721</v>
      </c>
      <c r="BH2" s="626" t="s">
        <v>722</v>
      </c>
      <c r="BI2" s="628" t="s">
        <v>723</v>
      </c>
    </row>
    <row r="3" spans="1:61" ht="39.950000000000003" customHeight="1" x14ac:dyDescent="0.25">
      <c r="A3" s="617"/>
      <c r="B3" s="617"/>
      <c r="C3" s="617"/>
      <c r="D3" s="617"/>
      <c r="E3" s="617"/>
      <c r="F3" s="617"/>
      <c r="G3" s="617"/>
      <c r="H3" s="617"/>
      <c r="I3" s="615"/>
      <c r="J3" s="34" t="s">
        <v>724</v>
      </c>
      <c r="K3" s="44" t="s">
        <v>24</v>
      </c>
      <c r="L3" s="44" t="s">
        <v>26</v>
      </c>
      <c r="M3" s="615"/>
      <c r="N3" s="615"/>
      <c r="O3" s="615"/>
      <c r="P3" s="615"/>
      <c r="Q3" s="615"/>
      <c r="R3" s="615"/>
      <c r="S3" s="615"/>
      <c r="T3" s="44" t="s">
        <v>725</v>
      </c>
      <c r="U3" s="624"/>
      <c r="V3" s="624"/>
      <c r="W3" s="624"/>
      <c r="X3" s="624"/>
      <c r="Y3" s="624"/>
      <c r="Z3" s="624"/>
      <c r="AA3" s="624"/>
      <c r="AB3" s="624"/>
      <c r="AC3" s="45" t="s">
        <v>52</v>
      </c>
      <c r="AD3" s="623"/>
      <c r="AE3" s="623"/>
      <c r="AF3" s="623"/>
      <c r="AG3" s="623"/>
      <c r="AH3" s="623"/>
      <c r="AI3" s="623"/>
      <c r="AJ3" s="623"/>
      <c r="AK3" s="623"/>
      <c r="AL3" s="43" t="s">
        <v>52</v>
      </c>
      <c r="AM3" s="625"/>
      <c r="AN3" s="625"/>
      <c r="AO3" s="625"/>
      <c r="AP3" s="625"/>
      <c r="AQ3" s="625"/>
      <c r="AR3" s="625"/>
      <c r="AS3" s="625"/>
      <c r="AT3" s="625"/>
      <c r="AU3" s="48" t="s">
        <v>52</v>
      </c>
      <c r="AV3" s="627"/>
      <c r="AW3" s="47" t="s">
        <v>726</v>
      </c>
      <c r="AX3" s="627"/>
      <c r="AY3" s="627"/>
      <c r="AZ3" s="627"/>
      <c r="BA3" s="627"/>
      <c r="BB3" s="627"/>
      <c r="BC3" s="627"/>
      <c r="BD3" s="627"/>
      <c r="BE3" s="626"/>
      <c r="BF3" s="626"/>
      <c r="BG3" s="626"/>
      <c r="BH3" s="626"/>
      <c r="BI3" s="628"/>
    </row>
    <row r="4" spans="1:61" ht="39.950000000000003" customHeight="1" x14ac:dyDescent="0.25">
      <c r="A4" s="1" t="s">
        <v>727</v>
      </c>
      <c r="B4" s="1" t="s">
        <v>728</v>
      </c>
      <c r="C4" s="1" t="s">
        <v>729</v>
      </c>
      <c r="D4" s="1" t="s">
        <v>727</v>
      </c>
      <c r="E4" s="1" t="s">
        <v>730</v>
      </c>
      <c r="F4" s="1" t="s">
        <v>728</v>
      </c>
      <c r="G4" s="1"/>
      <c r="H4" s="1" t="s">
        <v>731</v>
      </c>
      <c r="I4" s="2" t="s">
        <v>732</v>
      </c>
      <c r="J4" s="35" t="s">
        <v>733</v>
      </c>
      <c r="K4" s="2"/>
      <c r="L4" s="2" t="s">
        <v>734</v>
      </c>
      <c r="M4" s="2" t="s">
        <v>728</v>
      </c>
      <c r="N4" s="2" t="s">
        <v>728</v>
      </c>
      <c r="O4" s="2" t="s">
        <v>735</v>
      </c>
      <c r="P4" s="2" t="s">
        <v>728</v>
      </c>
      <c r="Q4" s="2" t="s">
        <v>736</v>
      </c>
      <c r="R4" s="2" t="s">
        <v>727</v>
      </c>
      <c r="S4" s="2" t="s">
        <v>727</v>
      </c>
      <c r="T4" s="2" t="s">
        <v>727</v>
      </c>
      <c r="U4" s="26" t="s">
        <v>727</v>
      </c>
      <c r="V4" s="26" t="s">
        <v>737</v>
      </c>
      <c r="W4" s="26" t="s">
        <v>738</v>
      </c>
      <c r="X4" s="26" t="s">
        <v>739</v>
      </c>
      <c r="Y4" s="26" t="s">
        <v>739</v>
      </c>
      <c r="Z4" s="26" t="s">
        <v>735</v>
      </c>
      <c r="AA4" s="26" t="s">
        <v>740</v>
      </c>
      <c r="AB4" s="26" t="s">
        <v>728</v>
      </c>
      <c r="AC4" s="26" t="s">
        <v>741</v>
      </c>
      <c r="AD4" s="27" t="s">
        <v>727</v>
      </c>
      <c r="AE4" s="27"/>
      <c r="AF4" s="27" t="s">
        <v>794</v>
      </c>
      <c r="AG4" s="27" t="s">
        <v>739</v>
      </c>
      <c r="AH4" s="27" t="s">
        <v>739</v>
      </c>
      <c r="AI4" s="27" t="s">
        <v>735</v>
      </c>
      <c r="AJ4" s="27" t="s">
        <v>740</v>
      </c>
      <c r="AK4" s="27" t="s">
        <v>728</v>
      </c>
      <c r="AL4" s="27"/>
      <c r="AM4" s="28" t="s">
        <v>727</v>
      </c>
      <c r="AN4" s="28" t="s">
        <v>737</v>
      </c>
      <c r="AO4" s="28" t="s">
        <v>738</v>
      </c>
      <c r="AP4" s="28" t="s">
        <v>739</v>
      </c>
      <c r="AQ4" s="28" t="s">
        <v>739</v>
      </c>
      <c r="AR4" s="28" t="s">
        <v>735</v>
      </c>
      <c r="AS4" s="28" t="s">
        <v>740</v>
      </c>
      <c r="AT4" s="28" t="s">
        <v>728</v>
      </c>
      <c r="AU4" s="28"/>
      <c r="AV4" s="29" t="s">
        <v>727</v>
      </c>
      <c r="AW4" s="29"/>
      <c r="AX4" s="29" t="s">
        <v>737</v>
      </c>
      <c r="AY4" s="29" t="s">
        <v>738</v>
      </c>
      <c r="AZ4" s="29" t="s">
        <v>739</v>
      </c>
      <c r="BA4" s="29" t="s">
        <v>739</v>
      </c>
      <c r="BB4" s="29" t="s">
        <v>735</v>
      </c>
      <c r="BC4" s="29" t="s">
        <v>740</v>
      </c>
      <c r="BD4" s="29"/>
      <c r="BE4" s="50" t="s">
        <v>741</v>
      </c>
      <c r="BF4" s="50"/>
      <c r="BG4" s="50" t="s">
        <v>741</v>
      </c>
      <c r="BH4" s="50" t="s">
        <v>728</v>
      </c>
      <c r="BI4" s="628"/>
    </row>
    <row r="5" spans="1:61" ht="104.25" customHeight="1" x14ac:dyDescent="0.25">
      <c r="A5" s="58"/>
      <c r="B5" s="49" t="s">
        <v>85</v>
      </c>
      <c r="C5" s="651" t="s">
        <v>795</v>
      </c>
      <c r="D5" s="652">
        <v>44670</v>
      </c>
      <c r="E5" s="647" t="s">
        <v>796</v>
      </c>
      <c r="F5" s="655" t="s">
        <v>810</v>
      </c>
      <c r="G5" s="653">
        <v>143</v>
      </c>
      <c r="H5" s="656" t="s">
        <v>811</v>
      </c>
      <c r="I5" s="657" t="s">
        <v>812</v>
      </c>
      <c r="J5" s="121" t="s">
        <v>813</v>
      </c>
      <c r="K5" s="106" t="s">
        <v>814</v>
      </c>
      <c r="L5" s="119">
        <v>1</v>
      </c>
      <c r="M5" s="119" t="s">
        <v>105</v>
      </c>
      <c r="N5" s="106" t="s">
        <v>815</v>
      </c>
      <c r="O5" s="106" t="s">
        <v>816</v>
      </c>
      <c r="P5" s="31">
        <v>1</v>
      </c>
      <c r="Q5" s="120"/>
      <c r="R5" s="108">
        <v>44682</v>
      </c>
      <c r="S5" s="141">
        <v>44742</v>
      </c>
      <c r="T5" s="122"/>
      <c r="U5" s="108"/>
      <c r="V5" s="109"/>
      <c r="W5" s="40"/>
      <c r="X5" s="100"/>
      <c r="Y5" s="110"/>
      <c r="Z5" s="40"/>
      <c r="AA5" s="111"/>
      <c r="AB5" s="42"/>
      <c r="AC5" s="112"/>
      <c r="AD5" s="113">
        <v>44742</v>
      </c>
      <c r="AE5" s="114" t="s">
        <v>817</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651"/>
      <c r="D6" s="652"/>
      <c r="E6" s="647"/>
      <c r="F6" s="655"/>
      <c r="G6" s="654"/>
      <c r="H6" s="656"/>
      <c r="I6" s="657"/>
      <c r="J6" s="121" t="s">
        <v>818</v>
      </c>
      <c r="K6" s="106" t="s">
        <v>819</v>
      </c>
      <c r="L6" s="119">
        <v>1</v>
      </c>
      <c r="M6" s="106" t="s">
        <v>92</v>
      </c>
      <c r="N6" s="106" t="s">
        <v>815</v>
      </c>
      <c r="O6" s="106" t="s">
        <v>816</v>
      </c>
      <c r="P6" s="31">
        <v>1</v>
      </c>
      <c r="Q6" s="120"/>
      <c r="R6" s="108">
        <v>44682</v>
      </c>
      <c r="S6" s="141">
        <v>44711</v>
      </c>
      <c r="T6" s="122"/>
      <c r="U6" s="41"/>
      <c r="V6" s="116"/>
      <c r="W6" s="37"/>
      <c r="X6" s="100"/>
      <c r="Y6" s="110"/>
      <c r="Z6" s="40"/>
      <c r="AA6" s="102"/>
      <c r="AB6" s="42"/>
      <c r="AC6" s="112"/>
      <c r="AD6" s="113">
        <v>44742</v>
      </c>
      <c r="AE6" s="114" t="s">
        <v>820</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821</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BB6">
    <cfRule type="containsText" dxfId="58" priority="12" stopIfTrue="1" operator="containsText" text="OK">
      <formula>NOT(ISERROR(SEARCH("OK",Z5)))</formula>
    </cfRule>
    <cfRule type="containsText" dxfId="57" priority="9" stopIfTrue="1" operator="containsText" text="EN TERMINO">
      <formula>NOT(ISERROR(SEARCH("EN TERMINO",Z5)))</formula>
    </cfRule>
    <cfRule type="containsText" priority="10" operator="containsText" text="AMARILLO">
      <formula>NOT(ISERROR(SEARCH("AMARILLO",Z5)))</formula>
    </cfRule>
    <cfRule type="containsText" dxfId="56" priority="11" stopIfTrue="1" operator="containsText" text="ALERTA">
      <formula>NOT(ISERROR(SEARCH("ALERTA",Z5)))</formula>
    </cfRule>
  </conditionalFormatting>
  <conditionalFormatting sqref="AC5:AC6">
    <cfRule type="containsText" dxfId="55" priority="60" stopIfTrue="1" operator="containsText" text="INCUMPLIDA">
      <formula>NOT(ISERROR(SEARCH("INCUMPLIDA",AC5)))</formula>
    </cfRule>
    <cfRule type="containsText" dxfId="54" priority="59" stopIfTrue="1" operator="containsText" text="PENDIENTE">
      <formula>NOT(ISERROR(SEARCH("PENDIENTE",AC5)))</formula>
    </cfRule>
  </conditionalFormatting>
  <conditionalFormatting sqref="AC5:AU6">
    <cfRule type="containsText" dxfId="53" priority="26" stopIfTrue="1" operator="containsText" text="CUMPLIDA">
      <formula>NOT(ISERROR(SEARCH("CUMPLIDA",AC5)))</formula>
    </cfRule>
  </conditionalFormatting>
  <conditionalFormatting sqref="AI5:AI6">
    <cfRule type="containsText" dxfId="52" priority="5" stopIfTrue="1" operator="containsText" text="EN TERMINO">
      <formula>NOT(ISERROR(SEARCH("EN TERMINO",AI5)))</formula>
    </cfRule>
    <cfRule type="containsText" priority="6" operator="containsText" text="AMARILLO">
      <formula>NOT(ISERROR(SEARCH("AMARILLO",AI5)))</formula>
    </cfRule>
    <cfRule type="containsText" dxfId="51" priority="7" stopIfTrue="1" operator="containsText" text="ALERTA">
      <formula>NOT(ISERROR(SEARCH("ALERTA",AI5)))</formula>
    </cfRule>
    <cfRule type="containsText" dxfId="50" priority="8" stopIfTrue="1" operator="containsText" text="OK">
      <formula>NOT(ISERROR(SEARCH("OK",AI5)))</formula>
    </cfRule>
  </conditionalFormatting>
  <conditionalFormatting sqref="AL5:AL6">
    <cfRule type="containsText" dxfId="49" priority="2" stopIfTrue="1" operator="containsText" text="PENDIENTE">
      <formula>NOT(ISERROR(SEARCH("PENDIENTE",AL5)))</formula>
    </cfRule>
    <cfRule type="containsText" dxfId="48" priority="3" stopIfTrue="1" operator="containsText" text="INCUMPLIDA">
      <formula>NOT(ISERROR(SEARCH("INCUMPLIDA",AL5)))</formula>
    </cfRule>
    <cfRule type="containsText" dxfId="47" priority="4" stopIfTrue="1" operator="containsText" text="CUMPLIDA">
      <formula>NOT(ISERROR(SEARCH("CUMPLIDA",AL5)))</formula>
    </cfRule>
    <cfRule type="containsText" dxfId="46" priority="1" operator="containsText" text="ATENCIÓN">
      <formula>NOT(ISERROR(SEARCH("ATENCIÓN",AL5)))</formula>
    </cfRule>
  </conditionalFormatting>
  <conditionalFormatting sqref="AN6">
    <cfRule type="containsText" dxfId="45" priority="29" operator="containsText" text="cerrada">
      <formula>NOT(ISERROR(SEARCH("cerrada",AN6)))</formula>
    </cfRule>
    <cfRule type="containsText" dxfId="44" priority="30" operator="containsText" text="cerrado">
      <formula>NOT(ISERROR(SEARCH("cerrado",AN6)))</formula>
    </cfRule>
    <cfRule type="containsText" dxfId="43" priority="31" operator="containsText" text="Abierto">
      <formula>NOT(ISERROR(SEARCH("Abierto",AN6)))</formula>
    </cfRule>
  </conditionalFormatting>
  <conditionalFormatting sqref="AR5">
    <cfRule type="containsText" dxfId="42" priority="22" stopIfTrue="1" operator="containsText" text="EN TERMINO">
      <formula>NOT(ISERROR(SEARCH("EN TERMINO",AR5)))</formula>
    </cfRule>
    <cfRule type="containsText" priority="23" operator="containsText" text="AMARILLO">
      <formula>NOT(ISERROR(SEARCH("AMARILLO",AR5)))</formula>
    </cfRule>
    <cfRule type="containsText" dxfId="41" priority="24" stopIfTrue="1" operator="containsText" text="ALERTA">
      <formula>NOT(ISERROR(SEARCH("ALERTA",AR5)))</formula>
    </cfRule>
    <cfRule type="containsText" dxfId="40" priority="25" stopIfTrue="1" operator="containsText" text="OK">
      <formula>NOT(ISERROR(SEARCH("OK",AR5)))</formula>
    </cfRule>
  </conditionalFormatting>
  <conditionalFormatting sqref="AR6">
    <cfRule type="containsText" dxfId="39" priority="45" stopIfTrue="1" operator="containsText" text="EN TERMINO">
      <formula>NOT(ISERROR(SEARCH("EN TERMINO",AR6)))</formula>
    </cfRule>
    <cfRule type="containsText" priority="46" operator="containsText" text="AMARILLO">
      <formula>NOT(ISERROR(SEARCH("AMARILLO",AR6)))</formula>
    </cfRule>
    <cfRule type="containsText" dxfId="38" priority="47" stopIfTrue="1" operator="containsText" text="ALERTA">
      <formula>NOT(ISERROR(SEARCH("ALERTA",AR6)))</formula>
    </cfRule>
    <cfRule type="containsText" dxfId="37" priority="48" stopIfTrue="1" operator="containsText" text="OK">
      <formula>NOT(ISERROR(SEARCH("OK",AR6)))</formula>
    </cfRule>
    <cfRule type="dataBar" priority="52">
      <dataBar>
        <cfvo type="min"/>
        <cfvo type="max"/>
        <color rgb="FF638EC6"/>
      </dataBar>
    </cfRule>
  </conditionalFormatting>
  <conditionalFormatting sqref="AU5:AU6">
    <cfRule type="containsText" dxfId="36" priority="27" stopIfTrue="1" operator="containsText" text="PENDIENTE">
      <formula>NOT(ISERROR(SEARCH("PENDIENTE",AU5)))</formula>
    </cfRule>
    <cfRule type="containsText" dxfId="35" priority="28" stopIfTrue="1" operator="containsText" text="INCUMPLIDA">
      <formula>NOT(ISERROR(SEARCH("INCUMPLIDA",AU5)))</formula>
    </cfRule>
  </conditionalFormatting>
  <conditionalFormatting sqref="AV5 BG5:BG6">
    <cfRule type="containsText" dxfId="34" priority="20" operator="containsText" text="cerrado">
      <formula>NOT(ISERROR(SEARCH("cerrado",AV5)))</formula>
    </cfRule>
    <cfRule type="containsText" dxfId="33" priority="19" operator="containsText" text="cerrada">
      <formula>NOT(ISERROR(SEARCH("cerrada",AV5)))</formula>
    </cfRule>
    <cfRule type="containsText" dxfId="32"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31" priority="14" stopIfTrue="1" operator="containsText" text="PENDIENTE">
      <formula>NOT(ISERROR(SEARCH("PENDIENTE",BE5)))</formula>
    </cfRule>
    <cfRule type="containsText" dxfId="30" priority="15" stopIfTrue="1" operator="containsText" text="INCUMPLIDA">
      <formula>NOT(ISERROR(SEARCH("INCUMPLIDA",BE5)))</formula>
    </cfRule>
    <cfRule type="containsText" dxfId="29" priority="16" stopIfTrue="1" operator="containsText" text="CUMPLIDA">
      <formula>NOT(ISERROR(SEARCH("CUMPLIDA",BE5)))</formula>
    </cfRule>
    <cfRule type="containsText" dxfId="28" priority="17" stopIfTrue="1" operator="containsText" text="INCUMPLIDA">
      <formula>NOT(ISERROR(SEARCH("INCUMPLIDA",BE5)))</formula>
    </cfRule>
  </conditionalFormatting>
  <conditionalFormatting sqref="BE5:BE6">
    <cfRule type="containsText" dxfId="27" priority="18" stopIfTrue="1" operator="containsText" text="CUMPLIDA">
      <formula>NOT(ISERROR(SEARCH("CUMPLIDA",BE5)))</formula>
    </cfRule>
  </conditionalFormatting>
  <conditionalFormatting sqref="BE6">
    <cfRule type="containsText" dxfId="26" priority="50" stopIfTrue="1" operator="containsText" text="PENDIENTE">
      <formula>NOT(ISERROR(SEARCH("PENDIENTE",BE6)))</formula>
    </cfRule>
    <cfRule type="containsText" dxfId="25"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9"/>
  <sheetViews>
    <sheetView zoomScale="90" zoomScaleNormal="90" workbookViewId="0">
      <pane xSplit="5" topLeftCell="R1" activePane="topRight" state="frozen"/>
      <selection activeCell="A3" sqref="A3"/>
      <selection pane="topRight" activeCell="X8" sqref="X8:X9"/>
    </sheetView>
  </sheetViews>
  <sheetFormatPr baseColWidth="10" defaultColWidth="20.140625" defaultRowHeight="45"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6" width="20.140625" style="142"/>
    <col min="17" max="17" width="20.140625" style="143" outlineLevel="1"/>
    <col min="18" max="18" width="41.5703125" style="143" customWidth="1" outlineLevel="1"/>
    <col min="19" max="22" width="20.140625" style="143" outlineLevel="1"/>
    <col min="23" max="23" width="47.42578125" style="143" customWidth="1" outlineLevel="1"/>
    <col min="24" max="25" width="20.140625" style="143" outlineLevel="1"/>
    <col min="26" max="26" width="20.8554687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5.75" customHeight="1" x14ac:dyDescent="0.25">
      <c r="B1" s="595" t="s">
        <v>6</v>
      </c>
      <c r="C1" s="595"/>
      <c r="D1" s="595"/>
      <c r="E1" s="595"/>
      <c r="F1" s="595"/>
      <c r="G1" s="608" t="s">
        <v>19</v>
      </c>
      <c r="H1" s="609"/>
      <c r="I1" s="609"/>
      <c r="J1" s="609"/>
      <c r="K1" s="609"/>
      <c r="L1" s="609"/>
      <c r="M1" s="609"/>
      <c r="N1" s="609"/>
      <c r="O1" s="609"/>
      <c r="P1" s="610"/>
      <c r="Q1" s="594"/>
      <c r="R1" s="594"/>
      <c r="S1" s="594"/>
      <c r="T1" s="594"/>
      <c r="U1" s="594"/>
      <c r="V1" s="594"/>
      <c r="W1" s="594"/>
      <c r="X1" s="594"/>
      <c r="Y1" s="594"/>
      <c r="Z1" s="590" t="s">
        <v>69</v>
      </c>
      <c r="AA1" s="591"/>
      <c r="AB1" s="591"/>
      <c r="AC1" s="591"/>
      <c r="AD1" s="591"/>
      <c r="AE1" s="591"/>
    </row>
    <row r="2" spans="2:31" ht="10.5" customHeight="1" x14ac:dyDescent="0.25">
      <c r="B2" s="595"/>
      <c r="C2" s="595"/>
      <c r="D2" s="595"/>
      <c r="E2" s="595"/>
      <c r="F2" s="595"/>
      <c r="G2" s="611"/>
      <c r="H2" s="612"/>
      <c r="I2" s="612"/>
      <c r="J2" s="612"/>
      <c r="K2" s="612"/>
      <c r="L2" s="612"/>
      <c r="M2" s="612"/>
      <c r="N2" s="612"/>
      <c r="O2" s="612"/>
      <c r="P2" s="613"/>
      <c r="Q2" s="597" t="s">
        <v>70</v>
      </c>
      <c r="R2" s="597"/>
      <c r="S2" s="597"/>
      <c r="T2" s="597"/>
      <c r="U2" s="597"/>
      <c r="V2" s="597"/>
      <c r="W2" s="597"/>
      <c r="X2" s="597"/>
      <c r="Y2" s="597"/>
      <c r="Z2" s="592"/>
      <c r="AA2" s="593"/>
      <c r="AB2" s="593"/>
      <c r="AC2" s="593"/>
      <c r="AD2" s="593"/>
      <c r="AE2" s="593"/>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4" t="s">
        <v>58</v>
      </c>
      <c r="AB3" s="184" t="s">
        <v>60</v>
      </c>
      <c r="AC3" s="184" t="s">
        <v>62</v>
      </c>
      <c r="AD3" s="184" t="s">
        <v>64</v>
      </c>
      <c r="AE3" s="184" t="s">
        <v>84</v>
      </c>
    </row>
    <row r="4" spans="2:31" ht="257.25" customHeight="1" x14ac:dyDescent="0.25">
      <c r="B4" s="196" t="s">
        <v>85</v>
      </c>
      <c r="C4" s="598" t="s">
        <v>363</v>
      </c>
      <c r="D4" s="190" t="s">
        <v>364</v>
      </c>
      <c r="E4" s="228">
        <v>627</v>
      </c>
      <c r="F4" s="229" t="s">
        <v>921</v>
      </c>
      <c r="G4" s="229" t="s">
        <v>922</v>
      </c>
      <c r="H4" s="221" t="s">
        <v>923</v>
      </c>
      <c r="I4" s="190" t="s">
        <v>924</v>
      </c>
      <c r="J4" s="190">
        <v>1</v>
      </c>
      <c r="K4" s="151" t="s">
        <v>92</v>
      </c>
      <c r="L4" s="190" t="s">
        <v>925</v>
      </c>
      <c r="M4" s="215">
        <v>1</v>
      </c>
      <c r="N4" s="194">
        <v>45627</v>
      </c>
      <c r="O4" s="194" t="s">
        <v>926</v>
      </c>
      <c r="P4" s="342">
        <v>45900</v>
      </c>
      <c r="Q4" s="308">
        <v>45930</v>
      </c>
      <c r="R4" s="236" t="s">
        <v>927</v>
      </c>
      <c r="S4" s="327">
        <v>0.6</v>
      </c>
      <c r="T4" s="210">
        <f t="shared" ref="T4:T9" si="0">(IF(S4="","",IF(OR($J4=0,$J4="",Q4=""),"",S4/$J4)))</f>
        <v>0.6</v>
      </c>
      <c r="U4" s="211">
        <f t="shared" ref="U4:U9" si="1">(IF(OR($M4="",T4=""),"",IF(OR($M4=0,T4=0),0,IF((T4*100%)/$M4&gt;100%,100%,(T4*100%)/$M4))))</f>
        <v>0.6</v>
      </c>
      <c r="V4" s="212" t="str">
        <f t="shared" ref="V4:V9" si="2">IF(S4="","",IF(U4&lt;100%, IF(U4&lt;100%, "ALERTA","EN TERMINO"), IF(U4=100%, "OK", "EN TERMINO")))</f>
        <v>ALERTA</v>
      </c>
      <c r="W4" s="500" t="s">
        <v>928</v>
      </c>
      <c r="X4" s="206" t="s">
        <v>467</v>
      </c>
      <c r="Y4" s="418" t="str">
        <f>IF(U4=100%,IF(U4&gt;=100%,"CUMPLIDA","ATENCIÓN"),IF(U4&lt;100%,"INCUMPLIDA","EN EJECUCIÓN"))</f>
        <v>INCUMPLIDA</v>
      </c>
      <c r="Z4" s="206" t="str">
        <f t="shared" ref="Z4:Z9" si="3">IF(Y4="CUMPLIDA", "SI", "NO")</f>
        <v>NO</v>
      </c>
      <c r="AA4" s="365" t="s">
        <v>97</v>
      </c>
      <c r="AB4" s="363" t="str">
        <f t="shared" ref="AB4:AB9" si="4">IF(Y4="CUMPLIDA",IF(AND(Z4="SI",AA4="NO"),"EFECTIVA",IF(AND(Z4="NO",AA4="NO"),"INEFECTIVA",IF(AND(Z4="NO",AA4="SI"),"INEFECTIVA",IF(AND(Z4="SI",AA4="SI"),"INEFECTIVA")))),"NO APLICA")</f>
        <v>NO APLICA</v>
      </c>
      <c r="AC4" s="187" t="str">
        <f t="shared" ref="AC4:AC9" si="5">IF(AB4="EFECTIVA","NO",IF(AB4="INEFECTIVA","SI","NO APLICA"))</f>
        <v>NO APLICA</v>
      </c>
      <c r="AD4" s="206" t="s">
        <v>98</v>
      </c>
      <c r="AE4" s="151"/>
    </row>
    <row r="5" spans="2:31" ht="126.75" customHeight="1" x14ac:dyDescent="0.25">
      <c r="B5" s="196" t="s">
        <v>85</v>
      </c>
      <c r="C5" s="598"/>
      <c r="D5" s="190" t="s">
        <v>364</v>
      </c>
      <c r="E5" s="228">
        <v>628</v>
      </c>
      <c r="F5" s="229" t="s">
        <v>929</v>
      </c>
      <c r="G5" s="229" t="s">
        <v>930</v>
      </c>
      <c r="H5" s="221" t="s">
        <v>931</v>
      </c>
      <c r="I5" s="190" t="s">
        <v>924</v>
      </c>
      <c r="J5" s="190">
        <v>1</v>
      </c>
      <c r="K5" s="151" t="s">
        <v>92</v>
      </c>
      <c r="L5" s="190" t="s">
        <v>932</v>
      </c>
      <c r="M5" s="215">
        <v>1</v>
      </c>
      <c r="N5" s="194">
        <v>45627</v>
      </c>
      <c r="O5" s="194" t="s">
        <v>926</v>
      </c>
      <c r="P5" s="342">
        <v>45900</v>
      </c>
      <c r="Q5" s="308">
        <v>45930</v>
      </c>
      <c r="R5" s="236" t="s">
        <v>933</v>
      </c>
      <c r="S5" s="327">
        <v>0</v>
      </c>
      <c r="T5" s="210">
        <f t="shared" si="0"/>
        <v>0</v>
      </c>
      <c r="U5" s="211">
        <f t="shared" si="1"/>
        <v>0</v>
      </c>
      <c r="V5" s="212" t="str">
        <f t="shared" si="2"/>
        <v>ALERTA</v>
      </c>
      <c r="W5" s="500" t="s">
        <v>934</v>
      </c>
      <c r="X5" s="206" t="s">
        <v>467</v>
      </c>
      <c r="Y5" s="418" t="str">
        <f>IF(U5=100%,IF(U5&gt;=100%,"CUMPLIDA","ATENCIÓN"),IF(U5&lt;100%,"INCUMPLIDA","EN EJECUCIÓN"))</f>
        <v>INCUMPLIDA</v>
      </c>
      <c r="Z5" s="206" t="str">
        <f t="shared" si="3"/>
        <v>NO</v>
      </c>
      <c r="AA5" s="365" t="s">
        <v>97</v>
      </c>
      <c r="AB5" s="363" t="str">
        <f t="shared" si="4"/>
        <v>NO APLICA</v>
      </c>
      <c r="AC5" s="187" t="str">
        <f t="shared" si="5"/>
        <v>NO APLICA</v>
      </c>
      <c r="AD5" s="206" t="s">
        <v>98</v>
      </c>
      <c r="AE5" s="151"/>
    </row>
    <row r="6" spans="2:31" ht="173.25" customHeight="1" x14ac:dyDescent="0.25">
      <c r="B6" s="196" t="s">
        <v>85</v>
      </c>
      <c r="C6" s="598"/>
      <c r="D6" s="190" t="s">
        <v>364</v>
      </c>
      <c r="E6" s="228">
        <v>629</v>
      </c>
      <c r="F6" s="229" t="s">
        <v>935</v>
      </c>
      <c r="G6" s="229" t="s">
        <v>936</v>
      </c>
      <c r="H6" s="326" t="s">
        <v>937</v>
      </c>
      <c r="I6" s="190" t="s">
        <v>938</v>
      </c>
      <c r="J6" s="190">
        <v>1</v>
      </c>
      <c r="K6" s="151" t="s">
        <v>92</v>
      </c>
      <c r="L6" s="190" t="s">
        <v>939</v>
      </c>
      <c r="M6" s="215">
        <v>1</v>
      </c>
      <c r="N6" s="194">
        <v>45627</v>
      </c>
      <c r="O6" s="194" t="s">
        <v>926</v>
      </c>
      <c r="P6" s="342">
        <v>45900</v>
      </c>
      <c r="Q6" s="308">
        <v>45930</v>
      </c>
      <c r="R6" s="236" t="s">
        <v>940</v>
      </c>
      <c r="S6" s="327">
        <v>0</v>
      </c>
      <c r="T6" s="210">
        <f t="shared" si="0"/>
        <v>0</v>
      </c>
      <c r="U6" s="211">
        <f t="shared" si="1"/>
        <v>0</v>
      </c>
      <c r="V6" s="212" t="str">
        <f t="shared" si="2"/>
        <v>ALERTA</v>
      </c>
      <c r="W6" s="500" t="s">
        <v>941</v>
      </c>
      <c r="X6" s="206" t="s">
        <v>467</v>
      </c>
      <c r="Y6" s="418" t="str">
        <f>IF(U6=100%,IF(U6&gt;=100%,"CUMPLIDA","ATENCIÓN"),IF(U6&lt;100%,"INCUMPLIDA","EN EJECUCIÓN"))</f>
        <v>INCUMPLIDA</v>
      </c>
      <c r="Z6" s="206" t="str">
        <f t="shared" si="3"/>
        <v>NO</v>
      </c>
      <c r="AA6" s="365" t="s">
        <v>97</v>
      </c>
      <c r="AB6" s="363" t="str">
        <f t="shared" si="4"/>
        <v>NO APLICA</v>
      </c>
      <c r="AC6" s="187" t="str">
        <f t="shared" si="5"/>
        <v>NO APLICA</v>
      </c>
      <c r="AD6" s="206" t="s">
        <v>98</v>
      </c>
      <c r="AE6" s="151"/>
    </row>
    <row r="7" spans="2:31" ht="345.75" customHeight="1" x14ac:dyDescent="0.2">
      <c r="B7" s="196" t="s">
        <v>85</v>
      </c>
      <c r="C7" s="598"/>
      <c r="D7" s="190" t="s">
        <v>364</v>
      </c>
      <c r="E7" s="228">
        <v>630</v>
      </c>
      <c r="F7" s="229" t="s">
        <v>942</v>
      </c>
      <c r="G7" s="229" t="s">
        <v>943</v>
      </c>
      <c r="H7" s="221" t="s">
        <v>944</v>
      </c>
      <c r="I7" s="190" t="s">
        <v>945</v>
      </c>
      <c r="J7" s="190">
        <v>1</v>
      </c>
      <c r="K7" s="151" t="s">
        <v>92</v>
      </c>
      <c r="L7" s="190" t="s">
        <v>946</v>
      </c>
      <c r="M7" s="215">
        <v>1</v>
      </c>
      <c r="N7" s="194">
        <v>45658</v>
      </c>
      <c r="O7" s="342">
        <v>45838</v>
      </c>
      <c r="P7" s="194"/>
      <c r="Q7" s="308">
        <v>45930</v>
      </c>
      <c r="R7" s="499" t="s">
        <v>947</v>
      </c>
      <c r="S7" s="327">
        <v>0.5</v>
      </c>
      <c r="T7" s="210">
        <f t="shared" si="0"/>
        <v>0.5</v>
      </c>
      <c r="U7" s="211">
        <f t="shared" si="1"/>
        <v>0.5</v>
      </c>
      <c r="V7" s="212" t="str">
        <f t="shared" si="2"/>
        <v>ALERTA</v>
      </c>
      <c r="W7" s="500" t="s">
        <v>948</v>
      </c>
      <c r="X7" s="206" t="s">
        <v>467</v>
      </c>
      <c r="Y7" s="395" t="s">
        <v>949</v>
      </c>
      <c r="Z7" s="206" t="str">
        <f t="shared" si="3"/>
        <v>NO</v>
      </c>
      <c r="AA7" s="365" t="s">
        <v>97</v>
      </c>
      <c r="AB7" s="363" t="str">
        <f t="shared" si="4"/>
        <v>NO APLICA</v>
      </c>
      <c r="AC7" s="187" t="str">
        <f t="shared" si="5"/>
        <v>NO APLICA</v>
      </c>
      <c r="AD7" s="206" t="s">
        <v>98</v>
      </c>
      <c r="AE7" s="151"/>
    </row>
    <row r="8" spans="2:31" ht="216" customHeight="1" x14ac:dyDescent="0.2">
      <c r="B8" s="196" t="s">
        <v>85</v>
      </c>
      <c r="C8" s="598" t="s">
        <v>398</v>
      </c>
      <c r="D8" s="190" t="s">
        <v>399</v>
      </c>
      <c r="E8" s="228">
        <v>721</v>
      </c>
      <c r="F8" s="501" t="s">
        <v>950</v>
      </c>
      <c r="G8" s="221" t="s">
        <v>951</v>
      </c>
      <c r="H8" s="221" t="s">
        <v>952</v>
      </c>
      <c r="I8" s="221" t="s">
        <v>953</v>
      </c>
      <c r="J8" s="221">
        <v>1</v>
      </c>
      <c r="K8" s="190" t="s">
        <v>105</v>
      </c>
      <c r="L8" s="190" t="s">
        <v>954</v>
      </c>
      <c r="M8" s="215">
        <v>1</v>
      </c>
      <c r="N8" s="433">
        <v>45895</v>
      </c>
      <c r="O8" s="433">
        <v>45961</v>
      </c>
      <c r="P8" s="151"/>
      <c r="Q8" s="308">
        <v>45930</v>
      </c>
      <c r="R8" s="315" t="s">
        <v>955</v>
      </c>
      <c r="S8" s="327">
        <v>0</v>
      </c>
      <c r="T8" s="210">
        <f t="shared" si="0"/>
        <v>0</v>
      </c>
      <c r="U8" s="211">
        <f t="shared" si="1"/>
        <v>0</v>
      </c>
      <c r="V8" s="212" t="str">
        <f t="shared" si="2"/>
        <v>ALERTA</v>
      </c>
      <c r="W8" s="488" t="s">
        <v>956</v>
      </c>
      <c r="X8" s="206" t="s">
        <v>467</v>
      </c>
      <c r="Y8" s="435" t="str">
        <f>IF(U8=100%,IF(U8&gt;=100%,"CUMPLIDA","ATENCIÓN"),IF(U8=0%,"ATENCIÓN","EN EJECUCIÓN"))</f>
        <v>ATENCIÓN</v>
      </c>
      <c r="Z8" s="300" t="str">
        <f t="shared" si="3"/>
        <v>NO</v>
      </c>
      <c r="AA8" s="383" t="s">
        <v>97</v>
      </c>
      <c r="AB8" s="384" t="str">
        <f t="shared" si="4"/>
        <v>NO APLICA</v>
      </c>
      <c r="AC8" s="381" t="str">
        <f t="shared" si="5"/>
        <v>NO APLICA</v>
      </c>
      <c r="AD8" s="300" t="s">
        <v>98</v>
      </c>
      <c r="AE8" s="151"/>
    </row>
    <row r="9" spans="2:31" ht="119.25" customHeight="1" x14ac:dyDescent="0.2">
      <c r="B9" s="196" t="s">
        <v>85</v>
      </c>
      <c r="C9" s="598"/>
      <c r="D9" s="190" t="s">
        <v>399</v>
      </c>
      <c r="E9" s="228">
        <v>722</v>
      </c>
      <c r="F9" s="432" t="s">
        <v>411</v>
      </c>
      <c r="G9" s="221" t="s">
        <v>957</v>
      </c>
      <c r="H9" s="221" t="s">
        <v>958</v>
      </c>
      <c r="I9" s="221" t="s">
        <v>959</v>
      </c>
      <c r="J9" s="221">
        <v>2</v>
      </c>
      <c r="K9" s="190" t="s">
        <v>105</v>
      </c>
      <c r="L9" s="190" t="s">
        <v>954</v>
      </c>
      <c r="M9" s="215">
        <v>1</v>
      </c>
      <c r="N9" s="433">
        <v>45895</v>
      </c>
      <c r="O9" s="433">
        <v>46022</v>
      </c>
      <c r="P9" s="151"/>
      <c r="Q9" s="308">
        <v>45930</v>
      </c>
      <c r="R9" s="152"/>
      <c r="S9" s="327">
        <v>0</v>
      </c>
      <c r="T9" s="210">
        <f t="shared" si="0"/>
        <v>0</v>
      </c>
      <c r="U9" s="211">
        <f t="shared" si="1"/>
        <v>0</v>
      </c>
      <c r="V9" s="212" t="str">
        <f t="shared" si="2"/>
        <v>ALERTA</v>
      </c>
      <c r="W9" s="563" t="s">
        <v>960</v>
      </c>
      <c r="X9" s="206" t="s">
        <v>467</v>
      </c>
      <c r="Y9" s="395" t="str">
        <f>IF(U9=100%,IF(U9&gt;=100%,"CUMPLIDA","ATENCIÓN"),IF(U9=0%,"ATENCIÓN","EN EJECUCIÓN"))</f>
        <v>ATENCIÓN</v>
      </c>
      <c r="Z9" s="206" t="str">
        <f t="shared" si="3"/>
        <v>NO</v>
      </c>
      <c r="AA9" s="365" t="s">
        <v>97</v>
      </c>
      <c r="AB9" s="363" t="str">
        <f t="shared" si="4"/>
        <v>NO APLICA</v>
      </c>
      <c r="AC9" s="187" t="str">
        <f t="shared" si="5"/>
        <v>NO APLICA</v>
      </c>
      <c r="AD9" s="206" t="s">
        <v>98</v>
      </c>
      <c r="AE9" s="151"/>
    </row>
  </sheetData>
  <autoFilter ref="A3:AG7"/>
  <mergeCells count="7">
    <mergeCell ref="C8:C9"/>
    <mergeCell ref="Z1:AE2"/>
    <mergeCell ref="Q2:Y2"/>
    <mergeCell ref="C4:C7"/>
    <mergeCell ref="B1:F2"/>
    <mergeCell ref="Q1:Y1"/>
    <mergeCell ref="G1:P2"/>
  </mergeCells>
  <conditionalFormatting sqref="V4:V6">
    <cfRule type="dataBar" priority="1181">
      <dataBar>
        <cfvo type="min"/>
        <cfvo type="max"/>
        <color rgb="FF638EC6"/>
      </dataBar>
    </cfRule>
  </conditionalFormatting>
  <conditionalFormatting sqref="V4:V9">
    <cfRule type="containsText" dxfId="24" priority="25" stopIfTrue="1" operator="containsText" text="EN TERMINO">
      <formula>NOT(ISERROR(SEARCH("EN TERMINO",V4)))</formula>
    </cfRule>
    <cfRule type="containsText" priority="26" operator="containsText" text="AMARILLO">
      <formula>NOT(ISERROR(SEARCH("AMARILLO",V4)))</formula>
    </cfRule>
    <cfRule type="containsText" dxfId="23" priority="27" stopIfTrue="1" operator="containsText" text="ALERTA">
      <formula>NOT(ISERROR(SEARCH("ALERTA",V4)))</formula>
    </cfRule>
    <cfRule type="containsText" dxfId="22" priority="28" stopIfTrue="1" operator="containsText" text="OK">
      <formula>NOT(ISERROR(SEARCH("OK",V4)))</formula>
    </cfRule>
  </conditionalFormatting>
  <conditionalFormatting sqref="V7">
    <cfRule type="dataBar" priority="43">
      <dataBar>
        <cfvo type="min"/>
        <cfvo type="max"/>
        <color rgb="FF638EC6"/>
      </dataBar>
    </cfRule>
  </conditionalFormatting>
  <conditionalFormatting sqref="V8:V9">
    <cfRule type="dataBar" priority="32">
      <dataBar>
        <cfvo type="min"/>
        <cfvo type="max"/>
        <color rgb="FF638EC6"/>
      </dataBar>
    </cfRule>
  </conditionalFormatting>
  <conditionalFormatting sqref="Y4:Y9">
    <cfRule type="containsText" dxfId="21" priority="1" operator="containsText" text="EN EJECUCIÓN">
      <formula>NOT(ISERROR(SEARCH("EN EJECUCIÓN",Y4)))</formula>
    </cfRule>
    <cfRule type="containsText" dxfId="20" priority="2" operator="containsText" text="EN TERMINO">
      <formula>NOT(ISERROR(SEARCH("EN TERMINO",Y4)))</formula>
    </cfRule>
    <cfRule type="containsText" dxfId="19" priority="3" operator="containsText" text="ATENCIÓN">
      <formula>NOT(ISERROR(SEARCH("ATENCIÓN",Y4)))</formula>
    </cfRule>
    <cfRule type="containsText" dxfId="18" priority="4" stopIfTrue="1" operator="containsText" text="PENDIENTE">
      <formula>NOT(ISERROR(SEARCH("PENDIENTE",Y4)))</formula>
    </cfRule>
    <cfRule type="containsText" dxfId="17" priority="5" stopIfTrue="1" operator="containsText" text="INCUMPLIDA">
      <formula>NOT(ISERROR(SEARCH("INCUMPLIDA",Y4)))</formula>
    </cfRule>
    <cfRule type="containsText" dxfId="16" priority="6" stopIfTrue="1" operator="containsText" text="CUMPLIDA">
      <formula>NOT(ISERROR(SEARCH("CUMPLIDA",Y4)))</formula>
    </cfRule>
  </conditionalFormatting>
  <conditionalFormatting sqref="AC4:AC9">
    <cfRule type="containsText" dxfId="15" priority="29" operator="containsText" text="cerrada">
      <formula>NOT(ISERROR(SEARCH("cerrada",AC4)))</formula>
    </cfRule>
    <cfRule type="containsText" dxfId="14" priority="30" operator="containsText" text="cerrado">
      <formula>NOT(ISERROR(SEARCH("cerrado",AC4)))</formula>
    </cfRule>
    <cfRule type="containsText" dxfId="13" priority="31" operator="containsText" text="Abierto">
      <formula>NOT(ISERROR(SEARCH("Abierto",AC4)))</formula>
    </cfRule>
  </conditionalFormatting>
  <dataValidations count="3">
    <dataValidation type="list" allowBlank="1" showInputMessage="1" showErrorMessage="1" sqref="AA4:AA7">
      <formula1>#REF!</formula1>
    </dataValidation>
    <dataValidation type="list" allowBlank="1" showInputMessage="1" showErrorMessage="1" sqref="AA8:AA9">
      <formula1>$BF$4:$BH$4</formula1>
    </dataValidation>
    <dataValidation type="list" allowBlank="1" showInputMessage="1" showErrorMessage="1" sqref="K8:K9">
      <formula1>"Correctiva, Preventiva, Acción de mejora"</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filterMode="1"/>
  <dimension ref="B1:AE24"/>
  <sheetViews>
    <sheetView zoomScale="80" zoomScaleNormal="80" workbookViewId="0">
      <pane xSplit="6" ySplit="2" topLeftCell="W21" activePane="bottomRight" state="frozen"/>
      <selection pane="topRight" activeCell="G1" sqref="G1"/>
      <selection pane="bottomLeft" activeCell="A3" sqref="A3"/>
      <selection pane="bottomRight" activeCell="Y21" sqref="Y21"/>
    </sheetView>
  </sheetViews>
  <sheetFormatPr baseColWidth="10" defaultColWidth="20.140625" defaultRowHeight="50.1" customHeight="1" outlineLevelCol="1" x14ac:dyDescent="0.2"/>
  <cols>
    <col min="1" max="1" width="4.140625" style="142" customWidth="1"/>
    <col min="2" max="2" width="12.140625" style="142" customWidth="1"/>
    <col min="3" max="3" width="20.42578125" style="142" customWidth="1"/>
    <col min="4" max="4" width="17.7109375" style="142" customWidth="1"/>
    <col min="5" max="5" width="15" style="142" customWidth="1"/>
    <col min="6" max="6" width="45" style="142" customWidth="1"/>
    <col min="7" max="7" width="29.140625" style="142" customWidth="1"/>
    <col min="8" max="8" width="43.42578125" style="144" customWidth="1"/>
    <col min="9" max="16" width="20.140625" style="142"/>
    <col min="17" max="17" width="20.140625" style="143" outlineLevel="1"/>
    <col min="18" max="18" width="39.42578125" style="143" customWidth="1" outlineLevel="1"/>
    <col min="19" max="22" width="20.140625" style="143" outlineLevel="1"/>
    <col min="23" max="23" width="52.85546875" style="536"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4" customHeight="1" x14ac:dyDescent="0.25">
      <c r="B1" s="595" t="s">
        <v>6</v>
      </c>
      <c r="C1" s="595"/>
      <c r="D1" s="595"/>
      <c r="E1" s="595"/>
      <c r="F1" s="595"/>
      <c r="G1" s="608" t="s">
        <v>19</v>
      </c>
      <c r="H1" s="609"/>
      <c r="I1" s="609"/>
      <c r="J1" s="609"/>
      <c r="K1" s="609"/>
      <c r="L1" s="609"/>
      <c r="M1" s="609"/>
      <c r="N1" s="609"/>
      <c r="O1" s="609"/>
      <c r="P1" s="610"/>
      <c r="Q1" s="594"/>
      <c r="R1" s="594"/>
      <c r="S1" s="594"/>
      <c r="T1" s="594"/>
      <c r="U1" s="594"/>
      <c r="V1" s="594"/>
      <c r="W1" s="594"/>
      <c r="X1" s="594"/>
      <c r="Y1" s="594"/>
      <c r="Z1" s="590" t="s">
        <v>69</v>
      </c>
      <c r="AA1" s="591"/>
      <c r="AB1" s="591"/>
      <c r="AC1" s="591"/>
      <c r="AD1" s="591"/>
      <c r="AE1" s="591"/>
    </row>
    <row r="2" spans="2:31" ht="27" customHeight="1" x14ac:dyDescent="0.25">
      <c r="B2" s="595"/>
      <c r="C2" s="595"/>
      <c r="D2" s="595"/>
      <c r="E2" s="595"/>
      <c r="F2" s="595"/>
      <c r="G2" s="611"/>
      <c r="H2" s="612"/>
      <c r="I2" s="612"/>
      <c r="J2" s="612"/>
      <c r="K2" s="612"/>
      <c r="L2" s="612"/>
      <c r="M2" s="612"/>
      <c r="N2" s="612"/>
      <c r="O2" s="612"/>
      <c r="P2" s="613"/>
      <c r="Q2" s="597" t="s">
        <v>70</v>
      </c>
      <c r="R2" s="597"/>
      <c r="S2" s="597"/>
      <c r="T2" s="597"/>
      <c r="U2" s="597"/>
      <c r="V2" s="597"/>
      <c r="W2" s="597"/>
      <c r="X2" s="597"/>
      <c r="Y2" s="597"/>
      <c r="Z2" s="592"/>
      <c r="AA2" s="593"/>
      <c r="AB2" s="593"/>
      <c r="AC2" s="593"/>
      <c r="AD2" s="593"/>
      <c r="AE2" s="593"/>
    </row>
    <row r="3" spans="2:31" ht="50.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42" t="s">
        <v>76</v>
      </c>
      <c r="R3" s="442" t="s">
        <v>77</v>
      </c>
      <c r="S3" s="442" t="s">
        <v>78</v>
      </c>
      <c r="T3" s="442" t="s">
        <v>79</v>
      </c>
      <c r="U3" s="442" t="s">
        <v>80</v>
      </c>
      <c r="V3" s="442" t="s">
        <v>81</v>
      </c>
      <c r="W3" s="533" t="s">
        <v>82</v>
      </c>
      <c r="X3" s="442" t="s">
        <v>83</v>
      </c>
      <c r="Y3" s="442" t="s">
        <v>52</v>
      </c>
      <c r="Z3" s="184" t="s">
        <v>56</v>
      </c>
      <c r="AA3" s="184" t="s">
        <v>58</v>
      </c>
      <c r="AB3" s="184" t="s">
        <v>60</v>
      </c>
      <c r="AC3" s="184" t="s">
        <v>62</v>
      </c>
      <c r="AD3" s="184" t="s">
        <v>64</v>
      </c>
      <c r="AE3" s="184" t="s">
        <v>84</v>
      </c>
    </row>
    <row r="4" spans="2:31" ht="183" customHeight="1" x14ac:dyDescent="0.25">
      <c r="B4" s="196" t="s">
        <v>85</v>
      </c>
      <c r="C4" s="598" t="s">
        <v>99</v>
      </c>
      <c r="D4" s="218" t="s">
        <v>100</v>
      </c>
      <c r="E4" s="228">
        <v>559</v>
      </c>
      <c r="F4" s="401" t="s">
        <v>822</v>
      </c>
      <c r="G4" s="221" t="s">
        <v>823</v>
      </c>
      <c r="H4" s="564" t="s">
        <v>824</v>
      </c>
      <c r="I4" s="292" t="s">
        <v>825</v>
      </c>
      <c r="J4" s="292">
        <v>1</v>
      </c>
      <c r="K4" s="151" t="s">
        <v>105</v>
      </c>
      <c r="L4" s="221" t="s">
        <v>826</v>
      </c>
      <c r="M4" s="215">
        <v>1</v>
      </c>
      <c r="N4" s="291">
        <v>45536</v>
      </c>
      <c r="O4" s="291">
        <v>45746</v>
      </c>
      <c r="P4" s="291">
        <v>45991</v>
      </c>
      <c r="Q4" s="304">
        <v>45930</v>
      </c>
      <c r="R4" s="422" t="s">
        <v>827</v>
      </c>
      <c r="S4" s="572">
        <v>1</v>
      </c>
      <c r="T4" s="210">
        <f>(IF(S4="","",IF(OR($J4=0,$J4="",Q4=""),"",S4/$J4)))</f>
        <v>1</v>
      </c>
      <c r="U4" s="211">
        <f t="shared" ref="U4" si="0">(IF(OR($M4="",T4=""),"",IF(OR($M4=0,T4=0),0,IF((T4*100%)/$M4&gt;100%,100%,(T4*100%)/$M4))))</f>
        <v>1</v>
      </c>
      <c r="V4" s="505" t="str">
        <f t="shared" ref="V4" si="1">IF(S4="","",IF(U4&lt;100%, IF(U4&lt;100%, "ALERTA","EN TERMINO"), IF(U4=100%, "OK", "EN TERMINO")))</f>
        <v>OK</v>
      </c>
      <c r="W4" s="372" t="s">
        <v>1010</v>
      </c>
      <c r="X4" s="206" t="s">
        <v>96</v>
      </c>
      <c r="Y4" s="395" t="str">
        <f>IF(U4=100%,IF(U4&gt;=100%,"CUMPLIDA","ATENCIÓN"),IF(U4=0%,"ATENCIÓN","EN EJECUCIÓN"))</f>
        <v>CUMPLIDA</v>
      </c>
      <c r="Z4" s="206" t="str">
        <f>IF(Y4="CUMPLIDA", "SI", "NO")</f>
        <v>SI</v>
      </c>
      <c r="AA4" s="365" t="s">
        <v>97</v>
      </c>
      <c r="AB4" s="363" t="str">
        <f>IF(Y4="CUMPLIDA",IF(AND(Z4="SI",AA4="NO"),"EFECTIVA",IF(AND(Z4="NO",AA4="NO"),"INEFECTIVA",IF(AND(Z4="NO",AA4="SI"),"INEFECTIVA",IF(AND(Z4="SI",AA4="SI"),"INEFECTIVA")))),"NO APLICA")</f>
        <v>EFECTIVA</v>
      </c>
      <c r="AC4" s="187" t="str">
        <f>IF(AB4="EFECTIVA","NO",IF(AB4="INEFECTIVA","SI","NO APLICA"))</f>
        <v>NO</v>
      </c>
      <c r="AD4" s="206" t="s">
        <v>98</v>
      </c>
      <c r="AE4" s="151"/>
    </row>
    <row r="5" spans="2:31" ht="183" customHeight="1" x14ac:dyDescent="0.25">
      <c r="B5" s="196" t="s">
        <v>85</v>
      </c>
      <c r="C5" s="598"/>
      <c r="D5" s="218" t="s">
        <v>100</v>
      </c>
      <c r="E5" s="228">
        <v>560</v>
      </c>
      <c r="F5" s="401" t="s">
        <v>828</v>
      </c>
      <c r="G5" s="221" t="s">
        <v>829</v>
      </c>
      <c r="H5" s="564" t="s">
        <v>830</v>
      </c>
      <c r="I5" s="221" t="s">
        <v>831</v>
      </c>
      <c r="J5" s="221">
        <v>1</v>
      </c>
      <c r="K5" s="151" t="s">
        <v>105</v>
      </c>
      <c r="L5" s="221" t="s">
        <v>832</v>
      </c>
      <c r="M5" s="215">
        <v>1</v>
      </c>
      <c r="N5" s="291">
        <v>45536</v>
      </c>
      <c r="O5" s="291" t="s">
        <v>833</v>
      </c>
      <c r="P5" s="291">
        <v>45991</v>
      </c>
      <c r="Q5" s="304">
        <v>45930</v>
      </c>
      <c r="R5" s="330" t="s">
        <v>834</v>
      </c>
      <c r="S5" s="573">
        <v>0</v>
      </c>
      <c r="T5" s="210">
        <f t="shared" ref="T5" si="2">(IF(S5="","",IF(OR($J5=0,$J5="",Q5=""),"",S5/$J5)))</f>
        <v>0</v>
      </c>
      <c r="U5" s="211">
        <f t="shared" ref="U5" si="3">(IF(OR($M5="",T5=""),"",IF(OR($M5=0,T5=0),0,IF((T5*100%)/$M5&gt;100%,100%,(T5*100%)/$M5))))</f>
        <v>0</v>
      </c>
      <c r="V5" s="505" t="str">
        <f t="shared" ref="V5:V7" si="4">IF(S5="","",IF(U5&lt;100%, IF(U5&lt;100%, "ALERTA","EN TERMINO"), IF(U5=100%, "OK", "EN TERMINO")))</f>
        <v>ALERTA</v>
      </c>
      <c r="W5" s="372" t="s">
        <v>835</v>
      </c>
      <c r="X5" s="206" t="s">
        <v>836</v>
      </c>
      <c r="Y5" s="395" t="str">
        <f>IF(U5=100%,IF(U5&gt;=100%,"CUMPLIDA","ATENCIÓN"),IF(U5=0%,"ATENCIÓN","EN EJECUCIÓN"))</f>
        <v>ATENCIÓN</v>
      </c>
      <c r="Z5" s="206" t="str">
        <f>IF(Y5="CUMPLIDA", "SI", "NO")</f>
        <v>NO</v>
      </c>
      <c r="AA5" s="365" t="s">
        <v>97</v>
      </c>
      <c r="AB5" s="363" t="str">
        <f>IF(Y5="CUMPLIDA",IF(AND(Z5="SI",AA5="NO"),"EFECTIVA",IF(AND(Z5="NO",AA5="NO"),"INEFECTIVA",IF(AND(Z5="NO",AA5="SI"),"INEFECTIVA",IF(AND(Z5="SI",AA5="SI"),"INEFECTIVA")))),"NO APLICA")</f>
        <v>NO APLICA</v>
      </c>
      <c r="AC5" s="187" t="str">
        <f>IF(AB5="EFECTIVA","NO",IF(AB5="INEFECTIVA","SI","NO APLICA"))</f>
        <v>NO APLICA</v>
      </c>
      <c r="AD5" s="206" t="s">
        <v>98</v>
      </c>
      <c r="AE5" s="151"/>
    </row>
    <row r="6" spans="2:31" ht="183" customHeight="1" x14ac:dyDescent="0.25">
      <c r="B6" s="196" t="s">
        <v>85</v>
      </c>
      <c r="C6" s="600" t="s">
        <v>131</v>
      </c>
      <c r="D6" s="218" t="s">
        <v>100</v>
      </c>
      <c r="E6" s="228">
        <v>625</v>
      </c>
      <c r="F6" s="213" t="s">
        <v>837</v>
      </c>
      <c r="G6" s="221" t="s">
        <v>133</v>
      </c>
      <c r="H6" s="564" t="s">
        <v>838</v>
      </c>
      <c r="I6" s="221" t="s">
        <v>839</v>
      </c>
      <c r="J6" s="221">
        <v>4</v>
      </c>
      <c r="K6" s="151" t="s">
        <v>105</v>
      </c>
      <c r="L6" s="221" t="s">
        <v>840</v>
      </c>
      <c r="M6" s="215">
        <v>1</v>
      </c>
      <c r="N6" s="291">
        <v>45689</v>
      </c>
      <c r="O6" s="291">
        <v>45960</v>
      </c>
      <c r="P6" s="291">
        <v>45991</v>
      </c>
      <c r="Q6" s="304">
        <v>45930</v>
      </c>
      <c r="R6" s="330" t="s">
        <v>834</v>
      </c>
      <c r="S6" s="573">
        <v>1</v>
      </c>
      <c r="T6" s="210">
        <f t="shared" ref="T6:T7" si="5">(IF(S6="","",IF(OR($J6=0,$J6="",Q6=""),"",S6/$J6)))</f>
        <v>0.25</v>
      </c>
      <c r="U6" s="211">
        <f t="shared" ref="U6:U7" si="6">(IF(OR($M6="",T6=""),"",IF(OR($M6=0,T6=0),0,IF((T6*100%)/$M6&gt;100%,100%,(T6*100%)/$M6))))</f>
        <v>0.25</v>
      </c>
      <c r="V6" s="505" t="str">
        <f t="shared" si="4"/>
        <v>ALERTA</v>
      </c>
      <c r="W6" s="372" t="s">
        <v>841</v>
      </c>
      <c r="X6" s="206" t="s">
        <v>836</v>
      </c>
      <c r="Y6" s="307" t="str">
        <f t="shared" ref="Y6:Y8" si="7">IF(U6=100%,IF(U6&gt;=100%,"CUMPLIDA","ATENCIÓN"),IF(U6&lt;50%,"ATENCIÓN","EN EJECUCIÓN"))</f>
        <v>ATENCIÓN</v>
      </c>
      <c r="Z6" s="206" t="str">
        <f>IF(Y6="CUMPLIDA", "SI", "NO")</f>
        <v>NO</v>
      </c>
      <c r="AA6" s="365" t="s">
        <v>97</v>
      </c>
      <c r="AB6" s="363" t="str">
        <f>IF(Y6="CUMPLIDA",IF(AND(Z6="SI",AA6="NO"),"EFECTIVA",IF(AND(Z6="NO",AA6="NO"),"INEFECTIVA",IF(AND(Z6="NO",AA6="SI"),"INEFECTIVA",IF(AND(Z6="SI",AA6="SI"),"INEFECTIVA")))),"NO APLICA")</f>
        <v>NO APLICA</v>
      </c>
      <c r="AC6" s="187" t="str">
        <f>IF(AB6="EFECTIVA","NO",IF(AB6="INEFECTIVA","SI","NO APLICA"))</f>
        <v>NO APLICA</v>
      </c>
      <c r="AD6" s="206" t="s">
        <v>98</v>
      </c>
      <c r="AE6" s="151"/>
    </row>
    <row r="7" spans="2:31" ht="183" customHeight="1" x14ac:dyDescent="0.25">
      <c r="B7" s="196" t="s">
        <v>85</v>
      </c>
      <c r="C7" s="603"/>
      <c r="D7" s="218" t="s">
        <v>100</v>
      </c>
      <c r="E7" s="228">
        <v>626</v>
      </c>
      <c r="F7" s="213" t="s">
        <v>132</v>
      </c>
      <c r="G7" s="214" t="s">
        <v>133</v>
      </c>
      <c r="H7" s="565" t="s">
        <v>842</v>
      </c>
      <c r="I7" s="331" t="s">
        <v>843</v>
      </c>
      <c r="J7" s="331">
        <v>2</v>
      </c>
      <c r="K7" s="151" t="s">
        <v>105</v>
      </c>
      <c r="L7" s="221" t="s">
        <v>840</v>
      </c>
      <c r="M7" s="215">
        <v>1</v>
      </c>
      <c r="N7" s="291">
        <v>45689</v>
      </c>
      <c r="O7" s="291">
        <v>45838</v>
      </c>
      <c r="P7" s="291">
        <v>45991</v>
      </c>
      <c r="Q7" s="304">
        <v>45930</v>
      </c>
      <c r="R7" s="330" t="s">
        <v>834</v>
      </c>
      <c r="S7" s="573">
        <v>0</v>
      </c>
      <c r="T7" s="210">
        <f t="shared" si="5"/>
        <v>0</v>
      </c>
      <c r="U7" s="211">
        <f t="shared" si="6"/>
        <v>0</v>
      </c>
      <c r="V7" s="209" t="str">
        <f t="shared" si="4"/>
        <v>ALERTA</v>
      </c>
      <c r="W7" s="372" t="s">
        <v>844</v>
      </c>
      <c r="X7" s="206" t="s">
        <v>836</v>
      </c>
      <c r="Y7" s="307" t="str">
        <f t="shared" si="7"/>
        <v>ATENCIÓN</v>
      </c>
      <c r="Z7" s="206" t="str">
        <f>IF(Y7="CUMPLIDA", "SI", "NO")</f>
        <v>NO</v>
      </c>
      <c r="AA7" s="365" t="s">
        <v>97</v>
      </c>
      <c r="AB7" s="363" t="str">
        <f>IF(Y7="CUMPLIDA",IF(AND(Z7="SI",AA7="NO"),"EFECTIVA",IF(AND(Z7="NO",AA7="NO"),"INEFECTIVA",IF(AND(Z7="NO",AA7="SI"),"INEFECTIVA",IF(AND(Z7="SI",AA7="SI"),"INEFECTIVA")))),"NO APLICA")</f>
        <v>NO APLICA</v>
      </c>
      <c r="AC7" s="187" t="str">
        <f>IF(AB7="EFECTIVA","NO",IF(AB7="INEFECTIVA","SI","NO APLICA"))</f>
        <v>NO APLICA</v>
      </c>
      <c r="AD7" s="206" t="s">
        <v>98</v>
      </c>
      <c r="AE7" s="151"/>
    </row>
    <row r="8" spans="2:31" ht="183" customHeight="1" x14ac:dyDescent="0.25">
      <c r="B8" s="189" t="s">
        <v>85</v>
      </c>
      <c r="C8" s="203" t="s">
        <v>369</v>
      </c>
      <c r="D8" s="570" t="s">
        <v>370</v>
      </c>
      <c r="E8" s="231">
        <v>643</v>
      </c>
      <c r="F8" s="358" t="s">
        <v>845</v>
      </c>
      <c r="G8" s="232" t="s">
        <v>846</v>
      </c>
      <c r="H8" s="566" t="s">
        <v>847</v>
      </c>
      <c r="I8" s="192" t="s">
        <v>848</v>
      </c>
      <c r="J8" s="192">
        <v>3</v>
      </c>
      <c r="K8" s="177" t="s">
        <v>92</v>
      </c>
      <c r="L8" s="233" t="s">
        <v>840</v>
      </c>
      <c r="M8" s="193">
        <v>1</v>
      </c>
      <c r="N8" s="254">
        <v>45637</v>
      </c>
      <c r="O8" s="254">
        <v>45808</v>
      </c>
      <c r="P8" s="532">
        <v>45991</v>
      </c>
      <c r="Q8" s="304">
        <v>45930</v>
      </c>
      <c r="R8" s="330" t="s">
        <v>834</v>
      </c>
      <c r="S8" s="574">
        <v>1</v>
      </c>
      <c r="T8" s="207">
        <f t="shared" ref="T8" si="8">(IF(S8="","",IF(OR($J8=0,$J8="",Q8=""),"",S8/$J8)))</f>
        <v>0.33333333333333331</v>
      </c>
      <c r="U8" s="431">
        <f t="shared" ref="U8" si="9">(IF(OR($M8="",T8=""),"",IF(OR($M8=0,T8=0),0,IF((T8*100%)/$M8&gt;100%,100%,(T8*100%)/$M8))))</f>
        <v>0.33333333333333331</v>
      </c>
      <c r="V8" s="542" t="str">
        <f t="shared" ref="V8" si="10">IF(S8="","",IF(U8&lt;100%, IF(U8&lt;100%, "ALERTA","EN TERMINO"), IF(U8=100%, "OK", "EN TERMINO")))</f>
        <v>ALERTA</v>
      </c>
      <c r="W8" s="500" t="s">
        <v>849</v>
      </c>
      <c r="X8" s="206" t="s">
        <v>836</v>
      </c>
      <c r="Y8" s="307" t="str">
        <f t="shared" si="7"/>
        <v>ATENCIÓN</v>
      </c>
      <c r="Z8" s="300" t="str">
        <f>IF(Y8="CUMPLIDA", "SI", "NO")</f>
        <v>NO</v>
      </c>
      <c r="AA8" s="365" t="s">
        <v>97</v>
      </c>
      <c r="AB8" s="363" t="str">
        <f>IF(Y8="CUMPLIDA",IF(AND(Z8="SI",AA8="NO"),"EFECTIVA",IF(AND(Z8="NO",AA8="NO"),"INEFECTIVA",IF(AND(Z8="NO",AA8="SI"),"INEFECTIVA",IF(AND(Z8="SI",AA8="SI"),"INEFECTIVA")))),"NO APLICA")</f>
        <v>NO APLICA</v>
      </c>
      <c r="AC8" s="187" t="str">
        <f>IF(AB8="EFECTIVA","NO",IF(AB8="INEFECTIVA","SI","NO APLICA"))</f>
        <v>NO APLICA</v>
      </c>
      <c r="AD8" s="206" t="s">
        <v>98</v>
      </c>
      <c r="AE8" s="151"/>
    </row>
    <row r="9" spans="2:31" ht="183" customHeight="1" x14ac:dyDescent="0.25">
      <c r="B9" s="196" t="s">
        <v>85</v>
      </c>
      <c r="C9" s="598" t="s">
        <v>850</v>
      </c>
      <c r="D9" s="567" t="s">
        <v>851</v>
      </c>
      <c r="E9" s="228">
        <v>707</v>
      </c>
      <c r="F9" s="220" t="s">
        <v>852</v>
      </c>
      <c r="G9" s="229" t="s">
        <v>853</v>
      </c>
      <c r="H9" s="567" t="s">
        <v>854</v>
      </c>
      <c r="I9" s="190" t="s">
        <v>855</v>
      </c>
      <c r="J9" s="190">
        <v>1</v>
      </c>
      <c r="K9" s="177" t="s">
        <v>105</v>
      </c>
      <c r="L9" s="233" t="s">
        <v>856</v>
      </c>
      <c r="M9" s="193">
        <v>1</v>
      </c>
      <c r="N9" s="254">
        <v>45930</v>
      </c>
      <c r="O9" s="254">
        <v>46021</v>
      </c>
      <c r="P9" s="151"/>
      <c r="Q9" s="304">
        <v>45930</v>
      </c>
      <c r="R9" s="314" t="s">
        <v>857</v>
      </c>
      <c r="S9" s="574">
        <v>0.2</v>
      </c>
      <c r="T9" s="207">
        <f t="shared" ref="T9:T18" si="11">(IF(S9="","",IF(OR($J9=0,$J9="",Q9=""),"",S9/$J9)))</f>
        <v>0.2</v>
      </c>
      <c r="U9" s="431">
        <f t="shared" ref="U9:U17" si="12">(IF(OR($M9="",T9=""),"",IF(OR($M9=0,T9=0),0,IF((T9*100%)/$M9&gt;100%,100%,(T9*100%)/$M9))))</f>
        <v>0.2</v>
      </c>
      <c r="V9" s="542" t="str">
        <f t="shared" ref="V9:V18" si="13">IF(S9="","",IF(U9&lt;100%, IF(U9&lt;100%, "ALERTA","EN TERMINO"), IF(U9=100%, "OK", "EN TERMINO")))</f>
        <v>ALERTA</v>
      </c>
      <c r="W9" s="316" t="s">
        <v>1026</v>
      </c>
      <c r="X9" s="222" t="s">
        <v>1029</v>
      </c>
      <c r="Y9" s="307" t="str">
        <f t="shared" ref="Y9:Y18" si="14">IF(U9=100%,IF(U9&gt;=100%,"CUMPLIDA","ATENCIÓN"),IF(U9&lt;50%,"ATENCIÓN","EN EJECUCIÓN"))</f>
        <v>ATENCIÓN</v>
      </c>
      <c r="Z9" s="300" t="str">
        <f t="shared" ref="Z9:Z24" si="15">IF(Y9="CUMPLIDA", "SI", "NO")</f>
        <v>NO</v>
      </c>
      <c r="AA9" s="365" t="s">
        <v>97</v>
      </c>
      <c r="AB9" s="363" t="str">
        <f t="shared" ref="AB9:AB18" si="16">IF(Y9="CUMPLIDA",IF(AND(Z9="SI",AA9="NO"),"EFECTIVA",IF(AND(Z9="NO",AA9="NO"),"INEFECTIVA",IF(AND(Z9="NO",AA9="SI"),"INEFECTIVA",IF(AND(Z9="SI",AA9="SI"),"INEFECTIVA")))),"NO APLICA")</f>
        <v>NO APLICA</v>
      </c>
      <c r="AC9" s="187" t="str">
        <f t="shared" ref="AC9:AC24" si="17">IF(AB9="EFECTIVA","NO",IF(AB9="INEFECTIVA","SI","NO APLICA"))</f>
        <v>NO APLICA</v>
      </c>
      <c r="AD9" s="206" t="s">
        <v>98</v>
      </c>
      <c r="AE9" s="151"/>
    </row>
    <row r="10" spans="2:31" ht="242.25" customHeight="1" x14ac:dyDescent="0.25">
      <c r="B10" s="196" t="s">
        <v>85</v>
      </c>
      <c r="C10" s="598"/>
      <c r="D10" s="567" t="s">
        <v>851</v>
      </c>
      <c r="E10" s="228">
        <v>707</v>
      </c>
      <c r="F10" s="220" t="s">
        <v>852</v>
      </c>
      <c r="G10" s="229" t="s">
        <v>853</v>
      </c>
      <c r="H10" s="567" t="s">
        <v>858</v>
      </c>
      <c r="I10" s="190" t="s">
        <v>859</v>
      </c>
      <c r="J10" s="190">
        <v>1</v>
      </c>
      <c r="K10" s="177" t="s">
        <v>105</v>
      </c>
      <c r="L10" s="233" t="s">
        <v>860</v>
      </c>
      <c r="M10" s="193">
        <v>1</v>
      </c>
      <c r="N10" s="254">
        <v>45930</v>
      </c>
      <c r="O10" s="254">
        <v>46021</v>
      </c>
      <c r="P10" s="151"/>
      <c r="Q10" s="304">
        <v>45930</v>
      </c>
      <c r="R10" s="314" t="s">
        <v>857</v>
      </c>
      <c r="S10" s="574">
        <v>0.2</v>
      </c>
      <c r="T10" s="207">
        <f t="shared" ref="T10" si="18">(IF(S10="","",IF(OR($J10=0,$J10="",Q10=""),"",S10/$J10)))</f>
        <v>0.2</v>
      </c>
      <c r="U10" s="431">
        <f t="shared" ref="U10" si="19">(IF(OR($M10="",T10=""),"",IF(OR($M10=0,T10=0),0,IF((T10*100%)/$M10&gt;100%,100%,(T10*100%)/$M10))))</f>
        <v>0.2</v>
      </c>
      <c r="V10" s="542" t="str">
        <f t="shared" si="13"/>
        <v>ALERTA</v>
      </c>
      <c r="W10" s="316" t="s">
        <v>1026</v>
      </c>
      <c r="X10" s="222" t="s">
        <v>1029</v>
      </c>
      <c r="Y10" s="307" t="str">
        <f t="shared" si="14"/>
        <v>ATENCIÓN</v>
      </c>
      <c r="Z10" s="300" t="str">
        <f t="shared" si="15"/>
        <v>NO</v>
      </c>
      <c r="AA10" s="365" t="s">
        <v>97</v>
      </c>
      <c r="AB10" s="363" t="str">
        <f t="shared" si="16"/>
        <v>NO APLICA</v>
      </c>
      <c r="AC10" s="187" t="str">
        <f t="shared" si="17"/>
        <v>NO APLICA</v>
      </c>
      <c r="AD10" s="206" t="s">
        <v>98</v>
      </c>
      <c r="AE10" s="151"/>
    </row>
    <row r="11" spans="2:31" ht="183" customHeight="1" x14ac:dyDescent="0.25">
      <c r="B11" s="196" t="s">
        <v>85</v>
      </c>
      <c r="C11" s="598"/>
      <c r="D11" s="567" t="s">
        <v>851</v>
      </c>
      <c r="E11" s="228">
        <v>707</v>
      </c>
      <c r="F11" s="220" t="s">
        <v>852</v>
      </c>
      <c r="G11" s="229" t="s">
        <v>853</v>
      </c>
      <c r="H11" s="567" t="s">
        <v>861</v>
      </c>
      <c r="I11" s="190" t="s">
        <v>862</v>
      </c>
      <c r="J11" s="190">
        <v>1</v>
      </c>
      <c r="K11" s="177" t="s">
        <v>105</v>
      </c>
      <c r="L11" s="233" t="s">
        <v>860</v>
      </c>
      <c r="M11" s="193">
        <v>1</v>
      </c>
      <c r="N11" s="254">
        <v>45930</v>
      </c>
      <c r="O11" s="254">
        <v>46021</v>
      </c>
      <c r="P11" s="151"/>
      <c r="Q11" s="304">
        <v>45930</v>
      </c>
      <c r="R11" s="314" t="s">
        <v>863</v>
      </c>
      <c r="S11" s="574">
        <v>0.2</v>
      </c>
      <c r="T11" s="207">
        <f t="shared" si="11"/>
        <v>0.2</v>
      </c>
      <c r="U11" s="431">
        <f t="shared" si="12"/>
        <v>0.2</v>
      </c>
      <c r="V11" s="542" t="str">
        <f t="shared" si="13"/>
        <v>ALERTA</v>
      </c>
      <c r="W11" s="316" t="s">
        <v>1026</v>
      </c>
      <c r="X11" s="222" t="s">
        <v>1029</v>
      </c>
      <c r="Y11" s="307" t="str">
        <f t="shared" si="14"/>
        <v>ATENCIÓN</v>
      </c>
      <c r="Z11" s="300" t="str">
        <f t="shared" si="15"/>
        <v>NO</v>
      </c>
      <c r="AA11" s="365" t="s">
        <v>97</v>
      </c>
      <c r="AB11" s="363" t="str">
        <f t="shared" si="16"/>
        <v>NO APLICA</v>
      </c>
      <c r="AC11" s="187" t="str">
        <f t="shared" si="17"/>
        <v>NO APLICA</v>
      </c>
      <c r="AD11" s="206" t="s">
        <v>98</v>
      </c>
      <c r="AE11" s="151"/>
    </row>
    <row r="12" spans="2:31" ht="183" customHeight="1" x14ac:dyDescent="0.25">
      <c r="B12" s="196" t="s">
        <v>85</v>
      </c>
      <c r="C12" s="598"/>
      <c r="D12" s="567" t="s">
        <v>851</v>
      </c>
      <c r="E12" s="228">
        <v>708</v>
      </c>
      <c r="F12" s="220" t="s">
        <v>864</v>
      </c>
      <c r="G12" s="229" t="s">
        <v>865</v>
      </c>
      <c r="H12" s="567" t="s">
        <v>866</v>
      </c>
      <c r="I12" s="190" t="s">
        <v>867</v>
      </c>
      <c r="J12" s="190">
        <v>4</v>
      </c>
      <c r="K12" s="177" t="s">
        <v>105</v>
      </c>
      <c r="L12" s="233" t="s">
        <v>868</v>
      </c>
      <c r="M12" s="193">
        <v>1</v>
      </c>
      <c r="N12" s="254">
        <v>45961</v>
      </c>
      <c r="O12" s="254">
        <v>46326</v>
      </c>
      <c r="P12" s="151"/>
      <c r="Q12" s="304">
        <v>45930</v>
      </c>
      <c r="R12" s="316" t="s">
        <v>869</v>
      </c>
      <c r="S12" s="574">
        <v>1</v>
      </c>
      <c r="T12" s="207">
        <f t="shared" si="11"/>
        <v>0.25</v>
      </c>
      <c r="U12" s="431">
        <f t="shared" si="12"/>
        <v>0.25</v>
      </c>
      <c r="V12" s="542" t="str">
        <f t="shared" si="13"/>
        <v>ALERTA</v>
      </c>
      <c r="W12" s="316" t="s">
        <v>870</v>
      </c>
      <c r="X12" s="206" t="s">
        <v>836</v>
      </c>
      <c r="Y12" s="307" t="str">
        <f t="shared" si="14"/>
        <v>ATENCIÓN</v>
      </c>
      <c r="Z12" s="300" t="str">
        <f t="shared" si="15"/>
        <v>NO</v>
      </c>
      <c r="AA12" s="365" t="s">
        <v>97</v>
      </c>
      <c r="AB12" s="363" t="str">
        <f t="shared" si="16"/>
        <v>NO APLICA</v>
      </c>
      <c r="AC12" s="187" t="str">
        <f t="shared" si="17"/>
        <v>NO APLICA</v>
      </c>
      <c r="AD12" s="206" t="s">
        <v>98</v>
      </c>
      <c r="AE12" s="151"/>
    </row>
    <row r="13" spans="2:31" ht="183" customHeight="1" x14ac:dyDescent="0.25">
      <c r="B13" s="196" t="s">
        <v>85</v>
      </c>
      <c r="C13" s="598"/>
      <c r="D13" s="567" t="s">
        <v>851</v>
      </c>
      <c r="E13" s="228">
        <v>709</v>
      </c>
      <c r="F13" s="220" t="s">
        <v>871</v>
      </c>
      <c r="G13" s="229" t="s">
        <v>872</v>
      </c>
      <c r="H13" s="567" t="s">
        <v>873</v>
      </c>
      <c r="I13" s="190" t="s">
        <v>874</v>
      </c>
      <c r="J13" s="190">
        <v>2</v>
      </c>
      <c r="K13" s="151" t="s">
        <v>105</v>
      </c>
      <c r="L13" s="221" t="s">
        <v>868</v>
      </c>
      <c r="M13" s="215">
        <v>1</v>
      </c>
      <c r="N13" s="235">
        <v>45961</v>
      </c>
      <c r="O13" s="235">
        <v>45972</v>
      </c>
      <c r="P13" s="151"/>
      <c r="Q13" s="304">
        <v>45930</v>
      </c>
      <c r="R13" s="555" t="s">
        <v>875</v>
      </c>
      <c r="S13" s="574">
        <v>0</v>
      </c>
      <c r="T13" s="207">
        <f t="shared" si="11"/>
        <v>0</v>
      </c>
      <c r="U13" s="431">
        <f t="shared" si="12"/>
        <v>0</v>
      </c>
      <c r="V13" s="542" t="str">
        <f t="shared" si="13"/>
        <v>ALERTA</v>
      </c>
      <c r="W13" s="543" t="s">
        <v>875</v>
      </c>
      <c r="X13" s="206" t="s">
        <v>836</v>
      </c>
      <c r="Y13" s="307" t="str">
        <f t="shared" si="14"/>
        <v>ATENCIÓN</v>
      </c>
      <c r="Z13" s="300" t="str">
        <f t="shared" si="15"/>
        <v>NO</v>
      </c>
      <c r="AA13" s="365" t="s">
        <v>97</v>
      </c>
      <c r="AB13" s="363" t="str">
        <f t="shared" si="16"/>
        <v>NO APLICA</v>
      </c>
      <c r="AC13" s="187" t="str">
        <f t="shared" si="17"/>
        <v>NO APLICA</v>
      </c>
      <c r="AD13" s="206" t="s">
        <v>98</v>
      </c>
      <c r="AE13" s="151"/>
    </row>
    <row r="14" spans="2:31" ht="183" customHeight="1" x14ac:dyDescent="0.25">
      <c r="B14" s="196" t="s">
        <v>85</v>
      </c>
      <c r="C14" s="598"/>
      <c r="D14" s="567" t="s">
        <v>851</v>
      </c>
      <c r="E14" s="228">
        <v>710</v>
      </c>
      <c r="F14" s="220" t="s">
        <v>876</v>
      </c>
      <c r="G14" s="229" t="s">
        <v>877</v>
      </c>
      <c r="H14" s="567" t="s">
        <v>878</v>
      </c>
      <c r="I14" s="190" t="s">
        <v>879</v>
      </c>
      <c r="J14" s="190">
        <v>1</v>
      </c>
      <c r="K14" s="151" t="s">
        <v>105</v>
      </c>
      <c r="L14" s="221" t="s">
        <v>868</v>
      </c>
      <c r="M14" s="215">
        <v>1</v>
      </c>
      <c r="N14" s="235">
        <v>45930</v>
      </c>
      <c r="O14" s="235">
        <v>45960</v>
      </c>
      <c r="P14" s="151"/>
      <c r="Q14" s="304">
        <v>45930</v>
      </c>
      <c r="R14" s="555" t="s">
        <v>875</v>
      </c>
      <c r="S14" s="574">
        <v>0</v>
      </c>
      <c r="T14" s="207">
        <f t="shared" si="11"/>
        <v>0</v>
      </c>
      <c r="U14" s="431">
        <f t="shared" si="12"/>
        <v>0</v>
      </c>
      <c r="V14" s="542" t="str">
        <f t="shared" si="13"/>
        <v>ALERTA</v>
      </c>
      <c r="W14" s="543" t="s">
        <v>875</v>
      </c>
      <c r="X14" s="206" t="s">
        <v>836</v>
      </c>
      <c r="Y14" s="307" t="str">
        <f t="shared" si="14"/>
        <v>ATENCIÓN</v>
      </c>
      <c r="Z14" s="300" t="str">
        <f t="shared" si="15"/>
        <v>NO</v>
      </c>
      <c r="AA14" s="365" t="s">
        <v>97</v>
      </c>
      <c r="AB14" s="363" t="str">
        <f t="shared" si="16"/>
        <v>NO APLICA</v>
      </c>
      <c r="AC14" s="187" t="str">
        <f t="shared" si="17"/>
        <v>NO APLICA</v>
      </c>
      <c r="AD14" s="206" t="s">
        <v>98</v>
      </c>
      <c r="AE14" s="151"/>
    </row>
    <row r="15" spans="2:31" ht="183" customHeight="1" x14ac:dyDescent="0.25">
      <c r="B15" s="196" t="s">
        <v>85</v>
      </c>
      <c r="C15" s="598"/>
      <c r="D15" s="567" t="s">
        <v>851</v>
      </c>
      <c r="E15" s="228">
        <v>710</v>
      </c>
      <c r="F15" s="220" t="s">
        <v>876</v>
      </c>
      <c r="G15" s="229" t="s">
        <v>877</v>
      </c>
      <c r="H15" s="567" t="s">
        <v>880</v>
      </c>
      <c r="I15" s="190" t="s">
        <v>881</v>
      </c>
      <c r="J15" s="190">
        <v>1</v>
      </c>
      <c r="K15" s="151" t="s">
        <v>105</v>
      </c>
      <c r="L15" s="221" t="s">
        <v>868</v>
      </c>
      <c r="M15" s="215">
        <v>1</v>
      </c>
      <c r="N15" s="235">
        <v>45930</v>
      </c>
      <c r="O15" s="235">
        <v>45960</v>
      </c>
      <c r="P15" s="151"/>
      <c r="Q15" s="304">
        <v>45930</v>
      </c>
      <c r="R15" s="555" t="s">
        <v>875</v>
      </c>
      <c r="S15" s="574">
        <v>0</v>
      </c>
      <c r="T15" s="207">
        <f t="shared" si="11"/>
        <v>0</v>
      </c>
      <c r="U15" s="431">
        <f t="shared" si="12"/>
        <v>0</v>
      </c>
      <c r="V15" s="542" t="str">
        <f t="shared" si="13"/>
        <v>ALERTA</v>
      </c>
      <c r="W15" s="543" t="s">
        <v>875</v>
      </c>
      <c r="X15" s="206" t="s">
        <v>836</v>
      </c>
      <c r="Y15" s="307" t="str">
        <f t="shared" si="14"/>
        <v>ATENCIÓN</v>
      </c>
      <c r="Z15" s="300" t="str">
        <f t="shared" si="15"/>
        <v>NO</v>
      </c>
      <c r="AA15" s="365" t="s">
        <v>97</v>
      </c>
      <c r="AB15" s="363" t="str">
        <f t="shared" si="16"/>
        <v>NO APLICA</v>
      </c>
      <c r="AC15" s="187" t="str">
        <f t="shared" si="17"/>
        <v>NO APLICA</v>
      </c>
      <c r="AD15" s="206" t="s">
        <v>98</v>
      </c>
      <c r="AE15" s="151"/>
    </row>
    <row r="16" spans="2:31" ht="183" customHeight="1" x14ac:dyDescent="0.25">
      <c r="B16" s="196" t="s">
        <v>85</v>
      </c>
      <c r="C16" s="598"/>
      <c r="D16" s="567" t="s">
        <v>851</v>
      </c>
      <c r="E16" s="228">
        <v>711</v>
      </c>
      <c r="F16" s="220" t="s">
        <v>882</v>
      </c>
      <c r="G16" s="229" t="s">
        <v>883</v>
      </c>
      <c r="H16" s="567" t="s">
        <v>884</v>
      </c>
      <c r="I16" s="190" t="s">
        <v>885</v>
      </c>
      <c r="J16" s="190">
        <v>2</v>
      </c>
      <c r="K16" s="151" t="s">
        <v>105</v>
      </c>
      <c r="L16" s="221" t="s">
        <v>868</v>
      </c>
      <c r="M16" s="215">
        <v>1</v>
      </c>
      <c r="N16" s="235">
        <v>45930</v>
      </c>
      <c r="O16" s="235">
        <v>46022</v>
      </c>
      <c r="P16" s="151"/>
      <c r="Q16" s="304">
        <v>45930</v>
      </c>
      <c r="R16" s="555" t="s">
        <v>875</v>
      </c>
      <c r="S16" s="574">
        <v>0</v>
      </c>
      <c r="T16" s="207">
        <f t="shared" si="11"/>
        <v>0</v>
      </c>
      <c r="U16" s="431">
        <f t="shared" si="12"/>
        <v>0</v>
      </c>
      <c r="V16" s="542" t="str">
        <f t="shared" si="13"/>
        <v>ALERTA</v>
      </c>
      <c r="W16" s="543" t="s">
        <v>875</v>
      </c>
      <c r="X16" s="206" t="s">
        <v>836</v>
      </c>
      <c r="Y16" s="307" t="str">
        <f t="shared" si="14"/>
        <v>ATENCIÓN</v>
      </c>
      <c r="Z16" s="300" t="str">
        <f t="shared" si="15"/>
        <v>NO</v>
      </c>
      <c r="AA16" s="365" t="s">
        <v>97</v>
      </c>
      <c r="AB16" s="363" t="str">
        <f t="shared" si="16"/>
        <v>NO APLICA</v>
      </c>
      <c r="AC16" s="187" t="str">
        <f t="shared" si="17"/>
        <v>NO APLICA</v>
      </c>
      <c r="AD16" s="206" t="s">
        <v>98</v>
      </c>
      <c r="AE16" s="151"/>
    </row>
    <row r="17" spans="2:31" ht="183" customHeight="1" x14ac:dyDescent="0.25">
      <c r="B17" s="196" t="s">
        <v>85</v>
      </c>
      <c r="C17" s="598"/>
      <c r="D17" s="567" t="s">
        <v>851</v>
      </c>
      <c r="E17" s="228">
        <v>711</v>
      </c>
      <c r="F17" s="220" t="s">
        <v>882</v>
      </c>
      <c r="G17" s="229" t="s">
        <v>883</v>
      </c>
      <c r="H17" s="567" t="s">
        <v>886</v>
      </c>
      <c r="I17" s="190" t="s">
        <v>887</v>
      </c>
      <c r="J17" s="190">
        <v>2</v>
      </c>
      <c r="K17" s="151" t="s">
        <v>105</v>
      </c>
      <c r="L17" s="221" t="s">
        <v>868</v>
      </c>
      <c r="M17" s="215">
        <v>1</v>
      </c>
      <c r="N17" s="235">
        <v>45930</v>
      </c>
      <c r="O17" s="235">
        <v>46022</v>
      </c>
      <c r="P17" s="151"/>
      <c r="Q17" s="304">
        <v>45930</v>
      </c>
      <c r="R17" s="555" t="s">
        <v>875</v>
      </c>
      <c r="S17" s="574">
        <v>0</v>
      </c>
      <c r="T17" s="207">
        <f t="shared" si="11"/>
        <v>0</v>
      </c>
      <c r="U17" s="431">
        <f t="shared" si="12"/>
        <v>0</v>
      </c>
      <c r="V17" s="542" t="str">
        <f t="shared" si="13"/>
        <v>ALERTA</v>
      </c>
      <c r="W17" s="543" t="s">
        <v>875</v>
      </c>
      <c r="X17" s="206" t="s">
        <v>836</v>
      </c>
      <c r="Y17" s="307" t="str">
        <f t="shared" si="14"/>
        <v>ATENCIÓN</v>
      </c>
      <c r="Z17" s="300" t="str">
        <f t="shared" si="15"/>
        <v>NO</v>
      </c>
      <c r="AA17" s="365" t="s">
        <v>97</v>
      </c>
      <c r="AB17" s="363" t="str">
        <f t="shared" si="16"/>
        <v>NO APLICA</v>
      </c>
      <c r="AC17" s="187" t="str">
        <f t="shared" si="17"/>
        <v>NO APLICA</v>
      </c>
      <c r="AD17" s="206" t="s">
        <v>98</v>
      </c>
      <c r="AE17" s="151"/>
    </row>
    <row r="18" spans="2:31" ht="183" customHeight="1" x14ac:dyDescent="0.25">
      <c r="B18" s="189" t="s">
        <v>85</v>
      </c>
      <c r="C18" s="600"/>
      <c r="D18" s="568" t="s">
        <v>851</v>
      </c>
      <c r="E18" s="231">
        <v>712</v>
      </c>
      <c r="F18" s="358" t="s">
        <v>888</v>
      </c>
      <c r="G18" s="232" t="s">
        <v>889</v>
      </c>
      <c r="H18" s="568" t="s">
        <v>890</v>
      </c>
      <c r="I18" s="192" t="s">
        <v>891</v>
      </c>
      <c r="J18" s="192">
        <v>3</v>
      </c>
      <c r="K18" s="177" t="s">
        <v>105</v>
      </c>
      <c r="L18" s="233" t="s">
        <v>868</v>
      </c>
      <c r="M18" s="193">
        <v>1</v>
      </c>
      <c r="N18" s="254">
        <v>45930</v>
      </c>
      <c r="O18" s="254">
        <v>46022</v>
      </c>
      <c r="P18" s="177"/>
      <c r="Q18" s="304">
        <v>45930</v>
      </c>
      <c r="R18" s="555" t="s">
        <v>875</v>
      </c>
      <c r="S18" s="574">
        <v>0</v>
      </c>
      <c r="T18" s="207">
        <f t="shared" si="11"/>
        <v>0</v>
      </c>
      <c r="U18" s="208">
        <f t="shared" ref="U18" si="20">(IF(OR($M18="",T18=""),"",IF(OR($M18=0,T18=0),0,IF((T18*100%)/$M18&gt;100%,100%,(T18*100%)/$M18))))</f>
        <v>0</v>
      </c>
      <c r="V18" s="209" t="str">
        <f t="shared" si="13"/>
        <v>ALERTA</v>
      </c>
      <c r="W18" s="543" t="s">
        <v>875</v>
      </c>
      <c r="X18" s="206" t="s">
        <v>836</v>
      </c>
      <c r="Y18" s="307" t="str">
        <f t="shared" si="14"/>
        <v>ATENCIÓN</v>
      </c>
      <c r="Z18" s="300" t="str">
        <f t="shared" si="15"/>
        <v>NO</v>
      </c>
      <c r="AA18" s="383" t="s">
        <v>97</v>
      </c>
      <c r="AB18" s="384" t="str">
        <f t="shared" si="16"/>
        <v>NO APLICA</v>
      </c>
      <c r="AC18" s="381" t="str">
        <f t="shared" si="17"/>
        <v>NO APLICA</v>
      </c>
      <c r="AD18" s="300" t="s">
        <v>98</v>
      </c>
      <c r="AE18" s="177"/>
    </row>
    <row r="19" spans="2:31" ht="183" customHeight="1" x14ac:dyDescent="0.25">
      <c r="B19" s="196" t="s">
        <v>85</v>
      </c>
      <c r="C19" s="598" t="s">
        <v>892</v>
      </c>
      <c r="D19" s="567" t="s">
        <v>399</v>
      </c>
      <c r="E19" s="228">
        <v>716</v>
      </c>
      <c r="F19" s="434" t="s">
        <v>893</v>
      </c>
      <c r="G19" s="229" t="s">
        <v>894</v>
      </c>
      <c r="H19" s="567" t="s">
        <v>895</v>
      </c>
      <c r="I19" s="190" t="s">
        <v>896</v>
      </c>
      <c r="J19" s="190">
        <v>1</v>
      </c>
      <c r="K19" s="151" t="s">
        <v>105</v>
      </c>
      <c r="L19" s="221" t="s">
        <v>897</v>
      </c>
      <c r="M19" s="215">
        <v>1</v>
      </c>
      <c r="N19" s="235">
        <v>45901</v>
      </c>
      <c r="O19" s="235">
        <v>45961</v>
      </c>
      <c r="P19" s="151"/>
      <c r="Q19" s="304">
        <v>45930</v>
      </c>
      <c r="R19" s="314" t="s">
        <v>996</v>
      </c>
      <c r="S19" s="560">
        <v>1</v>
      </c>
      <c r="T19" s="207">
        <f t="shared" ref="T19:T23" si="21">(IF(S19="","",IF(OR($J19=0,$J19="",Q19=""),"",S19/$J19)))</f>
        <v>1</v>
      </c>
      <c r="U19" s="208">
        <f t="shared" ref="U19:U23" si="22">(IF(OR($M19="",T19=""),"",IF(OR($M19=0,T19=0),0,IF((T19*100%)/$M19&gt;100%,100%,(T19*100%)/$M19))))</f>
        <v>1</v>
      </c>
      <c r="V19" s="209" t="str">
        <f t="shared" ref="V19:V24" si="23">IF(S19="","",IF(U19&lt;100%, IF(U19&lt;100%, "ALERTA","EN TERMINO"), IF(U19=100%, "OK", "EN TERMINO")))</f>
        <v>OK</v>
      </c>
      <c r="W19" s="534" t="s">
        <v>997</v>
      </c>
      <c r="X19" s="206" t="s">
        <v>836</v>
      </c>
      <c r="Y19" s="307" t="str">
        <f t="shared" ref="Y19:Y23" si="24">IF(U19=100%,IF(U19&gt;=100%,"CUMPLIDA","ATENCIÓN"),IF(U19&lt;50%,"ATENCIÓN","EN EJECUCIÓN"))</f>
        <v>CUMPLIDA</v>
      </c>
      <c r="Z19" s="300" t="str">
        <f t="shared" si="15"/>
        <v>SI</v>
      </c>
      <c r="AA19" s="383" t="s">
        <v>97</v>
      </c>
      <c r="AB19" s="384" t="str">
        <f t="shared" ref="AB19:AB24" si="25">IF(Y19="CUMPLIDA",IF(AND(Z19="SI",AA19="NO"),"EFECTIVA",IF(AND(Z19="NO",AA19="NO"),"INEFECTIVA",IF(AND(Z19="NO",AA19="SI"),"INEFECTIVA",IF(AND(Z19="SI",AA19="SI"),"INEFECTIVA")))),"NO APLICA")</f>
        <v>EFECTIVA</v>
      </c>
      <c r="AC19" s="381" t="str">
        <f t="shared" si="17"/>
        <v>NO</v>
      </c>
      <c r="AD19" s="300" t="s">
        <v>98</v>
      </c>
      <c r="AE19" s="151"/>
    </row>
    <row r="20" spans="2:31" ht="183" customHeight="1" x14ac:dyDescent="0.25">
      <c r="B20" s="196" t="s">
        <v>85</v>
      </c>
      <c r="C20" s="598"/>
      <c r="D20" s="567" t="s">
        <v>399</v>
      </c>
      <c r="E20" s="228">
        <v>717</v>
      </c>
      <c r="F20" s="434" t="s">
        <v>898</v>
      </c>
      <c r="G20" s="229" t="s">
        <v>899</v>
      </c>
      <c r="H20" s="567" t="s">
        <v>900</v>
      </c>
      <c r="I20" s="190" t="s">
        <v>896</v>
      </c>
      <c r="J20" s="190">
        <v>1</v>
      </c>
      <c r="K20" s="151" t="s">
        <v>92</v>
      </c>
      <c r="L20" s="221" t="s">
        <v>897</v>
      </c>
      <c r="M20" s="215">
        <v>1</v>
      </c>
      <c r="N20" s="235">
        <v>45901</v>
      </c>
      <c r="O20" s="235">
        <v>45961</v>
      </c>
      <c r="P20" s="151"/>
      <c r="Q20" s="304">
        <v>45930</v>
      </c>
      <c r="R20" s="314" t="s">
        <v>901</v>
      </c>
      <c r="S20" s="560">
        <v>0.3</v>
      </c>
      <c r="T20" s="207">
        <f t="shared" si="21"/>
        <v>0.3</v>
      </c>
      <c r="U20" s="208">
        <f t="shared" si="22"/>
        <v>0.3</v>
      </c>
      <c r="V20" s="209" t="str">
        <f t="shared" si="23"/>
        <v>ALERTA</v>
      </c>
      <c r="W20" s="316" t="s">
        <v>1027</v>
      </c>
      <c r="X20" s="222" t="s">
        <v>1029</v>
      </c>
      <c r="Y20" s="307" t="str">
        <f t="shared" si="24"/>
        <v>ATENCIÓN</v>
      </c>
      <c r="Z20" s="300" t="str">
        <f t="shared" si="15"/>
        <v>NO</v>
      </c>
      <c r="AA20" s="383" t="s">
        <v>97</v>
      </c>
      <c r="AB20" s="384" t="str">
        <f t="shared" si="25"/>
        <v>NO APLICA</v>
      </c>
      <c r="AC20" s="381" t="str">
        <f t="shared" si="17"/>
        <v>NO APLICA</v>
      </c>
      <c r="AD20" s="300" t="s">
        <v>98</v>
      </c>
      <c r="AE20" s="151"/>
    </row>
    <row r="21" spans="2:31" ht="183" customHeight="1" x14ac:dyDescent="0.25">
      <c r="B21" s="196" t="s">
        <v>85</v>
      </c>
      <c r="C21" s="598"/>
      <c r="D21" s="190" t="s">
        <v>399</v>
      </c>
      <c r="E21" s="228">
        <v>718</v>
      </c>
      <c r="F21" s="434" t="s">
        <v>902</v>
      </c>
      <c r="G21" s="229" t="s">
        <v>903</v>
      </c>
      <c r="H21" s="567" t="s">
        <v>904</v>
      </c>
      <c r="I21" s="190" t="s">
        <v>905</v>
      </c>
      <c r="J21" s="190">
        <v>1</v>
      </c>
      <c r="K21" s="151" t="s">
        <v>92</v>
      </c>
      <c r="L21" s="221" t="s">
        <v>897</v>
      </c>
      <c r="M21" s="215">
        <v>1</v>
      </c>
      <c r="N21" s="235" t="s">
        <v>906</v>
      </c>
      <c r="O21" s="235">
        <v>46022</v>
      </c>
      <c r="P21" s="151"/>
      <c r="Q21" s="304">
        <v>45930</v>
      </c>
      <c r="R21" s="314" t="s">
        <v>907</v>
      </c>
      <c r="S21" s="560">
        <v>0.3</v>
      </c>
      <c r="T21" s="207">
        <f t="shared" si="21"/>
        <v>0.3</v>
      </c>
      <c r="U21" s="208">
        <f t="shared" si="22"/>
        <v>0.3</v>
      </c>
      <c r="V21" s="209" t="str">
        <f t="shared" si="23"/>
        <v>ALERTA</v>
      </c>
      <c r="W21" s="316" t="s">
        <v>1028</v>
      </c>
      <c r="X21" s="222" t="s">
        <v>1029</v>
      </c>
      <c r="Y21" s="307" t="str">
        <f t="shared" si="24"/>
        <v>ATENCIÓN</v>
      </c>
      <c r="Z21" s="300" t="str">
        <f t="shared" si="15"/>
        <v>NO</v>
      </c>
      <c r="AA21" s="383" t="s">
        <v>97</v>
      </c>
      <c r="AB21" s="384" t="str">
        <f t="shared" si="25"/>
        <v>NO APLICA</v>
      </c>
      <c r="AC21" s="381" t="str">
        <f t="shared" si="17"/>
        <v>NO APLICA</v>
      </c>
      <c r="AD21" s="300" t="s">
        <v>98</v>
      </c>
      <c r="AE21" s="151"/>
    </row>
    <row r="22" spans="2:31" ht="183" customHeight="1" x14ac:dyDescent="0.25">
      <c r="B22" s="196" t="s">
        <v>85</v>
      </c>
      <c r="C22" s="598"/>
      <c r="D22" s="567" t="s">
        <v>399</v>
      </c>
      <c r="E22" s="228">
        <v>719</v>
      </c>
      <c r="F22" s="434" t="s">
        <v>908</v>
      </c>
      <c r="G22" s="229" t="s">
        <v>909</v>
      </c>
      <c r="H22" s="567" t="s">
        <v>910</v>
      </c>
      <c r="I22" s="190" t="s">
        <v>911</v>
      </c>
      <c r="J22" s="190">
        <v>1</v>
      </c>
      <c r="K22" s="151" t="s">
        <v>92</v>
      </c>
      <c r="L22" s="221" t="s">
        <v>897</v>
      </c>
      <c r="M22" s="215">
        <v>1</v>
      </c>
      <c r="N22" s="235" t="s">
        <v>906</v>
      </c>
      <c r="O22" s="254">
        <v>45930</v>
      </c>
      <c r="P22" s="532">
        <v>45991</v>
      </c>
      <c r="Q22" s="304">
        <v>45930</v>
      </c>
      <c r="R22" s="314" t="s">
        <v>912</v>
      </c>
      <c r="S22" s="420">
        <v>0.3</v>
      </c>
      <c r="T22" s="318">
        <f t="shared" si="21"/>
        <v>0.3</v>
      </c>
      <c r="U22" s="208">
        <f t="shared" si="22"/>
        <v>0.3</v>
      </c>
      <c r="V22" s="209" t="str">
        <f t="shared" si="23"/>
        <v>ALERTA</v>
      </c>
      <c r="W22" s="316" t="s">
        <v>1030</v>
      </c>
      <c r="X22" s="222" t="s">
        <v>1029</v>
      </c>
      <c r="Y22" s="307" t="str">
        <f t="shared" si="24"/>
        <v>ATENCIÓN</v>
      </c>
      <c r="Z22" s="300" t="str">
        <f t="shared" si="15"/>
        <v>NO</v>
      </c>
      <c r="AA22" s="383" t="s">
        <v>97</v>
      </c>
      <c r="AB22" s="384" t="str">
        <f t="shared" si="25"/>
        <v>NO APLICA</v>
      </c>
      <c r="AC22" s="381" t="str">
        <f t="shared" si="17"/>
        <v>NO APLICA</v>
      </c>
      <c r="AD22" s="300" t="s">
        <v>98</v>
      </c>
      <c r="AE22" s="151"/>
    </row>
    <row r="23" spans="2:31" ht="219" customHeight="1" x14ac:dyDescent="0.25">
      <c r="B23" s="196" t="s">
        <v>85</v>
      </c>
      <c r="C23" s="598"/>
      <c r="D23" s="190" t="s">
        <v>399</v>
      </c>
      <c r="E23" s="228">
        <v>720</v>
      </c>
      <c r="F23" s="545" t="s">
        <v>913</v>
      </c>
      <c r="G23" s="229" t="s">
        <v>914</v>
      </c>
      <c r="H23" s="567" t="s">
        <v>915</v>
      </c>
      <c r="I23" s="190" t="s">
        <v>916</v>
      </c>
      <c r="J23" s="190">
        <v>1</v>
      </c>
      <c r="K23" s="151" t="s">
        <v>92</v>
      </c>
      <c r="L23" s="221" t="s">
        <v>897</v>
      </c>
      <c r="M23" s="215">
        <v>1</v>
      </c>
      <c r="N23" s="235">
        <v>45895</v>
      </c>
      <c r="O23" s="235">
        <v>46022</v>
      </c>
      <c r="P23" s="151"/>
      <c r="Q23" s="304">
        <v>45930</v>
      </c>
      <c r="R23" s="316" t="s">
        <v>917</v>
      </c>
      <c r="S23" s="560">
        <v>0.5</v>
      </c>
      <c r="T23" s="210">
        <f t="shared" si="21"/>
        <v>0.5</v>
      </c>
      <c r="U23" s="211">
        <f t="shared" si="22"/>
        <v>0.5</v>
      </c>
      <c r="V23" s="505" t="str">
        <f t="shared" si="23"/>
        <v>ALERTA</v>
      </c>
      <c r="W23" s="316" t="s">
        <v>1031</v>
      </c>
      <c r="X23" s="222" t="s">
        <v>1029</v>
      </c>
      <c r="Y23" s="307" t="str">
        <f t="shared" si="24"/>
        <v>EN EJECUCIÓN</v>
      </c>
      <c r="Z23" s="300" t="str">
        <f t="shared" si="15"/>
        <v>NO</v>
      </c>
      <c r="AA23" s="383" t="s">
        <v>97</v>
      </c>
      <c r="AB23" s="384" t="str">
        <f t="shared" si="25"/>
        <v>NO APLICA</v>
      </c>
      <c r="AC23" s="381" t="str">
        <f t="shared" si="17"/>
        <v>NO APLICA</v>
      </c>
      <c r="AD23" s="300" t="s">
        <v>98</v>
      </c>
      <c r="AE23" s="151"/>
    </row>
    <row r="24" spans="2:31" ht="183" customHeight="1" x14ac:dyDescent="0.25">
      <c r="B24" s="196" t="s">
        <v>85</v>
      </c>
      <c r="C24" s="217" t="s">
        <v>99</v>
      </c>
      <c r="D24" s="264" t="s">
        <v>100</v>
      </c>
      <c r="E24" s="228">
        <v>554</v>
      </c>
      <c r="F24" s="398" t="s">
        <v>101</v>
      </c>
      <c r="G24" s="220" t="s">
        <v>102</v>
      </c>
      <c r="H24" s="569" t="s">
        <v>918</v>
      </c>
      <c r="I24" s="292" t="s">
        <v>919</v>
      </c>
      <c r="J24" s="292">
        <v>1</v>
      </c>
      <c r="K24" s="190" t="s">
        <v>105</v>
      </c>
      <c r="L24" s="221" t="s">
        <v>897</v>
      </c>
      <c r="M24" s="242">
        <v>1</v>
      </c>
      <c r="N24" s="235">
        <v>45566</v>
      </c>
      <c r="O24" s="537">
        <v>45838</v>
      </c>
      <c r="P24" s="266">
        <v>45991</v>
      </c>
      <c r="Q24" s="571">
        <v>45930</v>
      </c>
      <c r="R24" s="314" t="s">
        <v>875</v>
      </c>
      <c r="S24" s="560">
        <v>0</v>
      </c>
      <c r="T24" s="210">
        <f>(IF(S24="","",IF(OR($J24=0,$J24="",Q24=""),"",S24/$J24)))</f>
        <v>0</v>
      </c>
      <c r="U24" s="370">
        <f>(IF(OR($M24="",T24=""),"",IF(OR($M24=0,T24=0),0,IF((T24*100%)/$M24&gt;100%,100%,(T24*100%)/$M24))))</f>
        <v>0</v>
      </c>
      <c r="V24" s="505" t="str">
        <f t="shared" si="23"/>
        <v>ALERTA</v>
      </c>
      <c r="W24" s="535" t="s">
        <v>920</v>
      </c>
      <c r="X24" s="206" t="s">
        <v>836</v>
      </c>
      <c r="Y24" s="544" t="str">
        <f>IF(U24=100%,IF(U24&gt;=100%,"CUMPLIDA","ATENCIÓN"),IF(U24&lt;50%,"ATENCIÓN","EN EJECUCIÓN"))</f>
        <v>ATENCIÓN</v>
      </c>
      <c r="Z24" s="206" t="str">
        <f t="shared" si="15"/>
        <v>NO</v>
      </c>
      <c r="AA24" s="365" t="s">
        <v>97</v>
      </c>
      <c r="AB24" s="363" t="str">
        <f t="shared" si="25"/>
        <v>NO APLICA</v>
      </c>
      <c r="AC24" s="187" t="str">
        <f t="shared" si="17"/>
        <v>NO APLICA</v>
      </c>
      <c r="AD24" s="206" t="s">
        <v>98</v>
      </c>
      <c r="AE24" s="151"/>
    </row>
  </sheetData>
  <autoFilter ref="B3:AE24">
    <filterColumn colId="6">
      <colorFilter dxfId="12"/>
    </filterColumn>
  </autoFilter>
  <mergeCells count="9">
    <mergeCell ref="C9:C18"/>
    <mergeCell ref="C19:C23"/>
    <mergeCell ref="C6:C7"/>
    <mergeCell ref="Z1:AE2"/>
    <mergeCell ref="Q2:Y2"/>
    <mergeCell ref="C4:C5"/>
    <mergeCell ref="B1:F2"/>
    <mergeCell ref="Q1:Y1"/>
    <mergeCell ref="G1:P2"/>
  </mergeCells>
  <conditionalFormatting sqref="V4:V23">
    <cfRule type="dataBar" priority="240">
      <dataBar>
        <cfvo type="min"/>
        <cfvo type="max"/>
        <color rgb="FF638EC6"/>
      </dataBar>
    </cfRule>
  </conditionalFormatting>
  <conditionalFormatting sqref="V4:V24">
    <cfRule type="containsText" dxfId="11" priority="10" stopIfTrue="1" operator="containsText" text="EN TERMINO">
      <formula>NOT(ISERROR(SEARCH("EN TERMINO",V4)))</formula>
    </cfRule>
    <cfRule type="containsText" priority="11" operator="containsText" text="AMARILLO">
      <formula>NOT(ISERROR(SEARCH("AMARILLO",V4)))</formula>
    </cfRule>
    <cfRule type="containsText" dxfId="10" priority="12" stopIfTrue="1" operator="containsText" text="ALERTA">
      <formula>NOT(ISERROR(SEARCH("ALERTA",V4)))</formula>
    </cfRule>
    <cfRule type="containsText" dxfId="9" priority="13" stopIfTrue="1" operator="containsText" text="OK">
      <formula>NOT(ISERROR(SEARCH("OK",V4)))</formula>
    </cfRule>
  </conditionalFormatting>
  <conditionalFormatting sqref="V24">
    <cfRule type="dataBar" priority="14">
      <dataBar>
        <cfvo type="min"/>
        <cfvo type="max"/>
        <color rgb="FF638EC6"/>
      </dataBar>
    </cfRule>
  </conditionalFormatting>
  <conditionalFormatting sqref="Y4:Y24">
    <cfRule type="containsText" dxfId="8" priority="1" operator="containsText" text="EN EJECUCIÓN">
      <formula>NOT(ISERROR(SEARCH("EN EJECUCIÓN",Y4)))</formula>
    </cfRule>
    <cfRule type="containsText" dxfId="7" priority="2" operator="containsText" text="EN TERMINO">
      <formula>NOT(ISERROR(SEARCH("EN TERMINO",Y4)))</formula>
    </cfRule>
    <cfRule type="containsText" dxfId="6" priority="3" operator="containsText" text="ATENCIÓN">
      <formula>NOT(ISERROR(SEARCH("ATENCIÓN",Y4)))</formula>
    </cfRule>
    <cfRule type="containsText" dxfId="5" priority="4" stopIfTrue="1" operator="containsText" text="PENDIENTE">
      <formula>NOT(ISERROR(SEARCH("PENDIENTE",Y4)))</formula>
    </cfRule>
    <cfRule type="containsText" dxfId="4" priority="5" stopIfTrue="1" operator="containsText" text="INCUMPLIDA">
      <formula>NOT(ISERROR(SEARCH("INCUMPLIDA",Y4)))</formula>
    </cfRule>
    <cfRule type="containsText" dxfId="3" priority="6" stopIfTrue="1" operator="containsText" text="CUMPLIDA">
      <formula>NOT(ISERROR(SEARCH("CUMPLIDA",Y4)))</formula>
    </cfRule>
  </conditionalFormatting>
  <conditionalFormatting sqref="AC4:AC24">
    <cfRule type="containsText" dxfId="2" priority="7" operator="containsText" text="cerrada">
      <formula>NOT(ISERROR(SEARCH("cerrada",AC4)))</formula>
    </cfRule>
    <cfRule type="containsText" dxfId="1" priority="8" operator="containsText" text="cerrado">
      <formula>NOT(ISERROR(SEARCH("cerrado",AC4)))</formula>
    </cfRule>
    <cfRule type="containsText" dxfId="0" priority="9" operator="containsText" text="Abierto">
      <formula>NOT(ISERROR(SEARCH("Abierto",AC4)))</formula>
    </cfRule>
  </conditionalFormatting>
  <dataValidations count="3">
    <dataValidation type="list" allowBlank="1" showInputMessage="1" showErrorMessage="1" sqref="K4:K24">
      <formula1>"Correctiva, Preventiva, Acción de mejora"</formula1>
    </dataValidation>
    <dataValidation type="list" allowBlank="1" showInputMessage="1" showErrorMessage="1" sqref="AA4:AA23">
      <formula1>$BF$4:$BH$4</formula1>
    </dataValidation>
    <dataValidation type="list" allowBlank="1" showInputMessage="1" showErrorMessage="1" sqref="AA24">
      <formula1>#REF!</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N72"/>
  <sheetViews>
    <sheetView topLeftCell="B1" workbookViewId="0">
      <selection activeCell="J66" sqref="J66"/>
    </sheetView>
  </sheetViews>
  <sheetFormatPr baseColWidth="10" defaultColWidth="11.42578125" defaultRowHeight="16.5" x14ac:dyDescent="0.3"/>
  <cols>
    <col min="1" max="1" width="11.42578125" style="163"/>
    <col min="2" max="2" width="21.85546875" style="163" customWidth="1"/>
    <col min="3" max="3" width="56.7109375" style="163" customWidth="1"/>
    <col min="4" max="4" width="11.42578125" style="163"/>
    <col min="5" max="5" width="15.140625" style="163" customWidth="1"/>
    <col min="6" max="6" width="11.42578125" style="163"/>
    <col min="7" max="8" width="12.28515625" style="163" customWidth="1"/>
    <col min="9" max="16384" width="11.42578125" style="163"/>
  </cols>
  <sheetData>
    <row r="2" spans="2:14" x14ac:dyDescent="0.3">
      <c r="B2" s="661" t="s">
        <v>961</v>
      </c>
      <c r="C2" s="661"/>
      <c r="D2" s="661"/>
      <c r="E2" s="661"/>
      <c r="F2" s="661"/>
      <c r="G2" s="661"/>
      <c r="H2" s="661"/>
      <c r="I2" s="661"/>
      <c r="J2" s="661"/>
      <c r="K2" s="661"/>
      <c r="L2" s="661"/>
      <c r="M2" s="661"/>
      <c r="N2" s="661"/>
    </row>
    <row r="4" spans="2:14" ht="45" x14ac:dyDescent="0.3">
      <c r="B4" s="267" t="s">
        <v>962</v>
      </c>
      <c r="C4" s="268" t="s">
        <v>963</v>
      </c>
      <c r="D4" s="269" t="s">
        <v>964</v>
      </c>
      <c r="E4" s="270" t="s">
        <v>965</v>
      </c>
      <c r="F4" s="328" t="s">
        <v>966</v>
      </c>
      <c r="G4" s="271" t="s">
        <v>967</v>
      </c>
      <c r="H4" s="271" t="s">
        <v>968</v>
      </c>
      <c r="I4" s="271" t="s">
        <v>969</v>
      </c>
      <c r="J4" s="271" t="s">
        <v>1032</v>
      </c>
      <c r="K4" s="272" t="s">
        <v>970</v>
      </c>
      <c r="L4" s="273" t="s">
        <v>971</v>
      </c>
    </row>
    <row r="5" spans="2:14" ht="45.75" customHeight="1" x14ac:dyDescent="0.3">
      <c r="B5" s="662" t="s">
        <v>972</v>
      </c>
      <c r="C5" s="274" t="s">
        <v>343</v>
      </c>
      <c r="D5" s="275">
        <v>2</v>
      </c>
      <c r="E5" s="276">
        <v>2</v>
      </c>
      <c r="F5" s="277">
        <v>2</v>
      </c>
      <c r="G5" s="278"/>
      <c r="H5" s="278"/>
      <c r="I5" s="278">
        <v>2</v>
      </c>
      <c r="J5" s="278"/>
      <c r="K5" s="279"/>
      <c r="L5" s="280"/>
    </row>
    <row r="6" spans="2:14" ht="40.5" customHeight="1" x14ac:dyDescent="0.3">
      <c r="B6" s="663"/>
      <c r="C6" s="274" t="s">
        <v>206</v>
      </c>
      <c r="D6" s="275">
        <v>1</v>
      </c>
      <c r="E6" s="276">
        <v>1</v>
      </c>
      <c r="F6" s="277">
        <v>2</v>
      </c>
      <c r="G6" s="278"/>
      <c r="H6" s="278">
        <v>2</v>
      </c>
      <c r="I6" s="278"/>
      <c r="J6" s="278"/>
      <c r="K6" s="279"/>
      <c r="L6" s="280"/>
    </row>
    <row r="7" spans="2:14" ht="40.5" customHeight="1" x14ac:dyDescent="0.3">
      <c r="B7" s="663"/>
      <c r="C7" s="274" t="s">
        <v>363</v>
      </c>
      <c r="D7" s="275">
        <v>1</v>
      </c>
      <c r="E7" s="276">
        <v>1</v>
      </c>
      <c r="F7" s="277">
        <v>2</v>
      </c>
      <c r="G7" s="278"/>
      <c r="H7" s="278">
        <v>2</v>
      </c>
      <c r="I7" s="278"/>
      <c r="J7" s="278"/>
      <c r="K7" s="279"/>
      <c r="L7" s="280"/>
    </row>
    <row r="8" spans="2:14" ht="40.5" customHeight="1" x14ac:dyDescent="0.3">
      <c r="B8" s="663"/>
      <c r="C8" s="274" t="s">
        <v>213</v>
      </c>
      <c r="D8" s="275">
        <v>3</v>
      </c>
      <c r="E8" s="276">
        <v>3</v>
      </c>
      <c r="F8" s="277">
        <v>3</v>
      </c>
      <c r="G8" s="278"/>
      <c r="H8" s="278"/>
      <c r="I8" s="278">
        <v>3</v>
      </c>
      <c r="J8" s="278"/>
      <c r="K8" s="279"/>
      <c r="L8" s="280"/>
    </row>
    <row r="9" spans="2:14" ht="40.5" customHeight="1" x14ac:dyDescent="0.3">
      <c r="B9" s="663"/>
      <c r="C9" s="274" t="s">
        <v>86</v>
      </c>
      <c r="D9" s="275">
        <v>2</v>
      </c>
      <c r="E9" s="276">
        <v>1</v>
      </c>
      <c r="F9" s="277">
        <v>2</v>
      </c>
      <c r="G9" s="278"/>
      <c r="H9" s="278"/>
      <c r="I9" s="278">
        <v>1</v>
      </c>
      <c r="J9" s="278">
        <v>1</v>
      </c>
      <c r="K9" s="279"/>
      <c r="L9" s="280"/>
    </row>
    <row r="10" spans="2:14" ht="40.5" customHeight="1" x14ac:dyDescent="0.3">
      <c r="B10" s="664"/>
      <c r="C10" s="274" t="s">
        <v>99</v>
      </c>
      <c r="D10" s="275">
        <v>1</v>
      </c>
      <c r="E10" s="276">
        <v>1</v>
      </c>
      <c r="F10" s="277">
        <v>1</v>
      </c>
      <c r="G10" s="278"/>
      <c r="H10" s="278"/>
      <c r="I10" s="278"/>
      <c r="J10" s="278">
        <v>1</v>
      </c>
      <c r="K10" s="279"/>
      <c r="L10" s="280"/>
    </row>
    <row r="11" spans="2:14" ht="40.5" customHeight="1" x14ac:dyDescent="0.3">
      <c r="B11" s="662" t="s">
        <v>973</v>
      </c>
      <c r="C11" s="281" t="s">
        <v>112</v>
      </c>
      <c r="D11" s="275">
        <v>1</v>
      </c>
      <c r="E11" s="276"/>
      <c r="F11" s="277">
        <v>5</v>
      </c>
      <c r="G11" s="278"/>
      <c r="H11" s="278">
        <v>1</v>
      </c>
      <c r="I11" s="278"/>
      <c r="J11" s="278"/>
      <c r="K11" s="279"/>
      <c r="L11" s="280">
        <v>4</v>
      </c>
    </row>
    <row r="12" spans="2:14" ht="40.5" customHeight="1" x14ac:dyDescent="0.3">
      <c r="B12" s="664"/>
      <c r="C12" s="281" t="s">
        <v>244</v>
      </c>
      <c r="D12" s="275">
        <v>1</v>
      </c>
      <c r="E12" s="276">
        <v>1</v>
      </c>
      <c r="F12" s="277">
        <v>1</v>
      </c>
      <c r="G12" s="278"/>
      <c r="H12" s="278"/>
      <c r="I12" s="278">
        <v>1</v>
      </c>
      <c r="J12" s="278"/>
      <c r="K12" s="279"/>
      <c r="L12" s="280"/>
    </row>
    <row r="13" spans="2:14" ht="31.5" customHeight="1" x14ac:dyDescent="0.3">
      <c r="B13" s="328" t="s">
        <v>974</v>
      </c>
      <c r="C13" s="281" t="s">
        <v>131</v>
      </c>
      <c r="D13" s="275">
        <v>5</v>
      </c>
      <c r="E13" s="276">
        <v>4</v>
      </c>
      <c r="F13" s="277">
        <v>5</v>
      </c>
      <c r="G13" s="278"/>
      <c r="H13" s="278"/>
      <c r="I13" s="278">
        <v>4</v>
      </c>
      <c r="J13" s="278">
        <v>1</v>
      </c>
      <c r="K13" s="279"/>
      <c r="L13" s="280"/>
    </row>
    <row r="14" spans="2:14" ht="31.5" customHeight="1" x14ac:dyDescent="0.3">
      <c r="B14" s="662" t="s">
        <v>975</v>
      </c>
      <c r="C14" s="281" t="s">
        <v>140</v>
      </c>
      <c r="D14" s="275">
        <v>10</v>
      </c>
      <c r="E14" s="276">
        <v>9</v>
      </c>
      <c r="F14" s="277">
        <v>10</v>
      </c>
      <c r="G14" s="278">
        <v>9</v>
      </c>
      <c r="H14" s="278"/>
      <c r="I14" s="278"/>
      <c r="J14" s="278"/>
      <c r="K14" s="279"/>
      <c r="L14" s="280">
        <v>1</v>
      </c>
    </row>
    <row r="15" spans="2:14" ht="31.5" customHeight="1" x14ac:dyDescent="0.3">
      <c r="B15" s="663"/>
      <c r="C15" s="281" t="s">
        <v>976</v>
      </c>
      <c r="D15" s="275">
        <v>6</v>
      </c>
      <c r="E15" s="276">
        <v>5</v>
      </c>
      <c r="F15" s="277">
        <v>7</v>
      </c>
      <c r="G15" s="278">
        <v>6</v>
      </c>
      <c r="H15" s="278"/>
      <c r="I15" s="278"/>
      <c r="J15" s="278"/>
      <c r="K15" s="279"/>
      <c r="L15" s="278">
        <v>1</v>
      </c>
    </row>
    <row r="16" spans="2:14" ht="31.5" customHeight="1" x14ac:dyDescent="0.3">
      <c r="B16" s="663"/>
      <c r="C16" s="281" t="s">
        <v>156</v>
      </c>
      <c r="D16" s="275">
        <v>2</v>
      </c>
      <c r="E16" s="276">
        <v>1</v>
      </c>
      <c r="F16" s="277">
        <v>2</v>
      </c>
      <c r="G16" s="278">
        <v>1</v>
      </c>
      <c r="H16" s="278"/>
      <c r="I16" s="278"/>
      <c r="J16" s="278"/>
      <c r="K16" s="279"/>
      <c r="L16" s="278">
        <v>1</v>
      </c>
    </row>
    <row r="17" spans="2:12" ht="31.5" customHeight="1" x14ac:dyDescent="0.3">
      <c r="B17" s="663"/>
      <c r="C17" s="281" t="s">
        <v>165</v>
      </c>
      <c r="D17" s="275">
        <v>5</v>
      </c>
      <c r="E17" s="276">
        <v>5</v>
      </c>
      <c r="F17" s="277">
        <v>5</v>
      </c>
      <c r="G17" s="278">
        <v>4</v>
      </c>
      <c r="H17" s="278"/>
      <c r="I17" s="278"/>
      <c r="J17" s="278">
        <v>1</v>
      </c>
      <c r="K17" s="279"/>
      <c r="L17" s="278"/>
    </row>
    <row r="18" spans="2:12" ht="31.5" customHeight="1" x14ac:dyDescent="0.3">
      <c r="B18" s="663"/>
      <c r="C18" s="281" t="s">
        <v>977</v>
      </c>
      <c r="D18" s="275">
        <v>2</v>
      </c>
      <c r="E18" s="276">
        <v>2</v>
      </c>
      <c r="F18" s="277">
        <v>4</v>
      </c>
      <c r="G18" s="278">
        <v>1</v>
      </c>
      <c r="H18" s="278"/>
      <c r="I18" s="278">
        <v>2</v>
      </c>
      <c r="J18" s="278">
        <v>1</v>
      </c>
      <c r="K18" s="279"/>
      <c r="L18" s="280"/>
    </row>
    <row r="19" spans="2:12" ht="31.5" customHeight="1" x14ac:dyDescent="0.3">
      <c r="B19" s="663"/>
      <c r="C19" s="281" t="s">
        <v>198</v>
      </c>
      <c r="D19" s="275">
        <v>2</v>
      </c>
      <c r="E19" s="276">
        <v>1</v>
      </c>
      <c r="F19" s="277">
        <v>3</v>
      </c>
      <c r="G19" s="278">
        <v>1</v>
      </c>
      <c r="H19" s="278"/>
      <c r="I19" s="278"/>
      <c r="J19" s="278">
        <v>1</v>
      </c>
      <c r="K19" s="279"/>
      <c r="L19" s="280">
        <v>1</v>
      </c>
    </row>
    <row r="20" spans="2:12" ht="31.5" customHeight="1" x14ac:dyDescent="0.3">
      <c r="B20" s="663"/>
      <c r="C20" s="281" t="s">
        <v>177</v>
      </c>
      <c r="D20" s="275">
        <v>4</v>
      </c>
      <c r="E20" s="276">
        <v>1</v>
      </c>
      <c r="F20" s="277">
        <v>7</v>
      </c>
      <c r="G20" s="278">
        <v>1</v>
      </c>
      <c r="H20" s="278"/>
      <c r="I20" s="278">
        <v>1</v>
      </c>
      <c r="J20" s="278">
        <v>3</v>
      </c>
      <c r="K20" s="279"/>
      <c r="L20" s="280">
        <v>2</v>
      </c>
    </row>
    <row r="21" spans="2:12" ht="31.5" customHeight="1" x14ac:dyDescent="0.3">
      <c r="B21" s="663"/>
      <c r="C21" s="281" t="s">
        <v>206</v>
      </c>
      <c r="D21" s="275">
        <v>1</v>
      </c>
      <c r="E21" s="276">
        <v>1</v>
      </c>
      <c r="F21" s="277">
        <v>2</v>
      </c>
      <c r="G21" s="278"/>
      <c r="H21" s="278"/>
      <c r="I21" s="278">
        <v>1</v>
      </c>
      <c r="J21" s="278">
        <v>1</v>
      </c>
      <c r="K21" s="279"/>
      <c r="L21" s="280"/>
    </row>
    <row r="22" spans="2:12" ht="31.5" customHeight="1" x14ac:dyDescent="0.3">
      <c r="B22" s="663"/>
      <c r="C22" s="281" t="s">
        <v>363</v>
      </c>
      <c r="D22" s="275">
        <v>1</v>
      </c>
      <c r="E22" s="276">
        <v>1</v>
      </c>
      <c r="F22" s="277">
        <v>2</v>
      </c>
      <c r="G22" s="278"/>
      <c r="H22" s="278"/>
      <c r="I22" s="278">
        <v>1</v>
      </c>
      <c r="J22" s="278">
        <v>1</v>
      </c>
      <c r="K22" s="279"/>
      <c r="L22" s="280"/>
    </row>
    <row r="23" spans="2:12" ht="31.5" customHeight="1" x14ac:dyDescent="0.3">
      <c r="B23" s="663"/>
      <c r="C23" s="281" t="s">
        <v>369</v>
      </c>
      <c r="D23" s="275">
        <v>1</v>
      </c>
      <c r="E23" s="276">
        <v>1</v>
      </c>
      <c r="F23" s="277">
        <v>2</v>
      </c>
      <c r="G23" s="278"/>
      <c r="H23" s="278"/>
      <c r="I23" s="278">
        <v>1</v>
      </c>
      <c r="J23" s="278">
        <v>1</v>
      </c>
      <c r="K23" s="279"/>
      <c r="L23" s="280"/>
    </row>
    <row r="24" spans="2:12" ht="31.5" customHeight="1" x14ac:dyDescent="0.3">
      <c r="B24" s="663"/>
      <c r="C24" s="281" t="s">
        <v>213</v>
      </c>
      <c r="D24" s="275">
        <v>2</v>
      </c>
      <c r="E24" s="276">
        <v>1</v>
      </c>
      <c r="F24" s="277">
        <v>3</v>
      </c>
      <c r="G24" s="278"/>
      <c r="H24" s="278"/>
      <c r="I24" s="278">
        <v>2</v>
      </c>
      <c r="J24" s="278"/>
      <c r="K24" s="279"/>
      <c r="L24" s="280">
        <v>1</v>
      </c>
    </row>
    <row r="25" spans="2:12" ht="31.5" customHeight="1" x14ac:dyDescent="0.3">
      <c r="B25" s="663"/>
      <c r="C25" s="281" t="s">
        <v>978</v>
      </c>
      <c r="D25" s="275">
        <v>5</v>
      </c>
      <c r="E25" s="276">
        <v>1</v>
      </c>
      <c r="F25" s="277">
        <v>5</v>
      </c>
      <c r="G25" s="278"/>
      <c r="H25" s="278"/>
      <c r="I25" s="278"/>
      <c r="J25" s="278">
        <v>1</v>
      </c>
      <c r="K25" s="279"/>
      <c r="L25" s="280">
        <v>4</v>
      </c>
    </row>
    <row r="26" spans="2:12" ht="31.5" customHeight="1" x14ac:dyDescent="0.3">
      <c r="B26" s="663"/>
      <c r="C26" s="281" t="s">
        <v>244</v>
      </c>
      <c r="D26" s="275">
        <v>6</v>
      </c>
      <c r="E26" s="276">
        <v>3</v>
      </c>
      <c r="F26" s="277">
        <v>6</v>
      </c>
      <c r="G26" s="278"/>
      <c r="H26" s="278"/>
      <c r="I26" s="278"/>
      <c r="J26" s="278">
        <v>5</v>
      </c>
      <c r="K26" s="279"/>
      <c r="L26" s="280">
        <v>1</v>
      </c>
    </row>
    <row r="27" spans="2:12" ht="31.5" customHeight="1" x14ac:dyDescent="0.3">
      <c r="B27" s="664"/>
      <c r="C27" s="281" t="s">
        <v>86</v>
      </c>
      <c r="D27" s="275">
        <v>8</v>
      </c>
      <c r="E27" s="276">
        <v>4</v>
      </c>
      <c r="F27" s="277">
        <v>12</v>
      </c>
      <c r="G27" s="278"/>
      <c r="H27" s="278"/>
      <c r="I27" s="278">
        <v>1</v>
      </c>
      <c r="J27" s="278">
        <v>7</v>
      </c>
      <c r="K27" s="279"/>
      <c r="L27" s="280">
        <v>4</v>
      </c>
    </row>
    <row r="28" spans="2:12" ht="37.5" customHeight="1" x14ac:dyDescent="0.3">
      <c r="B28" s="658" t="s">
        <v>979</v>
      </c>
      <c r="C28" s="282" t="s">
        <v>301</v>
      </c>
      <c r="D28" s="275">
        <v>4</v>
      </c>
      <c r="E28" s="276">
        <v>2</v>
      </c>
      <c r="F28" s="277">
        <v>7</v>
      </c>
      <c r="G28" s="278">
        <v>6</v>
      </c>
      <c r="H28" s="278"/>
      <c r="I28" s="278"/>
      <c r="J28" s="278"/>
      <c r="K28" s="283"/>
      <c r="L28" s="280">
        <v>1</v>
      </c>
    </row>
    <row r="29" spans="2:12" ht="37.5" customHeight="1" x14ac:dyDescent="0.3">
      <c r="B29" s="659"/>
      <c r="C29" s="282" t="s">
        <v>310</v>
      </c>
      <c r="D29" s="275">
        <v>3</v>
      </c>
      <c r="E29" s="276">
        <v>1</v>
      </c>
      <c r="F29" s="277">
        <v>5</v>
      </c>
      <c r="G29" s="278">
        <v>4</v>
      </c>
      <c r="H29" s="278"/>
      <c r="I29" s="278"/>
      <c r="J29" s="278"/>
      <c r="K29" s="283"/>
      <c r="L29" s="280">
        <v>1</v>
      </c>
    </row>
    <row r="30" spans="2:12" ht="37.5" customHeight="1" x14ac:dyDescent="0.3">
      <c r="B30" s="659"/>
      <c r="C30" s="282" t="s">
        <v>980</v>
      </c>
      <c r="D30" s="275">
        <v>1</v>
      </c>
      <c r="E30" s="276"/>
      <c r="F30" s="277">
        <v>1</v>
      </c>
      <c r="G30" s="278"/>
      <c r="H30" s="278"/>
      <c r="I30" s="278"/>
      <c r="J30" s="278"/>
      <c r="K30" s="283"/>
      <c r="L30" s="280">
        <v>1</v>
      </c>
    </row>
    <row r="31" spans="2:12" ht="47.25" customHeight="1" x14ac:dyDescent="0.3">
      <c r="B31" s="659"/>
      <c r="C31" s="281" t="s">
        <v>981</v>
      </c>
      <c r="D31" s="275">
        <v>2</v>
      </c>
      <c r="E31" s="276"/>
      <c r="F31" s="277">
        <v>2</v>
      </c>
      <c r="G31" s="278"/>
      <c r="H31" s="278"/>
      <c r="I31" s="278"/>
      <c r="J31" s="278"/>
      <c r="K31" s="283"/>
      <c r="L31" s="280">
        <v>2</v>
      </c>
    </row>
    <row r="32" spans="2:12" ht="47.25" customHeight="1" x14ac:dyDescent="0.3">
      <c r="B32" s="659"/>
      <c r="C32" s="281" t="s">
        <v>976</v>
      </c>
      <c r="D32" s="275">
        <v>2</v>
      </c>
      <c r="E32" s="276"/>
      <c r="F32" s="277">
        <v>1</v>
      </c>
      <c r="G32" s="278"/>
      <c r="H32" s="278"/>
      <c r="I32" s="278"/>
      <c r="J32" s="278"/>
      <c r="K32" s="279"/>
      <c r="L32" s="278">
        <v>1</v>
      </c>
    </row>
    <row r="33" spans="2:12" ht="47.25" customHeight="1" x14ac:dyDescent="0.3">
      <c r="B33" s="659"/>
      <c r="C33" s="281" t="s">
        <v>326</v>
      </c>
      <c r="D33" s="275">
        <v>1</v>
      </c>
      <c r="E33" s="276"/>
      <c r="F33" s="277">
        <v>1</v>
      </c>
      <c r="G33" s="278"/>
      <c r="H33" s="278"/>
      <c r="I33" s="278"/>
      <c r="J33" s="278"/>
      <c r="K33" s="279"/>
      <c r="L33" s="280">
        <v>1</v>
      </c>
    </row>
    <row r="34" spans="2:12" ht="36.75" customHeight="1" x14ac:dyDescent="0.3">
      <c r="B34" s="659"/>
      <c r="C34" s="281" t="s">
        <v>156</v>
      </c>
      <c r="D34" s="275">
        <v>1</v>
      </c>
      <c r="E34" s="276"/>
      <c r="F34" s="277">
        <v>1</v>
      </c>
      <c r="G34" s="278"/>
      <c r="H34" s="278"/>
      <c r="I34" s="278"/>
      <c r="J34" s="278"/>
      <c r="K34" s="279"/>
      <c r="L34" s="280">
        <v>1</v>
      </c>
    </row>
    <row r="35" spans="2:12" ht="42.75" customHeight="1" x14ac:dyDescent="0.3">
      <c r="B35" s="659"/>
      <c r="C35" s="281" t="s">
        <v>332</v>
      </c>
      <c r="D35" s="275">
        <v>1</v>
      </c>
      <c r="E35" s="276"/>
      <c r="F35" s="277">
        <v>1</v>
      </c>
      <c r="G35" s="278"/>
      <c r="H35" s="278"/>
      <c r="I35" s="278"/>
      <c r="J35" s="278"/>
      <c r="K35" s="279"/>
      <c r="L35" s="280">
        <v>1</v>
      </c>
    </row>
    <row r="36" spans="2:12" ht="32.25" customHeight="1" x14ac:dyDescent="0.3">
      <c r="B36" s="659"/>
      <c r="C36" s="281" t="s">
        <v>977</v>
      </c>
      <c r="D36" s="275">
        <v>3</v>
      </c>
      <c r="E36" s="276"/>
      <c r="F36" s="277">
        <v>3</v>
      </c>
      <c r="G36" s="278"/>
      <c r="H36" s="278"/>
      <c r="I36" s="278"/>
      <c r="J36" s="278"/>
      <c r="K36" s="279"/>
      <c r="L36" s="280">
        <v>3</v>
      </c>
    </row>
    <row r="37" spans="2:12" ht="45" customHeight="1" x14ac:dyDescent="0.3">
      <c r="B37" s="659"/>
      <c r="C37" s="274" t="s">
        <v>343</v>
      </c>
      <c r="D37" s="275">
        <v>8</v>
      </c>
      <c r="E37" s="276">
        <v>8</v>
      </c>
      <c r="F37" s="277">
        <v>21</v>
      </c>
      <c r="G37" s="278">
        <v>12</v>
      </c>
      <c r="H37" s="278">
        <v>8</v>
      </c>
      <c r="I37" s="278"/>
      <c r="J37" s="278">
        <v>1</v>
      </c>
      <c r="K37" s="279"/>
      <c r="L37" s="280"/>
    </row>
    <row r="38" spans="2:12" ht="45" customHeight="1" x14ac:dyDescent="0.3">
      <c r="B38" s="659"/>
      <c r="C38" s="281" t="s">
        <v>99</v>
      </c>
      <c r="D38" s="275">
        <v>1</v>
      </c>
      <c r="E38" s="276">
        <v>1</v>
      </c>
      <c r="F38" s="277">
        <v>1</v>
      </c>
      <c r="G38" s="278"/>
      <c r="H38" s="278"/>
      <c r="I38" s="278">
        <v>1</v>
      </c>
      <c r="J38" s="278"/>
      <c r="K38" s="279"/>
      <c r="L38" s="280"/>
    </row>
    <row r="39" spans="2:12" ht="45" customHeight="1" x14ac:dyDescent="0.3">
      <c r="B39" s="659"/>
      <c r="C39" s="281" t="s">
        <v>177</v>
      </c>
      <c r="D39" s="275">
        <v>3</v>
      </c>
      <c r="E39" s="276"/>
      <c r="F39" s="277">
        <v>3</v>
      </c>
      <c r="G39" s="278"/>
      <c r="H39" s="278"/>
      <c r="I39" s="278"/>
      <c r="J39" s="278"/>
      <c r="K39" s="279"/>
      <c r="L39" s="280">
        <v>3</v>
      </c>
    </row>
    <row r="40" spans="2:12" ht="29.25" customHeight="1" x14ac:dyDescent="0.3">
      <c r="B40" s="659"/>
      <c r="C40" s="281" t="s">
        <v>206</v>
      </c>
      <c r="D40" s="275">
        <v>1</v>
      </c>
      <c r="E40" s="276"/>
      <c r="F40" s="277">
        <v>1</v>
      </c>
      <c r="G40" s="278"/>
      <c r="H40" s="278"/>
      <c r="I40" s="278"/>
      <c r="J40" s="278"/>
      <c r="K40" s="279"/>
      <c r="L40" s="280">
        <v>1</v>
      </c>
    </row>
    <row r="41" spans="2:12" ht="29.25" customHeight="1" x14ac:dyDescent="0.3">
      <c r="B41" s="659"/>
      <c r="C41" s="281" t="s">
        <v>363</v>
      </c>
      <c r="D41" s="275">
        <v>1</v>
      </c>
      <c r="E41" s="276"/>
      <c r="F41" s="277">
        <v>1</v>
      </c>
      <c r="G41" s="278"/>
      <c r="H41" s="278"/>
      <c r="I41" s="278"/>
      <c r="J41" s="278"/>
      <c r="K41" s="279"/>
      <c r="L41" s="280">
        <v>1</v>
      </c>
    </row>
    <row r="42" spans="2:12" ht="29.25" customHeight="1" x14ac:dyDescent="0.3">
      <c r="B42" s="659"/>
      <c r="C42" s="281" t="s">
        <v>369</v>
      </c>
      <c r="D42" s="275">
        <v>1</v>
      </c>
      <c r="E42" s="276"/>
      <c r="F42" s="277">
        <v>1</v>
      </c>
      <c r="G42" s="278"/>
      <c r="H42" s="278"/>
      <c r="I42" s="278"/>
      <c r="J42" s="278"/>
      <c r="K42" s="279"/>
      <c r="L42" s="280">
        <v>1</v>
      </c>
    </row>
    <row r="43" spans="2:12" ht="29.25" customHeight="1" x14ac:dyDescent="0.3">
      <c r="B43" s="659"/>
      <c r="C43" s="281" t="s">
        <v>982</v>
      </c>
      <c r="D43" s="275">
        <v>13</v>
      </c>
      <c r="E43" s="276">
        <v>9</v>
      </c>
      <c r="F43" s="277">
        <v>13</v>
      </c>
      <c r="G43" s="278">
        <v>5</v>
      </c>
      <c r="H43" s="278"/>
      <c r="I43" s="278">
        <v>1</v>
      </c>
      <c r="J43" s="278">
        <v>6</v>
      </c>
      <c r="K43" s="279">
        <v>1</v>
      </c>
      <c r="L43" s="280"/>
    </row>
    <row r="44" spans="2:12" ht="29.25" customHeight="1" x14ac:dyDescent="0.3">
      <c r="B44" s="659"/>
      <c r="C44" s="281" t="s">
        <v>372</v>
      </c>
      <c r="D44" s="275">
        <v>1</v>
      </c>
      <c r="E44" s="276"/>
      <c r="F44" s="277">
        <v>2</v>
      </c>
      <c r="G44" s="278"/>
      <c r="H44" s="278"/>
      <c r="I44" s="278"/>
      <c r="J44" s="278"/>
      <c r="K44" s="279"/>
      <c r="L44" s="280">
        <v>2</v>
      </c>
    </row>
    <row r="45" spans="2:12" ht="29.25" customHeight="1" x14ac:dyDescent="0.3">
      <c r="B45" s="659"/>
      <c r="C45" s="281" t="s">
        <v>213</v>
      </c>
      <c r="D45" s="275">
        <v>1</v>
      </c>
      <c r="E45" s="276"/>
      <c r="F45" s="277">
        <v>1</v>
      </c>
      <c r="G45" s="278"/>
      <c r="H45" s="278"/>
      <c r="I45" s="278"/>
      <c r="J45" s="278"/>
      <c r="K45" s="279"/>
      <c r="L45" s="280">
        <v>1</v>
      </c>
    </row>
    <row r="46" spans="2:12" ht="29.25" customHeight="1" x14ac:dyDescent="0.3">
      <c r="B46" s="659"/>
      <c r="C46" s="281" t="s">
        <v>220</v>
      </c>
      <c r="D46" s="275">
        <v>6</v>
      </c>
      <c r="E46" s="276">
        <v>1</v>
      </c>
      <c r="F46" s="277">
        <v>6</v>
      </c>
      <c r="G46" s="278"/>
      <c r="H46" s="278"/>
      <c r="I46" s="278">
        <v>1</v>
      </c>
      <c r="J46" s="278"/>
      <c r="K46" s="279">
        <v>1</v>
      </c>
      <c r="L46" s="280">
        <v>4</v>
      </c>
    </row>
    <row r="47" spans="2:12" x14ac:dyDescent="0.3">
      <c r="B47" s="659"/>
      <c r="C47" s="281" t="s">
        <v>244</v>
      </c>
      <c r="D47" s="275">
        <v>2</v>
      </c>
      <c r="E47" s="276">
        <v>2</v>
      </c>
      <c r="F47" s="277">
        <v>2</v>
      </c>
      <c r="G47" s="278"/>
      <c r="H47" s="278"/>
      <c r="I47" s="278">
        <v>2</v>
      </c>
      <c r="J47" s="278"/>
      <c r="K47" s="279"/>
      <c r="L47" s="280"/>
    </row>
    <row r="48" spans="2:12" ht="22.5" x14ac:dyDescent="0.3">
      <c r="B48" s="660"/>
      <c r="C48" s="281" t="s">
        <v>892</v>
      </c>
      <c r="D48" s="275">
        <v>3</v>
      </c>
      <c r="E48" s="276"/>
      <c r="F48" s="277">
        <v>3</v>
      </c>
      <c r="G48" s="278"/>
      <c r="H48" s="278"/>
      <c r="I48" s="278"/>
      <c r="J48" s="278"/>
      <c r="K48" s="279"/>
      <c r="L48" s="280">
        <v>3</v>
      </c>
    </row>
    <row r="49" spans="2:12" ht="33.75" x14ac:dyDescent="0.3">
      <c r="B49" s="658" t="s">
        <v>983</v>
      </c>
      <c r="C49" s="281" t="s">
        <v>99</v>
      </c>
      <c r="D49" s="275">
        <v>9</v>
      </c>
      <c r="E49" s="276">
        <v>8</v>
      </c>
      <c r="F49" s="277">
        <v>9</v>
      </c>
      <c r="G49" s="278">
        <v>1</v>
      </c>
      <c r="H49" s="278">
        <v>6</v>
      </c>
      <c r="I49" s="278">
        <v>1</v>
      </c>
      <c r="J49" s="278">
        <v>1</v>
      </c>
      <c r="K49" s="279"/>
      <c r="L49" s="280"/>
    </row>
    <row r="50" spans="2:12" x14ac:dyDescent="0.3">
      <c r="B50" s="659"/>
      <c r="C50" s="281" t="s">
        <v>206</v>
      </c>
      <c r="D50" s="275">
        <v>7</v>
      </c>
      <c r="E50" s="276">
        <v>7</v>
      </c>
      <c r="F50" s="277">
        <v>20</v>
      </c>
      <c r="G50" s="278">
        <v>3</v>
      </c>
      <c r="H50" s="278">
        <v>8</v>
      </c>
      <c r="I50" s="278">
        <v>9</v>
      </c>
      <c r="J50" s="278"/>
      <c r="K50" s="279"/>
      <c r="L50" s="280"/>
    </row>
    <row r="51" spans="2:12" ht="31.5" customHeight="1" x14ac:dyDescent="0.3">
      <c r="B51" s="659"/>
      <c r="C51" s="281" t="s">
        <v>131</v>
      </c>
      <c r="D51" s="275">
        <v>6</v>
      </c>
      <c r="E51" s="276">
        <v>6</v>
      </c>
      <c r="F51" s="277">
        <v>8</v>
      </c>
      <c r="G51" s="278"/>
      <c r="H51" s="278">
        <v>1</v>
      </c>
      <c r="I51" s="278">
        <v>6</v>
      </c>
      <c r="J51" s="278">
        <v>1</v>
      </c>
      <c r="K51" s="279"/>
      <c r="L51" s="280"/>
    </row>
    <row r="52" spans="2:12" ht="33" customHeight="1" x14ac:dyDescent="0.3">
      <c r="B52" s="659"/>
      <c r="C52" s="281" t="s">
        <v>369</v>
      </c>
      <c r="D52" s="275">
        <v>1</v>
      </c>
      <c r="E52" s="276"/>
      <c r="F52" s="277">
        <v>2</v>
      </c>
      <c r="G52" s="278"/>
      <c r="H52" s="278">
        <v>2</v>
      </c>
      <c r="I52" s="278"/>
      <c r="J52" s="278"/>
      <c r="K52" s="279"/>
      <c r="L52" s="280"/>
    </row>
    <row r="53" spans="2:12" ht="33.75" customHeight="1" x14ac:dyDescent="0.3">
      <c r="B53" s="660"/>
      <c r="C53" s="281" t="s">
        <v>244</v>
      </c>
      <c r="D53" s="275">
        <v>3</v>
      </c>
      <c r="E53" s="276">
        <v>3</v>
      </c>
      <c r="F53" s="277">
        <v>3</v>
      </c>
      <c r="G53" s="278"/>
      <c r="H53" s="278"/>
      <c r="I53" s="278"/>
      <c r="J53" s="278">
        <v>3</v>
      </c>
      <c r="K53" s="279"/>
      <c r="L53" s="280"/>
    </row>
    <row r="54" spans="2:12" ht="31.5" customHeight="1" x14ac:dyDescent="0.3">
      <c r="B54" s="430" t="s">
        <v>984</v>
      </c>
      <c r="C54" s="281" t="s">
        <v>177</v>
      </c>
      <c r="D54" s="275">
        <v>6</v>
      </c>
      <c r="E54" s="276">
        <v>6</v>
      </c>
      <c r="F54" s="277">
        <v>10</v>
      </c>
      <c r="G54" s="278">
        <v>8</v>
      </c>
      <c r="H54" s="278">
        <v>2</v>
      </c>
      <c r="I54" s="278"/>
      <c r="J54" s="278"/>
      <c r="K54" s="279"/>
      <c r="L54" s="280"/>
    </row>
    <row r="55" spans="2:12" ht="31.5" customHeight="1" x14ac:dyDescent="0.3">
      <c r="B55" s="658" t="s">
        <v>985</v>
      </c>
      <c r="C55" s="281" t="s">
        <v>986</v>
      </c>
      <c r="D55" s="275">
        <v>14</v>
      </c>
      <c r="E55" s="276">
        <v>14</v>
      </c>
      <c r="F55" s="277">
        <v>15</v>
      </c>
      <c r="G55" s="278">
        <v>14</v>
      </c>
      <c r="H55" s="278">
        <v>1</v>
      </c>
      <c r="I55" s="278"/>
      <c r="J55" s="278"/>
      <c r="K55" s="279"/>
      <c r="L55" s="280"/>
    </row>
    <row r="56" spans="2:12" ht="31.5" customHeight="1" x14ac:dyDescent="0.3">
      <c r="B56" s="660"/>
      <c r="C56" s="281" t="s">
        <v>482</v>
      </c>
      <c r="D56" s="275">
        <v>10</v>
      </c>
      <c r="E56" s="276">
        <v>9</v>
      </c>
      <c r="F56" s="277">
        <v>11</v>
      </c>
      <c r="G56" s="278"/>
      <c r="H56" s="278"/>
      <c r="I56" s="278"/>
      <c r="J56" s="278">
        <v>10</v>
      </c>
      <c r="K56" s="279"/>
      <c r="L56" s="280">
        <v>1</v>
      </c>
    </row>
    <row r="57" spans="2:12" ht="40.5" customHeight="1" x14ac:dyDescent="0.3">
      <c r="B57" s="658" t="s">
        <v>987</v>
      </c>
      <c r="C57" s="281" t="s">
        <v>326</v>
      </c>
      <c r="D57" s="275">
        <v>8</v>
      </c>
      <c r="E57" s="276">
        <v>8</v>
      </c>
      <c r="F57" s="277">
        <v>8</v>
      </c>
      <c r="G57" s="278">
        <v>6</v>
      </c>
      <c r="H57" s="278"/>
      <c r="I57" s="278"/>
      <c r="J57" s="278">
        <v>2</v>
      </c>
      <c r="K57" s="279"/>
      <c r="L57" s="280"/>
    </row>
    <row r="58" spans="2:12" ht="40.5" customHeight="1" x14ac:dyDescent="0.3">
      <c r="B58" s="659"/>
      <c r="C58" s="281" t="s">
        <v>213</v>
      </c>
      <c r="D58" s="275">
        <v>9</v>
      </c>
      <c r="E58" s="276">
        <v>8</v>
      </c>
      <c r="F58" s="277">
        <v>16</v>
      </c>
      <c r="G58" s="278"/>
      <c r="H58" s="278">
        <v>8</v>
      </c>
      <c r="I58" s="278">
        <v>4</v>
      </c>
      <c r="J58" s="278">
        <v>3</v>
      </c>
      <c r="K58" s="279"/>
      <c r="L58" s="280">
        <v>1</v>
      </c>
    </row>
    <row r="59" spans="2:12" x14ac:dyDescent="0.3">
      <c r="B59" s="660"/>
      <c r="C59" s="281" t="s">
        <v>572</v>
      </c>
      <c r="D59" s="275">
        <v>7</v>
      </c>
      <c r="E59" s="276">
        <v>1</v>
      </c>
      <c r="F59" s="277">
        <v>8</v>
      </c>
      <c r="G59" s="278"/>
      <c r="H59" s="278"/>
      <c r="I59" s="278">
        <v>1</v>
      </c>
      <c r="J59" s="278">
        <v>4</v>
      </c>
      <c r="K59" s="279">
        <v>1</v>
      </c>
      <c r="L59" s="280">
        <v>2</v>
      </c>
    </row>
    <row r="60" spans="2:12" ht="22.5" customHeight="1" x14ac:dyDescent="0.3">
      <c r="B60" s="658" t="s">
        <v>988</v>
      </c>
      <c r="C60" s="281" t="s">
        <v>369</v>
      </c>
      <c r="D60" s="275">
        <v>8</v>
      </c>
      <c r="E60" s="276">
        <v>1</v>
      </c>
      <c r="F60" s="277">
        <v>18</v>
      </c>
      <c r="G60" s="278">
        <v>3</v>
      </c>
      <c r="H60" s="278">
        <v>3</v>
      </c>
      <c r="I60" s="278">
        <v>1</v>
      </c>
      <c r="J60" s="278">
        <v>4</v>
      </c>
      <c r="K60" s="279"/>
      <c r="L60" s="280">
        <v>7</v>
      </c>
    </row>
    <row r="61" spans="2:12" x14ac:dyDescent="0.3">
      <c r="B61" s="659"/>
      <c r="C61" s="281" t="s">
        <v>213</v>
      </c>
      <c r="D61" s="275">
        <v>1</v>
      </c>
      <c r="E61" s="276">
        <v>1</v>
      </c>
      <c r="F61" s="277">
        <v>1</v>
      </c>
      <c r="G61" s="278"/>
      <c r="H61" s="278"/>
      <c r="I61" s="278"/>
      <c r="J61" s="278">
        <v>1</v>
      </c>
      <c r="K61" s="279"/>
      <c r="L61" s="280"/>
    </row>
    <row r="62" spans="2:12" ht="22.5" x14ac:dyDescent="0.3">
      <c r="B62" s="660"/>
      <c r="C62" s="281" t="s">
        <v>892</v>
      </c>
      <c r="D62" s="275">
        <v>2</v>
      </c>
      <c r="E62" s="276">
        <v>1</v>
      </c>
      <c r="F62" s="277">
        <v>2</v>
      </c>
      <c r="G62" s="278"/>
      <c r="H62" s="278"/>
      <c r="I62" s="278"/>
      <c r="J62" s="278">
        <v>1</v>
      </c>
      <c r="K62" s="279"/>
      <c r="L62" s="280">
        <v>1</v>
      </c>
    </row>
    <row r="63" spans="2:12" ht="22.5" x14ac:dyDescent="0.3">
      <c r="B63" s="658" t="s">
        <v>989</v>
      </c>
      <c r="C63" s="281" t="s">
        <v>990</v>
      </c>
      <c r="D63" s="275">
        <v>2</v>
      </c>
      <c r="E63" s="276">
        <v>2</v>
      </c>
      <c r="F63" s="277">
        <v>2</v>
      </c>
      <c r="G63" s="278"/>
      <c r="H63" s="278">
        <v>2</v>
      </c>
      <c r="I63" s="278"/>
      <c r="J63" s="278"/>
      <c r="K63" s="279"/>
      <c r="L63" s="280"/>
    </row>
    <row r="64" spans="2:12" x14ac:dyDescent="0.3">
      <c r="B64" s="659"/>
      <c r="C64" s="281" t="s">
        <v>363</v>
      </c>
      <c r="D64" s="275">
        <v>4</v>
      </c>
      <c r="E64" s="276">
        <v>1</v>
      </c>
      <c r="F64" s="277">
        <v>4</v>
      </c>
      <c r="G64" s="278"/>
      <c r="H64" s="278"/>
      <c r="I64" s="278"/>
      <c r="J64" s="278">
        <v>1</v>
      </c>
      <c r="K64" s="279">
        <v>3</v>
      </c>
      <c r="L64" s="280"/>
    </row>
    <row r="65" spans="2:12" ht="22.5" x14ac:dyDescent="0.3">
      <c r="B65" s="660"/>
      <c r="C65" s="281" t="s">
        <v>892</v>
      </c>
      <c r="D65" s="275">
        <v>2</v>
      </c>
      <c r="E65" s="276"/>
      <c r="F65" s="277">
        <v>2</v>
      </c>
      <c r="G65" s="278"/>
      <c r="H65" s="278"/>
      <c r="I65" s="278"/>
      <c r="J65" s="278"/>
      <c r="K65" s="279"/>
      <c r="L65" s="280">
        <v>2</v>
      </c>
    </row>
    <row r="66" spans="2:12" ht="33.75" x14ac:dyDescent="0.3">
      <c r="B66" s="658" t="s">
        <v>991</v>
      </c>
      <c r="C66" s="281" t="s">
        <v>992</v>
      </c>
      <c r="D66" s="276">
        <v>3</v>
      </c>
      <c r="E66" s="276"/>
      <c r="F66" s="278">
        <v>3</v>
      </c>
      <c r="G66" s="278"/>
      <c r="H66" s="278"/>
      <c r="I66" s="278"/>
      <c r="J66" s="278">
        <v>1</v>
      </c>
      <c r="K66" s="279"/>
      <c r="L66" s="280">
        <v>2</v>
      </c>
    </row>
    <row r="67" spans="2:12" ht="22.5" x14ac:dyDescent="0.3">
      <c r="B67" s="659"/>
      <c r="C67" s="281" t="s">
        <v>131</v>
      </c>
      <c r="D67" s="276">
        <v>2</v>
      </c>
      <c r="E67" s="276"/>
      <c r="F67" s="278">
        <v>2</v>
      </c>
      <c r="G67" s="278"/>
      <c r="H67" s="278"/>
      <c r="I67" s="278"/>
      <c r="J67" s="278"/>
      <c r="K67" s="278"/>
      <c r="L67" s="278">
        <v>2</v>
      </c>
    </row>
    <row r="68" spans="2:12" ht="22.5" x14ac:dyDescent="0.3">
      <c r="B68" s="659"/>
      <c r="C68" s="281" t="s">
        <v>369</v>
      </c>
      <c r="D68" s="276">
        <v>1</v>
      </c>
      <c r="E68" s="276"/>
      <c r="F68" s="278">
        <v>1</v>
      </c>
      <c r="G68" s="278"/>
      <c r="H68" s="278"/>
      <c r="I68" s="278"/>
      <c r="J68" s="278"/>
      <c r="K68" s="278"/>
      <c r="L68" s="278">
        <v>1</v>
      </c>
    </row>
    <row r="69" spans="2:12" x14ac:dyDescent="0.3">
      <c r="B69" s="659"/>
      <c r="C69" s="281" t="s">
        <v>850</v>
      </c>
      <c r="D69" s="276">
        <v>6</v>
      </c>
      <c r="E69" s="276"/>
      <c r="F69" s="278">
        <v>10</v>
      </c>
      <c r="G69" s="278"/>
      <c r="H69" s="278"/>
      <c r="I69" s="278"/>
      <c r="J69" s="278"/>
      <c r="K69" s="278"/>
      <c r="L69" s="278">
        <v>10</v>
      </c>
    </row>
    <row r="70" spans="2:12" ht="22.5" x14ac:dyDescent="0.3">
      <c r="B70" s="659"/>
      <c r="C70" s="281" t="s">
        <v>892</v>
      </c>
      <c r="D70" s="276">
        <v>5</v>
      </c>
      <c r="E70" s="276"/>
      <c r="F70" s="278">
        <v>5</v>
      </c>
      <c r="G70" s="278"/>
      <c r="H70" s="278"/>
      <c r="I70" s="278"/>
      <c r="J70" s="278">
        <v>1</v>
      </c>
      <c r="K70" s="278"/>
      <c r="L70" s="278">
        <v>4</v>
      </c>
    </row>
    <row r="71" spans="2:12" x14ac:dyDescent="0.3">
      <c r="B71" s="665" t="s">
        <v>993</v>
      </c>
      <c r="C71" s="666"/>
      <c r="D71" s="284">
        <f t="shared" ref="D71:L71" si="0">SUM(D5:D70)</f>
        <v>247</v>
      </c>
      <c r="E71" s="285">
        <f t="shared" si="0"/>
        <v>150</v>
      </c>
      <c r="F71" s="286">
        <f>SUM(F5:F70)</f>
        <v>330</v>
      </c>
      <c r="G71" s="287">
        <f t="shared" si="0"/>
        <v>85</v>
      </c>
      <c r="H71" s="287">
        <f t="shared" si="0"/>
        <v>46</v>
      </c>
      <c r="I71" s="287">
        <f t="shared" si="0"/>
        <v>47</v>
      </c>
      <c r="J71" s="287">
        <f t="shared" si="0"/>
        <v>65</v>
      </c>
      <c r="K71" s="287">
        <f t="shared" si="0"/>
        <v>6</v>
      </c>
      <c r="L71" s="285">
        <f t="shared" si="0"/>
        <v>81</v>
      </c>
    </row>
    <row r="72" spans="2:12" x14ac:dyDescent="0.3">
      <c r="B72" s="288"/>
      <c r="C72" s="289"/>
      <c r="D72" s="79"/>
      <c r="E72" s="290">
        <f>E71/D71</f>
        <v>0.60728744939271251</v>
      </c>
      <c r="F72" s="289"/>
      <c r="G72" s="290">
        <f>G71/F71</f>
        <v>0.25757575757575757</v>
      </c>
      <c r="H72" s="290">
        <f>H71/F71</f>
        <v>0.1393939393939394</v>
      </c>
      <c r="I72" s="290">
        <f>I71/F71</f>
        <v>0.14242424242424243</v>
      </c>
      <c r="J72" s="290">
        <f>J71/F71</f>
        <v>0.19696969696969696</v>
      </c>
      <c r="K72" s="290">
        <f>K71/F71</f>
        <v>1.8181818181818181E-2</v>
      </c>
      <c r="L72" s="290">
        <f>L71/F71</f>
        <v>0.24545454545454545</v>
      </c>
    </row>
  </sheetData>
  <sheetProtection selectLockedCells="1" selectUnlockedCells="1"/>
  <mergeCells count="12">
    <mergeCell ref="B71:C71"/>
    <mergeCell ref="B55:B56"/>
    <mergeCell ref="B57:B59"/>
    <mergeCell ref="B60:B62"/>
    <mergeCell ref="B63:B65"/>
    <mergeCell ref="B66:B70"/>
    <mergeCell ref="B49:B53"/>
    <mergeCell ref="B2:N2"/>
    <mergeCell ref="B5:B10"/>
    <mergeCell ref="B11:B12"/>
    <mergeCell ref="B14:B27"/>
    <mergeCell ref="B28:B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AE5"/>
  <sheetViews>
    <sheetView zoomScale="80" zoomScaleNormal="80" workbookViewId="0">
      <pane xSplit="5" ySplit="1" topLeftCell="I4" activePane="bottomRight" state="frozen"/>
      <selection pane="topRight" activeCell="F1" sqref="F1"/>
      <selection pane="bottomLeft" activeCell="A3" sqref="A3"/>
      <selection pane="bottomRight" activeCell="P4" sqref="P4"/>
    </sheetView>
  </sheetViews>
  <sheetFormatPr baseColWidth="10" defaultColWidth="20.140625" defaultRowHeight="39.75" customHeight="1" outlineLevelCol="1" x14ac:dyDescent="0.2"/>
  <cols>
    <col min="1" max="1" width="4.140625" style="142" customWidth="1"/>
    <col min="2" max="2" width="20.140625" style="142"/>
    <col min="3" max="3" width="24.5703125" style="142" customWidth="1"/>
    <col min="4" max="5" width="20.140625" style="142"/>
    <col min="6" max="6" width="58.7109375" style="142" customWidth="1"/>
    <col min="7" max="7" width="20.140625" style="142"/>
    <col min="8" max="8" width="26.42578125" style="144" customWidth="1"/>
    <col min="9" max="9" width="34.42578125" style="142" customWidth="1"/>
    <col min="10" max="16" width="20.140625" style="142"/>
    <col min="17" max="17" width="14" style="143" customWidth="1" outlineLevel="1"/>
    <col min="18" max="18" width="26.140625" style="143" customWidth="1" outlineLevel="1"/>
    <col min="19" max="22" width="20.140625" style="143" outlineLevel="1"/>
    <col min="23" max="23" width="68"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1" ht="23.2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23.2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53.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264" customHeight="1" x14ac:dyDescent="0.25">
      <c r="B4" s="324" t="s">
        <v>85</v>
      </c>
      <c r="C4" s="445" t="s">
        <v>86</v>
      </c>
      <c r="D4" s="326" t="s">
        <v>87</v>
      </c>
      <c r="E4" s="228">
        <v>688</v>
      </c>
      <c r="F4" s="457" t="s">
        <v>88</v>
      </c>
      <c r="G4" s="225" t="s">
        <v>89</v>
      </c>
      <c r="H4" s="378" t="s">
        <v>90</v>
      </c>
      <c r="I4" s="221" t="s">
        <v>91</v>
      </c>
      <c r="J4" s="221">
        <v>1</v>
      </c>
      <c r="K4" s="326" t="s">
        <v>92</v>
      </c>
      <c r="L4" s="326" t="s">
        <v>93</v>
      </c>
      <c r="M4" s="379">
        <v>1</v>
      </c>
      <c r="N4" s="235">
        <v>45809</v>
      </c>
      <c r="O4" s="306">
        <v>45900</v>
      </c>
      <c r="P4" s="151"/>
      <c r="Q4" s="308">
        <v>45930</v>
      </c>
      <c r="R4" s="330" t="s">
        <v>94</v>
      </c>
      <c r="S4" s="206">
        <v>1</v>
      </c>
      <c r="T4" s="210">
        <f t="shared" ref="T4" si="0">(IF(S4="","",IF(OR($J4=0,$J4="",Q4=""),"",S4/$J4)))</f>
        <v>1</v>
      </c>
      <c r="U4" s="211">
        <f t="shared" ref="U4" si="1">(IF(OR($M4="",T4=""),"",IF(OR($M4=0,T4=0),0,IF((T4*100%)/$M4&gt;100%,100%,(T4*100%)/$M4))))</f>
        <v>1</v>
      </c>
      <c r="V4" s="212" t="str">
        <f t="shared" ref="V4" si="2">IF(S4="","",IF(U4&lt;100%, IF(U4&lt;100%, "ALERTA","EN ejecución"), IF(U4=100%, "OK", "EN ejecución")))</f>
        <v>OK</v>
      </c>
      <c r="W4" s="330" t="s">
        <v>95</v>
      </c>
      <c r="X4" s="575" t="s">
        <v>96</v>
      </c>
      <c r="Y4" s="361" t="str">
        <f>IF(U4=100%,IF(U4&gt;=100%,"CUMPLIDA","ATENCIÓN"),IF(U4&lt;100%,"INCUMPLIDA","EN EJECUCIÓN"))</f>
        <v>CUMPLIDA</v>
      </c>
      <c r="Z4" s="362" t="str">
        <f t="shared" ref="Z4:Z5" si="3">IF(Y4="CUMPLIDA", "SI", "NO")</f>
        <v>SI</v>
      </c>
      <c r="AA4" s="441" t="s">
        <v>97</v>
      </c>
      <c r="AB4" s="440" t="str">
        <f t="shared" ref="AB4:AB5" si="4">IF(Y4="CUMPLIDA",IF(AND(Z4="SI",AA4="NO"),"EFECTIVA",IF(AND(Z4="NO",AA4="NO"),"INEFECTIVA",IF(AND(Z4="NO",AA4="SI"),"INEFECTIVA",IF(AND(Z4="SI",AA4="SI"),"INEFECTIVA")))),"NO APLICA")</f>
        <v>EFECTIVA</v>
      </c>
      <c r="AC4" s="443" t="str">
        <f t="shared" ref="AC4:AC5" si="5">IF(AB4="EFECTIVA","NO",IF(AB4="INEFECTIVA","SI","NO APLICA"))</f>
        <v>NO</v>
      </c>
      <c r="AD4" s="362" t="s">
        <v>98</v>
      </c>
      <c r="AE4" s="293"/>
    </row>
    <row r="5" spans="2:31" ht="345.75" customHeight="1" x14ac:dyDescent="0.25">
      <c r="B5" s="196" t="s">
        <v>85</v>
      </c>
      <c r="C5" s="217" t="s">
        <v>99</v>
      </c>
      <c r="D5" s="264" t="s">
        <v>100</v>
      </c>
      <c r="E5" s="228">
        <v>554</v>
      </c>
      <c r="F5" s="398" t="s">
        <v>101</v>
      </c>
      <c r="G5" s="220" t="s">
        <v>102</v>
      </c>
      <c r="H5" s="439" t="s">
        <v>103</v>
      </c>
      <c r="I5" s="292" t="s">
        <v>104</v>
      </c>
      <c r="J5" s="292">
        <v>1</v>
      </c>
      <c r="K5" s="190" t="s">
        <v>105</v>
      </c>
      <c r="L5" s="221" t="s">
        <v>93</v>
      </c>
      <c r="M5" s="242">
        <v>1</v>
      </c>
      <c r="N5" s="235">
        <v>45566</v>
      </c>
      <c r="O5" s="263">
        <v>45838</v>
      </c>
      <c r="P5" s="266">
        <v>45945</v>
      </c>
      <c r="Q5" s="308">
        <v>45930</v>
      </c>
      <c r="R5" s="326" t="s">
        <v>106</v>
      </c>
      <c r="S5" s="576">
        <v>1</v>
      </c>
      <c r="T5" s="577">
        <f t="shared" ref="T5" si="6">(IF(S5="","",IF(OR($J5=0,$J5="",Q5=""),"",S5/$J5)))</f>
        <v>1</v>
      </c>
      <c r="U5" s="578">
        <f t="shared" ref="U5" si="7">(IF(OR($M5="",T5=""),"",IF(OR($M5=0,T5=0),0,IF((T5*100%)/$M5&gt;100%,100%,(T5*100%)/$M5))))</f>
        <v>1</v>
      </c>
      <c r="V5" s="579" t="str">
        <f t="shared" ref="V5" si="8">IF(S5="","",IF(U5&lt;100%, IF(U5&lt;100%, "ALERTA","EN ejecución"), IF(U5=100%, "OK", "EN ejecución")))</f>
        <v>OK</v>
      </c>
      <c r="W5" s="580" t="s">
        <v>1045</v>
      </c>
      <c r="X5" s="222" t="s">
        <v>96</v>
      </c>
      <c r="Y5" s="307" t="str">
        <f>IF(U5=100%,IF(U5&gt;=100%,"CUMPLIDA","ATENCIÓN"),IF(U5&lt;75%,"ATENCIÓN","EN EJECUCIÓN"))</f>
        <v>CUMPLIDA</v>
      </c>
      <c r="Z5" s="206" t="str">
        <f t="shared" si="3"/>
        <v>SI</v>
      </c>
      <c r="AA5" s="365" t="s">
        <v>97</v>
      </c>
      <c r="AB5" s="363" t="str">
        <f t="shared" si="4"/>
        <v>EFECTIVA</v>
      </c>
      <c r="AC5" s="187" t="str">
        <f t="shared" si="5"/>
        <v>NO</v>
      </c>
      <c r="AD5" s="206" t="s">
        <v>98</v>
      </c>
      <c r="AE5" s="151"/>
    </row>
  </sheetData>
  <autoFilter ref="A3:AH3"/>
  <mergeCells count="5">
    <mergeCell ref="Z1:AE2"/>
    <mergeCell ref="Q1:Y1"/>
    <mergeCell ref="B1:F2"/>
    <mergeCell ref="G1:P2"/>
    <mergeCell ref="Q2:Y2"/>
  </mergeCells>
  <conditionalFormatting sqref="V4:V5">
    <cfRule type="containsText" dxfId="251" priority="760" stopIfTrue="1" operator="containsText" text="EN TERMINO">
      <formula>NOT(ISERROR(SEARCH("EN TERMINO",V4)))</formula>
    </cfRule>
    <cfRule type="containsText" priority="761" operator="containsText" text="AMARILLO">
      <formula>NOT(ISERROR(SEARCH("AMARILLO",V4)))</formula>
    </cfRule>
    <cfRule type="containsText" dxfId="250" priority="762" stopIfTrue="1" operator="containsText" text="ALERTA">
      <formula>NOT(ISERROR(SEARCH("ALERTA",V4)))</formula>
    </cfRule>
    <cfRule type="containsText" dxfId="249" priority="763" stopIfTrue="1" operator="containsText" text="OK">
      <formula>NOT(ISERROR(SEARCH("OK",V4)))</formula>
    </cfRule>
    <cfRule type="dataBar" priority="1252">
      <dataBar>
        <cfvo type="min"/>
        <cfvo type="max"/>
        <color rgb="FF638EC6"/>
      </dataBar>
    </cfRule>
  </conditionalFormatting>
  <conditionalFormatting sqref="Y4:Y5">
    <cfRule type="containsText" dxfId="248" priority="1" operator="containsText" text="EN EJECUCIÓN">
      <formula>NOT(ISERROR(SEARCH("EN EJECUCIÓN",Y4)))</formula>
    </cfRule>
    <cfRule type="containsText" dxfId="247" priority="2" operator="containsText" text="EN TERMINO">
      <formula>NOT(ISERROR(SEARCH("EN TERMINO",Y4)))</formula>
    </cfRule>
    <cfRule type="containsText" dxfId="246" priority="3" operator="containsText" text="ATENCIÓN">
      <formula>NOT(ISERROR(SEARCH("ATENCIÓN",Y4)))</formula>
    </cfRule>
    <cfRule type="containsText" dxfId="245" priority="4" stopIfTrue="1" operator="containsText" text="PENDIENTE">
      <formula>NOT(ISERROR(SEARCH("PENDIENTE",Y4)))</formula>
    </cfRule>
    <cfRule type="containsText" dxfId="244" priority="5" stopIfTrue="1" operator="containsText" text="INCUMPLIDA">
      <formula>NOT(ISERROR(SEARCH("INCUMPLIDA",Y4)))</formula>
    </cfRule>
    <cfRule type="containsText" dxfId="243" priority="6" stopIfTrue="1" operator="containsText" text="CUMPLIDA">
      <formula>NOT(ISERROR(SEARCH("CUMPLIDA",Y4)))</formula>
    </cfRule>
  </conditionalFormatting>
  <conditionalFormatting sqref="AC4:AC5">
    <cfRule type="containsText" dxfId="242" priority="7" operator="containsText" text="cerrada">
      <formula>NOT(ISERROR(SEARCH("cerrada",AC4)))</formula>
    </cfRule>
    <cfRule type="containsText" dxfId="241" priority="8" operator="containsText" text="cerrado">
      <formula>NOT(ISERROR(SEARCH("cerrado",AC4)))</formula>
    </cfRule>
    <cfRule type="containsText" dxfId="240" priority="9" operator="containsText" text="Abierto">
      <formula>NOT(ISERROR(SEARCH("Abierto",AC4)))</formula>
    </cfRule>
  </conditionalFormatting>
  <dataValidations count="2">
    <dataValidation type="list" allowBlank="1" showInputMessage="1" showErrorMessage="1" sqref="K5">
      <formula1>"Correctiva, Preventiva, Acción de mejora"</formula1>
    </dataValidation>
    <dataValidation type="list" allowBlank="1" showInputMessage="1" showErrorMessage="1" sqref="AA4:AA5">
      <formula1>#REF!</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108</v>
      </c>
    </row>
    <row r="4" spans="2:5" ht="51" x14ac:dyDescent="0.3">
      <c r="B4" s="150" t="s">
        <v>56</v>
      </c>
      <c r="C4" s="150" t="s">
        <v>109</v>
      </c>
    </row>
    <row r="5" spans="2:5" x14ac:dyDescent="0.3">
      <c r="B5" s="175" t="s">
        <v>110</v>
      </c>
      <c r="C5" s="175" t="s">
        <v>97</v>
      </c>
      <c r="D5" s="176">
        <f>IF(B5="SI",50%,0%)</f>
        <v>0.5</v>
      </c>
      <c r="E5" s="176">
        <f>IF(C5="NO",50%,0%)</f>
        <v>0.5</v>
      </c>
    </row>
    <row r="6" spans="2:5" x14ac:dyDescent="0.3">
      <c r="B6" s="174" t="s">
        <v>97</v>
      </c>
      <c r="C6" s="174" t="s">
        <v>97</v>
      </c>
      <c r="D6" s="176">
        <f>IF(B6="SI",50%,0%)</f>
        <v>0</v>
      </c>
      <c r="E6" s="176">
        <f t="shared" ref="E6:E7" si="0">IF(C6="NO",50%,0%)</f>
        <v>0.5</v>
      </c>
    </row>
    <row r="7" spans="2:5" x14ac:dyDescent="0.3">
      <c r="B7" s="175" t="s">
        <v>97</v>
      </c>
      <c r="C7" s="175" t="s">
        <v>110</v>
      </c>
      <c r="D7" s="176">
        <f t="shared" ref="D7" si="1">IF(B7="SI",50%,0%)</f>
        <v>0</v>
      </c>
      <c r="E7" s="176">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7"/>
  <sheetViews>
    <sheetView zoomScale="90" zoomScaleNormal="90" workbookViewId="0">
      <pane xSplit="5" topLeftCell="Q1" activePane="topRight" state="frozen"/>
      <selection pane="topRight" activeCell="Q2" sqref="Q2:Y2"/>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10.7109375" style="142"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8.5703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18.7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150.75" customHeight="1" x14ac:dyDescent="0.25">
      <c r="B4" s="151" t="s">
        <v>111</v>
      </c>
      <c r="C4" s="598" t="s">
        <v>112</v>
      </c>
      <c r="D4" s="190" t="s">
        <v>113</v>
      </c>
      <c r="E4" s="228">
        <v>634</v>
      </c>
      <c r="F4" s="252" t="s">
        <v>114</v>
      </c>
      <c r="G4" s="151"/>
      <c r="H4" s="230" t="s">
        <v>115</v>
      </c>
      <c r="I4" s="190" t="s">
        <v>116</v>
      </c>
      <c r="J4" s="187">
        <v>4</v>
      </c>
      <c r="K4" s="177" t="s">
        <v>117</v>
      </c>
      <c r="L4" s="190" t="s">
        <v>118</v>
      </c>
      <c r="M4" s="193">
        <v>1</v>
      </c>
      <c r="N4" s="266">
        <v>45658</v>
      </c>
      <c r="O4" s="266">
        <v>46022</v>
      </c>
      <c r="P4" s="151"/>
      <c r="Q4" s="308">
        <v>45930</v>
      </c>
      <c r="R4" s="447" t="s">
        <v>119</v>
      </c>
      <c r="S4" s="206">
        <v>2</v>
      </c>
      <c r="T4" s="207">
        <f>(IF(S4="","",IF(OR($J4=0,$J4="",Q4=""),"",S4/$J4)))</f>
        <v>0.5</v>
      </c>
      <c r="U4" s="208">
        <f>(IF(OR($M4="",T4=""),"",IF(OR($M4=0,T4=0),0,IF((T4*100%)/$M4&gt;100%,100%,(T4*100%)/$M4))))</f>
        <v>0.5</v>
      </c>
      <c r="V4" s="336" t="str">
        <f>IF(S4="","",IF(U4&lt;100%, IF(U4&lt;100%, "ALERTA","EN ejecución"), IF(U4=100%, "OK", "EN ejecución")))</f>
        <v>ALERTA</v>
      </c>
      <c r="W4" s="314" t="s">
        <v>120</v>
      </c>
      <c r="X4" s="335" t="s">
        <v>121</v>
      </c>
      <c r="Y4" s="312" t="str">
        <f t="shared" ref="Y4:Y7" si="0">IF(U4=100%,IF(U4&gt;=100%,"CUMPLIDA","ATENCIÓN"),IF(U4&lt;25%,"ATENCIÓN","EN EJECUCIÓN"))</f>
        <v>EN EJECUCIÓN</v>
      </c>
      <c r="Z4" s="206" t="str">
        <f t="shared" ref="Z4:Z7" si="1">IF(Y4="CUMPLIDA", "SI", "NO")</f>
        <v>NO</v>
      </c>
      <c r="AA4" s="365" t="s">
        <v>97</v>
      </c>
      <c r="AB4" s="363" t="str">
        <f t="shared" ref="AB4:AB7" si="2">IF(Y4="CUMPLIDA",IF(AND(Z4="SI",AA4="NO"),"EFECTIVA",IF(AND(Z4="NO",AA4="NO"),"INEFECTIVA",IF(AND(Z4="NO",AA4="SI"),"INEFECTIVA",IF(AND(Z4="SI",AA4="SI"),"INEFECTIVA")))),"NO APLICA")</f>
        <v>NO APLICA</v>
      </c>
      <c r="AC4" s="187" t="str">
        <f t="shared" ref="AC4:AC7" si="3">IF(AB4="EFECTIVA","NO",IF(AB4="INEFECTIVA","SI","NO APLICA"))</f>
        <v>NO APLICA</v>
      </c>
      <c r="AD4" s="206" t="s">
        <v>98</v>
      </c>
      <c r="AE4" s="151"/>
    </row>
    <row r="5" spans="2:31" ht="139.5" customHeight="1" x14ac:dyDescent="0.25">
      <c r="B5" s="151" t="s">
        <v>111</v>
      </c>
      <c r="C5" s="598"/>
      <c r="D5" s="190" t="s">
        <v>113</v>
      </c>
      <c r="E5" s="228">
        <v>634</v>
      </c>
      <c r="F5" s="252" t="s">
        <v>114</v>
      </c>
      <c r="G5" s="151"/>
      <c r="H5" s="230" t="s">
        <v>122</v>
      </c>
      <c r="I5" s="190" t="s">
        <v>123</v>
      </c>
      <c r="J5" s="187">
        <v>2</v>
      </c>
      <c r="K5" s="177" t="s">
        <v>117</v>
      </c>
      <c r="L5" s="190" t="s">
        <v>118</v>
      </c>
      <c r="M5" s="193">
        <v>1</v>
      </c>
      <c r="N5" s="266">
        <v>45658</v>
      </c>
      <c r="O5" s="266">
        <v>46022</v>
      </c>
      <c r="P5" s="151"/>
      <c r="Q5" s="308">
        <v>45930</v>
      </c>
      <c r="R5" s="447" t="s">
        <v>124</v>
      </c>
      <c r="S5" s="206">
        <v>1</v>
      </c>
      <c r="T5" s="207">
        <f t="shared" ref="T5" si="4">(IF(S5="","",IF(OR($J5=0,$J5="",Q5=""),"",S5/$J5)))</f>
        <v>0.5</v>
      </c>
      <c r="U5" s="208">
        <f t="shared" ref="U5" si="5">(IF(OR($M5="",T5=""),"",IF(OR($M5=0,T5=0),0,IF((T5*100%)/$M5&gt;100%,100%,(T5*100%)/$M5))))</f>
        <v>0.5</v>
      </c>
      <c r="V5" s="336" t="str">
        <f t="shared" ref="V5:V7" si="6">IF(S5="","",IF(U5&lt;100%, IF(U5&lt;100%, "ALERTA","EN ejecución"), IF(U5=100%, "OK", "EN ejecución")))</f>
        <v>ALERTA</v>
      </c>
      <c r="W5" s="314" t="s">
        <v>1009</v>
      </c>
      <c r="X5" s="335" t="s">
        <v>121</v>
      </c>
      <c r="Y5" s="312" t="str">
        <f t="shared" si="0"/>
        <v>EN EJECUCIÓN</v>
      </c>
      <c r="Z5" s="206" t="str">
        <f t="shared" si="1"/>
        <v>NO</v>
      </c>
      <c r="AA5" s="365" t="s">
        <v>97</v>
      </c>
      <c r="AB5" s="363" t="str">
        <f t="shared" si="2"/>
        <v>NO APLICA</v>
      </c>
      <c r="AC5" s="187" t="str">
        <f t="shared" si="3"/>
        <v>NO APLICA</v>
      </c>
      <c r="AD5" s="206" t="s">
        <v>98</v>
      </c>
      <c r="AE5" s="151"/>
    </row>
    <row r="6" spans="2:31" ht="198.75" customHeight="1" x14ac:dyDescent="0.25">
      <c r="B6" s="151" t="s">
        <v>111</v>
      </c>
      <c r="C6" s="598"/>
      <c r="D6" s="190" t="s">
        <v>113</v>
      </c>
      <c r="E6" s="228">
        <v>634</v>
      </c>
      <c r="F6" s="252" t="s">
        <v>114</v>
      </c>
      <c r="G6" s="151"/>
      <c r="H6" s="230" t="s">
        <v>125</v>
      </c>
      <c r="I6" s="190" t="s">
        <v>126</v>
      </c>
      <c r="J6" s="187">
        <v>4</v>
      </c>
      <c r="K6" s="177" t="s">
        <v>117</v>
      </c>
      <c r="L6" s="190" t="s">
        <v>118</v>
      </c>
      <c r="M6" s="193">
        <v>1</v>
      </c>
      <c r="N6" s="266">
        <v>45658</v>
      </c>
      <c r="O6" s="266">
        <v>46022</v>
      </c>
      <c r="P6" s="151"/>
      <c r="Q6" s="308">
        <v>45930</v>
      </c>
      <c r="R6" s="447" t="s">
        <v>127</v>
      </c>
      <c r="S6" s="300">
        <v>3</v>
      </c>
      <c r="T6" s="207">
        <f t="shared" ref="T6" si="7">(IF(S6="","",IF(OR($J6=0,$J6="",Q6=""),"",S6/$J6)))</f>
        <v>0.75</v>
      </c>
      <c r="U6" s="208">
        <f t="shared" ref="U6" si="8">(IF(OR($M6="",T6=""),"",IF(OR($M6=0,T6=0),0,IF((T6*100%)/$M6&gt;100%,100%,(T6*100%)/$M6))))</f>
        <v>0.75</v>
      </c>
      <c r="V6" s="336" t="str">
        <f t="shared" si="6"/>
        <v>ALERTA</v>
      </c>
      <c r="W6" s="380" t="s">
        <v>1008</v>
      </c>
      <c r="X6" s="335" t="s">
        <v>121</v>
      </c>
      <c r="Y6" s="312" t="str">
        <f t="shared" si="0"/>
        <v>EN EJECUCIÓN</v>
      </c>
      <c r="Z6" s="300" t="str">
        <f t="shared" si="1"/>
        <v>NO</v>
      </c>
      <c r="AA6" s="365" t="s">
        <v>97</v>
      </c>
      <c r="AB6" s="363" t="str">
        <f t="shared" si="2"/>
        <v>NO APLICA</v>
      </c>
      <c r="AC6" s="187" t="str">
        <f t="shared" si="3"/>
        <v>NO APLICA</v>
      </c>
      <c r="AD6" s="206" t="s">
        <v>98</v>
      </c>
      <c r="AE6" s="151"/>
    </row>
    <row r="7" spans="2:31" ht="151.5" customHeight="1" x14ac:dyDescent="0.25">
      <c r="B7" s="151" t="s">
        <v>111</v>
      </c>
      <c r="C7" s="598"/>
      <c r="D7" s="190" t="s">
        <v>113</v>
      </c>
      <c r="E7" s="228">
        <v>634</v>
      </c>
      <c r="F7" s="252" t="s">
        <v>114</v>
      </c>
      <c r="G7" s="151"/>
      <c r="H7" s="230" t="s">
        <v>128</v>
      </c>
      <c r="I7" s="190" t="s">
        <v>129</v>
      </c>
      <c r="J7" s="187">
        <v>4</v>
      </c>
      <c r="K7" s="151" t="s">
        <v>117</v>
      </c>
      <c r="L7" s="190" t="s">
        <v>118</v>
      </c>
      <c r="M7" s="215">
        <v>1</v>
      </c>
      <c r="N7" s="266">
        <v>45658</v>
      </c>
      <c r="O7" s="266">
        <v>46022</v>
      </c>
      <c r="P7" s="151"/>
      <c r="Q7" s="308">
        <v>45930</v>
      </c>
      <c r="R7" s="316" t="s">
        <v>130</v>
      </c>
      <c r="S7" s="206">
        <v>3</v>
      </c>
      <c r="T7" s="210">
        <f t="shared" ref="T7" si="9">(IF(S7="","",IF(OR($J7=0,$J7="",Q7=""),"",S7/$J7)))</f>
        <v>0.75</v>
      </c>
      <c r="U7" s="211">
        <f t="shared" ref="U7" si="10">(IF(OR($M7="",T7=""),"",IF(OR($M7=0,T7=0),0,IF((T7*100%)/$M7&gt;100%,100%,(T7*100%)/$M7))))</f>
        <v>0.75</v>
      </c>
      <c r="V7" s="212" t="str">
        <f t="shared" si="6"/>
        <v>ALERTA</v>
      </c>
      <c r="W7" s="314" t="s">
        <v>1007</v>
      </c>
      <c r="X7" s="222" t="s">
        <v>121</v>
      </c>
      <c r="Y7" s="307" t="str">
        <f t="shared" si="0"/>
        <v>EN EJECUCIÓN</v>
      </c>
      <c r="Z7" s="206" t="str">
        <f t="shared" si="1"/>
        <v>NO</v>
      </c>
      <c r="AA7" s="365" t="s">
        <v>97</v>
      </c>
      <c r="AB7" s="363" t="str">
        <f t="shared" si="2"/>
        <v>NO APLICA</v>
      </c>
      <c r="AC7" s="187" t="str">
        <f t="shared" si="3"/>
        <v>NO APLICA</v>
      </c>
      <c r="AD7" s="206" t="s">
        <v>98</v>
      </c>
      <c r="AE7" s="177"/>
    </row>
  </sheetData>
  <mergeCells count="6">
    <mergeCell ref="Q1:Y1"/>
    <mergeCell ref="Z1:AE2"/>
    <mergeCell ref="Q2:Y2"/>
    <mergeCell ref="C4:C7"/>
    <mergeCell ref="B1:F2"/>
    <mergeCell ref="G1:P2"/>
  </mergeCells>
  <conditionalFormatting sqref="V4:V7">
    <cfRule type="containsText" dxfId="239" priority="1253" stopIfTrue="1" operator="containsText" text="EN TERMINO">
      <formula>NOT(ISERROR(SEARCH("EN TERMINO",V4)))</formula>
    </cfRule>
    <cfRule type="containsText" priority="1254" operator="containsText" text="AMARILLO">
      <formula>NOT(ISERROR(SEARCH("AMARILLO",V4)))</formula>
    </cfRule>
    <cfRule type="containsText" dxfId="238" priority="1255" stopIfTrue="1" operator="containsText" text="ALERTA">
      <formula>NOT(ISERROR(SEARCH("ALERTA",V4)))</formula>
    </cfRule>
    <cfRule type="containsText" dxfId="237" priority="1256" stopIfTrue="1" operator="containsText" text="OK">
      <formula>NOT(ISERROR(SEARCH("OK",V4)))</formula>
    </cfRule>
    <cfRule type="dataBar" priority="1257">
      <dataBar>
        <cfvo type="min"/>
        <cfvo type="max"/>
        <color rgb="FF638EC6"/>
      </dataBar>
    </cfRule>
  </conditionalFormatting>
  <conditionalFormatting sqref="Y4:Y7">
    <cfRule type="containsText" dxfId="236" priority="13" operator="containsText" text="EN EJECUCIÓN">
      <formula>NOT(ISERROR(SEARCH("EN EJECUCIÓN",Y4)))</formula>
    </cfRule>
    <cfRule type="containsText" dxfId="235" priority="15" operator="containsText" text="EN TERMINO">
      <formula>NOT(ISERROR(SEARCH("EN TERMINO",Y4)))</formula>
    </cfRule>
    <cfRule type="containsText" dxfId="234" priority="16" operator="containsText" text="ATENCIÓN">
      <formula>NOT(ISERROR(SEARCH("ATENCIÓN",Y4)))</formula>
    </cfRule>
    <cfRule type="containsText" dxfId="233" priority="17" stopIfTrue="1" operator="containsText" text="PENDIENTE">
      <formula>NOT(ISERROR(SEARCH("PENDIENTE",Y4)))</formula>
    </cfRule>
    <cfRule type="containsText" dxfId="232" priority="18" stopIfTrue="1" operator="containsText" text="INCUMPLIDA">
      <formula>NOT(ISERROR(SEARCH("INCUMPLIDA",Y4)))</formula>
    </cfRule>
    <cfRule type="containsText" dxfId="231" priority="19" stopIfTrue="1" operator="containsText" text="CUMPLIDA">
      <formula>NOT(ISERROR(SEARCH("CUMPLIDA",Y4)))</formula>
    </cfRule>
  </conditionalFormatting>
  <conditionalFormatting sqref="AC4:AC7">
    <cfRule type="containsText" dxfId="230" priority="1" operator="containsText" text="cerrada">
      <formula>NOT(ISERROR(SEARCH("cerrada",AC4)))</formula>
    </cfRule>
    <cfRule type="containsText" dxfId="229" priority="2" operator="containsText" text="cerrado">
      <formula>NOT(ISERROR(SEARCH("cerrado",AC4)))</formula>
    </cfRule>
    <cfRule type="containsText" dxfId="228" priority="3" operator="containsText" text="Abierto">
      <formula>NOT(ISERROR(SEARCH("Abierto",AC4)))</formula>
    </cfRule>
  </conditionalFormatting>
  <dataValidations count="2">
    <dataValidation type="list" allowBlank="1" showInputMessage="1" showErrorMessage="1" sqref="K4:K7">
      <formula1>"Correctiva, Preventiva, Acción de mejora"</formula1>
    </dataValidation>
    <dataValidation type="list" allowBlank="1" showInputMessage="1" showErrorMessage="1" sqref="AA4:AA7">
      <formula1>$BE$4:$BG$4</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6"/>
  <sheetViews>
    <sheetView zoomScale="80" zoomScaleNormal="80" workbookViewId="0">
      <pane xSplit="5" topLeftCell="W1" activePane="topRight" state="frozen"/>
      <selection pane="topRight" activeCell="Y4" sqref="Y4"/>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20.140625" style="142" customWidth="1"/>
    <col min="8" max="8" width="38.42578125" style="144" customWidth="1"/>
    <col min="9" max="16" width="20.140625" style="142"/>
    <col min="17" max="17" width="20.140625" style="143" outlineLevel="1"/>
    <col min="18" max="18" width="37.140625" style="143" customWidth="1" outlineLevel="1"/>
    <col min="19" max="22" width="20.140625" style="143" outlineLevel="1"/>
    <col min="23" max="23" width="74.42578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18.7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185.25" customHeight="1" x14ac:dyDescent="0.25">
      <c r="B4" s="196" t="s">
        <v>85</v>
      </c>
      <c r="C4" s="217" t="s">
        <v>131</v>
      </c>
      <c r="D4" s="264" t="s">
        <v>100</v>
      </c>
      <c r="E4" s="228">
        <v>624</v>
      </c>
      <c r="F4" s="225" t="s">
        <v>132</v>
      </c>
      <c r="G4" s="225" t="s">
        <v>133</v>
      </c>
      <c r="H4" s="225" t="s">
        <v>134</v>
      </c>
      <c r="I4" s="221" t="s">
        <v>135</v>
      </c>
      <c r="J4" s="221">
        <v>1</v>
      </c>
      <c r="K4" s="151" t="s">
        <v>105</v>
      </c>
      <c r="L4" s="389" t="s">
        <v>136</v>
      </c>
      <c r="M4" s="215">
        <v>1</v>
      </c>
      <c r="N4" s="263">
        <v>45689</v>
      </c>
      <c r="O4" s="263">
        <v>45838</v>
      </c>
      <c r="P4" s="538">
        <v>45869</v>
      </c>
      <c r="Q4" s="308">
        <v>45930</v>
      </c>
      <c r="R4" s="390" t="s">
        <v>137</v>
      </c>
      <c r="S4" s="391">
        <v>1</v>
      </c>
      <c r="T4" s="318">
        <v>1</v>
      </c>
      <c r="U4" s="392">
        <f t="shared" ref="U4" si="0">(IF(OR($M4="",T4=""),"",IF(OR($M4=0,T4=0),0,IF((T4*100%)/$M4&gt;100%,100%,(T4*100%)/$M4))))</f>
        <v>1</v>
      </c>
      <c r="V4" s="393" t="str">
        <f t="shared" ref="V4" si="1">IF(S4="","",IF(U4&lt;100%, IF(U4&lt;100%, "ALERTA","EN TERMINO"), IF(U4=100%, "OK", "EN TERMINO")))</f>
        <v>OK</v>
      </c>
      <c r="W4" s="498" t="s">
        <v>138</v>
      </c>
      <c r="X4" s="319" t="s">
        <v>139</v>
      </c>
      <c r="Y4" s="307" t="str">
        <f t="shared" ref="Y4" si="2">IF(U4=100%,IF(U4&gt;=100%,"CUMPLIDA","ATENCIÓN"),IF(U4&lt;25%,"ATENCIÓN","EN EJECUCIÓN"))</f>
        <v>CUMPLIDA</v>
      </c>
      <c r="Z4" s="206" t="str">
        <f>IF(Y4="CUMPLIDA", "SI", "NO")</f>
        <v>SI</v>
      </c>
      <c r="AA4" s="365" t="s">
        <v>97</v>
      </c>
      <c r="AB4" s="363" t="str">
        <f>IF(Y4="CUMPLIDA",IF(AND(Z4="SI",AA4="NO"),"EFECTIVA",IF(AND(Z4="NO",AA4="NO"),"INEFECTIVA",IF(AND(Z4="NO",AA4="SI"),"INEFECTIVA",IF(AND(Z4="SI",AA4="SI"),"INEFECTIVA")))),"NO APLICA")</f>
        <v>EFECTIVA</v>
      </c>
      <c r="AC4" s="187" t="str">
        <f>IF(AB4="EFECTIVA","NO",IF(AB4="INEFECTIVA","SI","NO APLICA"))</f>
        <v>NO</v>
      </c>
      <c r="AD4" s="206" t="s">
        <v>98</v>
      </c>
      <c r="AE4" s="151"/>
    </row>
    <row r="6" spans="2:31" ht="106.5" customHeight="1" x14ac:dyDescent="0.2">
      <c r="R6" s="394"/>
    </row>
  </sheetData>
  <mergeCells count="5">
    <mergeCell ref="B1:F2"/>
    <mergeCell ref="G1:P2"/>
    <mergeCell ref="Q1:Y1"/>
    <mergeCell ref="Z1:AE2"/>
    <mergeCell ref="Q2:Y2"/>
  </mergeCells>
  <conditionalFormatting sqref="V4">
    <cfRule type="containsText" dxfId="227" priority="1258" stopIfTrue="1" operator="containsText" text="EN TERMINO">
      <formula>NOT(ISERROR(SEARCH("EN TERMINO",V4)))</formula>
    </cfRule>
    <cfRule type="containsText" priority="1259" operator="containsText" text="AMARILLO">
      <formula>NOT(ISERROR(SEARCH("AMARILLO",V4)))</formula>
    </cfRule>
    <cfRule type="containsText" dxfId="226" priority="1260" stopIfTrue="1" operator="containsText" text="ALERTA">
      <formula>NOT(ISERROR(SEARCH("ALERTA",V4)))</formula>
    </cfRule>
    <cfRule type="containsText" dxfId="225" priority="1261" stopIfTrue="1" operator="containsText" text="OK">
      <formula>NOT(ISERROR(SEARCH("OK",V4)))</formula>
    </cfRule>
    <cfRule type="dataBar" priority="1262">
      <dataBar>
        <cfvo type="min"/>
        <cfvo type="max"/>
        <color rgb="FF638EC6"/>
      </dataBar>
    </cfRule>
  </conditionalFormatting>
  <conditionalFormatting sqref="Y4">
    <cfRule type="containsText" dxfId="224" priority="4" operator="containsText" text="EN EJECUCIÓN">
      <formula>NOT(ISERROR(SEARCH("EN EJECUCIÓN",Y4)))</formula>
    </cfRule>
    <cfRule type="containsText" dxfId="223" priority="5" operator="containsText" text="EN TERMINO">
      <formula>NOT(ISERROR(SEARCH("EN TERMINO",Y4)))</formula>
    </cfRule>
    <cfRule type="containsText" dxfId="222" priority="6" operator="containsText" text="ATENCIÓN">
      <formula>NOT(ISERROR(SEARCH("ATENCIÓN",Y4)))</formula>
    </cfRule>
    <cfRule type="containsText" dxfId="221" priority="7" stopIfTrue="1" operator="containsText" text="PENDIENTE">
      <formula>NOT(ISERROR(SEARCH("PENDIENTE",Y4)))</formula>
    </cfRule>
    <cfRule type="containsText" dxfId="220" priority="8" stopIfTrue="1" operator="containsText" text="INCUMPLIDA">
      <formula>NOT(ISERROR(SEARCH("INCUMPLIDA",Y4)))</formula>
    </cfRule>
    <cfRule type="containsText" dxfId="219" priority="9" stopIfTrue="1" operator="containsText" text="CUMPLIDA">
      <formula>NOT(ISERROR(SEARCH("CUMPLIDA",Y4)))</formula>
    </cfRule>
  </conditionalFormatting>
  <conditionalFormatting sqref="AC4">
    <cfRule type="containsText" dxfId="218" priority="1" operator="containsText" text="cerrada">
      <formula>NOT(ISERROR(SEARCH("cerrada",AC4)))</formula>
    </cfRule>
    <cfRule type="containsText" dxfId="217" priority="2" operator="containsText" text="cerrado">
      <formula>NOT(ISERROR(SEARCH("cerrado",AC4)))</formula>
    </cfRule>
    <cfRule type="containsText" dxfId="216" priority="3"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#REF!</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E42"/>
  <sheetViews>
    <sheetView tabSelected="1" zoomScale="85" zoomScaleNormal="85" workbookViewId="0">
      <pane xSplit="5" topLeftCell="W1" activePane="topRight" state="frozen"/>
      <selection pane="topRight" activeCell="Y7" sqref="Y7"/>
    </sheetView>
  </sheetViews>
  <sheetFormatPr baseColWidth="10" defaultColWidth="20.140625" defaultRowHeight="39.950000000000003" customHeight="1" outlineLevelCol="1" x14ac:dyDescent="0.2"/>
  <cols>
    <col min="1" max="1" width="4.140625" style="142" customWidth="1"/>
    <col min="2" max="2" width="20.140625" style="142"/>
    <col min="3" max="3" width="33.140625" style="142" customWidth="1"/>
    <col min="4" max="5" width="14.140625" style="142" customWidth="1"/>
    <col min="6" max="6" width="79.85546875" style="142" customWidth="1"/>
    <col min="7" max="7" width="20.140625" style="142"/>
    <col min="8" max="8" width="36.42578125" style="144" customWidth="1"/>
    <col min="9" max="9" width="28.28515625" style="142" customWidth="1"/>
    <col min="10" max="10" width="20.140625" style="142"/>
    <col min="11" max="11" width="17.42578125" style="142" customWidth="1"/>
    <col min="12" max="12" width="17.28515625" style="142" customWidth="1"/>
    <col min="13" max="13" width="17.5703125" style="142" customWidth="1"/>
    <col min="14" max="14" width="13.85546875" style="142" customWidth="1"/>
    <col min="15" max="15" width="12.5703125" style="142" customWidth="1"/>
    <col min="16" max="16" width="13.140625" style="142" customWidth="1"/>
    <col min="17" max="17" width="20.140625" style="143" outlineLevel="1"/>
    <col min="18" max="18" width="51.85546875" style="143" customWidth="1" outlineLevel="1"/>
    <col min="19" max="22" width="20.140625" style="143"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18.7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147" customHeight="1" x14ac:dyDescent="0.25">
      <c r="B4" s="196" t="s">
        <v>85</v>
      </c>
      <c r="C4" s="554" t="s">
        <v>140</v>
      </c>
      <c r="D4" s="218"/>
      <c r="E4" s="219">
        <v>234</v>
      </c>
      <c r="F4" s="220" t="s">
        <v>141</v>
      </c>
      <c r="G4" s="221" t="s">
        <v>142</v>
      </c>
      <c r="H4" s="202" t="s">
        <v>143</v>
      </c>
      <c r="I4" s="202" t="s">
        <v>144</v>
      </c>
      <c r="J4" s="221">
        <v>1</v>
      </c>
      <c r="K4" s="222" t="s">
        <v>145</v>
      </c>
      <c r="L4" s="190" t="s">
        <v>146</v>
      </c>
      <c r="M4" s="215">
        <v>1</v>
      </c>
      <c r="N4" s="223">
        <v>44927</v>
      </c>
      <c r="O4" s="224">
        <v>45016</v>
      </c>
      <c r="P4" s="452">
        <v>45930</v>
      </c>
      <c r="Q4" s="308">
        <v>45930</v>
      </c>
      <c r="R4" s="330" t="s">
        <v>147</v>
      </c>
      <c r="S4" s="206">
        <v>0.05</v>
      </c>
      <c r="T4" s="207">
        <f>(IF(S4="","",IF(OR($J4=0,$J4="",Q4=""),"",S4/$J4)))</f>
        <v>0.05</v>
      </c>
      <c r="U4" s="208">
        <f>(IF(OR($M4="",T4=""),"",IF(OR($M4=0,T4=0),0,IF((T4*100%)/$M4&gt;100%,100%,(T4*100%)/$M4))))</f>
        <v>0.05</v>
      </c>
      <c r="V4" s="209" t="str">
        <f t="shared" ref="V4" si="0">IF(S4="","",IF(U4&lt;100%, IF(U4&lt;100%, "ALERTA","EN TERMINO"), IF(U4=100%, "OK", "EN TERMINO")))</f>
        <v>ALERTA</v>
      </c>
      <c r="W4" s="314" t="s">
        <v>1033</v>
      </c>
      <c r="X4" s="222" t="s">
        <v>995</v>
      </c>
      <c r="Y4" s="307" t="str">
        <f>IF(U4=100%,IF(U4&gt;=100%,"CUMPLIDA","ATENCIÓN"),IF(U4&lt;75%,"ATENCIÓN","EN EJECUCIÓN"))</f>
        <v>ATENCIÓN</v>
      </c>
      <c r="Z4" s="206" t="str">
        <f>IF(Y4="CUMPLIDA", "SI", "NO")</f>
        <v>NO</v>
      </c>
      <c r="AA4" s="556" t="s">
        <v>97</v>
      </c>
      <c r="AB4" s="363" t="str">
        <f>IF(Y4="CUMPLIDA",IF(AND(Z4="SI",AA4="NO"),"EFECTIVA",IF(AND(Z4="NO",AA4="NO"),"INEFECTIVA",IF(AND(Z4="NO",AA4="SI"),"INEFECTIVA",IF(AND(Z4="SI",AA4="SI"),"INEFECTIVA")))),"NO APLICA")</f>
        <v>NO APLICA</v>
      </c>
      <c r="AC4" s="187" t="str">
        <f>IF(AB4="EFECTIVA","NO",IF(AB4="INEFECTIVA","SI","NO APLICA"))</f>
        <v>NO APLICA</v>
      </c>
      <c r="AD4" s="206" t="s">
        <v>98</v>
      </c>
      <c r="AE4" s="151"/>
    </row>
    <row r="5" spans="2:31" ht="147" customHeight="1" x14ac:dyDescent="0.25">
      <c r="B5" s="196" t="s">
        <v>85</v>
      </c>
      <c r="C5" s="551" t="s">
        <v>148</v>
      </c>
      <c r="D5" s="227" t="s">
        <v>149</v>
      </c>
      <c r="E5" s="228">
        <v>443</v>
      </c>
      <c r="F5" s="225" t="s">
        <v>150</v>
      </c>
      <c r="G5" s="229" t="s">
        <v>151</v>
      </c>
      <c r="H5" s="230" t="s">
        <v>152</v>
      </c>
      <c r="I5" s="229" t="s">
        <v>153</v>
      </c>
      <c r="J5" s="190">
        <v>2</v>
      </c>
      <c r="K5" s="190" t="s">
        <v>145</v>
      </c>
      <c r="L5" s="221" t="s">
        <v>154</v>
      </c>
      <c r="M5" s="215">
        <v>1</v>
      </c>
      <c r="N5" s="216">
        <v>45156</v>
      </c>
      <c r="O5" s="216">
        <v>45291</v>
      </c>
      <c r="P5" s="452">
        <v>45930</v>
      </c>
      <c r="Q5" s="308">
        <v>45930</v>
      </c>
      <c r="R5" s="330" t="s">
        <v>155</v>
      </c>
      <c r="S5" s="300">
        <v>1</v>
      </c>
      <c r="T5" s="207">
        <f>(IF(S5="","",IF(OR($J5=0,$J5="",Q5=""),"",S5/$J5)))</f>
        <v>0.5</v>
      </c>
      <c r="U5" s="208">
        <f t="shared" ref="U5" si="1">(IF(OR($M5="",T5=""),"",IF(OR($M5=0,T5=0),0,IF((T5*100%)/$M5&gt;100%,100%,(T5*100%)/$M5))))</f>
        <v>0.5</v>
      </c>
      <c r="V5" s="209" t="str">
        <f>IF(S5="","",IF(U5&lt;100%, IF(U5&lt;100%, "ALERTA","EN TERMINO"), IF(U5=100%, "OK", "EN TERMINO")))</f>
        <v>ALERTA</v>
      </c>
      <c r="W5" s="314" t="s">
        <v>1033</v>
      </c>
      <c r="X5" s="222" t="s">
        <v>995</v>
      </c>
      <c r="Y5" s="307" t="str">
        <f>IF(U5=100%,IF(U5&gt;=100%,"CUMPLIDA","ATENCIÓN"),IF(U5&lt;75%,"ATENCIÓN","EN EJECUCIÓN"))</f>
        <v>ATENCIÓN</v>
      </c>
      <c r="Z5" s="206" t="str">
        <f t="shared" ref="Z5:Z31" si="2">IF(Y5="CUMPLIDA", "SI", "NO")</f>
        <v>NO</v>
      </c>
      <c r="AA5" s="556" t="s">
        <v>97</v>
      </c>
      <c r="AB5" s="363" t="str">
        <f t="shared" ref="AB5:AB31" si="3">IF(Y5="CUMPLIDA",IF(AND(Z5="SI",AA5="NO"),"EFECTIVA",IF(AND(Z5="NO",AA5="NO"),"INEFECTIVA",IF(AND(Z5="NO",AA5="SI"),"INEFECTIVA",IF(AND(Z5="SI",AA5="SI"),"INEFECTIVA")))),"NO APLICA")</f>
        <v>NO APLICA</v>
      </c>
      <c r="AC5" s="187" t="str">
        <f t="shared" ref="AC5:AC31" si="4">IF(AB5="EFECTIVA","NO",IF(AB5="INEFECTIVA","SI","NO APLICA"))</f>
        <v>NO APLICA</v>
      </c>
      <c r="AD5" s="206" t="s">
        <v>98</v>
      </c>
      <c r="AE5" s="151"/>
    </row>
    <row r="6" spans="2:31" ht="114.75" customHeight="1" x14ac:dyDescent="0.25">
      <c r="B6" s="196" t="s">
        <v>85</v>
      </c>
      <c r="C6" s="552" t="s">
        <v>156</v>
      </c>
      <c r="D6" s="190" t="s">
        <v>157</v>
      </c>
      <c r="E6" s="228">
        <v>468</v>
      </c>
      <c r="F6" s="225" t="s">
        <v>158</v>
      </c>
      <c r="G6" s="229" t="s">
        <v>159</v>
      </c>
      <c r="H6" s="229" t="s">
        <v>160</v>
      </c>
      <c r="I6" s="305" t="s">
        <v>161</v>
      </c>
      <c r="J6" s="190">
        <v>1</v>
      </c>
      <c r="K6" s="190" t="s">
        <v>145</v>
      </c>
      <c r="L6" s="221" t="s">
        <v>162</v>
      </c>
      <c r="M6" s="215">
        <v>1</v>
      </c>
      <c r="N6" s="216">
        <v>45292</v>
      </c>
      <c r="O6" s="216">
        <v>46387</v>
      </c>
      <c r="P6" s="226"/>
      <c r="Q6" s="308">
        <v>45930</v>
      </c>
      <c r="R6" s="330" t="s">
        <v>163</v>
      </c>
      <c r="S6" s="206">
        <v>0</v>
      </c>
      <c r="T6" s="207">
        <f t="shared" ref="T6:T7" si="5">(IF(S6="","",IF(OR($J6=0,$J6="",Q6=""),"",S6/$J6)))</f>
        <v>0</v>
      </c>
      <c r="U6" s="208">
        <f t="shared" ref="U6:U7" si="6">(IF(OR($M6="",T6=""),"",IF(OR($M6=0,T6=0),0,IF((T6*100%)/$M6&gt;100%,100%,(T6*100%)/$M6))))</f>
        <v>0</v>
      </c>
      <c r="V6" s="209" t="str">
        <f t="shared" ref="V6:V7" si="7">IF(S6="","",IF(U6&lt;100%, IF(U6&lt;100%, "ALERTA","EN TERMINO"), IF(U6=100%, "OK", "EN TERMINO")))</f>
        <v>ALERTA</v>
      </c>
      <c r="W6" s="314" t="s">
        <v>164</v>
      </c>
      <c r="X6" s="222" t="s">
        <v>995</v>
      </c>
      <c r="Y6" s="307" t="str">
        <f t="shared" ref="Y6" si="8">IF(U6=100%,IF(U6&gt;=100%,"CUMPLIDA","ATENCIÓN"),IF(U6&lt;75%,"ATENCIÓN","EN EJECUCIÓN"))</f>
        <v>ATENCIÓN</v>
      </c>
      <c r="Z6" s="206" t="str">
        <f t="shared" si="2"/>
        <v>NO</v>
      </c>
      <c r="AA6" s="556" t="s">
        <v>97</v>
      </c>
      <c r="AB6" s="363" t="str">
        <f t="shared" si="3"/>
        <v>NO APLICA</v>
      </c>
      <c r="AC6" s="187" t="str">
        <f t="shared" si="4"/>
        <v>NO APLICA</v>
      </c>
      <c r="AD6" s="206" t="s">
        <v>98</v>
      </c>
      <c r="AE6" s="151"/>
    </row>
    <row r="7" spans="2:31" ht="120" customHeight="1" x14ac:dyDescent="0.25">
      <c r="B7" s="196" t="s">
        <v>85</v>
      </c>
      <c r="C7" s="551" t="s">
        <v>165</v>
      </c>
      <c r="D7" s="151"/>
      <c r="E7" s="228">
        <v>487</v>
      </c>
      <c r="F7" s="425" t="s">
        <v>1055</v>
      </c>
      <c r="G7" s="151"/>
      <c r="H7" s="229" t="s">
        <v>166</v>
      </c>
      <c r="I7" s="151"/>
      <c r="J7" s="151">
        <v>2</v>
      </c>
      <c r="K7" s="190"/>
      <c r="L7" s="221" t="s">
        <v>162</v>
      </c>
      <c r="M7" s="215">
        <v>1</v>
      </c>
      <c r="N7" s="216">
        <v>45292</v>
      </c>
      <c r="O7" s="216">
        <v>45504</v>
      </c>
      <c r="P7" s="452">
        <v>45930</v>
      </c>
      <c r="Q7" s="308">
        <v>45930</v>
      </c>
      <c r="R7" s="330" t="s">
        <v>167</v>
      </c>
      <c r="S7" s="206">
        <v>2</v>
      </c>
      <c r="T7" s="207">
        <f t="shared" si="5"/>
        <v>1</v>
      </c>
      <c r="U7" s="208">
        <f t="shared" si="6"/>
        <v>1</v>
      </c>
      <c r="V7" s="209" t="str">
        <f t="shared" si="7"/>
        <v>OK</v>
      </c>
      <c r="W7" s="314" t="s">
        <v>994</v>
      </c>
      <c r="X7" s="222" t="s">
        <v>995</v>
      </c>
      <c r="Y7" s="307" t="str">
        <f>IF(U7=100%,IF(U7&gt;=100%,"CUMPLIDA","ATENCIÓN"),IF(U7&lt;25%,"ATENCIÓN","EN EJECUCIÓN"))</f>
        <v>CUMPLIDA</v>
      </c>
      <c r="Z7" s="206" t="str">
        <f t="shared" si="2"/>
        <v>SI</v>
      </c>
      <c r="AA7" s="556" t="s">
        <v>97</v>
      </c>
      <c r="AB7" s="363" t="str">
        <f t="shared" si="3"/>
        <v>EFECTIVA</v>
      </c>
      <c r="AC7" s="187" t="str">
        <f t="shared" si="4"/>
        <v>NO</v>
      </c>
      <c r="AD7" s="206" t="s">
        <v>98</v>
      </c>
      <c r="AE7" s="151"/>
    </row>
    <row r="8" spans="2:31" ht="105.75" customHeight="1" x14ac:dyDescent="0.25">
      <c r="B8" s="196" t="s">
        <v>85</v>
      </c>
      <c r="C8" s="600" t="s">
        <v>168</v>
      </c>
      <c r="D8" s="190" t="s">
        <v>113</v>
      </c>
      <c r="E8" s="191">
        <v>510</v>
      </c>
      <c r="F8" s="225" t="s">
        <v>169</v>
      </c>
      <c r="G8" s="225" t="s">
        <v>170</v>
      </c>
      <c r="H8" s="225" t="s">
        <v>171</v>
      </c>
      <c r="I8" s="221" t="s">
        <v>172</v>
      </c>
      <c r="J8" s="221">
        <v>1</v>
      </c>
      <c r="K8" s="190" t="s">
        <v>92</v>
      </c>
      <c r="L8" s="190" t="s">
        <v>162</v>
      </c>
      <c r="M8" s="215">
        <v>1</v>
      </c>
      <c r="N8" s="235">
        <v>45422</v>
      </c>
      <c r="O8" s="235">
        <v>45503</v>
      </c>
      <c r="P8" s="452">
        <v>45930</v>
      </c>
      <c r="Q8" s="308">
        <v>45930</v>
      </c>
      <c r="R8" s="330" t="s">
        <v>173</v>
      </c>
      <c r="S8" s="300">
        <v>1</v>
      </c>
      <c r="T8" s="207">
        <f t="shared" ref="T8" si="9">(IF(S8="","",IF(OR($J8=0,$J8="",Q8=""),"",S8/$J8)))</f>
        <v>1</v>
      </c>
      <c r="U8" s="208">
        <f t="shared" ref="U8" si="10">(IF(OR($M8="",T8=""),"",IF(OR($M8=0,T8=0),0,IF((T8*100%)/$M8&gt;100%,100%,(T8*100%)/$M8))))</f>
        <v>1</v>
      </c>
      <c r="V8" s="209" t="str">
        <f t="shared" ref="V8" si="11">IF(S8="","",IF(U8&lt;100%, IF(U8&lt;100%, "ALERTA","EN TERMINO"), IF(U8=100%, "OK", "EN TERMINO")))</f>
        <v>OK</v>
      </c>
      <c r="W8" s="314" t="s">
        <v>1017</v>
      </c>
      <c r="X8" s="222" t="s">
        <v>995</v>
      </c>
      <c r="Y8" s="307" t="str">
        <f>IF(U8=100%,IF(U8&gt;=100%,"CUMPLIDA","ATENCIÓN"),IF(U8&lt;25%,"ATENCIÓN","EN EJECUCIÓN"))</f>
        <v>CUMPLIDA</v>
      </c>
      <c r="Z8" s="206" t="str">
        <f t="shared" si="2"/>
        <v>SI</v>
      </c>
      <c r="AA8" s="556" t="s">
        <v>97</v>
      </c>
      <c r="AB8" s="363" t="str">
        <f t="shared" si="3"/>
        <v>EFECTIVA</v>
      </c>
      <c r="AC8" s="187" t="str">
        <f t="shared" si="4"/>
        <v>NO</v>
      </c>
      <c r="AD8" s="206" t="s">
        <v>98</v>
      </c>
      <c r="AE8" s="151"/>
    </row>
    <row r="9" spans="2:31" ht="159" customHeight="1" x14ac:dyDescent="0.25">
      <c r="B9" s="196" t="s">
        <v>85</v>
      </c>
      <c r="C9" s="603"/>
      <c r="D9" s="190" t="s">
        <v>113</v>
      </c>
      <c r="E9" s="191">
        <v>510</v>
      </c>
      <c r="F9" s="225" t="s">
        <v>169</v>
      </c>
      <c r="G9" s="225" t="s">
        <v>170</v>
      </c>
      <c r="H9" s="225" t="s">
        <v>174</v>
      </c>
      <c r="I9" s="221" t="s">
        <v>175</v>
      </c>
      <c r="J9" s="221">
        <v>1</v>
      </c>
      <c r="K9" s="190" t="s">
        <v>92</v>
      </c>
      <c r="L9" s="190" t="s">
        <v>162</v>
      </c>
      <c r="M9" s="215">
        <v>1</v>
      </c>
      <c r="N9" s="235">
        <v>45505</v>
      </c>
      <c r="O9" s="306">
        <v>45808</v>
      </c>
      <c r="P9" s="366"/>
      <c r="Q9" s="308">
        <v>45930</v>
      </c>
      <c r="R9" s="330" t="s">
        <v>176</v>
      </c>
      <c r="S9" s="300">
        <v>1</v>
      </c>
      <c r="T9" s="207">
        <f t="shared" ref="T9" si="12">(IF(S9="","",IF(OR($J9=0,$J9="",Q9=""),"",S9/$J9)))</f>
        <v>1</v>
      </c>
      <c r="U9" s="208">
        <f t="shared" ref="U9" si="13">(IF(OR($M9="",T9=""),"",IF(OR($M9=0,T9=0),0,IF((T9*100%)/$M9&gt;100%,100%,(T9*100%)/$M9))))</f>
        <v>1</v>
      </c>
      <c r="V9" s="209" t="str">
        <f t="shared" ref="V9" si="14">IF(S9="","",IF(U9&lt;100%, IF(U9&lt;100%, "ALERTA","EN TERMINO"), IF(U9=100%, "OK", "EN TERMINO")))</f>
        <v>OK</v>
      </c>
      <c r="W9" s="314" t="s">
        <v>1018</v>
      </c>
      <c r="X9" s="222" t="s">
        <v>995</v>
      </c>
      <c r="Y9" s="307" t="str">
        <f>IF(U9=100%,IF(U9&gt;=100%,"CUMPLIDA","ATENCIÓN"),IF(U9&lt;25%,"ATENCIÓN","EN EJECUCIÓN"))</f>
        <v>CUMPLIDA</v>
      </c>
      <c r="Z9" s="206" t="str">
        <f t="shared" ref="Z9" si="15">IF(Y9="CUMPLIDA", "SI", "NO")</f>
        <v>SI</v>
      </c>
      <c r="AA9" s="556" t="s">
        <v>97</v>
      </c>
      <c r="AB9" s="363" t="str">
        <f t="shared" ref="AB9" si="16">IF(Y9="CUMPLIDA",IF(AND(Z9="SI",AA9="NO"),"EFECTIVA",IF(AND(Z9="NO",AA9="NO"),"INEFECTIVA",IF(AND(Z9="NO",AA9="SI"),"INEFECTIVA",IF(AND(Z9="SI",AA9="SI"),"INEFECTIVA")))),"NO APLICA")</f>
        <v>EFECTIVA</v>
      </c>
      <c r="AC9" s="187" t="str">
        <f t="shared" ref="AC9" si="17">IF(AB9="EFECTIVA","NO",IF(AB9="INEFECTIVA","SI","NO APLICA"))</f>
        <v>NO</v>
      </c>
      <c r="AD9" s="206" t="s">
        <v>98</v>
      </c>
      <c r="AE9" s="151"/>
    </row>
    <row r="10" spans="2:31" ht="225.75" customHeight="1" x14ac:dyDescent="0.25">
      <c r="B10" s="196" t="s">
        <v>85</v>
      </c>
      <c r="C10" s="600" t="s">
        <v>177</v>
      </c>
      <c r="D10" s="190" t="s">
        <v>178</v>
      </c>
      <c r="E10" s="228">
        <v>571</v>
      </c>
      <c r="F10" s="239" t="s">
        <v>179</v>
      </c>
      <c r="G10" s="298" t="s">
        <v>180</v>
      </c>
      <c r="H10" s="241" t="s">
        <v>181</v>
      </c>
      <c r="I10" s="241" t="s">
        <v>182</v>
      </c>
      <c r="J10" s="241">
        <v>1</v>
      </c>
      <c r="K10" s="192" t="s">
        <v>92</v>
      </c>
      <c r="L10" s="241" t="s">
        <v>162</v>
      </c>
      <c r="M10" s="215">
        <v>1</v>
      </c>
      <c r="N10" s="243">
        <v>45536</v>
      </c>
      <c r="O10" s="243">
        <v>45626</v>
      </c>
      <c r="P10" s="452">
        <v>45930</v>
      </c>
      <c r="Q10" s="308">
        <v>45930</v>
      </c>
      <c r="R10" s="314" t="s">
        <v>183</v>
      </c>
      <c r="S10" s="559">
        <v>1</v>
      </c>
      <c r="T10" s="207">
        <f t="shared" ref="T10:T14" si="18">(IF(S10="","",IF(OR($J10=0,$J10="",Q10=""),"",S10/$J10)))</f>
        <v>1</v>
      </c>
      <c r="U10" s="208">
        <f t="shared" ref="U10:U14" si="19">(IF(OR($M10="",T10=""),"",IF(OR($M10=0,T10=0),0,IF((T10*100%)/$M10&gt;100%,100%,(T10*100%)/$M10))))</f>
        <v>1</v>
      </c>
      <c r="V10" s="209" t="str">
        <f t="shared" ref="V10:V14" si="20">IF(S10="","",IF(U10&lt;100%, IF(U10&lt;100%, "ALERTA","EN TERMINO"), IF(U10=100%, "OK", "EN TERMINO")))</f>
        <v>OK</v>
      </c>
      <c r="W10" s="330" t="s">
        <v>1019</v>
      </c>
      <c r="X10" s="222" t="s">
        <v>995</v>
      </c>
      <c r="Y10" s="307" t="str">
        <f t="shared" ref="Y10:Y11" si="21">IF(U10=100%,IF(U10&gt;=100%,"CUMPLIDA","ATENCIÓN"),IF(U10&lt;25%,"ATENCIÓN","EN EJECUCIÓN"))</f>
        <v>CUMPLIDA</v>
      </c>
      <c r="Z10" s="206" t="str">
        <f t="shared" si="2"/>
        <v>SI</v>
      </c>
      <c r="AA10" s="556" t="s">
        <v>97</v>
      </c>
      <c r="AB10" s="363" t="str">
        <f t="shared" si="3"/>
        <v>EFECTIVA</v>
      </c>
      <c r="AC10" s="187" t="str">
        <f t="shared" si="4"/>
        <v>NO</v>
      </c>
      <c r="AD10" s="206" t="s">
        <v>98</v>
      </c>
      <c r="AE10" s="151"/>
    </row>
    <row r="11" spans="2:31" ht="219" customHeight="1" x14ac:dyDescent="0.25">
      <c r="B11" s="196" t="s">
        <v>85</v>
      </c>
      <c r="C11" s="602"/>
      <c r="D11" s="190" t="s">
        <v>178</v>
      </c>
      <c r="E11" s="228">
        <v>571</v>
      </c>
      <c r="F11" s="239" t="s">
        <v>179</v>
      </c>
      <c r="G11" s="298" t="s">
        <v>180</v>
      </c>
      <c r="H11" s="241" t="s">
        <v>184</v>
      </c>
      <c r="I11" s="241" t="s">
        <v>185</v>
      </c>
      <c r="J11" s="241">
        <v>1</v>
      </c>
      <c r="K11" s="192" t="s">
        <v>92</v>
      </c>
      <c r="L11" s="241" t="s">
        <v>186</v>
      </c>
      <c r="M11" s="215">
        <v>1</v>
      </c>
      <c r="N11" s="243">
        <v>45627</v>
      </c>
      <c r="O11" s="243">
        <v>45657</v>
      </c>
      <c r="P11" s="452">
        <v>45930</v>
      </c>
      <c r="Q11" s="308">
        <v>45930</v>
      </c>
      <c r="R11" s="314" t="s">
        <v>187</v>
      </c>
      <c r="S11" s="559">
        <v>1</v>
      </c>
      <c r="T11" s="207">
        <f t="shared" si="18"/>
        <v>1</v>
      </c>
      <c r="U11" s="208">
        <f t="shared" si="19"/>
        <v>1</v>
      </c>
      <c r="V11" s="209" t="str">
        <f t="shared" si="20"/>
        <v>OK</v>
      </c>
      <c r="W11" s="330" t="s">
        <v>1019</v>
      </c>
      <c r="X11" s="222" t="s">
        <v>995</v>
      </c>
      <c r="Y11" s="307" t="str">
        <f t="shared" si="21"/>
        <v>CUMPLIDA</v>
      </c>
      <c r="Z11" s="206" t="str">
        <f t="shared" si="2"/>
        <v>SI</v>
      </c>
      <c r="AA11" s="556" t="s">
        <v>97</v>
      </c>
      <c r="AB11" s="363" t="str">
        <f t="shared" si="3"/>
        <v>EFECTIVA</v>
      </c>
      <c r="AC11" s="187" t="str">
        <f t="shared" si="4"/>
        <v>NO</v>
      </c>
      <c r="AD11" s="206" t="s">
        <v>98</v>
      </c>
      <c r="AE11" s="151"/>
    </row>
    <row r="12" spans="2:31" ht="138.75" customHeight="1" x14ac:dyDescent="0.25">
      <c r="B12" s="196" t="s">
        <v>85</v>
      </c>
      <c r="C12" s="602"/>
      <c r="D12" s="190" t="s">
        <v>178</v>
      </c>
      <c r="E12" s="228">
        <v>573</v>
      </c>
      <c r="F12" s="239" t="s">
        <v>188</v>
      </c>
      <c r="G12" s="298" t="s">
        <v>189</v>
      </c>
      <c r="H12" s="241" t="s">
        <v>190</v>
      </c>
      <c r="I12" s="241" t="s">
        <v>191</v>
      </c>
      <c r="J12" s="241">
        <v>1</v>
      </c>
      <c r="K12" s="192" t="s">
        <v>92</v>
      </c>
      <c r="L12" s="241" t="s">
        <v>162</v>
      </c>
      <c r="M12" s="215">
        <v>1</v>
      </c>
      <c r="N12" s="243">
        <v>45536</v>
      </c>
      <c r="O12" s="243">
        <v>45657</v>
      </c>
      <c r="P12" s="452">
        <v>45930</v>
      </c>
      <c r="Q12" s="308">
        <v>45930</v>
      </c>
      <c r="R12" s="314" t="s">
        <v>183</v>
      </c>
      <c r="S12" s="559">
        <v>0</v>
      </c>
      <c r="T12" s="207">
        <f t="shared" si="18"/>
        <v>0</v>
      </c>
      <c r="U12" s="208">
        <f t="shared" si="19"/>
        <v>0</v>
      </c>
      <c r="V12" s="209" t="str">
        <f t="shared" si="20"/>
        <v>ALERTA</v>
      </c>
      <c r="W12" s="330" t="s">
        <v>1046</v>
      </c>
      <c r="X12" s="222" t="s">
        <v>995</v>
      </c>
      <c r="Y12" s="307" t="str">
        <f>IF(U12=100%,IF(U12&gt;=100%,"CUMPLIDA","ATENCIÓN"),IF(U12&lt;75%,"ATENCIÓN","EN EJECUCIÓN"))</f>
        <v>ATENCIÓN</v>
      </c>
      <c r="Z12" s="206" t="str">
        <f t="shared" si="2"/>
        <v>NO</v>
      </c>
      <c r="AA12" s="556" t="s">
        <v>97</v>
      </c>
      <c r="AB12" s="363" t="str">
        <f t="shared" si="3"/>
        <v>NO APLICA</v>
      </c>
      <c r="AC12" s="187" t="str">
        <f t="shared" si="4"/>
        <v>NO APLICA</v>
      </c>
      <c r="AD12" s="206" t="s">
        <v>98</v>
      </c>
      <c r="AE12" s="151"/>
    </row>
    <row r="13" spans="2:31" ht="199.5" customHeight="1" x14ac:dyDescent="0.25">
      <c r="B13" s="196" t="s">
        <v>85</v>
      </c>
      <c r="C13" s="602"/>
      <c r="D13" s="190" t="s">
        <v>178</v>
      </c>
      <c r="E13" s="228">
        <v>573</v>
      </c>
      <c r="F13" s="239" t="s">
        <v>188</v>
      </c>
      <c r="G13" s="298" t="s">
        <v>189</v>
      </c>
      <c r="H13" s="241" t="s">
        <v>184</v>
      </c>
      <c r="I13" s="241" t="s">
        <v>185</v>
      </c>
      <c r="J13" s="241">
        <v>1</v>
      </c>
      <c r="K13" s="192" t="s">
        <v>92</v>
      </c>
      <c r="L13" s="241" t="s">
        <v>186</v>
      </c>
      <c r="M13" s="215">
        <v>1</v>
      </c>
      <c r="N13" s="243">
        <v>45627</v>
      </c>
      <c r="O13" s="243">
        <v>45657</v>
      </c>
      <c r="P13" s="452">
        <v>45930</v>
      </c>
      <c r="Q13" s="308">
        <v>45930</v>
      </c>
      <c r="R13" s="330" t="s">
        <v>192</v>
      </c>
      <c r="S13" s="559">
        <v>0</v>
      </c>
      <c r="T13" s="207">
        <f t="shared" si="18"/>
        <v>0</v>
      </c>
      <c r="U13" s="208">
        <f t="shared" si="19"/>
        <v>0</v>
      </c>
      <c r="V13" s="209" t="str">
        <f t="shared" si="20"/>
        <v>ALERTA</v>
      </c>
      <c r="W13" s="330" t="s">
        <v>1047</v>
      </c>
      <c r="X13" s="222" t="s">
        <v>995</v>
      </c>
      <c r="Y13" s="307" t="str">
        <f>IF(U13=100%,IF(U13&gt;=100%,"CUMPLIDA","ATENCIÓN"),IF(U13&lt;75%,"ATENCIÓN","EN EJECUCIÓN"))</f>
        <v>ATENCIÓN</v>
      </c>
      <c r="Z13" s="206" t="str">
        <f t="shared" si="2"/>
        <v>NO</v>
      </c>
      <c r="AA13" s="556" t="s">
        <v>97</v>
      </c>
      <c r="AB13" s="363" t="str">
        <f t="shared" si="3"/>
        <v>NO APLICA</v>
      </c>
      <c r="AC13" s="187" t="str">
        <f t="shared" si="4"/>
        <v>NO APLICA</v>
      </c>
      <c r="AD13" s="206" t="s">
        <v>98</v>
      </c>
      <c r="AE13" s="151"/>
    </row>
    <row r="14" spans="2:31" ht="79.5" customHeight="1" x14ac:dyDescent="0.25">
      <c r="B14" s="189" t="s">
        <v>85</v>
      </c>
      <c r="C14" s="603"/>
      <c r="D14" s="192" t="s">
        <v>178</v>
      </c>
      <c r="E14" s="228">
        <v>574</v>
      </c>
      <c r="F14" s="309" t="s">
        <v>193</v>
      </c>
      <c r="G14" s="310" t="s">
        <v>194</v>
      </c>
      <c r="H14" s="241" t="s">
        <v>195</v>
      </c>
      <c r="I14" s="241" t="s">
        <v>196</v>
      </c>
      <c r="J14" s="241">
        <v>1</v>
      </c>
      <c r="K14" s="192" t="s">
        <v>105</v>
      </c>
      <c r="L14" s="310" t="s">
        <v>162</v>
      </c>
      <c r="M14" s="193">
        <v>1</v>
      </c>
      <c r="N14" s="311">
        <v>45505</v>
      </c>
      <c r="O14" s="311">
        <v>45657</v>
      </c>
      <c r="P14" s="452">
        <v>45930</v>
      </c>
      <c r="Q14" s="308">
        <v>45930</v>
      </c>
      <c r="R14" s="330" t="s">
        <v>197</v>
      </c>
      <c r="S14" s="559">
        <v>1</v>
      </c>
      <c r="T14" s="207">
        <f t="shared" si="18"/>
        <v>1</v>
      </c>
      <c r="U14" s="208">
        <f t="shared" si="19"/>
        <v>1</v>
      </c>
      <c r="V14" s="209" t="str">
        <f t="shared" si="20"/>
        <v>OK</v>
      </c>
      <c r="W14" s="314" t="s">
        <v>1020</v>
      </c>
      <c r="X14" s="222" t="s">
        <v>995</v>
      </c>
      <c r="Y14" s="307" t="str">
        <f>IF(U14=100%,IF(U14&gt;=100%,"CUMPLIDA","ATENCIÓN"),IF(U14&lt;25%,"ATENCIÓN","EN EJECUCIÓN"))</f>
        <v>CUMPLIDA</v>
      </c>
      <c r="Z14" s="206" t="str">
        <f t="shared" si="2"/>
        <v>SI</v>
      </c>
      <c r="AA14" s="556" t="s">
        <v>97</v>
      </c>
      <c r="AB14" s="363" t="str">
        <f t="shared" si="3"/>
        <v>EFECTIVA</v>
      </c>
      <c r="AC14" s="187" t="str">
        <f t="shared" si="4"/>
        <v>NO</v>
      </c>
      <c r="AD14" s="206" t="s">
        <v>98</v>
      </c>
      <c r="AE14" s="177"/>
    </row>
    <row r="15" spans="2:31" ht="96" customHeight="1" x14ac:dyDescent="0.25">
      <c r="B15" s="196" t="s">
        <v>85</v>
      </c>
      <c r="C15" s="601" t="s">
        <v>198</v>
      </c>
      <c r="D15" s="190" t="s">
        <v>149</v>
      </c>
      <c r="E15" s="302">
        <v>589</v>
      </c>
      <c r="F15" s="426" t="s">
        <v>199</v>
      </c>
      <c r="G15" s="238" t="s">
        <v>200</v>
      </c>
      <c r="H15" s="313" t="s">
        <v>201</v>
      </c>
      <c r="I15" s="241" t="s">
        <v>202</v>
      </c>
      <c r="J15" s="241">
        <v>2</v>
      </c>
      <c r="K15" s="190" t="s">
        <v>92</v>
      </c>
      <c r="L15" s="241" t="s">
        <v>162</v>
      </c>
      <c r="M15" s="215">
        <v>1</v>
      </c>
      <c r="N15" s="243">
        <v>45505</v>
      </c>
      <c r="O15" s="243">
        <v>45595</v>
      </c>
      <c r="P15" s="452">
        <v>45930</v>
      </c>
      <c r="Q15" s="308">
        <v>45930</v>
      </c>
      <c r="R15" s="314" t="s">
        <v>203</v>
      </c>
      <c r="S15" s="559">
        <v>1</v>
      </c>
      <c r="T15" s="207">
        <f t="shared" ref="T15:T16" si="22">(IF(S15="","",IF(OR($J15=0,$J15="",Q15=""),"",S15/$J15)))</f>
        <v>0.5</v>
      </c>
      <c r="U15" s="208">
        <f t="shared" ref="U15:U16" si="23">(IF(OR($M15="",T15=""),"",IF(OR($M15=0,T15=0),0,IF((T15*100%)/$M15&gt;100%,100%,(T15*100%)/$M15))))</f>
        <v>0.5</v>
      </c>
      <c r="V15" s="209" t="str">
        <f t="shared" ref="V15:V16" si="24">IF(S15="","",IF(U15&lt;100%, IF(U15&lt;100%, "ALERTA","EN TERMINO"), IF(U15=100%, "OK", "EN TERMINO")))</f>
        <v>ALERTA</v>
      </c>
      <c r="W15" s="314" t="s">
        <v>1033</v>
      </c>
      <c r="X15" s="222" t="s">
        <v>995</v>
      </c>
      <c r="Y15" s="307" t="str">
        <f>IF(U15=100%,IF(U15&gt;=100%,"CUMPLIDA","ATENCIÓN"),IF(U15&lt;75%,"ATENCIÓN","EN EJECUCIÓN"))</f>
        <v>ATENCIÓN</v>
      </c>
      <c r="Z15" s="206" t="str">
        <f t="shared" si="2"/>
        <v>NO</v>
      </c>
      <c r="AA15" s="556" t="s">
        <v>97</v>
      </c>
      <c r="AB15" s="363" t="str">
        <f t="shared" si="3"/>
        <v>NO APLICA</v>
      </c>
      <c r="AC15" s="187" t="str">
        <f t="shared" si="4"/>
        <v>NO APLICA</v>
      </c>
      <c r="AD15" s="206" t="s">
        <v>98</v>
      </c>
      <c r="AE15" s="151"/>
    </row>
    <row r="16" spans="2:31" ht="100.5" customHeight="1" x14ac:dyDescent="0.25">
      <c r="B16" s="196" t="s">
        <v>85</v>
      </c>
      <c r="C16" s="601"/>
      <c r="D16" s="190" t="s">
        <v>149</v>
      </c>
      <c r="E16" s="302">
        <v>589</v>
      </c>
      <c r="F16" s="238" t="s">
        <v>204</v>
      </c>
      <c r="G16" s="238" t="s">
        <v>200</v>
      </c>
      <c r="H16" s="225" t="s">
        <v>171</v>
      </c>
      <c r="I16" s="221" t="s">
        <v>172</v>
      </c>
      <c r="J16" s="221">
        <v>1</v>
      </c>
      <c r="K16" s="190" t="s">
        <v>92</v>
      </c>
      <c r="L16" s="241" t="s">
        <v>162</v>
      </c>
      <c r="M16" s="215">
        <v>1</v>
      </c>
      <c r="N16" s="243">
        <v>45597</v>
      </c>
      <c r="O16" s="243">
        <v>46022</v>
      </c>
      <c r="P16" s="303"/>
      <c r="Q16" s="308">
        <v>45930</v>
      </c>
      <c r="R16" s="330" t="s">
        <v>205</v>
      </c>
      <c r="S16" s="559">
        <v>1</v>
      </c>
      <c r="T16" s="207">
        <f t="shared" si="22"/>
        <v>1</v>
      </c>
      <c r="U16" s="208">
        <f t="shared" si="23"/>
        <v>1</v>
      </c>
      <c r="V16" s="209" t="str">
        <f t="shared" si="24"/>
        <v>OK</v>
      </c>
      <c r="W16" s="314" t="s">
        <v>1018</v>
      </c>
      <c r="X16" s="222" t="s">
        <v>995</v>
      </c>
      <c r="Y16" s="312" t="str">
        <f t="shared" ref="Y16" si="25">IF(U16=100%,IF(U16&gt;=100%,"CUMPLIDA","ATENCIÓN"),IF(U16&lt;75%,"ATENCIÓN","EN EJECUCIÓN"))</f>
        <v>CUMPLIDA</v>
      </c>
      <c r="Z16" s="206" t="str">
        <f t="shared" si="2"/>
        <v>SI</v>
      </c>
      <c r="AA16" s="556" t="s">
        <v>97</v>
      </c>
      <c r="AB16" s="363" t="str">
        <f t="shared" si="3"/>
        <v>EFECTIVA</v>
      </c>
      <c r="AC16" s="187" t="str">
        <f t="shared" si="4"/>
        <v>NO</v>
      </c>
      <c r="AD16" s="206" t="s">
        <v>98</v>
      </c>
      <c r="AE16" s="151"/>
    </row>
    <row r="17" spans="2:31" ht="95.25" customHeight="1" x14ac:dyDescent="0.25">
      <c r="B17" s="196" t="s">
        <v>85</v>
      </c>
      <c r="C17" s="551" t="s">
        <v>206</v>
      </c>
      <c r="D17" s="264" t="s">
        <v>100</v>
      </c>
      <c r="E17" s="228">
        <v>598</v>
      </c>
      <c r="F17" s="299" t="s">
        <v>207</v>
      </c>
      <c r="G17" s="238" t="s">
        <v>208</v>
      </c>
      <c r="H17" s="313" t="s">
        <v>209</v>
      </c>
      <c r="I17" s="241" t="s">
        <v>210</v>
      </c>
      <c r="J17" s="241">
        <v>1</v>
      </c>
      <c r="K17" s="190" t="s">
        <v>105</v>
      </c>
      <c r="L17" s="241" t="s">
        <v>162</v>
      </c>
      <c r="M17" s="215">
        <v>1</v>
      </c>
      <c r="N17" s="243" t="s">
        <v>211</v>
      </c>
      <c r="O17" s="243">
        <v>45656</v>
      </c>
      <c r="P17" s="452">
        <v>45930</v>
      </c>
      <c r="Q17" s="308">
        <v>45930</v>
      </c>
      <c r="R17" s="330" t="s">
        <v>212</v>
      </c>
      <c r="S17" s="560">
        <v>1</v>
      </c>
      <c r="T17" s="207">
        <f t="shared" ref="T17:T19" si="26">(IF(S17="","",IF(OR($J17=0,$J17="",Q17=""),"",S17/$J17)))</f>
        <v>1</v>
      </c>
      <c r="U17" s="208">
        <f t="shared" ref="U17:U19" si="27">(IF(OR($M17="",T17=""),"",IF(OR($M17=0,T17=0),0,IF((T17*100%)/$M17&gt;100%,100%,(T17*100%)/$M17))))</f>
        <v>1</v>
      </c>
      <c r="V17" s="336" t="str">
        <f t="shared" ref="V17:V19" si="28">IF(S17="","",IF(U17&lt;100%, IF(U17&lt;100%, "ALERTA","EN TERMINO"), IF(U17=100%, "OK", "EN TERMINO")))</f>
        <v>OK</v>
      </c>
      <c r="W17" s="314" t="s">
        <v>1020</v>
      </c>
      <c r="X17" s="222" t="s">
        <v>995</v>
      </c>
      <c r="Y17" s="307" t="str">
        <f t="shared" ref="Y17" si="29">IF(U17=100%,IF(U17&gt;=100%,"CUMPLIDA","ATENCIÓN"),IF(U17&lt;25%,"ATENCIÓN","EN EJECUCIÓN"))</f>
        <v>CUMPLIDA</v>
      </c>
      <c r="Z17" s="206" t="str">
        <f t="shared" si="2"/>
        <v>SI</v>
      </c>
      <c r="AA17" s="556" t="s">
        <v>97</v>
      </c>
      <c r="AB17" s="363" t="str">
        <f t="shared" si="3"/>
        <v>EFECTIVA</v>
      </c>
      <c r="AC17" s="187" t="str">
        <f t="shared" si="4"/>
        <v>NO</v>
      </c>
      <c r="AD17" s="206" t="s">
        <v>98</v>
      </c>
      <c r="AE17" s="151"/>
    </row>
    <row r="18" spans="2:31" ht="95.25" customHeight="1" x14ac:dyDescent="0.25">
      <c r="B18" s="196" t="s">
        <v>85</v>
      </c>
      <c r="C18" s="552" t="s">
        <v>363</v>
      </c>
      <c r="D18" s="190" t="s">
        <v>364</v>
      </c>
      <c r="E18" s="228">
        <v>632</v>
      </c>
      <c r="F18" s="229" t="s">
        <v>1048</v>
      </c>
      <c r="G18" s="229" t="s">
        <v>1049</v>
      </c>
      <c r="H18" s="326" t="s">
        <v>1050</v>
      </c>
      <c r="I18" s="326" t="s">
        <v>1051</v>
      </c>
      <c r="J18" s="326">
        <v>1</v>
      </c>
      <c r="K18" s="190" t="s">
        <v>92</v>
      </c>
      <c r="L18" s="241" t="s">
        <v>162</v>
      </c>
      <c r="M18" s="193">
        <v>1</v>
      </c>
      <c r="N18" s="194">
        <v>45303</v>
      </c>
      <c r="O18" s="342">
        <v>45777</v>
      </c>
      <c r="P18" s="151"/>
      <c r="Q18" s="308">
        <v>45902</v>
      </c>
      <c r="R18" s="330"/>
      <c r="S18" s="560">
        <v>1</v>
      </c>
      <c r="T18" s="207">
        <f t="shared" si="26"/>
        <v>1</v>
      </c>
      <c r="U18" s="208">
        <f t="shared" si="27"/>
        <v>1</v>
      </c>
      <c r="V18" s="336" t="str">
        <f t="shared" si="28"/>
        <v>OK</v>
      </c>
      <c r="W18" s="314" t="s">
        <v>1052</v>
      </c>
      <c r="X18" s="319" t="s">
        <v>96</v>
      </c>
      <c r="Y18" s="312" t="str">
        <f>IF(U18=100%,IF(U18&gt;=100%,"CUMPLIDA","ATENCIÓN"),IF(U18&lt;100%,"INCUMPLIDA","EN EJECUCIÓN"))</f>
        <v>CUMPLIDA</v>
      </c>
      <c r="Z18" s="206" t="str">
        <f t="shared" si="2"/>
        <v>SI</v>
      </c>
      <c r="AA18" s="556" t="s">
        <v>97</v>
      </c>
      <c r="AB18" s="363" t="str">
        <f t="shared" si="3"/>
        <v>EFECTIVA</v>
      </c>
      <c r="AC18" s="187" t="str">
        <f t="shared" si="4"/>
        <v>NO</v>
      </c>
      <c r="AD18" s="206" t="s">
        <v>98</v>
      </c>
      <c r="AE18" s="151"/>
    </row>
    <row r="19" spans="2:31" ht="95.25" customHeight="1" x14ac:dyDescent="0.2">
      <c r="B19" s="196" t="s">
        <v>85</v>
      </c>
      <c r="C19" s="551" t="s">
        <v>369</v>
      </c>
      <c r="D19" s="264" t="s">
        <v>370</v>
      </c>
      <c r="E19" s="228">
        <v>644</v>
      </c>
      <c r="F19" s="220" t="s">
        <v>1053</v>
      </c>
      <c r="G19" s="229" t="s">
        <v>1049</v>
      </c>
      <c r="H19" s="550" t="s">
        <v>1050</v>
      </c>
      <c r="I19" s="190" t="s">
        <v>1051</v>
      </c>
      <c r="J19" s="190">
        <v>1</v>
      </c>
      <c r="K19" s="151" t="s">
        <v>92</v>
      </c>
      <c r="L19" s="241" t="s">
        <v>162</v>
      </c>
      <c r="M19" s="215">
        <v>1</v>
      </c>
      <c r="N19" s="194">
        <v>45303</v>
      </c>
      <c r="O19" s="342">
        <v>45777</v>
      </c>
      <c r="P19" s="205"/>
      <c r="Q19" s="308">
        <v>45902</v>
      </c>
      <c r="R19" s="330"/>
      <c r="S19" s="559">
        <v>1</v>
      </c>
      <c r="T19" s="207">
        <f t="shared" si="26"/>
        <v>1</v>
      </c>
      <c r="U19" s="208">
        <f t="shared" si="27"/>
        <v>1</v>
      </c>
      <c r="V19" s="336" t="str">
        <f t="shared" si="28"/>
        <v>OK</v>
      </c>
      <c r="W19" s="314" t="s">
        <v>1052</v>
      </c>
      <c r="X19" s="319" t="s">
        <v>96</v>
      </c>
      <c r="Y19" s="312" t="str">
        <f>IF(U19=100%,IF(U19&gt;=100%,"CUMPLIDA","ATENCIÓN"),IF(U19&lt;100%,"INCUMPLIDA","EN EJECUCIÓN"))</f>
        <v>CUMPLIDA</v>
      </c>
      <c r="Z19" s="206" t="str">
        <f t="shared" si="2"/>
        <v>SI</v>
      </c>
      <c r="AA19" s="556" t="s">
        <v>97</v>
      </c>
      <c r="AB19" s="363" t="str">
        <f t="shared" si="3"/>
        <v>EFECTIVA</v>
      </c>
      <c r="AC19" s="187" t="str">
        <f t="shared" si="4"/>
        <v>NO</v>
      </c>
      <c r="AD19" s="206" t="s">
        <v>98</v>
      </c>
      <c r="AE19" s="151"/>
    </row>
    <row r="20" spans="2:31" ht="79.5" customHeight="1" x14ac:dyDescent="0.25">
      <c r="B20" s="196" t="s">
        <v>85</v>
      </c>
      <c r="C20" s="551" t="s">
        <v>213</v>
      </c>
      <c r="D20" s="151" t="s">
        <v>214</v>
      </c>
      <c r="E20" s="228">
        <v>662</v>
      </c>
      <c r="F20" s="220" t="s">
        <v>215</v>
      </c>
      <c r="G20" s="214" t="s">
        <v>216</v>
      </c>
      <c r="H20" s="214" t="s">
        <v>217</v>
      </c>
      <c r="I20" s="214" t="s">
        <v>218</v>
      </c>
      <c r="J20" s="364">
        <v>1</v>
      </c>
      <c r="K20" s="549" t="s">
        <v>92</v>
      </c>
      <c r="L20" s="297" t="s">
        <v>162</v>
      </c>
      <c r="M20" s="215">
        <v>1</v>
      </c>
      <c r="N20" s="194">
        <v>45658</v>
      </c>
      <c r="O20" s="456">
        <v>45777</v>
      </c>
      <c r="P20" s="385">
        <v>45930</v>
      </c>
      <c r="Q20" s="308">
        <v>45930</v>
      </c>
      <c r="R20" s="330" t="s">
        <v>219</v>
      </c>
      <c r="S20" s="560">
        <v>0</v>
      </c>
      <c r="T20" s="332">
        <f t="shared" ref="T20:T31" si="30">(IF(S20="","",IF(OR($J20=0,$J20="",Q20=""),"",S20/$J20)))</f>
        <v>0</v>
      </c>
      <c r="U20" s="333">
        <f t="shared" ref="U20:U31" si="31">(IF(OR($M20="",T20=""),"",IF(OR($M20=0,T20=0),0,IF((T20*100%)/$M20&gt;100%,100%,(T20*100%)/$M20))))</f>
        <v>0</v>
      </c>
      <c r="V20" s="334" t="str">
        <f t="shared" ref="V20:V31" si="32">IF(S20="","",IF(U20&lt;100%, IF(U20&lt;100%, "ALERTA","EN TERMINO"), IF(U20=100%, "OK", "EN TERMINO")))</f>
        <v>ALERTA</v>
      </c>
      <c r="W20" s="314" t="s">
        <v>1033</v>
      </c>
      <c r="X20" s="222" t="s">
        <v>995</v>
      </c>
      <c r="Y20" s="307" t="str">
        <f>IF(U20=100%,IF(U20&gt;=100%,"CUMPLIDA","ATENCIÓN"),IF(U20&lt;75%,"ATENCIÓN","EN EJECUCIÓN"))</f>
        <v>ATENCIÓN</v>
      </c>
      <c r="Z20" s="206" t="str">
        <f t="shared" si="2"/>
        <v>NO</v>
      </c>
      <c r="AA20" s="556" t="s">
        <v>97</v>
      </c>
      <c r="AB20" s="363" t="str">
        <f t="shared" si="3"/>
        <v>NO APLICA</v>
      </c>
      <c r="AC20" s="187" t="str">
        <f t="shared" si="4"/>
        <v>NO APLICA</v>
      </c>
      <c r="AD20" s="206" t="s">
        <v>98</v>
      </c>
      <c r="AE20" s="151"/>
    </row>
    <row r="21" spans="2:31" ht="184.5" customHeight="1" x14ac:dyDescent="0.25">
      <c r="B21" s="196" t="s">
        <v>85</v>
      </c>
      <c r="C21" s="598" t="s">
        <v>220</v>
      </c>
      <c r="D21" s="190" t="s">
        <v>221</v>
      </c>
      <c r="E21" s="228">
        <v>670</v>
      </c>
      <c r="F21" s="229" t="s">
        <v>222</v>
      </c>
      <c r="G21" s="214" t="s">
        <v>223</v>
      </c>
      <c r="H21" s="214" t="s">
        <v>224</v>
      </c>
      <c r="I21" s="214" t="s">
        <v>225</v>
      </c>
      <c r="J21" s="241">
        <v>1</v>
      </c>
      <c r="K21" s="151" t="s">
        <v>105</v>
      </c>
      <c r="L21" s="241" t="s">
        <v>162</v>
      </c>
      <c r="M21" s="215">
        <v>1</v>
      </c>
      <c r="N21" s="194">
        <v>45689</v>
      </c>
      <c r="O21" s="456">
        <v>45807</v>
      </c>
      <c r="P21" s="385">
        <v>45930</v>
      </c>
      <c r="Q21" s="308">
        <v>45930</v>
      </c>
      <c r="R21" s="330" t="s">
        <v>226</v>
      </c>
      <c r="S21" s="560">
        <v>1</v>
      </c>
      <c r="T21" s="210">
        <f t="shared" si="30"/>
        <v>1</v>
      </c>
      <c r="U21" s="211">
        <f t="shared" si="31"/>
        <v>1</v>
      </c>
      <c r="V21" s="212" t="str">
        <f t="shared" si="32"/>
        <v>OK</v>
      </c>
      <c r="W21" s="314" t="s">
        <v>1021</v>
      </c>
      <c r="X21" s="222" t="s">
        <v>995</v>
      </c>
      <c r="Y21" s="307" t="str">
        <f>IF(U21=100%,IF(U21&gt;=100%,"CUMPLIDA","ATENCIÓN"),IF(U21&lt;100%,"INCUMPLIDA","EN EJECUCIÓN"))</f>
        <v>CUMPLIDA</v>
      </c>
      <c r="Z21" s="206" t="str">
        <f t="shared" si="2"/>
        <v>SI</v>
      </c>
      <c r="AA21" s="556" t="s">
        <v>97</v>
      </c>
      <c r="AB21" s="363" t="str">
        <f t="shared" si="3"/>
        <v>EFECTIVA</v>
      </c>
      <c r="AC21" s="187" t="str">
        <f t="shared" si="4"/>
        <v>NO</v>
      </c>
      <c r="AD21" s="206" t="s">
        <v>98</v>
      </c>
      <c r="AE21" s="151"/>
    </row>
    <row r="22" spans="2:31" ht="108" customHeight="1" x14ac:dyDescent="0.25">
      <c r="B22" s="196" t="s">
        <v>85</v>
      </c>
      <c r="C22" s="598"/>
      <c r="D22" s="190" t="s">
        <v>221</v>
      </c>
      <c r="E22" s="228">
        <v>671</v>
      </c>
      <c r="F22" s="427" t="s">
        <v>1056</v>
      </c>
      <c r="G22" s="214" t="s">
        <v>228</v>
      </c>
      <c r="H22" s="214" t="s">
        <v>229</v>
      </c>
      <c r="I22" s="214" t="s">
        <v>230</v>
      </c>
      <c r="J22" s="241">
        <v>4</v>
      </c>
      <c r="K22" s="151" t="s">
        <v>105</v>
      </c>
      <c r="L22" s="241" t="s">
        <v>162</v>
      </c>
      <c r="M22" s="215">
        <v>1</v>
      </c>
      <c r="N22" s="194">
        <v>45689</v>
      </c>
      <c r="O22" s="194">
        <v>46021</v>
      </c>
      <c r="P22" s="151"/>
      <c r="Q22" s="308">
        <v>45930</v>
      </c>
      <c r="R22" s="330" t="s">
        <v>231</v>
      </c>
      <c r="S22" s="561">
        <v>0</v>
      </c>
      <c r="T22" s="436">
        <f t="shared" si="30"/>
        <v>0</v>
      </c>
      <c r="U22" s="437">
        <f t="shared" si="31"/>
        <v>0</v>
      </c>
      <c r="V22" s="438" t="str">
        <f t="shared" si="32"/>
        <v>ALERTA</v>
      </c>
      <c r="W22" s="539" t="s">
        <v>1022</v>
      </c>
      <c r="X22" s="222" t="s">
        <v>995</v>
      </c>
      <c r="Y22" s="312" t="s">
        <v>227</v>
      </c>
      <c r="Z22" s="206" t="str">
        <f t="shared" si="2"/>
        <v>NO</v>
      </c>
      <c r="AA22" s="556" t="s">
        <v>97</v>
      </c>
      <c r="AB22" s="363" t="str">
        <f t="shared" si="3"/>
        <v>NO APLICA</v>
      </c>
      <c r="AC22" s="187" t="str">
        <f t="shared" si="4"/>
        <v>NO APLICA</v>
      </c>
      <c r="AD22" s="206" t="s">
        <v>98</v>
      </c>
      <c r="AE22" s="151"/>
    </row>
    <row r="23" spans="2:31" ht="141" customHeight="1" x14ac:dyDescent="0.25">
      <c r="B23" s="196" t="s">
        <v>85</v>
      </c>
      <c r="C23" s="598"/>
      <c r="D23" s="190" t="s">
        <v>221</v>
      </c>
      <c r="E23" s="228">
        <v>672</v>
      </c>
      <c r="F23" s="301" t="s">
        <v>232</v>
      </c>
      <c r="G23" s="214" t="s">
        <v>228</v>
      </c>
      <c r="H23" s="214" t="s">
        <v>233</v>
      </c>
      <c r="I23" s="214" t="s">
        <v>234</v>
      </c>
      <c r="J23" s="241">
        <v>4</v>
      </c>
      <c r="K23" s="151" t="s">
        <v>105</v>
      </c>
      <c r="L23" s="241" t="s">
        <v>162</v>
      </c>
      <c r="M23" s="215">
        <v>1</v>
      </c>
      <c r="N23" s="194">
        <v>45689</v>
      </c>
      <c r="O23" s="194">
        <v>46021</v>
      </c>
      <c r="P23" s="151"/>
      <c r="Q23" s="308">
        <v>45930</v>
      </c>
      <c r="R23" s="330" t="s">
        <v>231</v>
      </c>
      <c r="S23" s="560">
        <v>2</v>
      </c>
      <c r="T23" s="332">
        <f t="shared" si="30"/>
        <v>0.5</v>
      </c>
      <c r="U23" s="333">
        <f t="shared" si="31"/>
        <v>0.5</v>
      </c>
      <c r="V23" s="334" t="str">
        <f t="shared" si="32"/>
        <v>ALERTA</v>
      </c>
      <c r="W23" s="314" t="s">
        <v>998</v>
      </c>
      <c r="X23" s="222" t="s">
        <v>995</v>
      </c>
      <c r="Y23" s="307" t="str">
        <f t="shared" ref="Y23:Y31" si="33">IF(U23=100%,IF(U23&gt;=100%,"CUMPLIDA","ATENCIÓN"),IF(U23&lt;25%,"ATENCIÓN","EN EJECUCIÓN"))</f>
        <v>EN EJECUCIÓN</v>
      </c>
      <c r="Z23" s="206" t="str">
        <f t="shared" si="2"/>
        <v>NO</v>
      </c>
      <c r="AA23" s="556" t="s">
        <v>97</v>
      </c>
      <c r="AB23" s="363" t="str">
        <f t="shared" si="3"/>
        <v>NO APLICA</v>
      </c>
      <c r="AC23" s="187" t="str">
        <f t="shared" si="4"/>
        <v>NO APLICA</v>
      </c>
      <c r="AD23" s="206" t="s">
        <v>98</v>
      </c>
      <c r="AE23" s="151"/>
    </row>
    <row r="24" spans="2:31" ht="200.25" customHeight="1" x14ac:dyDescent="0.25">
      <c r="B24" s="196" t="s">
        <v>85</v>
      </c>
      <c r="C24" s="598"/>
      <c r="D24" s="190" t="s">
        <v>221</v>
      </c>
      <c r="E24" s="228">
        <v>673</v>
      </c>
      <c r="F24" s="301" t="s">
        <v>235</v>
      </c>
      <c r="G24" s="214" t="s">
        <v>236</v>
      </c>
      <c r="H24" s="214" t="s">
        <v>237</v>
      </c>
      <c r="I24" s="214" t="s">
        <v>238</v>
      </c>
      <c r="J24" s="241">
        <v>5</v>
      </c>
      <c r="K24" s="151" t="s">
        <v>105</v>
      </c>
      <c r="L24" s="241" t="s">
        <v>162</v>
      </c>
      <c r="M24" s="215">
        <v>1</v>
      </c>
      <c r="N24" s="194">
        <v>45689</v>
      </c>
      <c r="O24" s="194">
        <v>46021</v>
      </c>
      <c r="P24" s="151"/>
      <c r="Q24" s="308">
        <v>45930</v>
      </c>
      <c r="R24" s="330" t="s">
        <v>239</v>
      </c>
      <c r="S24" s="560">
        <v>1</v>
      </c>
      <c r="T24" s="332">
        <f t="shared" si="30"/>
        <v>0.2</v>
      </c>
      <c r="U24" s="333">
        <f t="shared" si="31"/>
        <v>0.2</v>
      </c>
      <c r="V24" s="334" t="str">
        <f t="shared" si="32"/>
        <v>ALERTA</v>
      </c>
      <c r="W24" s="314" t="s">
        <v>999</v>
      </c>
      <c r="X24" s="222" t="s">
        <v>995</v>
      </c>
      <c r="Y24" s="307" t="str">
        <f t="shared" si="33"/>
        <v>ATENCIÓN</v>
      </c>
      <c r="Z24" s="206" t="str">
        <f t="shared" si="2"/>
        <v>NO</v>
      </c>
      <c r="AA24" s="556" t="s">
        <v>97</v>
      </c>
      <c r="AB24" s="363" t="str">
        <f t="shared" si="3"/>
        <v>NO APLICA</v>
      </c>
      <c r="AC24" s="187" t="str">
        <f t="shared" si="4"/>
        <v>NO APLICA</v>
      </c>
      <c r="AD24" s="206" t="s">
        <v>98</v>
      </c>
      <c r="AE24" s="151"/>
    </row>
    <row r="25" spans="2:31" ht="285.75" customHeight="1" x14ac:dyDescent="0.25">
      <c r="B25" s="196" t="s">
        <v>85</v>
      </c>
      <c r="C25" s="598"/>
      <c r="D25" s="190" t="s">
        <v>221</v>
      </c>
      <c r="E25" s="228">
        <v>674</v>
      </c>
      <c r="F25" s="301" t="s">
        <v>240</v>
      </c>
      <c r="G25" s="214" t="s">
        <v>236</v>
      </c>
      <c r="H25" s="214" t="s">
        <v>241</v>
      </c>
      <c r="I25" s="214" t="s">
        <v>242</v>
      </c>
      <c r="J25" s="241">
        <v>3</v>
      </c>
      <c r="K25" s="151" t="s">
        <v>105</v>
      </c>
      <c r="L25" s="241" t="s">
        <v>162</v>
      </c>
      <c r="M25" s="215">
        <v>1</v>
      </c>
      <c r="N25" s="194">
        <v>45748</v>
      </c>
      <c r="O25" s="194">
        <v>46021</v>
      </c>
      <c r="P25" s="151"/>
      <c r="Q25" s="308">
        <v>45930</v>
      </c>
      <c r="R25" s="330" t="s">
        <v>243</v>
      </c>
      <c r="S25" s="560">
        <v>1</v>
      </c>
      <c r="T25" s="332">
        <f t="shared" si="30"/>
        <v>0.33333333333333331</v>
      </c>
      <c r="U25" s="333">
        <f t="shared" si="31"/>
        <v>0.33333333333333331</v>
      </c>
      <c r="V25" s="334" t="str">
        <f t="shared" si="32"/>
        <v>ALERTA</v>
      </c>
      <c r="W25" s="314" t="s">
        <v>1023</v>
      </c>
      <c r="X25" s="222" t="s">
        <v>995</v>
      </c>
      <c r="Y25" s="307" t="str">
        <f t="shared" si="33"/>
        <v>EN EJECUCIÓN</v>
      </c>
      <c r="Z25" s="206" t="str">
        <f t="shared" si="2"/>
        <v>NO</v>
      </c>
      <c r="AA25" s="556" t="s">
        <v>97</v>
      </c>
      <c r="AB25" s="363" t="str">
        <f t="shared" si="3"/>
        <v>NO APLICA</v>
      </c>
      <c r="AC25" s="187" t="str">
        <f t="shared" si="4"/>
        <v>NO APLICA</v>
      </c>
      <c r="AD25" s="206" t="s">
        <v>98</v>
      </c>
      <c r="AE25" s="151"/>
    </row>
    <row r="26" spans="2:31" ht="153" customHeight="1" x14ac:dyDescent="0.25">
      <c r="B26" s="151" t="s">
        <v>111</v>
      </c>
      <c r="C26" s="598" t="s">
        <v>244</v>
      </c>
      <c r="D26" s="190" t="s">
        <v>113</v>
      </c>
      <c r="E26" s="228">
        <v>676</v>
      </c>
      <c r="F26" s="314" t="s">
        <v>245</v>
      </c>
      <c r="G26" s="314"/>
      <c r="H26" s="230" t="s">
        <v>246</v>
      </c>
      <c r="I26" s="190" t="s">
        <v>247</v>
      </c>
      <c r="J26" s="241">
        <v>1</v>
      </c>
      <c r="K26" s="151" t="s">
        <v>105</v>
      </c>
      <c r="L26" s="190" t="s">
        <v>248</v>
      </c>
      <c r="M26" s="215">
        <v>1</v>
      </c>
      <c r="N26" s="266">
        <v>45717</v>
      </c>
      <c r="O26" s="385">
        <v>45930</v>
      </c>
      <c r="P26" s="151"/>
      <c r="Q26" s="308">
        <v>45930</v>
      </c>
      <c r="R26" s="330" t="s">
        <v>249</v>
      </c>
      <c r="S26" s="560">
        <v>1</v>
      </c>
      <c r="T26" s="332">
        <f t="shared" si="30"/>
        <v>1</v>
      </c>
      <c r="U26" s="333">
        <f t="shared" si="31"/>
        <v>1</v>
      </c>
      <c r="V26" s="334" t="str">
        <f t="shared" si="32"/>
        <v>OK</v>
      </c>
      <c r="W26" s="330" t="s">
        <v>1038</v>
      </c>
      <c r="X26" s="222" t="s">
        <v>995</v>
      </c>
      <c r="Y26" s="307" t="str">
        <f>IF(U26=100%,IF(U26&gt;=100%,"CUMPLIDA","ATENCIÓN"),IF(U26&lt;100%,"INCUMPLIDA","EN EJECUCIÓN"))</f>
        <v>CUMPLIDA</v>
      </c>
      <c r="Z26" s="206" t="str">
        <f t="shared" si="2"/>
        <v>SI</v>
      </c>
      <c r="AA26" s="556" t="s">
        <v>97</v>
      </c>
      <c r="AB26" s="363" t="str">
        <f t="shared" si="3"/>
        <v>EFECTIVA</v>
      </c>
      <c r="AC26" s="187" t="str">
        <f t="shared" si="4"/>
        <v>NO</v>
      </c>
      <c r="AD26" s="206" t="s">
        <v>98</v>
      </c>
      <c r="AE26" s="151"/>
    </row>
    <row r="27" spans="2:31" ht="83.25" customHeight="1" x14ac:dyDescent="0.25">
      <c r="B27" s="151" t="s">
        <v>111</v>
      </c>
      <c r="C27" s="598"/>
      <c r="D27" s="190" t="s">
        <v>113</v>
      </c>
      <c r="E27" s="228">
        <v>677</v>
      </c>
      <c r="F27" s="314" t="s">
        <v>250</v>
      </c>
      <c r="G27" s="314"/>
      <c r="H27" s="230" t="s">
        <v>251</v>
      </c>
      <c r="I27" s="190" t="s">
        <v>252</v>
      </c>
      <c r="J27" s="241">
        <v>1</v>
      </c>
      <c r="K27" s="151" t="s">
        <v>105</v>
      </c>
      <c r="L27" s="190" t="s">
        <v>248</v>
      </c>
      <c r="M27" s="215">
        <v>1</v>
      </c>
      <c r="N27" s="266">
        <v>45717</v>
      </c>
      <c r="O27" s="385">
        <v>45930</v>
      </c>
      <c r="P27" s="151"/>
      <c r="Q27" s="308">
        <v>45930</v>
      </c>
      <c r="R27" s="330" t="s">
        <v>205</v>
      </c>
      <c r="S27" s="560">
        <v>1</v>
      </c>
      <c r="T27" s="332">
        <f t="shared" si="30"/>
        <v>1</v>
      </c>
      <c r="U27" s="333">
        <f t="shared" si="31"/>
        <v>1</v>
      </c>
      <c r="V27" s="334" t="str">
        <f t="shared" si="32"/>
        <v>OK</v>
      </c>
      <c r="W27" s="330" t="s">
        <v>1037</v>
      </c>
      <c r="X27" s="222" t="s">
        <v>995</v>
      </c>
      <c r="Y27" s="307" t="str">
        <f>IF(U27=100%,IF(U27&gt;=100%,"CUMPLIDA","ATENCIÓN"),IF(U27&lt;100%,"INCUMPLIDA","EN EJECUCIÓN"))</f>
        <v>CUMPLIDA</v>
      </c>
      <c r="Z27" s="206" t="str">
        <f t="shared" si="2"/>
        <v>SI</v>
      </c>
      <c r="AA27" s="556" t="s">
        <v>97</v>
      </c>
      <c r="AB27" s="363" t="str">
        <f t="shared" si="3"/>
        <v>EFECTIVA</v>
      </c>
      <c r="AC27" s="187" t="str">
        <f t="shared" si="4"/>
        <v>NO</v>
      </c>
      <c r="AD27" s="206" t="s">
        <v>98</v>
      </c>
      <c r="AE27" s="151"/>
    </row>
    <row r="28" spans="2:31" ht="83.25" customHeight="1" x14ac:dyDescent="0.25">
      <c r="B28" s="151" t="s">
        <v>111</v>
      </c>
      <c r="C28" s="598"/>
      <c r="D28" s="190" t="s">
        <v>113</v>
      </c>
      <c r="E28" s="228">
        <v>678</v>
      </c>
      <c r="F28" s="314" t="s">
        <v>253</v>
      </c>
      <c r="G28" s="314"/>
      <c r="H28" s="230" t="s">
        <v>254</v>
      </c>
      <c r="I28" s="190" t="s">
        <v>255</v>
      </c>
      <c r="J28" s="241">
        <v>1</v>
      </c>
      <c r="K28" s="151" t="s">
        <v>105</v>
      </c>
      <c r="L28" s="190" t="s">
        <v>248</v>
      </c>
      <c r="M28" s="215">
        <v>1</v>
      </c>
      <c r="N28" s="266">
        <v>45717</v>
      </c>
      <c r="O28" s="385">
        <v>45930</v>
      </c>
      <c r="P28" s="151"/>
      <c r="Q28" s="308">
        <v>45930</v>
      </c>
      <c r="R28" s="330" t="s">
        <v>205</v>
      </c>
      <c r="S28" s="560">
        <v>1</v>
      </c>
      <c r="T28" s="332">
        <f t="shared" si="30"/>
        <v>1</v>
      </c>
      <c r="U28" s="333">
        <f t="shared" si="31"/>
        <v>1</v>
      </c>
      <c r="V28" s="334" t="str">
        <f t="shared" si="32"/>
        <v>OK</v>
      </c>
      <c r="W28" s="330" t="s">
        <v>1000</v>
      </c>
      <c r="X28" s="222" t="s">
        <v>995</v>
      </c>
      <c r="Y28" s="307" t="str">
        <f t="shared" si="33"/>
        <v>CUMPLIDA</v>
      </c>
      <c r="Z28" s="206" t="str">
        <f t="shared" si="2"/>
        <v>SI</v>
      </c>
      <c r="AA28" s="556" t="s">
        <v>97</v>
      </c>
      <c r="AB28" s="363" t="str">
        <f t="shared" si="3"/>
        <v>EFECTIVA</v>
      </c>
      <c r="AC28" s="187" t="str">
        <f t="shared" si="4"/>
        <v>NO</v>
      </c>
      <c r="AD28" s="206" t="s">
        <v>98</v>
      </c>
      <c r="AE28" s="151"/>
    </row>
    <row r="29" spans="2:31" ht="83.25" customHeight="1" x14ac:dyDescent="0.25">
      <c r="B29" s="151" t="s">
        <v>111</v>
      </c>
      <c r="C29" s="598"/>
      <c r="D29" s="190" t="s">
        <v>113</v>
      </c>
      <c r="E29" s="228">
        <v>679</v>
      </c>
      <c r="F29" s="330" t="s">
        <v>256</v>
      </c>
      <c r="G29" s="314"/>
      <c r="H29" s="230" t="s">
        <v>257</v>
      </c>
      <c r="I29" s="190" t="s">
        <v>258</v>
      </c>
      <c r="J29" s="241">
        <v>1</v>
      </c>
      <c r="K29" s="151" t="s">
        <v>105</v>
      </c>
      <c r="L29" s="190" t="s">
        <v>248</v>
      </c>
      <c r="M29" s="215">
        <v>1</v>
      </c>
      <c r="N29" s="266">
        <v>45717</v>
      </c>
      <c r="O29" s="385">
        <v>45930</v>
      </c>
      <c r="P29" s="151"/>
      <c r="Q29" s="308">
        <v>45930</v>
      </c>
      <c r="R29" s="330" t="s">
        <v>259</v>
      </c>
      <c r="S29" s="560">
        <v>0</v>
      </c>
      <c r="T29" s="332">
        <f t="shared" si="30"/>
        <v>0</v>
      </c>
      <c r="U29" s="333">
        <f t="shared" si="31"/>
        <v>0</v>
      </c>
      <c r="V29" s="334" t="str">
        <f t="shared" si="32"/>
        <v>ALERTA</v>
      </c>
      <c r="W29" s="314" t="s">
        <v>1033</v>
      </c>
      <c r="X29" s="222" t="s">
        <v>995</v>
      </c>
      <c r="Y29" s="307" t="str">
        <f>IF(U29=100%,IF(U29&gt;=100%,"CUMPLIDA","ATENCIÓN"),IF(U29&lt;75%,"ATENCIÓN","EN EJECUCIÓN"))</f>
        <v>ATENCIÓN</v>
      </c>
      <c r="Z29" s="206" t="str">
        <f t="shared" si="2"/>
        <v>NO</v>
      </c>
      <c r="AA29" s="556" t="s">
        <v>97</v>
      </c>
      <c r="AB29" s="363" t="str">
        <f t="shared" si="3"/>
        <v>NO APLICA</v>
      </c>
      <c r="AC29" s="187" t="str">
        <f t="shared" si="4"/>
        <v>NO APLICA</v>
      </c>
      <c r="AD29" s="206" t="s">
        <v>98</v>
      </c>
      <c r="AE29" s="151"/>
    </row>
    <row r="30" spans="2:31" ht="83.25" customHeight="1" x14ac:dyDescent="0.25">
      <c r="B30" s="151" t="s">
        <v>111</v>
      </c>
      <c r="C30" s="598"/>
      <c r="D30" s="190" t="s">
        <v>113</v>
      </c>
      <c r="E30" s="228">
        <v>680</v>
      </c>
      <c r="F30" s="314" t="s">
        <v>260</v>
      </c>
      <c r="G30" s="314"/>
      <c r="H30" s="230" t="s">
        <v>261</v>
      </c>
      <c r="I30" s="190" t="s">
        <v>262</v>
      </c>
      <c r="J30" s="241">
        <v>1</v>
      </c>
      <c r="K30" s="151" t="s">
        <v>105</v>
      </c>
      <c r="L30" s="190" t="s">
        <v>248</v>
      </c>
      <c r="M30" s="215">
        <v>1</v>
      </c>
      <c r="N30" s="266">
        <v>45717</v>
      </c>
      <c r="O30" s="385">
        <v>45930</v>
      </c>
      <c r="P30" s="151"/>
      <c r="Q30" s="308">
        <v>45930</v>
      </c>
      <c r="R30" s="330" t="s">
        <v>205</v>
      </c>
      <c r="S30" s="559">
        <v>1</v>
      </c>
      <c r="T30" s="332">
        <f t="shared" si="30"/>
        <v>1</v>
      </c>
      <c r="U30" s="333">
        <f t="shared" si="31"/>
        <v>1</v>
      </c>
      <c r="V30" s="334" t="str">
        <f t="shared" si="32"/>
        <v>OK</v>
      </c>
      <c r="W30" s="330" t="s">
        <v>1000</v>
      </c>
      <c r="X30" s="222" t="s">
        <v>995</v>
      </c>
      <c r="Y30" s="307" t="str">
        <f t="shared" si="33"/>
        <v>CUMPLIDA</v>
      </c>
      <c r="Z30" s="206" t="str">
        <f t="shared" si="2"/>
        <v>SI</v>
      </c>
      <c r="AA30" s="556" t="s">
        <v>97</v>
      </c>
      <c r="AB30" s="363" t="str">
        <f t="shared" si="3"/>
        <v>EFECTIVA</v>
      </c>
      <c r="AC30" s="187" t="str">
        <f t="shared" si="4"/>
        <v>NO</v>
      </c>
      <c r="AD30" s="206" t="s">
        <v>98</v>
      </c>
      <c r="AE30" s="151"/>
    </row>
    <row r="31" spans="2:31" ht="83.25" customHeight="1" x14ac:dyDescent="0.25">
      <c r="B31" s="177" t="s">
        <v>111</v>
      </c>
      <c r="C31" s="600"/>
      <c r="D31" s="192" t="s">
        <v>113</v>
      </c>
      <c r="E31" s="231">
        <v>681</v>
      </c>
      <c r="F31" s="380" t="s">
        <v>263</v>
      </c>
      <c r="G31" s="380"/>
      <c r="H31" s="382" t="s">
        <v>264</v>
      </c>
      <c r="I31" s="192" t="s">
        <v>265</v>
      </c>
      <c r="J31" s="310">
        <v>1</v>
      </c>
      <c r="K31" s="177" t="s">
        <v>105</v>
      </c>
      <c r="L31" s="192" t="s">
        <v>248</v>
      </c>
      <c r="M31" s="193">
        <v>1</v>
      </c>
      <c r="N31" s="348">
        <v>45717</v>
      </c>
      <c r="O31" s="453">
        <v>45930</v>
      </c>
      <c r="P31" s="177"/>
      <c r="Q31" s="308">
        <v>45930</v>
      </c>
      <c r="R31" s="330" t="s">
        <v>266</v>
      </c>
      <c r="S31" s="562">
        <v>1</v>
      </c>
      <c r="T31" s="332">
        <f t="shared" si="30"/>
        <v>1</v>
      </c>
      <c r="U31" s="333">
        <f t="shared" si="31"/>
        <v>1</v>
      </c>
      <c r="V31" s="334" t="str">
        <f t="shared" si="32"/>
        <v>OK</v>
      </c>
      <c r="W31" s="330" t="s">
        <v>1001</v>
      </c>
      <c r="X31" s="222" t="s">
        <v>995</v>
      </c>
      <c r="Y31" s="312" t="str">
        <f t="shared" si="33"/>
        <v>CUMPLIDA</v>
      </c>
      <c r="Z31" s="300" t="str">
        <f t="shared" si="2"/>
        <v>SI</v>
      </c>
      <c r="AA31" s="557" t="s">
        <v>97</v>
      </c>
      <c r="AB31" s="384" t="str">
        <f t="shared" si="3"/>
        <v>EFECTIVA</v>
      </c>
      <c r="AC31" s="381" t="str">
        <f t="shared" si="4"/>
        <v>NO</v>
      </c>
      <c r="AD31" s="206" t="s">
        <v>98</v>
      </c>
      <c r="AE31" s="177"/>
    </row>
    <row r="32" spans="2:31" ht="137.25" customHeight="1" x14ac:dyDescent="0.25">
      <c r="B32" s="324" t="s">
        <v>85</v>
      </c>
      <c r="C32" s="599" t="s">
        <v>86</v>
      </c>
      <c r="D32" s="326" t="s">
        <v>87</v>
      </c>
      <c r="E32" s="228">
        <v>689</v>
      </c>
      <c r="F32" s="220" t="s">
        <v>267</v>
      </c>
      <c r="G32" s="225" t="s">
        <v>268</v>
      </c>
      <c r="H32" s="221" t="s">
        <v>269</v>
      </c>
      <c r="I32" s="221" t="s">
        <v>270</v>
      </c>
      <c r="J32" s="262">
        <v>3</v>
      </c>
      <c r="K32" s="151" t="s">
        <v>92</v>
      </c>
      <c r="L32" s="221" t="s">
        <v>271</v>
      </c>
      <c r="M32" s="215">
        <v>1</v>
      </c>
      <c r="N32" s="294">
        <v>45809</v>
      </c>
      <c r="O32" s="294">
        <v>46081</v>
      </c>
      <c r="P32" s="151"/>
      <c r="Q32" s="308">
        <v>45930</v>
      </c>
      <c r="R32" s="330" t="s">
        <v>272</v>
      </c>
      <c r="S32" s="560">
        <v>0</v>
      </c>
      <c r="T32" s="332">
        <f t="shared" ref="T32:T42" si="34">(IF(S32="","",IF(OR($J32=0,$J32="",Q32=""),"",S32/$J32)))</f>
        <v>0</v>
      </c>
      <c r="U32" s="333">
        <f t="shared" ref="U32:U42" si="35">(IF(OR($M32="",T32=""),"",IF(OR($M32=0,T32=0),0,IF((T32*100%)/$M32&gt;100%,100%,(T32*100%)/$M32))))</f>
        <v>0</v>
      </c>
      <c r="V32" s="334" t="str">
        <f t="shared" ref="V32:V42" si="36">IF(S32="","",IF(U32&lt;100%, IF(U32&lt;100%, "ALERTA","EN TERMINO"), IF(U32=100%, "OK", "EN TERMINO")))</f>
        <v>ALERTA</v>
      </c>
      <c r="W32" s="314" t="s">
        <v>1024</v>
      </c>
      <c r="X32" s="222" t="s">
        <v>995</v>
      </c>
      <c r="Y32" s="312" t="str">
        <f t="shared" ref="Y32:Y42" si="37">IF(U32=100%,IF(U32&gt;=100%,"CUMPLIDA","ATENCIÓN"),IF(U32&lt;25%,"ATENCIÓN","EN EJECUCIÓN"))</f>
        <v>ATENCIÓN</v>
      </c>
      <c r="Z32" s="300" t="str">
        <f t="shared" ref="Z32:Z42" si="38">IF(Y32="CUMPLIDA", "SI", "NO")</f>
        <v>NO</v>
      </c>
      <c r="AA32" s="557" t="s">
        <v>97</v>
      </c>
      <c r="AB32" s="384" t="str">
        <f t="shared" ref="AB32:AB42" si="39">IF(Y32="CUMPLIDA",IF(AND(Z32="SI",AA32="NO"),"EFECTIVA",IF(AND(Z32="NO",AA32="NO"),"INEFECTIVA",IF(AND(Z32="NO",AA32="SI"),"INEFECTIVA",IF(AND(Z32="SI",AA32="SI"),"INEFECTIVA")))),"NO APLICA")</f>
        <v>NO APLICA</v>
      </c>
      <c r="AC32" s="381" t="str">
        <f t="shared" ref="AC32:AC42" si="40">IF(AB32="EFECTIVA","NO",IF(AB32="INEFECTIVA","SI","NO APLICA"))</f>
        <v>NO APLICA</v>
      </c>
      <c r="AD32" s="206" t="s">
        <v>98</v>
      </c>
      <c r="AE32" s="177"/>
    </row>
    <row r="33" spans="2:31" ht="137.25" customHeight="1" x14ac:dyDescent="0.25">
      <c r="B33" s="324" t="s">
        <v>85</v>
      </c>
      <c r="C33" s="599"/>
      <c r="D33" s="326" t="s">
        <v>87</v>
      </c>
      <c r="E33" s="228">
        <v>690</v>
      </c>
      <c r="F33" s="220" t="s">
        <v>273</v>
      </c>
      <c r="G33" s="225" t="s">
        <v>274</v>
      </c>
      <c r="H33" s="221" t="s">
        <v>275</v>
      </c>
      <c r="I33" s="221" t="s">
        <v>276</v>
      </c>
      <c r="J33" s="262">
        <v>4</v>
      </c>
      <c r="K33" s="151" t="s">
        <v>92</v>
      </c>
      <c r="L33" s="221" t="s">
        <v>271</v>
      </c>
      <c r="M33" s="215">
        <v>1</v>
      </c>
      <c r="N33" s="294">
        <v>45809</v>
      </c>
      <c r="O33" s="294">
        <v>46112</v>
      </c>
      <c r="P33" s="151"/>
      <c r="Q33" s="308">
        <v>45930</v>
      </c>
      <c r="R33" s="330" t="s">
        <v>272</v>
      </c>
      <c r="S33" s="560">
        <v>0</v>
      </c>
      <c r="T33" s="332">
        <f t="shared" si="34"/>
        <v>0</v>
      </c>
      <c r="U33" s="333">
        <f t="shared" si="35"/>
        <v>0</v>
      </c>
      <c r="V33" s="334" t="str">
        <f t="shared" si="36"/>
        <v>ALERTA</v>
      </c>
      <c r="W33" s="314" t="s">
        <v>1024</v>
      </c>
      <c r="X33" s="222" t="s">
        <v>995</v>
      </c>
      <c r="Y33" s="312" t="str">
        <f t="shared" si="37"/>
        <v>ATENCIÓN</v>
      </c>
      <c r="Z33" s="300" t="str">
        <f t="shared" si="38"/>
        <v>NO</v>
      </c>
      <c r="AA33" s="557" t="s">
        <v>97</v>
      </c>
      <c r="AB33" s="384" t="str">
        <f t="shared" si="39"/>
        <v>NO APLICA</v>
      </c>
      <c r="AC33" s="381" t="str">
        <f t="shared" si="40"/>
        <v>NO APLICA</v>
      </c>
      <c r="AD33" s="206" t="s">
        <v>98</v>
      </c>
      <c r="AE33" s="177"/>
    </row>
    <row r="34" spans="2:31" ht="137.25" customHeight="1" x14ac:dyDescent="0.25">
      <c r="B34" s="324" t="s">
        <v>85</v>
      </c>
      <c r="C34" s="599"/>
      <c r="D34" s="326" t="s">
        <v>87</v>
      </c>
      <c r="E34" s="228">
        <v>691</v>
      </c>
      <c r="F34" s="220" t="s">
        <v>277</v>
      </c>
      <c r="G34" s="225" t="s">
        <v>278</v>
      </c>
      <c r="H34" s="221" t="s">
        <v>279</v>
      </c>
      <c r="I34" s="221" t="s">
        <v>280</v>
      </c>
      <c r="J34" s="262">
        <v>1</v>
      </c>
      <c r="K34" s="151" t="s">
        <v>92</v>
      </c>
      <c r="L34" s="221" t="s">
        <v>271</v>
      </c>
      <c r="M34" s="215">
        <v>1</v>
      </c>
      <c r="N34" s="294">
        <v>45809</v>
      </c>
      <c r="O34" s="294" t="s">
        <v>281</v>
      </c>
      <c r="P34" s="385">
        <v>45884</v>
      </c>
      <c r="Q34" s="308">
        <v>45930</v>
      </c>
      <c r="R34" s="330" t="s">
        <v>282</v>
      </c>
      <c r="S34" s="206">
        <v>0</v>
      </c>
      <c r="T34" s="332">
        <f t="shared" si="34"/>
        <v>0</v>
      </c>
      <c r="U34" s="333">
        <f t="shared" si="35"/>
        <v>0</v>
      </c>
      <c r="V34" s="334" t="str">
        <f t="shared" si="36"/>
        <v>ALERTA</v>
      </c>
      <c r="W34" s="314" t="s">
        <v>1033</v>
      </c>
      <c r="X34" s="222" t="s">
        <v>995</v>
      </c>
      <c r="Y34" s="307" t="str">
        <f>IF(U34=100%,IF(U34&gt;=100%,"CUMPLIDA","ATENCIÓN"),IF(U34&lt;75%,"ATENCIÓN","EN EJECUCIÓN"))</f>
        <v>ATENCIÓN</v>
      </c>
      <c r="Z34" s="300" t="str">
        <f t="shared" si="38"/>
        <v>NO</v>
      </c>
      <c r="AA34" s="557" t="s">
        <v>97</v>
      </c>
      <c r="AB34" s="384" t="str">
        <f t="shared" si="39"/>
        <v>NO APLICA</v>
      </c>
      <c r="AC34" s="381" t="str">
        <f t="shared" si="40"/>
        <v>NO APLICA</v>
      </c>
      <c r="AD34" s="206" t="s">
        <v>98</v>
      </c>
      <c r="AE34" s="177"/>
    </row>
    <row r="35" spans="2:31" ht="137.25" customHeight="1" x14ac:dyDescent="0.25">
      <c r="B35" s="324" t="s">
        <v>85</v>
      </c>
      <c r="C35" s="599"/>
      <c r="D35" s="326" t="s">
        <v>87</v>
      </c>
      <c r="E35" s="228">
        <v>692</v>
      </c>
      <c r="F35" s="220" t="s">
        <v>283</v>
      </c>
      <c r="G35" s="225" t="s">
        <v>284</v>
      </c>
      <c r="H35" s="221" t="s">
        <v>285</v>
      </c>
      <c r="I35" s="221" t="s">
        <v>286</v>
      </c>
      <c r="J35" s="221">
        <v>3</v>
      </c>
      <c r="K35" s="151" t="s">
        <v>92</v>
      </c>
      <c r="L35" s="221" t="s">
        <v>271</v>
      </c>
      <c r="M35" s="215">
        <v>1</v>
      </c>
      <c r="N35" s="294">
        <v>45809</v>
      </c>
      <c r="O35" s="294">
        <v>45991</v>
      </c>
      <c r="P35" s="151"/>
      <c r="Q35" s="308">
        <v>45930</v>
      </c>
      <c r="R35" s="330" t="s">
        <v>272</v>
      </c>
      <c r="S35" s="206">
        <v>0</v>
      </c>
      <c r="T35" s="332">
        <f t="shared" si="34"/>
        <v>0</v>
      </c>
      <c r="U35" s="333">
        <f t="shared" si="35"/>
        <v>0</v>
      </c>
      <c r="V35" s="334" t="str">
        <f t="shared" si="36"/>
        <v>ALERTA</v>
      </c>
      <c r="W35" s="314" t="s">
        <v>1024</v>
      </c>
      <c r="X35" s="222" t="s">
        <v>995</v>
      </c>
      <c r="Y35" s="312" t="str">
        <f t="shared" si="37"/>
        <v>ATENCIÓN</v>
      </c>
      <c r="Z35" s="300" t="str">
        <f t="shared" si="38"/>
        <v>NO</v>
      </c>
      <c r="AA35" s="557" t="s">
        <v>97</v>
      </c>
      <c r="AB35" s="384" t="str">
        <f t="shared" si="39"/>
        <v>NO APLICA</v>
      </c>
      <c r="AC35" s="381" t="str">
        <f t="shared" si="40"/>
        <v>NO APLICA</v>
      </c>
      <c r="AD35" s="206" t="s">
        <v>98</v>
      </c>
      <c r="AE35" s="177"/>
    </row>
    <row r="36" spans="2:31" ht="137.25" customHeight="1" x14ac:dyDescent="0.25">
      <c r="B36" s="324" t="s">
        <v>85</v>
      </c>
      <c r="C36" s="599"/>
      <c r="D36" s="326" t="s">
        <v>87</v>
      </c>
      <c r="E36" s="228">
        <v>693</v>
      </c>
      <c r="F36" s="220" t="s">
        <v>287</v>
      </c>
      <c r="G36" s="225" t="s">
        <v>288</v>
      </c>
      <c r="H36" s="221" t="s">
        <v>289</v>
      </c>
      <c r="I36" s="221" t="s">
        <v>290</v>
      </c>
      <c r="J36" s="262">
        <v>1</v>
      </c>
      <c r="K36" s="151" t="s">
        <v>105</v>
      </c>
      <c r="L36" s="221" t="s">
        <v>271</v>
      </c>
      <c r="M36" s="215">
        <v>1</v>
      </c>
      <c r="N36" s="294">
        <v>45884</v>
      </c>
      <c r="O36" s="454">
        <v>45915</v>
      </c>
      <c r="P36" s="151"/>
      <c r="Q36" s="308">
        <v>45930</v>
      </c>
      <c r="R36" s="330" t="s">
        <v>291</v>
      </c>
      <c r="S36" s="206">
        <v>1</v>
      </c>
      <c r="T36" s="332">
        <f t="shared" si="34"/>
        <v>1</v>
      </c>
      <c r="U36" s="333">
        <f t="shared" si="35"/>
        <v>1</v>
      </c>
      <c r="V36" s="334" t="str">
        <f t="shared" si="36"/>
        <v>OK</v>
      </c>
      <c r="W36" s="330" t="s">
        <v>1003</v>
      </c>
      <c r="X36" s="222" t="s">
        <v>995</v>
      </c>
      <c r="Y36" s="312" t="str">
        <f t="shared" si="37"/>
        <v>CUMPLIDA</v>
      </c>
      <c r="Z36" s="300" t="str">
        <f t="shared" si="38"/>
        <v>SI</v>
      </c>
      <c r="AA36" s="557" t="s">
        <v>97</v>
      </c>
      <c r="AB36" s="384" t="str">
        <f t="shared" si="39"/>
        <v>EFECTIVA</v>
      </c>
      <c r="AC36" s="381" t="str">
        <f t="shared" si="40"/>
        <v>NO</v>
      </c>
      <c r="AD36" s="206" t="s">
        <v>98</v>
      </c>
      <c r="AE36" s="177"/>
    </row>
    <row r="37" spans="2:31" ht="137.25" customHeight="1" x14ac:dyDescent="0.25">
      <c r="B37" s="324"/>
      <c r="C37" s="599"/>
      <c r="D37" s="326"/>
      <c r="E37" s="228">
        <v>693</v>
      </c>
      <c r="F37" s="220" t="s">
        <v>287</v>
      </c>
      <c r="G37" s="225" t="s">
        <v>288</v>
      </c>
      <c r="H37" s="221" t="s">
        <v>1002</v>
      </c>
      <c r="I37" s="221" t="s">
        <v>293</v>
      </c>
      <c r="J37" s="151">
        <v>1</v>
      </c>
      <c r="K37" s="151" t="s">
        <v>105</v>
      </c>
      <c r="L37" s="221" t="s">
        <v>271</v>
      </c>
      <c r="M37" s="215">
        <v>1</v>
      </c>
      <c r="N37" s="294">
        <v>45884</v>
      </c>
      <c r="O37" s="454">
        <v>45915</v>
      </c>
      <c r="P37" s="151"/>
      <c r="Q37" s="308">
        <v>45930</v>
      </c>
      <c r="R37" s="330" t="s">
        <v>294</v>
      </c>
      <c r="S37" s="206">
        <v>1</v>
      </c>
      <c r="T37" s="332">
        <f t="shared" si="34"/>
        <v>1</v>
      </c>
      <c r="U37" s="333">
        <f t="shared" si="35"/>
        <v>1</v>
      </c>
      <c r="V37" s="334" t="str">
        <f t="shared" si="36"/>
        <v>OK</v>
      </c>
      <c r="W37" s="314" t="s">
        <v>1004</v>
      </c>
      <c r="X37" s="222" t="s">
        <v>995</v>
      </c>
      <c r="Y37" s="312" t="str">
        <f t="shared" si="37"/>
        <v>CUMPLIDA</v>
      </c>
      <c r="Z37" s="300" t="str">
        <f t="shared" si="38"/>
        <v>SI</v>
      </c>
      <c r="AA37" s="557" t="s">
        <v>97</v>
      </c>
      <c r="AB37" s="384" t="str">
        <f t="shared" si="39"/>
        <v>EFECTIVA</v>
      </c>
      <c r="AC37" s="381" t="str">
        <f t="shared" si="40"/>
        <v>NO</v>
      </c>
      <c r="AD37" s="206" t="s">
        <v>98</v>
      </c>
      <c r="AE37" s="177"/>
    </row>
    <row r="38" spans="2:31" ht="137.25" customHeight="1" x14ac:dyDescent="0.25">
      <c r="B38" s="324" t="s">
        <v>85</v>
      </c>
      <c r="C38" s="599"/>
      <c r="D38" s="326" t="s">
        <v>87</v>
      </c>
      <c r="E38" s="228">
        <v>694</v>
      </c>
      <c r="F38" s="360" t="s">
        <v>295</v>
      </c>
      <c r="G38" s="225" t="s">
        <v>288</v>
      </c>
      <c r="H38" s="221" t="s">
        <v>289</v>
      </c>
      <c r="I38" s="221" t="s">
        <v>290</v>
      </c>
      <c r="J38" s="262">
        <v>1</v>
      </c>
      <c r="K38" s="151" t="s">
        <v>105</v>
      </c>
      <c r="L38" s="221" t="s">
        <v>271</v>
      </c>
      <c r="M38" s="215">
        <v>1</v>
      </c>
      <c r="N38" s="294">
        <v>45884</v>
      </c>
      <c r="O38" s="454">
        <v>45915</v>
      </c>
      <c r="P38" s="151"/>
      <c r="Q38" s="308">
        <v>45930</v>
      </c>
      <c r="R38" s="330" t="s">
        <v>291</v>
      </c>
      <c r="S38" s="206">
        <v>1</v>
      </c>
      <c r="T38" s="332">
        <f t="shared" si="34"/>
        <v>1</v>
      </c>
      <c r="U38" s="333">
        <f t="shared" si="35"/>
        <v>1</v>
      </c>
      <c r="V38" s="334" t="str">
        <f t="shared" si="36"/>
        <v>OK</v>
      </c>
      <c r="W38" s="330" t="s">
        <v>1003</v>
      </c>
      <c r="X38" s="222" t="s">
        <v>995</v>
      </c>
      <c r="Y38" s="312" t="str">
        <f t="shared" si="37"/>
        <v>CUMPLIDA</v>
      </c>
      <c r="Z38" s="300" t="str">
        <f t="shared" si="38"/>
        <v>SI</v>
      </c>
      <c r="AA38" s="557" t="s">
        <v>97</v>
      </c>
      <c r="AB38" s="384" t="str">
        <f t="shared" si="39"/>
        <v>EFECTIVA</v>
      </c>
      <c r="AC38" s="381" t="str">
        <f t="shared" si="40"/>
        <v>NO</v>
      </c>
      <c r="AD38" s="206" t="s">
        <v>98</v>
      </c>
      <c r="AE38" s="177"/>
    </row>
    <row r="39" spans="2:31" ht="137.25" customHeight="1" x14ac:dyDescent="0.25">
      <c r="B39" s="324"/>
      <c r="C39" s="599"/>
      <c r="D39" s="326"/>
      <c r="E39" s="228">
        <v>694</v>
      </c>
      <c r="F39" s="360" t="s">
        <v>295</v>
      </c>
      <c r="G39" s="225" t="s">
        <v>288</v>
      </c>
      <c r="H39" s="221" t="s">
        <v>292</v>
      </c>
      <c r="I39" s="221" t="s">
        <v>293</v>
      </c>
      <c r="J39" s="151">
        <v>1</v>
      </c>
      <c r="K39" s="151" t="s">
        <v>105</v>
      </c>
      <c r="L39" s="221" t="s">
        <v>271</v>
      </c>
      <c r="M39" s="215">
        <v>1</v>
      </c>
      <c r="N39" s="294">
        <v>45884</v>
      </c>
      <c r="O39" s="454">
        <v>45915</v>
      </c>
      <c r="P39" s="151"/>
      <c r="Q39" s="308">
        <v>45930</v>
      </c>
      <c r="R39" s="330" t="s">
        <v>294</v>
      </c>
      <c r="S39" s="206">
        <v>1</v>
      </c>
      <c r="T39" s="332">
        <f t="shared" si="34"/>
        <v>1</v>
      </c>
      <c r="U39" s="333">
        <f t="shared" si="35"/>
        <v>1</v>
      </c>
      <c r="V39" s="334" t="str">
        <f t="shared" si="36"/>
        <v>OK</v>
      </c>
      <c r="W39" s="314" t="s">
        <v>1004</v>
      </c>
      <c r="X39" s="222" t="s">
        <v>995</v>
      </c>
      <c r="Y39" s="312" t="str">
        <f t="shared" si="37"/>
        <v>CUMPLIDA</v>
      </c>
      <c r="Z39" s="300" t="str">
        <f t="shared" si="38"/>
        <v>SI</v>
      </c>
      <c r="AA39" s="557" t="s">
        <v>97</v>
      </c>
      <c r="AB39" s="384" t="str">
        <f t="shared" si="39"/>
        <v>EFECTIVA</v>
      </c>
      <c r="AC39" s="381" t="str">
        <f t="shared" si="40"/>
        <v>NO</v>
      </c>
      <c r="AD39" s="206" t="s">
        <v>98</v>
      </c>
      <c r="AE39" s="177"/>
    </row>
    <row r="40" spans="2:31" ht="137.25" customHeight="1" x14ac:dyDescent="0.25">
      <c r="B40" s="324" t="s">
        <v>85</v>
      </c>
      <c r="C40" s="599"/>
      <c r="D40" s="326" t="s">
        <v>87</v>
      </c>
      <c r="E40" s="228">
        <v>695</v>
      </c>
      <c r="F40" s="360" t="s">
        <v>296</v>
      </c>
      <c r="G40" s="225" t="s">
        <v>288</v>
      </c>
      <c r="H40" s="326" t="s">
        <v>1057</v>
      </c>
      <c r="I40" s="221" t="s">
        <v>290</v>
      </c>
      <c r="J40" s="262">
        <v>1</v>
      </c>
      <c r="K40" s="151" t="s">
        <v>105</v>
      </c>
      <c r="L40" s="221" t="s">
        <v>271</v>
      </c>
      <c r="M40" s="215">
        <v>1</v>
      </c>
      <c r="N40" s="294">
        <v>45884</v>
      </c>
      <c r="O40" s="454">
        <v>45915</v>
      </c>
      <c r="P40" s="151"/>
      <c r="Q40" s="308">
        <v>45930</v>
      </c>
      <c r="R40" s="330" t="s">
        <v>291</v>
      </c>
      <c r="S40" s="206">
        <v>1</v>
      </c>
      <c r="T40" s="332">
        <f t="shared" si="34"/>
        <v>1</v>
      </c>
      <c r="U40" s="333">
        <f t="shared" si="35"/>
        <v>1</v>
      </c>
      <c r="V40" s="334" t="str">
        <f t="shared" si="36"/>
        <v>OK</v>
      </c>
      <c r="W40" s="330" t="s">
        <v>1003</v>
      </c>
      <c r="X40" s="222" t="s">
        <v>995</v>
      </c>
      <c r="Y40" s="312" t="str">
        <f t="shared" si="37"/>
        <v>CUMPLIDA</v>
      </c>
      <c r="Z40" s="300" t="str">
        <f t="shared" si="38"/>
        <v>SI</v>
      </c>
      <c r="AA40" s="557" t="s">
        <v>97</v>
      </c>
      <c r="AB40" s="384" t="str">
        <f t="shared" si="39"/>
        <v>EFECTIVA</v>
      </c>
      <c r="AC40" s="381" t="str">
        <f t="shared" si="40"/>
        <v>NO</v>
      </c>
      <c r="AD40" s="206" t="s">
        <v>98</v>
      </c>
      <c r="AE40" s="177"/>
    </row>
    <row r="41" spans="2:31" ht="137.25" customHeight="1" x14ac:dyDescent="0.25">
      <c r="B41" s="324"/>
      <c r="C41" s="599"/>
      <c r="D41" s="326"/>
      <c r="E41" s="228">
        <v>695</v>
      </c>
      <c r="F41" s="360" t="s">
        <v>296</v>
      </c>
      <c r="G41" s="225" t="s">
        <v>288</v>
      </c>
      <c r="H41" s="221" t="s">
        <v>292</v>
      </c>
      <c r="I41" s="221" t="s">
        <v>293</v>
      </c>
      <c r="J41" s="151">
        <v>1</v>
      </c>
      <c r="K41" s="151" t="s">
        <v>105</v>
      </c>
      <c r="L41" s="221" t="s">
        <v>271</v>
      </c>
      <c r="M41" s="215">
        <v>1</v>
      </c>
      <c r="N41" s="294">
        <v>45884</v>
      </c>
      <c r="O41" s="454">
        <v>45915</v>
      </c>
      <c r="P41" s="151"/>
      <c r="Q41" s="308">
        <v>45930</v>
      </c>
      <c r="R41" s="330" t="s">
        <v>294</v>
      </c>
      <c r="S41" s="206">
        <v>1</v>
      </c>
      <c r="T41" s="332">
        <f t="shared" si="34"/>
        <v>1</v>
      </c>
      <c r="U41" s="333">
        <f t="shared" si="35"/>
        <v>1</v>
      </c>
      <c r="V41" s="334" t="str">
        <f t="shared" si="36"/>
        <v>OK</v>
      </c>
      <c r="W41" s="314" t="s">
        <v>1004</v>
      </c>
      <c r="X41" s="222" t="s">
        <v>995</v>
      </c>
      <c r="Y41" s="312" t="str">
        <f t="shared" si="37"/>
        <v>CUMPLIDA</v>
      </c>
      <c r="Z41" s="300" t="str">
        <f t="shared" si="38"/>
        <v>SI</v>
      </c>
      <c r="AA41" s="557" t="s">
        <v>97</v>
      </c>
      <c r="AB41" s="384" t="str">
        <f t="shared" si="39"/>
        <v>EFECTIVA</v>
      </c>
      <c r="AC41" s="381" t="str">
        <f t="shared" si="40"/>
        <v>NO</v>
      </c>
      <c r="AD41" s="206" t="s">
        <v>98</v>
      </c>
      <c r="AE41" s="177"/>
    </row>
    <row r="42" spans="2:31" ht="180.75" customHeight="1" x14ac:dyDescent="0.25">
      <c r="B42" s="324" t="s">
        <v>85</v>
      </c>
      <c r="C42" s="599"/>
      <c r="D42" s="326" t="s">
        <v>87</v>
      </c>
      <c r="E42" s="228">
        <v>696</v>
      </c>
      <c r="F42" s="220" t="s">
        <v>297</v>
      </c>
      <c r="G42" s="225" t="s">
        <v>298</v>
      </c>
      <c r="H42" s="424" t="s">
        <v>299</v>
      </c>
      <c r="I42" s="221" t="s">
        <v>300</v>
      </c>
      <c r="J42" s="221">
        <v>1</v>
      </c>
      <c r="K42" s="151" t="s">
        <v>105</v>
      </c>
      <c r="L42" s="221" t="s">
        <v>271</v>
      </c>
      <c r="M42" s="215">
        <v>1</v>
      </c>
      <c r="N42" s="294">
        <v>45778</v>
      </c>
      <c r="O42" s="294">
        <v>45838</v>
      </c>
      <c r="P42" s="455">
        <v>45884</v>
      </c>
      <c r="Q42" s="308">
        <v>45930</v>
      </c>
      <c r="R42" s="423" t="s">
        <v>226</v>
      </c>
      <c r="S42" s="206">
        <v>1</v>
      </c>
      <c r="T42" s="318">
        <f t="shared" si="34"/>
        <v>1</v>
      </c>
      <c r="U42" s="396">
        <f t="shared" si="35"/>
        <v>1</v>
      </c>
      <c r="V42" s="393" t="str">
        <f t="shared" si="36"/>
        <v>OK</v>
      </c>
      <c r="W42" s="314" t="s">
        <v>1036</v>
      </c>
      <c r="X42" s="222" t="s">
        <v>995</v>
      </c>
      <c r="Y42" s="407" t="str">
        <f t="shared" si="37"/>
        <v>CUMPLIDA</v>
      </c>
      <c r="Z42" s="391" t="str">
        <f t="shared" si="38"/>
        <v>SI</v>
      </c>
      <c r="AA42" s="558" t="s">
        <v>97</v>
      </c>
      <c r="AB42" s="410" t="str">
        <f t="shared" si="39"/>
        <v>EFECTIVA</v>
      </c>
      <c r="AC42" s="411" t="str">
        <f t="shared" si="40"/>
        <v>NO</v>
      </c>
      <c r="AD42" s="206" t="s">
        <v>98</v>
      </c>
      <c r="AE42" s="199"/>
    </row>
  </sheetData>
  <autoFilter ref="W3:Y42"/>
  <mergeCells count="11">
    <mergeCell ref="Z1:AE2"/>
    <mergeCell ref="Q2:Y2"/>
    <mergeCell ref="B1:F2"/>
    <mergeCell ref="G1:P2"/>
    <mergeCell ref="C32:C42"/>
    <mergeCell ref="C26:C31"/>
    <mergeCell ref="C21:C25"/>
    <mergeCell ref="C15:C16"/>
    <mergeCell ref="Q1:Y1"/>
    <mergeCell ref="C10:C14"/>
    <mergeCell ref="C8:C9"/>
  </mergeCells>
  <conditionalFormatting sqref="V4">
    <cfRule type="dataBar" priority="320">
      <dataBar>
        <cfvo type="min"/>
        <cfvo type="max"/>
        <color rgb="FF638EC6"/>
      </dataBar>
    </cfRule>
  </conditionalFormatting>
  <conditionalFormatting sqref="V4:V42">
    <cfRule type="containsText" dxfId="215" priority="13" stopIfTrue="1" operator="containsText" text="OK">
      <formula>NOT(ISERROR(SEARCH("OK",V4)))</formula>
    </cfRule>
    <cfRule type="containsText" dxfId="214" priority="10" stopIfTrue="1" operator="containsText" text="EN TERMINO">
      <formula>NOT(ISERROR(SEARCH("EN TERMINO",V4)))</formula>
    </cfRule>
    <cfRule type="containsText" priority="11" operator="containsText" text="AMARILLO">
      <formula>NOT(ISERROR(SEARCH("AMARILLO",V4)))</formula>
    </cfRule>
    <cfRule type="containsText" dxfId="213" priority="12" stopIfTrue="1" operator="containsText" text="ALERTA">
      <formula>NOT(ISERROR(SEARCH("ALERTA",V4)))</formula>
    </cfRule>
  </conditionalFormatting>
  <conditionalFormatting sqref="V5">
    <cfRule type="dataBar" priority="182">
      <dataBar>
        <cfvo type="min"/>
        <cfvo type="max"/>
        <color rgb="FF638EC6"/>
      </dataBar>
    </cfRule>
  </conditionalFormatting>
  <conditionalFormatting sqref="V6">
    <cfRule type="dataBar" priority="278">
      <dataBar>
        <cfvo type="min"/>
        <cfvo type="max"/>
        <color rgb="FF638EC6"/>
      </dataBar>
    </cfRule>
  </conditionalFormatting>
  <conditionalFormatting sqref="V7">
    <cfRule type="dataBar" priority="242">
      <dataBar>
        <cfvo type="min"/>
        <cfvo type="max"/>
        <color rgb="FF638EC6"/>
      </dataBar>
    </cfRule>
  </conditionalFormatting>
  <conditionalFormatting sqref="V8:V9">
    <cfRule type="dataBar" priority="314">
      <dataBar>
        <cfvo type="min"/>
        <cfvo type="max"/>
        <color rgb="FF638EC6"/>
      </dataBar>
    </cfRule>
  </conditionalFormatting>
  <conditionalFormatting sqref="V18">
    <cfRule type="dataBar" priority="28">
      <dataBar>
        <cfvo type="min"/>
        <cfvo type="max"/>
        <color rgb="FF638EC6"/>
      </dataBar>
    </cfRule>
  </conditionalFormatting>
  <conditionalFormatting sqref="V19">
    <cfRule type="dataBar" priority="14">
      <dataBar>
        <cfvo type="min"/>
        <cfvo type="max"/>
        <color rgb="FF638EC6"/>
      </dataBar>
    </cfRule>
  </conditionalFormatting>
  <conditionalFormatting sqref="V20">
    <cfRule type="dataBar" priority="63">
      <dataBar>
        <cfvo type="min"/>
        <cfvo type="max"/>
        <color rgb="FF638EC6"/>
      </dataBar>
    </cfRule>
  </conditionalFormatting>
  <conditionalFormatting sqref="V21:V42 V10:V17">
    <cfRule type="dataBar" priority="1475">
      <dataBar>
        <cfvo type="min"/>
        <cfvo type="max"/>
        <color rgb="FF638EC6"/>
      </dataBar>
    </cfRule>
  </conditionalFormatting>
  <conditionalFormatting sqref="Y4:Y42">
    <cfRule type="containsText" dxfId="212" priority="2" operator="containsText" text="EN TERMINO">
      <formula>NOT(ISERROR(SEARCH("EN TERMINO",Y4)))</formula>
    </cfRule>
    <cfRule type="containsText" dxfId="211" priority="3" operator="containsText" text="ATENCIÓN">
      <formula>NOT(ISERROR(SEARCH("ATENCIÓN",Y4)))</formula>
    </cfRule>
    <cfRule type="containsText" dxfId="210" priority="4" stopIfTrue="1" operator="containsText" text="PENDIENTE">
      <formula>NOT(ISERROR(SEARCH("PENDIENTE",Y4)))</formula>
    </cfRule>
    <cfRule type="containsText" dxfId="209" priority="5" stopIfTrue="1" operator="containsText" text="INCUMPLIDA">
      <formula>NOT(ISERROR(SEARCH("INCUMPLIDA",Y4)))</formula>
    </cfRule>
    <cfRule type="containsText" dxfId="208" priority="6" stopIfTrue="1" operator="containsText" text="CUMPLIDA">
      <formula>NOT(ISERROR(SEARCH("CUMPLIDA",Y4)))</formula>
    </cfRule>
    <cfRule type="containsText" dxfId="207" priority="1" operator="containsText" text="EN EJECUCIÓN">
      <formula>NOT(ISERROR(SEARCH("EN EJECUCIÓN",Y4)))</formula>
    </cfRule>
  </conditionalFormatting>
  <conditionalFormatting sqref="AC4:AC42">
    <cfRule type="containsText" dxfId="206" priority="8" operator="containsText" text="cerrado">
      <formula>NOT(ISERROR(SEARCH("cerrado",AC4)))</formula>
    </cfRule>
    <cfRule type="containsText" dxfId="205" priority="9" operator="containsText" text="Abierto">
      <formula>NOT(ISERROR(SEARCH("Abierto",AC4)))</formula>
    </cfRule>
    <cfRule type="containsText" dxfId="204" priority="7" operator="containsText" text="cerrada">
      <formula>NOT(ISERROR(SEARCH("cerrada",AC4)))</formula>
    </cfRule>
  </conditionalFormatting>
  <dataValidations count="5">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8:K42">
      <formula1>"Correctiva, Preventiva, Acción de mejora"</formula1>
    </dataValidation>
    <dataValidation type="list" allowBlank="1" showInputMessage="1" showErrorMessage="1" sqref="AA4:AA17 AA20:AA42">
      <formula1>$BE$4:$BG$4</formula1>
    </dataValidation>
    <dataValidation type="list" allowBlank="1" showInputMessage="1" showErrorMessage="1" sqref="AA18:AA19">
      <formula1>$AW$4:$AY$4</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33"/>
  <sheetViews>
    <sheetView topLeftCell="A25" zoomScale="80" zoomScaleNormal="80" workbookViewId="0">
      <pane xSplit="5" topLeftCell="X1" activePane="topRight" state="frozen"/>
      <selection activeCell="A3" sqref="A3"/>
      <selection pane="topRight" activeCell="X26" sqref="X26"/>
    </sheetView>
  </sheetViews>
  <sheetFormatPr baseColWidth="10" defaultColWidth="20.140625" defaultRowHeight="50.1"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31.42578125" style="142" customWidth="1"/>
    <col min="8" max="8" width="34.85546875" style="144" customWidth="1"/>
    <col min="9" max="16" width="20.140625" style="142"/>
    <col min="17" max="17" width="20.140625" style="143" customWidth="1" outlineLevel="1"/>
    <col min="18" max="18" width="40.140625" style="143" customWidth="1" outlineLevel="1"/>
    <col min="19" max="19" width="20.140625" style="351" customWidth="1" outlineLevel="1"/>
    <col min="20" max="22" width="20.140625" style="143" customWidth="1" outlineLevel="1"/>
    <col min="23" max="23" width="95.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28.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4" ht="29.2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4"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4" ht="132.75" customHeight="1" x14ac:dyDescent="0.25">
      <c r="B4" s="196" t="s">
        <v>85</v>
      </c>
      <c r="C4" s="346" t="s">
        <v>301</v>
      </c>
      <c r="D4" s="236" t="s">
        <v>302</v>
      </c>
      <c r="E4" s="237">
        <v>163</v>
      </c>
      <c r="F4" s="238" t="s">
        <v>303</v>
      </c>
      <c r="G4" s="239" t="s">
        <v>304</v>
      </c>
      <c r="H4" s="241" t="s">
        <v>305</v>
      </c>
      <c r="I4" s="221" t="s">
        <v>306</v>
      </c>
      <c r="J4" s="350">
        <v>2</v>
      </c>
      <c r="K4" s="241" t="s">
        <v>145</v>
      </c>
      <c r="L4" s="240" t="s">
        <v>307</v>
      </c>
      <c r="M4" s="242">
        <v>1</v>
      </c>
      <c r="N4" s="243">
        <v>44769</v>
      </c>
      <c r="O4" s="243">
        <v>45016</v>
      </c>
      <c r="P4" s="349">
        <v>46022</v>
      </c>
      <c r="Q4" s="308">
        <v>45930</v>
      </c>
      <c r="R4" s="326" t="s">
        <v>308</v>
      </c>
      <c r="S4" s="490">
        <v>0.6</v>
      </c>
      <c r="T4" s="207">
        <f t="shared" ref="T4:T15" si="0">(IF(S4="","",IF(OR($J4=0,$J4="",Q4=""),"",S4/$J4)))</f>
        <v>0.3</v>
      </c>
      <c r="U4" s="208">
        <f t="shared" ref="U4:U15" si="1">(IF(OR($M4="",T4=""),"",IF(OR($M4=0,T4=0),0,IF((T4*100%)/$M4&gt;100%,100%,(T4*100%)/$M4))))</f>
        <v>0.3</v>
      </c>
      <c r="V4" s="209" t="str">
        <f>IF(S4="","",IF(U4&lt;100%, IF(U4&lt;100%, "ALERTA","EN TERMINO"), IF(U4=100%, "OK", "EN TERMINO")))</f>
        <v>ALERTA</v>
      </c>
      <c r="W4" s="314" t="s">
        <v>309</v>
      </c>
      <c r="X4" s="319" t="s">
        <v>96</v>
      </c>
      <c r="Y4" s="307" t="str">
        <f t="shared" ref="Y4:Y15" si="2">IF(U4=100%,IF(U4&gt;=100%,"CUMPLIDA","ATENCIÓN"),IF(U4&lt;25%,"ATENCIÓN","EN EJECUCIÓN"))</f>
        <v>EN EJECUCIÓN</v>
      </c>
      <c r="Z4" s="206" t="str">
        <f>IF(Y4="CUMPLIDA", "SI", "NO")</f>
        <v>NO</v>
      </c>
      <c r="AA4" s="365" t="s">
        <v>97</v>
      </c>
      <c r="AB4" s="363" t="str">
        <f>IF(Y4="CUMPLIDA",IF(AND(Z4="SI",AA4="NO"),"EFECTIVA",IF(AND(Z4="NO",AA4="NO"),"INEFECTIVA",IF(AND(Z4="NO",AA4="SI"),"INEFECTIVA",IF(AND(Z4="SI",AA4="SI"),"INEFECTIVA")))),"NO APLICA")</f>
        <v>NO APLICA</v>
      </c>
      <c r="AC4" s="187" t="str">
        <f>IF(AB4="EFECTIVA","NO",IF(AB4="INEFECTIVA","SI","NO APLICA"))</f>
        <v>NO APLICA</v>
      </c>
      <c r="AD4" s="206" t="s">
        <v>98</v>
      </c>
      <c r="AE4" s="187"/>
      <c r="AF4" s="188" t="s">
        <v>110</v>
      </c>
      <c r="AG4" s="188" t="s">
        <v>97</v>
      </c>
    </row>
    <row r="5" spans="2:34" ht="132.75" customHeight="1" x14ac:dyDescent="0.25">
      <c r="B5" s="196" t="s">
        <v>85</v>
      </c>
      <c r="C5" s="329" t="s">
        <v>310</v>
      </c>
      <c r="D5" s="151"/>
      <c r="E5" s="231">
        <v>239</v>
      </c>
      <c r="F5" s="239" t="s">
        <v>311</v>
      </c>
      <c r="G5" s="239" t="s">
        <v>304</v>
      </c>
      <c r="H5" s="241" t="s">
        <v>305</v>
      </c>
      <c r="I5" s="221" t="s">
        <v>306</v>
      </c>
      <c r="J5" s="350">
        <v>2</v>
      </c>
      <c r="K5" s="221" t="s">
        <v>145</v>
      </c>
      <c r="L5" s="221" t="s">
        <v>307</v>
      </c>
      <c r="M5" s="242">
        <v>1</v>
      </c>
      <c r="N5" s="223">
        <v>44852</v>
      </c>
      <c r="O5" s="243">
        <v>45016</v>
      </c>
      <c r="P5" s="349">
        <v>46022</v>
      </c>
      <c r="Q5" s="308">
        <v>45930</v>
      </c>
      <c r="R5" s="354" t="s">
        <v>308</v>
      </c>
      <c r="S5" s="490">
        <v>1</v>
      </c>
      <c r="T5" s="207">
        <f t="shared" ref="T5:T7" si="3">(IF(S5="","",IF(OR($J5=0,$J5="",Q5=""),"",S5/$J5)))</f>
        <v>0.5</v>
      </c>
      <c r="U5" s="208">
        <f t="shared" ref="U5:U7" si="4">(IF(OR($M5="",T5=""),"",IF(OR($M5=0,T5=0),0,IF((T5*100%)/$M5&gt;100%,100%,(T5*100%)/$M5))))</f>
        <v>0.5</v>
      </c>
      <c r="V5" s="209" t="str">
        <f t="shared" ref="V5:V15" si="5">IF(S5="","",IF(U5&lt;100%, IF(U5&lt;100%, "ALERTA","EN TERMINO"), IF(U5=100%, "OK", "EN TERMINO")))</f>
        <v>ALERTA</v>
      </c>
      <c r="W5" s="314" t="s">
        <v>309</v>
      </c>
      <c r="X5" s="319" t="s">
        <v>96</v>
      </c>
      <c r="Y5" s="307" t="str">
        <f t="shared" si="2"/>
        <v>EN EJECUCIÓN</v>
      </c>
      <c r="Z5" s="206" t="str">
        <f t="shared" ref="Z5:Z30" si="6">IF(Y5="CUMPLIDA", "SI", "NO")</f>
        <v>NO</v>
      </c>
      <c r="AA5" s="365" t="s">
        <v>97</v>
      </c>
      <c r="AB5" s="363" t="str">
        <f t="shared" ref="AB5:AB30" si="7">IF(Y5="CUMPLIDA",IF(AND(Z5="SI",AA5="NO"),"EFECTIVA",IF(AND(Z5="NO",AA5="NO"),"INEFECTIVA",IF(AND(Z5="NO",AA5="SI"),"INEFECTIVA",IF(AND(Z5="SI",AA5="SI"),"INEFECTIVA")))),"NO APLICA")</f>
        <v>NO APLICA</v>
      </c>
      <c r="AC5" s="187" t="str">
        <f t="shared" ref="AC5:AC30" si="8">IF(AB5="EFECTIVA","NO",IF(AB5="INEFECTIVA","SI","NO APLICA"))</f>
        <v>NO APLICA</v>
      </c>
      <c r="AD5" s="206" t="s">
        <v>98</v>
      </c>
      <c r="AE5" s="151"/>
    </row>
    <row r="6" spans="2:34" ht="132.75" customHeight="1" x14ac:dyDescent="0.25">
      <c r="B6" s="196" t="s">
        <v>85</v>
      </c>
      <c r="C6" s="203" t="s">
        <v>312</v>
      </c>
      <c r="D6" s="151"/>
      <c r="E6" s="228">
        <v>278</v>
      </c>
      <c r="F6" s="238" t="s">
        <v>313</v>
      </c>
      <c r="G6" s="221" t="s">
        <v>314</v>
      </c>
      <c r="H6" s="241" t="s">
        <v>305</v>
      </c>
      <c r="I6" s="221" t="s">
        <v>306</v>
      </c>
      <c r="J6" s="350">
        <v>2</v>
      </c>
      <c r="K6" s="221" t="s">
        <v>145</v>
      </c>
      <c r="L6" s="221" t="s">
        <v>307</v>
      </c>
      <c r="M6" s="242">
        <v>1</v>
      </c>
      <c r="N6" s="223">
        <v>44931</v>
      </c>
      <c r="O6" s="223">
        <v>45107</v>
      </c>
      <c r="P6" s="349">
        <v>46022</v>
      </c>
      <c r="Q6" s="308">
        <v>45930</v>
      </c>
      <c r="R6" s="354" t="s">
        <v>308</v>
      </c>
      <c r="S6" s="490">
        <v>1</v>
      </c>
      <c r="T6" s="207">
        <f t="shared" si="3"/>
        <v>0.5</v>
      </c>
      <c r="U6" s="208">
        <f t="shared" si="4"/>
        <v>0.5</v>
      </c>
      <c r="V6" s="209" t="str">
        <f t="shared" si="5"/>
        <v>ALERTA</v>
      </c>
      <c r="W6" s="314" t="s">
        <v>309</v>
      </c>
      <c r="X6" s="319" t="s">
        <v>96</v>
      </c>
      <c r="Y6" s="307" t="str">
        <f t="shared" si="2"/>
        <v>EN EJECUCIÓN</v>
      </c>
      <c r="Z6" s="206" t="str">
        <f t="shared" si="6"/>
        <v>NO</v>
      </c>
      <c r="AA6" s="365" t="s">
        <v>97</v>
      </c>
      <c r="AB6" s="363" t="str">
        <f t="shared" si="7"/>
        <v>NO APLICA</v>
      </c>
      <c r="AC6" s="187" t="str">
        <f t="shared" si="8"/>
        <v>NO APLICA</v>
      </c>
      <c r="AD6" s="206" t="s">
        <v>98</v>
      </c>
      <c r="AE6" s="151"/>
    </row>
    <row r="7" spans="2:34" ht="132.75" customHeight="1" x14ac:dyDescent="0.25">
      <c r="B7" s="244" t="s">
        <v>85</v>
      </c>
      <c r="C7" s="604" t="s">
        <v>315</v>
      </c>
      <c r="D7" s="245" t="s">
        <v>316</v>
      </c>
      <c r="E7" s="228">
        <v>282</v>
      </c>
      <c r="F7" s="238" t="s">
        <v>317</v>
      </c>
      <c r="G7" s="238" t="s">
        <v>318</v>
      </c>
      <c r="H7" s="241" t="s">
        <v>305</v>
      </c>
      <c r="I7" s="221" t="s">
        <v>306</v>
      </c>
      <c r="J7" s="350">
        <v>2</v>
      </c>
      <c r="K7" s="142" t="s">
        <v>92</v>
      </c>
      <c r="L7" s="221" t="s">
        <v>319</v>
      </c>
      <c r="M7" s="242">
        <v>1</v>
      </c>
      <c r="N7" s="223">
        <v>44981</v>
      </c>
      <c r="O7" s="223">
        <v>45260</v>
      </c>
      <c r="P7" s="349">
        <v>46022</v>
      </c>
      <c r="Q7" s="308">
        <v>45930</v>
      </c>
      <c r="R7" s="354" t="s">
        <v>308</v>
      </c>
      <c r="S7" s="490">
        <v>1</v>
      </c>
      <c r="T7" s="207">
        <f t="shared" si="3"/>
        <v>0.5</v>
      </c>
      <c r="U7" s="208">
        <f t="shared" si="4"/>
        <v>0.5</v>
      </c>
      <c r="V7" s="209" t="str">
        <f t="shared" si="5"/>
        <v>ALERTA</v>
      </c>
      <c r="W7" s="314" t="s">
        <v>309</v>
      </c>
      <c r="X7" s="319" t="s">
        <v>96</v>
      </c>
      <c r="Y7" s="307" t="str">
        <f t="shared" si="2"/>
        <v>EN EJECUCIÓN</v>
      </c>
      <c r="Z7" s="206" t="str">
        <f t="shared" si="6"/>
        <v>NO</v>
      </c>
      <c r="AA7" s="365" t="s">
        <v>97</v>
      </c>
      <c r="AB7" s="363" t="str">
        <f t="shared" si="7"/>
        <v>NO APLICA</v>
      </c>
      <c r="AC7" s="187" t="str">
        <f t="shared" si="8"/>
        <v>NO APLICA</v>
      </c>
      <c r="AD7" s="206" t="s">
        <v>98</v>
      </c>
      <c r="AE7" s="151"/>
    </row>
    <row r="8" spans="2:34" ht="132.75" customHeight="1" x14ac:dyDescent="0.25">
      <c r="B8" s="246" t="s">
        <v>85</v>
      </c>
      <c r="C8" s="604"/>
      <c r="D8" s="247" t="s">
        <v>316</v>
      </c>
      <c r="E8" s="231">
        <v>283</v>
      </c>
      <c r="F8" s="248" t="s">
        <v>320</v>
      </c>
      <c r="G8" s="248" t="s">
        <v>321</v>
      </c>
      <c r="H8" s="241" t="s">
        <v>305</v>
      </c>
      <c r="I8" s="221" t="s">
        <v>306</v>
      </c>
      <c r="J8" s="350">
        <v>2</v>
      </c>
      <c r="K8" s="142" t="s">
        <v>92</v>
      </c>
      <c r="L8" s="233" t="s">
        <v>319</v>
      </c>
      <c r="M8" s="249">
        <v>1</v>
      </c>
      <c r="N8" s="250" t="s">
        <v>322</v>
      </c>
      <c r="O8" s="250">
        <v>45260</v>
      </c>
      <c r="P8" s="349">
        <v>46022</v>
      </c>
      <c r="Q8" s="308">
        <v>45930</v>
      </c>
      <c r="R8" s="354" t="s">
        <v>308</v>
      </c>
      <c r="S8" s="490">
        <v>1</v>
      </c>
      <c r="T8" s="207">
        <f t="shared" ref="T8" si="9">(IF(S8="","",IF(OR($J8=0,$J8="",Q8=""),"",S8/$J8)))</f>
        <v>0.5</v>
      </c>
      <c r="U8" s="208">
        <f t="shared" ref="U8" si="10">(IF(OR($M8="",T8=""),"",IF(OR($M8=0,T8=0),0,IF((T8*100%)/$M8&gt;100%,100%,(T8*100%)/$M8))))</f>
        <v>0.5</v>
      </c>
      <c r="V8" s="209" t="str">
        <f t="shared" si="5"/>
        <v>ALERTA</v>
      </c>
      <c r="W8" s="314" t="s">
        <v>309</v>
      </c>
      <c r="X8" s="319" t="s">
        <v>96</v>
      </c>
      <c r="Y8" s="307" t="str">
        <f t="shared" si="2"/>
        <v>EN EJECUCIÓN</v>
      </c>
      <c r="Z8" s="206" t="str">
        <f t="shared" si="6"/>
        <v>NO</v>
      </c>
      <c r="AA8" s="365" t="s">
        <v>97</v>
      </c>
      <c r="AB8" s="363" t="str">
        <f t="shared" si="7"/>
        <v>NO APLICA</v>
      </c>
      <c r="AC8" s="187" t="str">
        <f t="shared" si="8"/>
        <v>NO APLICA</v>
      </c>
      <c r="AD8" s="206" t="s">
        <v>98</v>
      </c>
      <c r="AE8" s="151"/>
    </row>
    <row r="9" spans="2:34" ht="132.75" customHeight="1" x14ac:dyDescent="0.25">
      <c r="B9" s="244" t="s">
        <v>85</v>
      </c>
      <c r="C9" s="345" t="s">
        <v>148</v>
      </c>
      <c r="D9" s="251" t="s">
        <v>149</v>
      </c>
      <c r="E9" s="228">
        <v>449</v>
      </c>
      <c r="F9" s="229" t="s">
        <v>323</v>
      </c>
      <c r="G9" s="229" t="s">
        <v>324</v>
      </c>
      <c r="H9" s="241" t="s">
        <v>305</v>
      </c>
      <c r="I9" s="221" t="s">
        <v>306</v>
      </c>
      <c r="J9" s="350">
        <v>2</v>
      </c>
      <c r="K9" s="151" t="s">
        <v>145</v>
      </c>
      <c r="L9" s="214" t="s">
        <v>325</v>
      </c>
      <c r="M9" s="215">
        <v>1</v>
      </c>
      <c r="N9" s="223">
        <v>45156</v>
      </c>
      <c r="O9" s="223">
        <v>45291</v>
      </c>
      <c r="P9" s="349">
        <v>46022</v>
      </c>
      <c r="Q9" s="308">
        <v>45930</v>
      </c>
      <c r="R9" s="354" t="s">
        <v>308</v>
      </c>
      <c r="S9" s="490">
        <v>1</v>
      </c>
      <c r="T9" s="207">
        <f t="shared" ref="T9" si="11">(IF(S9="","",IF(OR($J9=0,$J9="",Q9=""),"",S9/$J9)))</f>
        <v>0.5</v>
      </c>
      <c r="U9" s="208">
        <f t="shared" ref="U9" si="12">(IF(OR($M9="",T9=""),"",IF(OR($M9=0,T9=0),0,IF((T9*100%)/$M9&gt;100%,100%,(T9*100%)/$M9))))</f>
        <v>0.5</v>
      </c>
      <c r="V9" s="209" t="str">
        <f t="shared" si="5"/>
        <v>ALERTA</v>
      </c>
      <c r="W9" s="314" t="s">
        <v>309</v>
      </c>
      <c r="X9" s="319" t="s">
        <v>96</v>
      </c>
      <c r="Y9" s="307" t="str">
        <f t="shared" si="2"/>
        <v>EN EJECUCIÓN</v>
      </c>
      <c r="Z9" s="206" t="str">
        <f t="shared" si="6"/>
        <v>NO</v>
      </c>
      <c r="AA9" s="365" t="s">
        <v>97</v>
      </c>
      <c r="AB9" s="363" t="str">
        <f t="shared" si="7"/>
        <v>NO APLICA</v>
      </c>
      <c r="AC9" s="187" t="str">
        <f t="shared" si="8"/>
        <v>NO APLICA</v>
      </c>
      <c r="AD9" s="206" t="s">
        <v>98</v>
      </c>
      <c r="AE9" s="151"/>
    </row>
    <row r="10" spans="2:34" ht="132.75" customHeight="1" x14ac:dyDescent="0.25">
      <c r="B10" s="196" t="s">
        <v>85</v>
      </c>
      <c r="C10" s="204" t="s">
        <v>326</v>
      </c>
      <c r="D10" s="190" t="s">
        <v>327</v>
      </c>
      <c r="E10" s="228">
        <v>462</v>
      </c>
      <c r="F10" s="229" t="s">
        <v>328</v>
      </c>
      <c r="G10" s="230" t="s">
        <v>329</v>
      </c>
      <c r="H10" s="241" t="s">
        <v>305</v>
      </c>
      <c r="I10" s="221" t="s">
        <v>306</v>
      </c>
      <c r="J10" s="350">
        <v>2</v>
      </c>
      <c r="K10" s="151" t="s">
        <v>145</v>
      </c>
      <c r="L10" s="221" t="s">
        <v>325</v>
      </c>
      <c r="M10" s="215">
        <v>1</v>
      </c>
      <c r="N10" s="223">
        <v>45231</v>
      </c>
      <c r="O10" s="223">
        <v>45381</v>
      </c>
      <c r="P10" s="349">
        <v>46022</v>
      </c>
      <c r="Q10" s="308">
        <v>45930</v>
      </c>
      <c r="R10" s="354" t="s">
        <v>308</v>
      </c>
      <c r="S10" s="490">
        <v>1</v>
      </c>
      <c r="T10" s="207">
        <f t="shared" ref="T10" si="13">(IF(S10="","",IF(OR($J10=0,$J10="",Q10=""),"",S10/$J10)))</f>
        <v>0.5</v>
      </c>
      <c r="U10" s="208">
        <f t="shared" ref="U10" si="14">(IF(OR($M10="",T10=""),"",IF(OR($M10=0,T10=0),0,IF((T10*100%)/$M10&gt;100%,100%,(T10*100%)/$M10))))</f>
        <v>0.5</v>
      </c>
      <c r="V10" s="209" t="str">
        <f t="shared" si="5"/>
        <v>ALERTA</v>
      </c>
      <c r="W10" s="314" t="s">
        <v>309</v>
      </c>
      <c r="X10" s="319" t="s">
        <v>96</v>
      </c>
      <c r="Y10" s="307" t="str">
        <f t="shared" si="2"/>
        <v>EN EJECUCIÓN</v>
      </c>
      <c r="Z10" s="206" t="str">
        <f t="shared" si="6"/>
        <v>NO</v>
      </c>
      <c r="AA10" s="365" t="s">
        <v>97</v>
      </c>
      <c r="AB10" s="363" t="str">
        <f t="shared" si="7"/>
        <v>NO APLICA</v>
      </c>
      <c r="AC10" s="187" t="str">
        <f t="shared" si="8"/>
        <v>NO APLICA</v>
      </c>
      <c r="AD10" s="206" t="s">
        <v>98</v>
      </c>
      <c r="AE10" s="151"/>
    </row>
    <row r="11" spans="2:34" ht="132.75" customHeight="1" x14ac:dyDescent="0.25">
      <c r="B11" s="196" t="s">
        <v>85</v>
      </c>
      <c r="C11" s="217" t="s">
        <v>156</v>
      </c>
      <c r="D11" s="190" t="s">
        <v>157</v>
      </c>
      <c r="E11" s="228">
        <v>469</v>
      </c>
      <c r="F11" s="229" t="s">
        <v>330</v>
      </c>
      <c r="G11" s="229" t="s">
        <v>304</v>
      </c>
      <c r="H11" s="241" t="s">
        <v>305</v>
      </c>
      <c r="I11" s="221" t="s">
        <v>306</v>
      </c>
      <c r="J11" s="350">
        <v>2</v>
      </c>
      <c r="K11" s="151" t="s">
        <v>145</v>
      </c>
      <c r="L11" s="221" t="s">
        <v>331</v>
      </c>
      <c r="M11" s="215">
        <v>1</v>
      </c>
      <c r="N11" s="223">
        <v>45241</v>
      </c>
      <c r="O11" s="223">
        <v>45382</v>
      </c>
      <c r="P11" s="349">
        <v>46022</v>
      </c>
      <c r="Q11" s="308">
        <v>45930</v>
      </c>
      <c r="R11" s="354" t="s">
        <v>308</v>
      </c>
      <c r="S11" s="490">
        <v>1</v>
      </c>
      <c r="T11" s="207">
        <f t="shared" ref="T11" si="15">(IF(S11="","",IF(OR($J11=0,$J11="",Q11=""),"",S11/$J11)))</f>
        <v>0.5</v>
      </c>
      <c r="U11" s="208">
        <f t="shared" ref="U11" si="16">(IF(OR($M11="",T11=""),"",IF(OR($M11=0,T11=0),0,IF((T11*100%)/$M11&gt;100%,100%,(T11*100%)/$M11))))</f>
        <v>0.5</v>
      </c>
      <c r="V11" s="209" t="str">
        <f t="shared" si="5"/>
        <v>ALERTA</v>
      </c>
      <c r="W11" s="314" t="s">
        <v>309</v>
      </c>
      <c r="X11" s="319" t="s">
        <v>96</v>
      </c>
      <c r="Y11" s="307" t="str">
        <f t="shared" si="2"/>
        <v>EN EJECUCIÓN</v>
      </c>
      <c r="Z11" s="206" t="str">
        <f t="shared" si="6"/>
        <v>NO</v>
      </c>
      <c r="AA11" s="365" t="s">
        <v>97</v>
      </c>
      <c r="AB11" s="363" t="str">
        <f t="shared" si="7"/>
        <v>NO APLICA</v>
      </c>
      <c r="AC11" s="187" t="str">
        <f t="shared" si="8"/>
        <v>NO APLICA</v>
      </c>
      <c r="AD11" s="206" t="s">
        <v>98</v>
      </c>
      <c r="AE11" s="151"/>
    </row>
    <row r="12" spans="2:34" ht="132.75" customHeight="1" x14ac:dyDescent="0.25">
      <c r="B12" s="189" t="s">
        <v>85</v>
      </c>
      <c r="C12" s="203" t="s">
        <v>332</v>
      </c>
      <c r="D12" s="192" t="s">
        <v>333</v>
      </c>
      <c r="E12" s="231">
        <v>480</v>
      </c>
      <c r="F12" s="232" t="s">
        <v>334</v>
      </c>
      <c r="G12" s="232" t="s">
        <v>335</v>
      </c>
      <c r="H12" s="241" t="s">
        <v>305</v>
      </c>
      <c r="I12" s="221" t="s">
        <v>306</v>
      </c>
      <c r="J12" s="350">
        <v>2</v>
      </c>
      <c r="K12" s="177" t="s">
        <v>145</v>
      </c>
      <c r="L12" s="221" t="s">
        <v>331</v>
      </c>
      <c r="M12" s="215">
        <v>1</v>
      </c>
      <c r="N12" s="250">
        <v>45261</v>
      </c>
      <c r="O12" s="250" t="s">
        <v>336</v>
      </c>
      <c r="P12" s="349">
        <v>46022</v>
      </c>
      <c r="Q12" s="308">
        <v>45930</v>
      </c>
      <c r="R12" s="354" t="s">
        <v>308</v>
      </c>
      <c r="S12" s="490">
        <v>1</v>
      </c>
      <c r="T12" s="207">
        <f t="shared" ref="T12" si="17">(IF(S12="","",IF(OR($J12=0,$J12="",Q12=""),"",S12/$J12)))</f>
        <v>0.5</v>
      </c>
      <c r="U12" s="208">
        <f t="shared" ref="U12" si="18">(IF(OR($M12="",T12=""),"",IF(OR($M12=0,T12=0),0,IF((T12*100%)/$M12&gt;100%,100%,(T12*100%)/$M12))))</f>
        <v>0.5</v>
      </c>
      <c r="V12" s="209" t="str">
        <f t="shared" si="5"/>
        <v>ALERTA</v>
      </c>
      <c r="W12" s="314" t="s">
        <v>309</v>
      </c>
      <c r="X12" s="319" t="s">
        <v>96</v>
      </c>
      <c r="Y12" s="307" t="str">
        <f t="shared" si="2"/>
        <v>EN EJECUCIÓN</v>
      </c>
      <c r="Z12" s="206" t="str">
        <f t="shared" si="6"/>
        <v>NO</v>
      </c>
      <c r="AA12" s="365" t="s">
        <v>97</v>
      </c>
      <c r="AB12" s="363" t="str">
        <f t="shared" si="7"/>
        <v>NO APLICA</v>
      </c>
      <c r="AC12" s="187" t="str">
        <f t="shared" si="8"/>
        <v>NO APLICA</v>
      </c>
      <c r="AD12" s="206" t="s">
        <v>98</v>
      </c>
      <c r="AE12" s="151"/>
    </row>
    <row r="13" spans="2:34" ht="132.75" customHeight="1" x14ac:dyDescent="0.25">
      <c r="B13" s="196" t="s">
        <v>85</v>
      </c>
      <c r="C13" s="598" t="s">
        <v>168</v>
      </c>
      <c r="D13" s="190" t="s">
        <v>113</v>
      </c>
      <c r="E13" s="191">
        <v>512</v>
      </c>
      <c r="F13" s="225" t="s">
        <v>337</v>
      </c>
      <c r="G13" s="225" t="s">
        <v>338</v>
      </c>
      <c r="H13" s="241" t="s">
        <v>305</v>
      </c>
      <c r="I13" s="221" t="s">
        <v>306</v>
      </c>
      <c r="J13" s="350">
        <v>2</v>
      </c>
      <c r="K13" s="151" t="s">
        <v>105</v>
      </c>
      <c r="L13" s="221" t="s">
        <v>339</v>
      </c>
      <c r="M13" s="215">
        <v>1</v>
      </c>
      <c r="N13" s="235">
        <v>45444</v>
      </c>
      <c r="O13" s="235">
        <v>45657</v>
      </c>
      <c r="P13" s="349">
        <v>46022</v>
      </c>
      <c r="Q13" s="308">
        <v>45930</v>
      </c>
      <c r="R13" s="354" t="s">
        <v>308</v>
      </c>
      <c r="S13" s="490">
        <v>1</v>
      </c>
      <c r="T13" s="207">
        <f t="shared" ref="T13" si="19">(IF(S13="","",IF(OR($J13=0,$J13="",Q13=""),"",S13/$J13)))</f>
        <v>0.5</v>
      </c>
      <c r="U13" s="208">
        <f t="shared" ref="U13" si="20">(IF(OR($M13="",T13=""),"",IF(OR($M13=0,T13=0),0,IF((T13*100%)/$M13&gt;100%,100%,(T13*100%)/$M13))))</f>
        <v>0.5</v>
      </c>
      <c r="V13" s="209" t="str">
        <f t="shared" si="5"/>
        <v>ALERTA</v>
      </c>
      <c r="W13" s="314" t="s">
        <v>309</v>
      </c>
      <c r="X13" s="319" t="s">
        <v>96</v>
      </c>
      <c r="Y13" s="307" t="str">
        <f t="shared" si="2"/>
        <v>EN EJECUCIÓN</v>
      </c>
      <c r="Z13" s="206" t="str">
        <f t="shared" si="6"/>
        <v>NO</v>
      </c>
      <c r="AA13" s="365" t="s">
        <v>97</v>
      </c>
      <c r="AB13" s="363" t="str">
        <f t="shared" si="7"/>
        <v>NO APLICA</v>
      </c>
      <c r="AC13" s="187" t="str">
        <f t="shared" si="8"/>
        <v>NO APLICA</v>
      </c>
      <c r="AD13" s="206" t="s">
        <v>98</v>
      </c>
      <c r="AE13" s="186"/>
      <c r="AF13" s="363"/>
      <c r="AG13" s="187"/>
      <c r="AH13" s="206"/>
    </row>
    <row r="14" spans="2:34" ht="132.75" customHeight="1" x14ac:dyDescent="0.25">
      <c r="B14" s="196" t="s">
        <v>85</v>
      </c>
      <c r="C14" s="598"/>
      <c r="D14" s="190" t="s">
        <v>113</v>
      </c>
      <c r="E14" s="191">
        <v>513</v>
      </c>
      <c r="F14" s="225" t="s">
        <v>340</v>
      </c>
      <c r="G14" s="225" t="s">
        <v>341</v>
      </c>
      <c r="H14" s="241" t="s">
        <v>305</v>
      </c>
      <c r="I14" s="221" t="s">
        <v>306</v>
      </c>
      <c r="J14" s="350">
        <v>2</v>
      </c>
      <c r="K14" s="151" t="s">
        <v>105</v>
      </c>
      <c r="L14" s="221" t="s">
        <v>339</v>
      </c>
      <c r="M14" s="215">
        <v>1</v>
      </c>
      <c r="N14" s="235">
        <v>45444</v>
      </c>
      <c r="O14" s="235">
        <v>45657</v>
      </c>
      <c r="P14" s="349">
        <v>46022</v>
      </c>
      <c r="Q14" s="308">
        <v>45930</v>
      </c>
      <c r="R14" s="354" t="s">
        <v>308</v>
      </c>
      <c r="S14" s="490">
        <v>1</v>
      </c>
      <c r="T14" s="207">
        <f t="shared" si="0"/>
        <v>0.5</v>
      </c>
      <c r="U14" s="208">
        <f t="shared" si="1"/>
        <v>0.5</v>
      </c>
      <c r="V14" s="209" t="str">
        <f t="shared" si="5"/>
        <v>ALERTA</v>
      </c>
      <c r="W14" s="314" t="s">
        <v>309</v>
      </c>
      <c r="X14" s="319" t="s">
        <v>96</v>
      </c>
      <c r="Y14" s="307" t="str">
        <f t="shared" si="2"/>
        <v>EN EJECUCIÓN</v>
      </c>
      <c r="Z14" s="206" t="str">
        <f t="shared" si="6"/>
        <v>NO</v>
      </c>
      <c r="AA14" s="365" t="s">
        <v>97</v>
      </c>
      <c r="AB14" s="363" t="str">
        <f t="shared" si="7"/>
        <v>NO APLICA</v>
      </c>
      <c r="AC14" s="187" t="str">
        <f t="shared" si="8"/>
        <v>NO APLICA</v>
      </c>
      <c r="AD14" s="206" t="s">
        <v>98</v>
      </c>
      <c r="AE14" s="151"/>
    </row>
    <row r="15" spans="2:34" ht="132.75" customHeight="1" x14ac:dyDescent="0.25">
      <c r="B15" s="189" t="s">
        <v>85</v>
      </c>
      <c r="C15" s="600"/>
      <c r="D15" s="192" t="s">
        <v>113</v>
      </c>
      <c r="E15" s="197">
        <v>514</v>
      </c>
      <c r="F15" s="253" t="s">
        <v>342</v>
      </c>
      <c r="G15" s="253" t="s">
        <v>341</v>
      </c>
      <c r="H15" s="241" t="s">
        <v>305</v>
      </c>
      <c r="I15" s="221" t="s">
        <v>306</v>
      </c>
      <c r="J15" s="350">
        <v>2</v>
      </c>
      <c r="K15" s="177" t="s">
        <v>105</v>
      </c>
      <c r="L15" s="233" t="s">
        <v>339</v>
      </c>
      <c r="M15" s="193">
        <v>1</v>
      </c>
      <c r="N15" s="254">
        <v>45444</v>
      </c>
      <c r="O15" s="254">
        <v>45657</v>
      </c>
      <c r="P15" s="349">
        <v>46022</v>
      </c>
      <c r="Q15" s="308">
        <v>45930</v>
      </c>
      <c r="R15" s="354" t="s">
        <v>308</v>
      </c>
      <c r="S15" s="490">
        <v>1</v>
      </c>
      <c r="T15" s="207">
        <f t="shared" si="0"/>
        <v>0.5</v>
      </c>
      <c r="U15" s="208">
        <f t="shared" si="1"/>
        <v>0.5</v>
      </c>
      <c r="V15" s="209" t="str">
        <f t="shared" si="5"/>
        <v>ALERTA</v>
      </c>
      <c r="W15" s="314" t="s">
        <v>309</v>
      </c>
      <c r="X15" s="319" t="s">
        <v>96</v>
      </c>
      <c r="Y15" s="307" t="str">
        <f t="shared" si="2"/>
        <v>EN EJECUCIÓN</v>
      </c>
      <c r="Z15" s="206" t="str">
        <f t="shared" si="6"/>
        <v>NO</v>
      </c>
      <c r="AA15" s="365" t="s">
        <v>97</v>
      </c>
      <c r="AB15" s="363" t="str">
        <f t="shared" si="7"/>
        <v>NO APLICA</v>
      </c>
      <c r="AC15" s="187" t="str">
        <f t="shared" si="8"/>
        <v>NO APLICA</v>
      </c>
      <c r="AD15" s="206" t="s">
        <v>98</v>
      </c>
      <c r="AE15" s="151"/>
    </row>
    <row r="16" spans="2:34" ht="261" customHeight="1" x14ac:dyDescent="0.25">
      <c r="B16" s="198" t="s">
        <v>85</v>
      </c>
      <c r="C16" s="375" t="s">
        <v>343</v>
      </c>
      <c r="D16" s="200" t="s">
        <v>344</v>
      </c>
      <c r="E16" s="255">
        <v>545</v>
      </c>
      <c r="F16" s="258" t="s">
        <v>345</v>
      </c>
      <c r="G16" s="259" t="s">
        <v>346</v>
      </c>
      <c r="H16" s="343" t="s">
        <v>347</v>
      </c>
      <c r="I16" s="344" t="s">
        <v>348</v>
      </c>
      <c r="J16" s="256">
        <v>1</v>
      </c>
      <c r="K16" s="199" t="s">
        <v>92</v>
      </c>
      <c r="L16" s="256" t="s">
        <v>349</v>
      </c>
      <c r="M16" s="257">
        <v>1</v>
      </c>
      <c r="N16" s="201">
        <v>45519</v>
      </c>
      <c r="O16" s="201">
        <v>45657</v>
      </c>
      <c r="P16" s="448">
        <v>45869</v>
      </c>
      <c r="Q16" s="308">
        <v>45930</v>
      </c>
      <c r="R16" s="354" t="s">
        <v>350</v>
      </c>
      <c r="S16" s="491">
        <v>1</v>
      </c>
      <c r="T16" s="318">
        <f t="shared" ref="T16" si="21">(IF(S16="","",IF(OR($J16=0,$J16="",Q16=""),"",S16/$J16)))</f>
        <v>1</v>
      </c>
      <c r="U16" s="396">
        <f t="shared" ref="U16" si="22">(IF(OR($M16="",T16=""),"",IF(OR($M16=0,T16=0),0,IF((T16*100%)/$M16&gt;100%,100%,(T16*100%)/$M16))))</f>
        <v>1</v>
      </c>
      <c r="V16" s="421" t="str">
        <f t="shared" ref="V16" si="23">IF(S16="","",IF(U16&lt;100%, IF(U16&lt;100%, "ALERTA","EN TERMINO"), IF(U16=100%, "OK", "EN TERMINO")))</f>
        <v>OK</v>
      </c>
      <c r="W16" s="314" t="s">
        <v>351</v>
      </c>
      <c r="X16" s="319" t="s">
        <v>96</v>
      </c>
      <c r="Y16" s="307" t="str">
        <f t="shared" ref="Y16" si="24">IF(U16=100%,IF(U16&gt;=100%,"CUMPLIDA","ATENCIÓN"),IF(U16&lt;75%,"ATENCIÓN","EN EJECUCIÓN"))</f>
        <v>CUMPLIDA</v>
      </c>
      <c r="Z16" s="206" t="str">
        <f t="shared" si="6"/>
        <v>SI</v>
      </c>
      <c r="AA16" s="365" t="s">
        <v>97</v>
      </c>
      <c r="AB16" s="363" t="str">
        <f t="shared" si="7"/>
        <v>EFECTIVA</v>
      </c>
      <c r="AC16" s="187" t="str">
        <f t="shared" si="8"/>
        <v>NO</v>
      </c>
      <c r="AD16" s="206" t="s">
        <v>98</v>
      </c>
      <c r="AE16" s="151"/>
    </row>
    <row r="17" spans="2:31" ht="120" customHeight="1" x14ac:dyDescent="0.25">
      <c r="B17" s="244" t="s">
        <v>85</v>
      </c>
      <c r="C17" s="604" t="s">
        <v>177</v>
      </c>
      <c r="D17" s="251" t="s">
        <v>178</v>
      </c>
      <c r="E17" s="228">
        <v>568</v>
      </c>
      <c r="F17" s="296" t="s">
        <v>352</v>
      </c>
      <c r="G17" s="296" t="s">
        <v>353</v>
      </c>
      <c r="H17" s="241" t="s">
        <v>305</v>
      </c>
      <c r="I17" s="221" t="s">
        <v>306</v>
      </c>
      <c r="J17" s="350">
        <v>2</v>
      </c>
      <c r="K17" s="151" t="s">
        <v>105</v>
      </c>
      <c r="L17" s="297" t="s">
        <v>354</v>
      </c>
      <c r="M17" s="215">
        <v>1</v>
      </c>
      <c r="N17" s="295">
        <v>45499</v>
      </c>
      <c r="O17" s="295">
        <v>45657</v>
      </c>
      <c r="P17" s="349">
        <v>46022</v>
      </c>
      <c r="Q17" s="308">
        <v>45930</v>
      </c>
      <c r="R17" s="354" t="s">
        <v>308</v>
      </c>
      <c r="S17" s="492">
        <v>1</v>
      </c>
      <c r="T17" s="207">
        <f t="shared" ref="T17:T22" si="25">(IF(S17="","",IF(OR($J17=0,$J17="",Q17=""),"",S17/$J17)))</f>
        <v>0.5</v>
      </c>
      <c r="U17" s="208">
        <f t="shared" ref="U17:U22" si="26">(IF(OR($M17="",T17=""),"",IF(OR($M17=0,T17=0),0,IF((T17*100%)/$M17&gt;100%,100%,(T17*100%)/$M17))))</f>
        <v>0.5</v>
      </c>
      <c r="V17" s="209" t="str">
        <f t="shared" ref="V17:V22" si="27">IF(S17="","",IF(U17&lt;100%, IF(U17&lt;100%, "ALERTA","EN TERMINO"), IF(U17=100%, "OK", "EN TERMINO")))</f>
        <v>ALERTA</v>
      </c>
      <c r="W17" s="314" t="s">
        <v>309</v>
      </c>
      <c r="X17" s="319" t="s">
        <v>96</v>
      </c>
      <c r="Y17" s="307" t="str">
        <f t="shared" ref="Y17:Y30" si="28">IF(U17=100%,IF(U17&gt;=100%,"CUMPLIDA","ATENCIÓN"),IF(U17&lt;25%,"ATENCIÓN","EN EJECUCIÓN"))</f>
        <v>EN EJECUCIÓN</v>
      </c>
      <c r="Z17" s="206" t="str">
        <f t="shared" si="6"/>
        <v>NO</v>
      </c>
      <c r="AA17" s="365" t="s">
        <v>97</v>
      </c>
      <c r="AB17" s="363" t="str">
        <f t="shared" si="7"/>
        <v>NO APLICA</v>
      </c>
      <c r="AC17" s="187" t="str">
        <f t="shared" si="8"/>
        <v>NO APLICA</v>
      </c>
      <c r="AD17" s="206" t="s">
        <v>98</v>
      </c>
      <c r="AE17" s="151"/>
    </row>
    <row r="18" spans="2:31" ht="120" customHeight="1" x14ac:dyDescent="0.25">
      <c r="B18" s="244" t="s">
        <v>85</v>
      </c>
      <c r="C18" s="604"/>
      <c r="D18" s="251" t="s">
        <v>178</v>
      </c>
      <c r="E18" s="228">
        <v>569</v>
      </c>
      <c r="F18" s="299" t="s">
        <v>355</v>
      </c>
      <c r="G18" s="296" t="s">
        <v>356</v>
      </c>
      <c r="H18" s="241" t="s">
        <v>305</v>
      </c>
      <c r="I18" s="221" t="s">
        <v>306</v>
      </c>
      <c r="J18" s="350">
        <v>2</v>
      </c>
      <c r="K18" s="151" t="s">
        <v>105</v>
      </c>
      <c r="L18" s="297" t="s">
        <v>354</v>
      </c>
      <c r="M18" s="215">
        <v>1</v>
      </c>
      <c r="N18" s="325">
        <v>45499</v>
      </c>
      <c r="O18" s="325">
        <v>45657</v>
      </c>
      <c r="P18" s="349">
        <v>46022</v>
      </c>
      <c r="Q18" s="308">
        <v>45930</v>
      </c>
      <c r="R18" s="354" t="s">
        <v>308</v>
      </c>
      <c r="S18" s="490">
        <v>1</v>
      </c>
      <c r="T18" s="207">
        <f t="shared" si="25"/>
        <v>0.5</v>
      </c>
      <c r="U18" s="208">
        <f t="shared" si="26"/>
        <v>0.5</v>
      </c>
      <c r="V18" s="209" t="str">
        <f t="shared" si="27"/>
        <v>ALERTA</v>
      </c>
      <c r="W18" s="314" t="s">
        <v>309</v>
      </c>
      <c r="X18" s="319" t="s">
        <v>96</v>
      </c>
      <c r="Y18" s="307" t="str">
        <f t="shared" si="28"/>
        <v>EN EJECUCIÓN</v>
      </c>
      <c r="Z18" s="206" t="str">
        <f t="shared" si="6"/>
        <v>NO</v>
      </c>
      <c r="AA18" s="365" t="s">
        <v>97</v>
      </c>
      <c r="AB18" s="363" t="str">
        <f t="shared" si="7"/>
        <v>NO APLICA</v>
      </c>
      <c r="AC18" s="187" t="str">
        <f t="shared" si="8"/>
        <v>NO APLICA</v>
      </c>
      <c r="AD18" s="206" t="s">
        <v>98</v>
      </c>
      <c r="AE18" s="151"/>
    </row>
    <row r="19" spans="2:31" ht="120" customHeight="1" x14ac:dyDescent="0.25">
      <c r="B19" s="246" t="s">
        <v>85</v>
      </c>
      <c r="C19" s="604"/>
      <c r="D19" s="368" t="s">
        <v>178</v>
      </c>
      <c r="E19" s="231">
        <v>570</v>
      </c>
      <c r="F19" s="309" t="s">
        <v>357</v>
      </c>
      <c r="G19" s="337" t="s">
        <v>356</v>
      </c>
      <c r="H19" s="241" t="s">
        <v>305</v>
      </c>
      <c r="I19" s="221" t="s">
        <v>306</v>
      </c>
      <c r="J19" s="350">
        <v>2</v>
      </c>
      <c r="K19" s="177" t="s">
        <v>105</v>
      </c>
      <c r="L19" s="338" t="s">
        <v>354</v>
      </c>
      <c r="M19" s="323">
        <v>1</v>
      </c>
      <c r="N19" s="339">
        <v>45499</v>
      </c>
      <c r="O19" s="339">
        <v>45657</v>
      </c>
      <c r="P19" s="349">
        <v>46022</v>
      </c>
      <c r="Q19" s="308">
        <v>45930</v>
      </c>
      <c r="R19" s="354" t="s">
        <v>308</v>
      </c>
      <c r="S19" s="490">
        <v>1</v>
      </c>
      <c r="T19" s="207">
        <f t="shared" si="25"/>
        <v>0.5</v>
      </c>
      <c r="U19" s="208">
        <f t="shared" si="26"/>
        <v>0.5</v>
      </c>
      <c r="V19" s="209" t="str">
        <f t="shared" si="27"/>
        <v>ALERTA</v>
      </c>
      <c r="W19" s="314" t="s">
        <v>309</v>
      </c>
      <c r="X19" s="319" t="s">
        <v>96</v>
      </c>
      <c r="Y19" s="307" t="str">
        <f t="shared" si="28"/>
        <v>EN EJECUCIÓN</v>
      </c>
      <c r="Z19" s="206" t="str">
        <f t="shared" si="6"/>
        <v>NO</v>
      </c>
      <c r="AA19" s="365" t="s">
        <v>97</v>
      </c>
      <c r="AB19" s="363" t="str">
        <f t="shared" si="7"/>
        <v>NO APLICA</v>
      </c>
      <c r="AC19" s="187" t="str">
        <f t="shared" si="8"/>
        <v>NO APLICA</v>
      </c>
      <c r="AD19" s="300" t="s">
        <v>98</v>
      </c>
      <c r="AE19" s="177"/>
    </row>
    <row r="20" spans="2:31" ht="126" customHeight="1" x14ac:dyDescent="0.25">
      <c r="B20" s="244" t="s">
        <v>85</v>
      </c>
      <c r="C20" s="553" t="s">
        <v>206</v>
      </c>
      <c r="D20" s="245" t="s">
        <v>100</v>
      </c>
      <c r="E20" s="228">
        <v>599</v>
      </c>
      <c r="F20" s="299" t="s">
        <v>358</v>
      </c>
      <c r="G20" s="299" t="s">
        <v>359</v>
      </c>
      <c r="H20" s="299" t="s">
        <v>360</v>
      </c>
      <c r="I20" s="299" t="s">
        <v>361</v>
      </c>
      <c r="J20" s="241">
        <v>1</v>
      </c>
      <c r="K20" s="151" t="s">
        <v>105</v>
      </c>
      <c r="L20" s="241" t="s">
        <v>362</v>
      </c>
      <c r="M20" s="215">
        <v>1</v>
      </c>
      <c r="N20" s="295">
        <v>45566</v>
      </c>
      <c r="O20" s="295">
        <v>45689</v>
      </c>
      <c r="P20" s="266">
        <v>46022</v>
      </c>
      <c r="Q20" s="308">
        <v>45930</v>
      </c>
      <c r="R20" s="354" t="s">
        <v>308</v>
      </c>
      <c r="S20" s="490">
        <v>0.5</v>
      </c>
      <c r="T20" s="207">
        <f t="shared" si="25"/>
        <v>0.5</v>
      </c>
      <c r="U20" s="208">
        <f>(IF(OR($M20="",T20=""),"",IF(OR($M20=0,T20=0),0,IF((T20*100%)/$M20&gt;100%,100%,(T20*100%)/$M20))))</f>
        <v>0.5</v>
      </c>
      <c r="V20" s="209" t="str">
        <f t="shared" si="27"/>
        <v>ALERTA</v>
      </c>
      <c r="W20" s="314" t="s">
        <v>309</v>
      </c>
      <c r="X20" s="222" t="s">
        <v>96</v>
      </c>
      <c r="Y20" s="395" t="str">
        <f>IF(U20=100%,IF(U20&gt;=100%,"CUMPLIDA","ATENCIÓN"),IF(U20=0%,"ATENCIÓN","EN EJECUCIÓN"))</f>
        <v>EN EJECUCIÓN</v>
      </c>
      <c r="Z20" s="206" t="str">
        <f t="shared" si="6"/>
        <v>NO</v>
      </c>
      <c r="AA20" s="365" t="s">
        <v>97</v>
      </c>
      <c r="AB20" s="363" t="str">
        <f t="shared" si="7"/>
        <v>NO APLICA</v>
      </c>
      <c r="AC20" s="187" t="str">
        <f t="shared" si="8"/>
        <v>NO APLICA</v>
      </c>
      <c r="AD20" s="206" t="s">
        <v>98</v>
      </c>
      <c r="AE20" s="151"/>
    </row>
    <row r="21" spans="2:31" ht="123.75" customHeight="1" x14ac:dyDescent="0.25">
      <c r="B21" s="196" t="s">
        <v>85</v>
      </c>
      <c r="C21" s="204" t="s">
        <v>363</v>
      </c>
      <c r="D21" s="190" t="s">
        <v>364</v>
      </c>
      <c r="E21" s="228">
        <v>633</v>
      </c>
      <c r="F21" s="299" t="s">
        <v>365</v>
      </c>
      <c r="G21" s="299" t="s">
        <v>366</v>
      </c>
      <c r="H21" s="299" t="s">
        <v>305</v>
      </c>
      <c r="I21" s="299" t="s">
        <v>367</v>
      </c>
      <c r="J21" s="241">
        <v>2</v>
      </c>
      <c r="K21" s="151" t="s">
        <v>92</v>
      </c>
      <c r="L21" s="241" t="s">
        <v>362</v>
      </c>
      <c r="M21" s="215">
        <v>1</v>
      </c>
      <c r="N21" s="151" t="s">
        <v>368</v>
      </c>
      <c r="O21" s="266">
        <v>46022</v>
      </c>
      <c r="P21" s="151"/>
      <c r="Q21" s="308">
        <v>45930</v>
      </c>
      <c r="R21" s="354" t="s">
        <v>308</v>
      </c>
      <c r="S21" s="490">
        <v>1</v>
      </c>
      <c r="T21" s="207">
        <f t="shared" si="25"/>
        <v>0.5</v>
      </c>
      <c r="U21" s="208">
        <f t="shared" si="26"/>
        <v>0.5</v>
      </c>
      <c r="V21" s="209" t="str">
        <f t="shared" si="27"/>
        <v>ALERTA</v>
      </c>
      <c r="W21" s="314" t="s">
        <v>309</v>
      </c>
      <c r="X21" s="335" t="s">
        <v>96</v>
      </c>
      <c r="Y21" s="312" t="str">
        <f t="shared" si="28"/>
        <v>EN EJECUCIÓN</v>
      </c>
      <c r="Z21" s="206" t="str">
        <f t="shared" si="6"/>
        <v>NO</v>
      </c>
      <c r="AA21" s="365" t="s">
        <v>97</v>
      </c>
      <c r="AB21" s="363" t="str">
        <f t="shared" si="7"/>
        <v>NO APLICA</v>
      </c>
      <c r="AC21" s="187" t="str">
        <f t="shared" si="8"/>
        <v>NO APLICA</v>
      </c>
      <c r="AD21" s="206" t="s">
        <v>98</v>
      </c>
      <c r="AE21" s="177"/>
    </row>
    <row r="22" spans="2:31" ht="123.75" customHeight="1" x14ac:dyDescent="0.2">
      <c r="B22" s="189" t="s">
        <v>85</v>
      </c>
      <c r="C22" s="203" t="s">
        <v>369</v>
      </c>
      <c r="D22" s="347" t="s">
        <v>370</v>
      </c>
      <c r="E22" s="231">
        <v>645</v>
      </c>
      <c r="F22" s="358" t="s">
        <v>371</v>
      </c>
      <c r="G22" s="232" t="s">
        <v>366</v>
      </c>
      <c r="H22" s="309" t="s">
        <v>305</v>
      </c>
      <c r="I22" s="309" t="s">
        <v>367</v>
      </c>
      <c r="J22" s="192">
        <v>1</v>
      </c>
      <c r="K22" s="177" t="s">
        <v>92</v>
      </c>
      <c r="L22" s="310" t="s">
        <v>362</v>
      </c>
      <c r="M22" s="193">
        <v>1</v>
      </c>
      <c r="N22" s="177" t="s">
        <v>368</v>
      </c>
      <c r="O22" s="348">
        <v>46022</v>
      </c>
      <c r="P22" s="359"/>
      <c r="Q22" s="308">
        <v>45930</v>
      </c>
      <c r="R22" s="354" t="s">
        <v>308</v>
      </c>
      <c r="S22" s="490">
        <v>0.5</v>
      </c>
      <c r="T22" s="332">
        <f t="shared" si="25"/>
        <v>0.5</v>
      </c>
      <c r="U22" s="333">
        <f t="shared" si="26"/>
        <v>0.5</v>
      </c>
      <c r="V22" s="334" t="str">
        <f t="shared" si="27"/>
        <v>ALERTA</v>
      </c>
      <c r="W22" s="314" t="s">
        <v>309</v>
      </c>
      <c r="X22" s="335" t="s">
        <v>96</v>
      </c>
      <c r="Y22" s="361" t="str">
        <f t="shared" si="28"/>
        <v>EN EJECUCIÓN</v>
      </c>
      <c r="Z22" s="206" t="str">
        <f t="shared" si="6"/>
        <v>NO</v>
      </c>
      <c r="AA22" s="365" t="s">
        <v>97</v>
      </c>
      <c r="AB22" s="363" t="str">
        <f t="shared" si="7"/>
        <v>NO APLICA</v>
      </c>
      <c r="AC22" s="187" t="str">
        <f t="shared" si="8"/>
        <v>NO APLICA</v>
      </c>
      <c r="AD22" s="206" t="s">
        <v>98</v>
      </c>
      <c r="AE22" s="293"/>
    </row>
    <row r="23" spans="2:31" ht="123.75" customHeight="1" x14ac:dyDescent="0.25">
      <c r="B23" s="196" t="s">
        <v>85</v>
      </c>
      <c r="C23" s="598" t="s">
        <v>372</v>
      </c>
      <c r="D23" s="190" t="s">
        <v>373</v>
      </c>
      <c r="E23" s="228">
        <v>647</v>
      </c>
      <c r="F23" s="229" t="s">
        <v>374</v>
      </c>
      <c r="G23" s="229" t="s">
        <v>366</v>
      </c>
      <c r="H23" s="299" t="s">
        <v>305</v>
      </c>
      <c r="I23" s="299" t="s">
        <v>375</v>
      </c>
      <c r="J23" s="190">
        <v>1</v>
      </c>
      <c r="K23" s="151" t="s">
        <v>92</v>
      </c>
      <c r="L23" s="241" t="s">
        <v>362</v>
      </c>
      <c r="M23" s="215">
        <v>1</v>
      </c>
      <c r="N23" s="151" t="s">
        <v>368</v>
      </c>
      <c r="O23" s="266">
        <v>46022</v>
      </c>
      <c r="P23" s="151"/>
      <c r="Q23" s="308">
        <v>45930</v>
      </c>
      <c r="R23" s="354" t="s">
        <v>308</v>
      </c>
      <c r="S23" s="490">
        <v>0.5</v>
      </c>
      <c r="T23" s="332">
        <f t="shared" ref="T23:T30" si="29">(IF(S23="","",IF(OR($J23=0,$J23="",Q23=""),"",S23/$J23)))</f>
        <v>0.5</v>
      </c>
      <c r="U23" s="333">
        <f t="shared" ref="U23:U30" si="30">(IF(OR($M23="",T23=""),"",IF(OR($M23=0,T23=0),0,IF((T23*100%)/$M23&gt;100%,100%,(T23*100%)/$M23))))</f>
        <v>0.5</v>
      </c>
      <c r="V23" s="334" t="str">
        <f t="shared" ref="V23:V30" si="31">IF(S23="","",IF(U23&lt;100%, IF(U23&lt;100%, "ALERTA","EN TERMINO"), IF(U23=100%, "OK", "EN TERMINO")))</f>
        <v>ALERTA</v>
      </c>
      <c r="W23" s="314" t="s">
        <v>309</v>
      </c>
      <c r="X23" s="222" t="s">
        <v>96</v>
      </c>
      <c r="Y23" s="361" t="str">
        <f t="shared" si="28"/>
        <v>EN EJECUCIÓN</v>
      </c>
      <c r="Z23" s="206" t="str">
        <f t="shared" si="6"/>
        <v>NO</v>
      </c>
      <c r="AA23" s="365" t="s">
        <v>97</v>
      </c>
      <c r="AB23" s="363" t="str">
        <f t="shared" si="7"/>
        <v>NO APLICA</v>
      </c>
      <c r="AC23" s="187" t="str">
        <f t="shared" si="8"/>
        <v>NO APLICA</v>
      </c>
      <c r="AD23" s="206" t="s">
        <v>98</v>
      </c>
      <c r="AE23" s="151"/>
    </row>
    <row r="24" spans="2:31" ht="122.25" customHeight="1" x14ac:dyDescent="0.25">
      <c r="B24" s="196" t="s">
        <v>85</v>
      </c>
      <c r="C24" s="598"/>
      <c r="D24" s="190" t="s">
        <v>373</v>
      </c>
      <c r="E24" s="228">
        <v>647</v>
      </c>
      <c r="F24" s="229" t="s">
        <v>374</v>
      </c>
      <c r="G24" s="229" t="s">
        <v>366</v>
      </c>
      <c r="H24" s="299" t="s">
        <v>305</v>
      </c>
      <c r="I24" s="299" t="s">
        <v>376</v>
      </c>
      <c r="J24" s="190">
        <v>1</v>
      </c>
      <c r="K24" s="151" t="s">
        <v>92</v>
      </c>
      <c r="L24" s="241" t="s">
        <v>362</v>
      </c>
      <c r="M24" s="215">
        <v>1</v>
      </c>
      <c r="N24" s="151" t="s">
        <v>368</v>
      </c>
      <c r="O24" s="266">
        <v>46022</v>
      </c>
      <c r="P24" s="151"/>
      <c r="Q24" s="308">
        <v>45930</v>
      </c>
      <c r="R24" s="354" t="s">
        <v>308</v>
      </c>
      <c r="S24" s="490">
        <v>0.5</v>
      </c>
      <c r="T24" s="332">
        <f t="shared" si="29"/>
        <v>0.5</v>
      </c>
      <c r="U24" s="333">
        <f t="shared" si="30"/>
        <v>0.5</v>
      </c>
      <c r="V24" s="334" t="str">
        <f t="shared" si="31"/>
        <v>ALERTA</v>
      </c>
      <c r="W24" s="314" t="s">
        <v>309</v>
      </c>
      <c r="X24" s="222" t="s">
        <v>96</v>
      </c>
      <c r="Y24" s="361" t="str">
        <f t="shared" si="28"/>
        <v>EN EJECUCIÓN</v>
      </c>
      <c r="Z24" s="206" t="str">
        <f t="shared" si="6"/>
        <v>NO</v>
      </c>
      <c r="AA24" s="365" t="s">
        <v>97</v>
      </c>
      <c r="AB24" s="363" t="str">
        <f t="shared" si="7"/>
        <v>NO APLICA</v>
      </c>
      <c r="AC24" s="187" t="str">
        <f t="shared" si="8"/>
        <v>NO APLICA</v>
      </c>
      <c r="AD24" s="206" t="s">
        <v>98</v>
      </c>
      <c r="AE24" s="151"/>
    </row>
    <row r="25" spans="2:31" ht="125.25" customHeight="1" x14ac:dyDescent="0.25">
      <c r="B25" s="196" t="s">
        <v>85</v>
      </c>
      <c r="C25" s="217" t="s">
        <v>213</v>
      </c>
      <c r="D25" s="151" t="s">
        <v>214</v>
      </c>
      <c r="E25" s="228">
        <v>663</v>
      </c>
      <c r="F25" s="220" t="s">
        <v>377</v>
      </c>
      <c r="G25" s="229" t="s">
        <v>366</v>
      </c>
      <c r="H25" s="299" t="s">
        <v>305</v>
      </c>
      <c r="I25" s="299" t="s">
        <v>378</v>
      </c>
      <c r="J25" s="190">
        <v>1</v>
      </c>
      <c r="K25" s="151" t="s">
        <v>92</v>
      </c>
      <c r="L25" s="241" t="s">
        <v>362</v>
      </c>
      <c r="M25" s="215">
        <v>1</v>
      </c>
      <c r="N25" s="266">
        <v>45658</v>
      </c>
      <c r="O25" s="266">
        <v>46022</v>
      </c>
      <c r="P25" s="151"/>
      <c r="Q25" s="308">
        <v>45930</v>
      </c>
      <c r="R25" s="354" t="s">
        <v>308</v>
      </c>
      <c r="S25" s="490">
        <v>0.5</v>
      </c>
      <c r="T25" s="332">
        <f t="shared" si="29"/>
        <v>0.5</v>
      </c>
      <c r="U25" s="333">
        <f t="shared" si="30"/>
        <v>0.5</v>
      </c>
      <c r="V25" s="334" t="str">
        <f t="shared" si="31"/>
        <v>ALERTA</v>
      </c>
      <c r="W25" s="314" t="s">
        <v>309</v>
      </c>
      <c r="X25" s="222" t="s">
        <v>96</v>
      </c>
      <c r="Y25" s="361" t="str">
        <f t="shared" si="28"/>
        <v>EN EJECUCIÓN</v>
      </c>
      <c r="Z25" s="206" t="str">
        <f t="shared" si="6"/>
        <v>NO</v>
      </c>
      <c r="AA25" s="365" t="s">
        <v>97</v>
      </c>
      <c r="AB25" s="363" t="str">
        <f t="shared" si="7"/>
        <v>NO APLICA</v>
      </c>
      <c r="AC25" s="187" t="str">
        <f t="shared" si="8"/>
        <v>NO APLICA</v>
      </c>
      <c r="AD25" s="206" t="s">
        <v>98</v>
      </c>
      <c r="AE25" s="151"/>
    </row>
    <row r="26" spans="2:31" ht="139.5" customHeight="1" x14ac:dyDescent="0.25">
      <c r="B26" s="196" t="s">
        <v>85</v>
      </c>
      <c r="C26" s="600" t="s">
        <v>220</v>
      </c>
      <c r="D26" s="151" t="s">
        <v>221</v>
      </c>
      <c r="E26" s="228">
        <v>665</v>
      </c>
      <c r="F26" s="195" t="s">
        <v>379</v>
      </c>
      <c r="G26" s="229" t="s">
        <v>380</v>
      </c>
      <c r="H26" s="299" t="s">
        <v>381</v>
      </c>
      <c r="I26" s="299" t="s">
        <v>382</v>
      </c>
      <c r="J26" s="190">
        <v>2</v>
      </c>
      <c r="K26" s="151" t="s">
        <v>105</v>
      </c>
      <c r="L26" s="241" t="s">
        <v>362</v>
      </c>
      <c r="M26" s="215">
        <v>1</v>
      </c>
      <c r="N26" s="194">
        <v>45689</v>
      </c>
      <c r="O26" s="342">
        <v>45869</v>
      </c>
      <c r="P26" s="151"/>
      <c r="Q26" s="308">
        <v>45930</v>
      </c>
      <c r="R26" s="354" t="s">
        <v>383</v>
      </c>
      <c r="S26" s="493">
        <v>1.5</v>
      </c>
      <c r="T26" s="332">
        <f t="shared" si="29"/>
        <v>0.75</v>
      </c>
      <c r="U26" s="333">
        <f t="shared" si="30"/>
        <v>0.75</v>
      </c>
      <c r="V26" s="334" t="str">
        <f t="shared" si="31"/>
        <v>ALERTA</v>
      </c>
      <c r="W26" s="488" t="s">
        <v>384</v>
      </c>
      <c r="X26" s="222" t="s">
        <v>96</v>
      </c>
      <c r="Y26" s="509" t="str">
        <f>IF(U26=100%,IF(U26&gt;=100%,"CUMPLIDA","ATENCIÓN"),IF(U26&lt;100%,"INCUMPLIDA","EN EJECUCIÓN"))</f>
        <v>INCUMPLIDA</v>
      </c>
      <c r="Z26" s="206" t="str">
        <f t="shared" si="6"/>
        <v>NO</v>
      </c>
      <c r="AA26" s="365" t="s">
        <v>97</v>
      </c>
      <c r="AB26" s="363" t="str">
        <f t="shared" si="7"/>
        <v>NO APLICA</v>
      </c>
      <c r="AC26" s="187" t="str">
        <f t="shared" si="8"/>
        <v>NO APLICA</v>
      </c>
      <c r="AD26" s="206" t="s">
        <v>98</v>
      </c>
      <c r="AE26" s="151"/>
    </row>
    <row r="27" spans="2:31" ht="125.25" customHeight="1" x14ac:dyDescent="0.25">
      <c r="B27" s="196" t="s">
        <v>85</v>
      </c>
      <c r="C27" s="602"/>
      <c r="D27" s="151" t="s">
        <v>221</v>
      </c>
      <c r="E27" s="228">
        <v>666</v>
      </c>
      <c r="F27" s="195" t="s">
        <v>385</v>
      </c>
      <c r="G27" s="229" t="s">
        <v>228</v>
      </c>
      <c r="H27" s="299" t="s">
        <v>386</v>
      </c>
      <c r="I27" s="299" t="s">
        <v>230</v>
      </c>
      <c r="J27" s="190">
        <v>4</v>
      </c>
      <c r="K27" s="151" t="s">
        <v>105</v>
      </c>
      <c r="L27" s="241" t="s">
        <v>362</v>
      </c>
      <c r="M27" s="215">
        <v>1</v>
      </c>
      <c r="N27" s="194">
        <v>45689</v>
      </c>
      <c r="O27" s="194">
        <v>46021</v>
      </c>
      <c r="P27" s="151"/>
      <c r="Q27" s="308">
        <v>45930</v>
      </c>
      <c r="R27" s="214" t="s">
        <v>387</v>
      </c>
      <c r="S27" s="494">
        <v>3</v>
      </c>
      <c r="T27" s="332">
        <f t="shared" si="29"/>
        <v>0.75</v>
      </c>
      <c r="U27" s="333">
        <f t="shared" si="30"/>
        <v>0.75</v>
      </c>
      <c r="V27" s="334" t="str">
        <f t="shared" si="31"/>
        <v>ALERTA</v>
      </c>
      <c r="W27" s="330" t="s">
        <v>388</v>
      </c>
      <c r="X27" s="222" t="s">
        <v>96</v>
      </c>
      <c r="Y27" s="361" t="str">
        <f t="shared" si="28"/>
        <v>EN EJECUCIÓN</v>
      </c>
      <c r="Z27" s="206" t="str">
        <f t="shared" si="6"/>
        <v>NO</v>
      </c>
      <c r="AA27" s="365" t="s">
        <v>97</v>
      </c>
      <c r="AB27" s="363" t="str">
        <f t="shared" si="7"/>
        <v>NO APLICA</v>
      </c>
      <c r="AC27" s="187" t="str">
        <f t="shared" si="8"/>
        <v>NO APLICA</v>
      </c>
      <c r="AD27" s="206" t="s">
        <v>98</v>
      </c>
      <c r="AE27" s="151"/>
    </row>
    <row r="28" spans="2:31" ht="135" customHeight="1" x14ac:dyDescent="0.25">
      <c r="B28" s="196" t="s">
        <v>85</v>
      </c>
      <c r="C28" s="602"/>
      <c r="D28" s="151" t="s">
        <v>221</v>
      </c>
      <c r="E28" s="228">
        <v>667</v>
      </c>
      <c r="F28" s="195" t="s">
        <v>389</v>
      </c>
      <c r="G28" s="229" t="s">
        <v>228</v>
      </c>
      <c r="H28" s="299" t="s">
        <v>390</v>
      </c>
      <c r="I28" s="299" t="s">
        <v>234</v>
      </c>
      <c r="J28" s="190">
        <v>4</v>
      </c>
      <c r="K28" s="151" t="s">
        <v>105</v>
      </c>
      <c r="L28" s="241" t="s">
        <v>362</v>
      </c>
      <c r="M28" s="215">
        <v>1</v>
      </c>
      <c r="N28" s="194">
        <v>45689</v>
      </c>
      <c r="O28" s="194">
        <v>46021</v>
      </c>
      <c r="P28" s="151"/>
      <c r="Q28" s="308">
        <v>45930</v>
      </c>
      <c r="R28" s="214" t="s">
        <v>391</v>
      </c>
      <c r="S28" s="494">
        <v>3</v>
      </c>
      <c r="T28" s="332">
        <f t="shared" si="29"/>
        <v>0.75</v>
      </c>
      <c r="U28" s="333">
        <f t="shared" si="30"/>
        <v>0.75</v>
      </c>
      <c r="V28" s="334" t="str">
        <f t="shared" si="31"/>
        <v>ALERTA</v>
      </c>
      <c r="W28" s="488" t="s">
        <v>392</v>
      </c>
      <c r="X28" s="222" t="s">
        <v>96</v>
      </c>
      <c r="Y28" s="361" t="str">
        <f t="shared" si="28"/>
        <v>EN EJECUCIÓN</v>
      </c>
      <c r="Z28" s="206" t="str">
        <f t="shared" si="6"/>
        <v>NO</v>
      </c>
      <c r="AA28" s="365" t="s">
        <v>97</v>
      </c>
      <c r="AB28" s="363" t="str">
        <f t="shared" si="7"/>
        <v>NO APLICA</v>
      </c>
      <c r="AC28" s="187" t="str">
        <f t="shared" si="8"/>
        <v>NO APLICA</v>
      </c>
      <c r="AD28" s="206" t="s">
        <v>98</v>
      </c>
      <c r="AE28" s="151"/>
    </row>
    <row r="29" spans="2:31" ht="124.5" customHeight="1" x14ac:dyDescent="0.25">
      <c r="B29" s="196" t="s">
        <v>85</v>
      </c>
      <c r="C29" s="602"/>
      <c r="D29" s="151" t="s">
        <v>221</v>
      </c>
      <c r="E29" s="228">
        <v>668</v>
      </c>
      <c r="F29" s="195" t="s">
        <v>232</v>
      </c>
      <c r="G29" s="229" t="s">
        <v>228</v>
      </c>
      <c r="H29" s="299" t="s">
        <v>393</v>
      </c>
      <c r="I29" s="299" t="s">
        <v>234</v>
      </c>
      <c r="J29" s="190">
        <v>4</v>
      </c>
      <c r="K29" s="151" t="s">
        <v>105</v>
      </c>
      <c r="L29" s="241" t="s">
        <v>362</v>
      </c>
      <c r="M29" s="215">
        <v>1</v>
      </c>
      <c r="N29" s="194">
        <v>45689</v>
      </c>
      <c r="O29" s="194">
        <v>46021</v>
      </c>
      <c r="P29" s="151"/>
      <c r="Q29" s="308">
        <v>45930</v>
      </c>
      <c r="R29" s="214" t="s">
        <v>391</v>
      </c>
      <c r="S29" s="494">
        <v>3</v>
      </c>
      <c r="T29" s="332">
        <f t="shared" si="29"/>
        <v>0.75</v>
      </c>
      <c r="U29" s="333">
        <f t="shared" si="30"/>
        <v>0.75</v>
      </c>
      <c r="V29" s="334" t="str">
        <f t="shared" si="31"/>
        <v>ALERTA</v>
      </c>
      <c r="W29" s="488" t="s">
        <v>394</v>
      </c>
      <c r="X29" s="222" t="s">
        <v>96</v>
      </c>
      <c r="Y29" s="361" t="str">
        <f t="shared" si="28"/>
        <v>EN EJECUCIÓN</v>
      </c>
      <c r="Z29" s="206" t="str">
        <f t="shared" si="6"/>
        <v>NO</v>
      </c>
      <c r="AA29" s="365" t="s">
        <v>97</v>
      </c>
      <c r="AB29" s="363" t="str">
        <f t="shared" si="7"/>
        <v>NO APLICA</v>
      </c>
      <c r="AC29" s="187" t="str">
        <f t="shared" si="8"/>
        <v>NO APLICA</v>
      </c>
      <c r="AD29" s="206" t="s">
        <v>98</v>
      </c>
      <c r="AE29" s="151"/>
    </row>
    <row r="30" spans="2:31" ht="210.75" customHeight="1" x14ac:dyDescent="0.25">
      <c r="B30" s="196" t="s">
        <v>85</v>
      </c>
      <c r="C30" s="603"/>
      <c r="D30" s="151" t="s">
        <v>221</v>
      </c>
      <c r="E30" s="228">
        <v>669</v>
      </c>
      <c r="F30" s="195" t="s">
        <v>240</v>
      </c>
      <c r="G30" s="229" t="s">
        <v>395</v>
      </c>
      <c r="H30" s="299" t="s">
        <v>396</v>
      </c>
      <c r="I30" s="299" t="s">
        <v>397</v>
      </c>
      <c r="J30" s="190">
        <v>3</v>
      </c>
      <c r="K30" s="151" t="s">
        <v>105</v>
      </c>
      <c r="L30" s="241" t="s">
        <v>362</v>
      </c>
      <c r="M30" s="215">
        <v>1</v>
      </c>
      <c r="N30" s="194">
        <v>45748</v>
      </c>
      <c r="O30" s="194">
        <v>46021</v>
      </c>
      <c r="P30" s="151"/>
      <c r="Q30" s="308">
        <v>45930</v>
      </c>
      <c r="R30" s="354" t="s">
        <v>308</v>
      </c>
      <c r="S30" s="492">
        <v>1.5</v>
      </c>
      <c r="T30" s="332">
        <f t="shared" si="29"/>
        <v>0.5</v>
      </c>
      <c r="U30" s="333">
        <f t="shared" si="30"/>
        <v>0.5</v>
      </c>
      <c r="V30" s="334" t="str">
        <f t="shared" si="31"/>
        <v>ALERTA</v>
      </c>
      <c r="W30" s="330" t="s">
        <v>1058</v>
      </c>
      <c r="X30" s="222" t="s">
        <v>96</v>
      </c>
      <c r="Y30" s="361" t="str">
        <f t="shared" si="28"/>
        <v>EN EJECUCIÓN</v>
      </c>
      <c r="Z30" s="206" t="str">
        <f t="shared" si="6"/>
        <v>NO</v>
      </c>
      <c r="AA30" s="365" t="s">
        <v>97</v>
      </c>
      <c r="AB30" s="363" t="str">
        <f t="shared" si="7"/>
        <v>NO APLICA</v>
      </c>
      <c r="AC30" s="187" t="str">
        <f t="shared" si="8"/>
        <v>NO APLICA</v>
      </c>
      <c r="AD30" s="206" t="s">
        <v>98</v>
      </c>
      <c r="AE30" s="151"/>
    </row>
    <row r="31" spans="2:31" ht="185.25" customHeight="1" x14ac:dyDescent="0.25">
      <c r="B31" s="196" t="s">
        <v>85</v>
      </c>
      <c r="C31" s="598" t="s">
        <v>398</v>
      </c>
      <c r="D31" s="151" t="s">
        <v>399</v>
      </c>
      <c r="E31" s="228">
        <v>713</v>
      </c>
      <c r="F31" s="432" t="s">
        <v>400</v>
      </c>
      <c r="G31" s="230" t="s">
        <v>401</v>
      </c>
      <c r="H31" s="190" t="s">
        <v>402</v>
      </c>
      <c r="I31" s="353" t="s">
        <v>403</v>
      </c>
      <c r="J31" s="151">
        <v>3</v>
      </c>
      <c r="K31" s="227" t="s">
        <v>105</v>
      </c>
      <c r="L31" s="215" t="s">
        <v>325</v>
      </c>
      <c r="M31" s="266">
        <v>1</v>
      </c>
      <c r="N31" s="433">
        <v>45901</v>
      </c>
      <c r="O31" s="433">
        <v>46022</v>
      </c>
      <c r="P31" s="151"/>
      <c r="Q31" s="308">
        <v>45930</v>
      </c>
      <c r="R31" s="354" t="s">
        <v>404</v>
      </c>
      <c r="S31" s="493">
        <v>2</v>
      </c>
      <c r="T31" s="210">
        <f t="shared" ref="T31:T33" si="32">(IF(S31="","",IF(OR($J31=0,$J31="",Q31=""),"",S31/$J31)))</f>
        <v>0.66666666666666663</v>
      </c>
      <c r="U31" s="211">
        <f t="shared" ref="U31:U33" si="33">(IF(OR($M31="",T31=""),"",IF(OR($M31=0,T31=0),0,IF((T31*100%)/$M31&gt;100%,100%,(T31*100%)/$M31))))</f>
        <v>0.66666666666666663</v>
      </c>
      <c r="V31" s="212" t="str">
        <f t="shared" ref="V31:V33" si="34">IF(S31="","",IF(U31&lt;100%, IF(U31&lt;100%, "ALERTA","EN TERMINO"), IF(U31=100%, "OK", "EN TERMINO")))</f>
        <v>ALERTA</v>
      </c>
      <c r="W31" s="488" t="s">
        <v>405</v>
      </c>
      <c r="X31" s="222" t="s">
        <v>96</v>
      </c>
      <c r="Y31" s="307" t="str">
        <f t="shared" ref="Y31:Y33" si="35">IF(U31=100%,IF(U31&gt;=100%,"CUMPLIDA","ATENCIÓN"),IF(U31&lt;25%,"ATENCIÓN","EN EJECUCIÓN"))</f>
        <v>EN EJECUCIÓN</v>
      </c>
      <c r="Z31" s="206" t="str">
        <f t="shared" ref="Z31:Z33" si="36">IF(Y31="CUMPLIDA", "SI", "NO")</f>
        <v>NO</v>
      </c>
      <c r="AA31" s="365" t="s">
        <v>97</v>
      </c>
      <c r="AB31" s="363" t="str">
        <f t="shared" ref="AB31:AB33" si="37">IF(Y31="CUMPLIDA",IF(AND(Z31="SI",AA31="NO"),"EFECTIVA",IF(AND(Z31="NO",AA31="NO"),"INEFECTIVA",IF(AND(Z31="NO",AA31="SI"),"INEFECTIVA",IF(AND(Z31="SI",AA31="SI"),"INEFECTIVA")))),"NO APLICA")</f>
        <v>NO APLICA</v>
      </c>
      <c r="AC31" s="187" t="str">
        <f t="shared" ref="AC31:AC33" si="38">IF(AB31="EFECTIVA","NO",IF(AB31="INEFECTIVA","SI","NO APLICA"))</f>
        <v>NO APLICA</v>
      </c>
      <c r="AD31" s="206" t="s">
        <v>98</v>
      </c>
      <c r="AE31" s="151"/>
    </row>
    <row r="32" spans="2:31" ht="140.25" customHeight="1" x14ac:dyDescent="0.25">
      <c r="B32" s="196" t="s">
        <v>85</v>
      </c>
      <c r="C32" s="598"/>
      <c r="D32" s="151" t="s">
        <v>399</v>
      </c>
      <c r="E32" s="228">
        <v>714</v>
      </c>
      <c r="F32" s="432" t="s">
        <v>406</v>
      </c>
      <c r="G32" s="230" t="s">
        <v>407</v>
      </c>
      <c r="H32" s="190" t="s">
        <v>408</v>
      </c>
      <c r="I32" s="353" t="s">
        <v>409</v>
      </c>
      <c r="J32" s="151">
        <v>1</v>
      </c>
      <c r="K32" s="227" t="s">
        <v>105</v>
      </c>
      <c r="L32" s="215" t="s">
        <v>325</v>
      </c>
      <c r="M32" s="266">
        <v>1</v>
      </c>
      <c r="N32" s="433">
        <v>45901</v>
      </c>
      <c r="O32" s="433">
        <v>45960</v>
      </c>
      <c r="P32" s="151"/>
      <c r="Q32" s="308">
        <v>45930</v>
      </c>
      <c r="R32" s="354" t="s">
        <v>383</v>
      </c>
      <c r="S32" s="494">
        <v>0.75</v>
      </c>
      <c r="T32" s="210">
        <f t="shared" si="32"/>
        <v>0.75</v>
      </c>
      <c r="U32" s="211">
        <f t="shared" si="33"/>
        <v>0.75</v>
      </c>
      <c r="V32" s="212" t="str">
        <f t="shared" si="34"/>
        <v>ALERTA</v>
      </c>
      <c r="W32" s="488" t="s">
        <v>410</v>
      </c>
      <c r="X32" s="222" t="s">
        <v>96</v>
      </c>
      <c r="Y32" s="307" t="str">
        <f t="shared" si="35"/>
        <v>EN EJECUCIÓN</v>
      </c>
      <c r="Z32" s="206" t="str">
        <f t="shared" si="36"/>
        <v>NO</v>
      </c>
      <c r="AA32" s="365" t="s">
        <v>97</v>
      </c>
      <c r="AB32" s="363" t="str">
        <f t="shared" si="37"/>
        <v>NO APLICA</v>
      </c>
      <c r="AC32" s="187" t="str">
        <f t="shared" si="38"/>
        <v>NO APLICA</v>
      </c>
      <c r="AD32" s="206" t="s">
        <v>98</v>
      </c>
      <c r="AE32" s="151"/>
    </row>
    <row r="33" spans="2:31" ht="140.25" customHeight="1" x14ac:dyDescent="0.25">
      <c r="B33" s="196" t="s">
        <v>85</v>
      </c>
      <c r="C33" s="598"/>
      <c r="D33" s="151" t="s">
        <v>399</v>
      </c>
      <c r="E33" s="228">
        <v>715</v>
      </c>
      <c r="F33" s="432" t="s">
        <v>411</v>
      </c>
      <c r="G33" s="230" t="s">
        <v>412</v>
      </c>
      <c r="H33" s="190" t="s">
        <v>413</v>
      </c>
      <c r="I33" s="353" t="s">
        <v>414</v>
      </c>
      <c r="J33" s="151">
        <v>2</v>
      </c>
      <c r="K33" s="227" t="s">
        <v>105</v>
      </c>
      <c r="L33" s="215" t="s">
        <v>325</v>
      </c>
      <c r="M33" s="266">
        <v>1</v>
      </c>
      <c r="N33" s="433">
        <v>45901</v>
      </c>
      <c r="O33" s="433">
        <v>46022</v>
      </c>
      <c r="P33" s="151"/>
      <c r="Q33" s="308">
        <v>45930</v>
      </c>
      <c r="R33" s="354" t="s">
        <v>415</v>
      </c>
      <c r="S33" s="494">
        <v>1</v>
      </c>
      <c r="T33" s="210">
        <f t="shared" si="32"/>
        <v>0.5</v>
      </c>
      <c r="U33" s="211">
        <f t="shared" si="33"/>
        <v>0.5</v>
      </c>
      <c r="V33" s="212" t="str">
        <f t="shared" si="34"/>
        <v>ALERTA</v>
      </c>
      <c r="W33" s="488" t="s">
        <v>416</v>
      </c>
      <c r="X33" s="222" t="s">
        <v>96</v>
      </c>
      <c r="Y33" s="307" t="str">
        <f t="shared" si="35"/>
        <v>EN EJECUCIÓN</v>
      </c>
      <c r="Z33" s="206" t="str">
        <f t="shared" si="36"/>
        <v>NO</v>
      </c>
      <c r="AA33" s="365" t="s">
        <v>97</v>
      </c>
      <c r="AB33" s="363" t="str">
        <f t="shared" si="37"/>
        <v>NO APLICA</v>
      </c>
      <c r="AC33" s="187" t="str">
        <f t="shared" si="38"/>
        <v>NO APLICA</v>
      </c>
      <c r="AD33" s="206" t="s">
        <v>98</v>
      </c>
      <c r="AE33" s="151"/>
    </row>
  </sheetData>
  <autoFilter ref="B3:AH30"/>
  <mergeCells count="11">
    <mergeCell ref="C31:C33"/>
    <mergeCell ref="Q1:Y1"/>
    <mergeCell ref="Z1:AE2"/>
    <mergeCell ref="Q2:Y2"/>
    <mergeCell ref="C13:C15"/>
    <mergeCell ref="C7:C8"/>
    <mergeCell ref="C23:C24"/>
    <mergeCell ref="C17:C19"/>
    <mergeCell ref="B1:F2"/>
    <mergeCell ref="G1:P2"/>
    <mergeCell ref="C26:C30"/>
  </mergeCells>
  <conditionalFormatting sqref="V4">
    <cfRule type="dataBar" priority="170">
      <dataBar>
        <cfvo type="min"/>
        <cfvo type="max"/>
        <color rgb="FF638EC6"/>
      </dataBar>
    </cfRule>
  </conditionalFormatting>
  <conditionalFormatting sqref="V4:V33">
    <cfRule type="containsText" dxfId="203" priority="58" stopIfTrue="1" operator="containsText" text="EN TERMINO">
      <formula>NOT(ISERROR(SEARCH("EN TERMINO",V4)))</formula>
    </cfRule>
    <cfRule type="containsText" priority="59" operator="containsText" text="AMARILLO">
      <formula>NOT(ISERROR(SEARCH("AMARILLO",V4)))</formula>
    </cfRule>
    <cfRule type="containsText" dxfId="202" priority="60" stopIfTrue="1" operator="containsText" text="ALERTA">
      <formula>NOT(ISERROR(SEARCH("ALERTA",V4)))</formula>
    </cfRule>
    <cfRule type="containsText" dxfId="201" priority="61" stopIfTrue="1" operator="containsText" text="OK">
      <formula>NOT(ISERROR(SEARCH("OK",V4)))</formula>
    </cfRule>
  </conditionalFormatting>
  <conditionalFormatting sqref="V5:V12">
    <cfRule type="dataBar" priority="321">
      <dataBar>
        <cfvo type="min"/>
        <cfvo type="max"/>
        <color rgb="FF638EC6"/>
      </dataBar>
    </cfRule>
  </conditionalFormatting>
  <conditionalFormatting sqref="V13">
    <cfRule type="dataBar" priority="110">
      <dataBar>
        <cfvo type="min"/>
        <cfvo type="max"/>
        <color rgb="FF638EC6"/>
      </dataBar>
    </cfRule>
  </conditionalFormatting>
  <conditionalFormatting sqref="V14:V15">
    <cfRule type="dataBar" priority="405">
      <dataBar>
        <cfvo type="min"/>
        <cfvo type="max"/>
        <color rgb="FF638EC6"/>
      </dataBar>
    </cfRule>
  </conditionalFormatting>
  <conditionalFormatting sqref="V16">
    <cfRule type="dataBar" priority="820">
      <dataBar>
        <cfvo type="min"/>
        <cfvo type="max"/>
        <color rgb="FF638EC6"/>
      </dataBar>
    </cfRule>
  </conditionalFormatting>
  <conditionalFormatting sqref="V17">
    <cfRule type="dataBar" priority="32">
      <dataBar>
        <cfvo type="min"/>
        <cfvo type="max"/>
        <color rgb="FF638EC6"/>
      </dataBar>
    </cfRule>
  </conditionalFormatting>
  <conditionalFormatting sqref="V18:V19">
    <cfRule type="dataBar" priority="31">
      <dataBar>
        <cfvo type="min"/>
        <cfvo type="max"/>
        <color rgb="FF638EC6"/>
      </dataBar>
    </cfRule>
  </conditionalFormatting>
  <conditionalFormatting sqref="V20">
    <cfRule type="dataBar" priority="30">
      <dataBar>
        <cfvo type="min"/>
        <cfvo type="max"/>
        <color rgb="FF638EC6"/>
      </dataBar>
    </cfRule>
  </conditionalFormatting>
  <conditionalFormatting sqref="V21">
    <cfRule type="dataBar" priority="29">
      <dataBar>
        <cfvo type="min"/>
        <cfvo type="max"/>
        <color rgb="FF638EC6"/>
      </dataBar>
    </cfRule>
  </conditionalFormatting>
  <conditionalFormatting sqref="V22:V33">
    <cfRule type="dataBar" priority="1298">
      <dataBar>
        <cfvo type="min"/>
        <cfvo type="max"/>
        <color rgb="FF638EC6"/>
      </dataBar>
    </cfRule>
  </conditionalFormatting>
  <conditionalFormatting sqref="Y4:Y33">
    <cfRule type="containsText" dxfId="200" priority="1" operator="containsText" text="EN EJECUCIÓN">
      <formula>NOT(ISERROR(SEARCH("EN EJECUCIÓN",Y4)))</formula>
    </cfRule>
    <cfRule type="containsText" dxfId="199" priority="2" operator="containsText" text="EN TERMINO">
      <formula>NOT(ISERROR(SEARCH("EN TERMINO",Y4)))</formula>
    </cfRule>
    <cfRule type="containsText" dxfId="198" priority="3" operator="containsText" text="ATENCIÓN">
      <formula>NOT(ISERROR(SEARCH("ATENCIÓN",Y4)))</formula>
    </cfRule>
    <cfRule type="containsText" dxfId="197" priority="4" stopIfTrue="1" operator="containsText" text="PENDIENTE">
      <formula>NOT(ISERROR(SEARCH("PENDIENTE",Y4)))</formula>
    </cfRule>
    <cfRule type="containsText" dxfId="196" priority="5" stopIfTrue="1" operator="containsText" text="INCUMPLIDA">
      <formula>NOT(ISERROR(SEARCH("INCUMPLIDA",Y4)))</formula>
    </cfRule>
    <cfRule type="containsText" dxfId="195" priority="6" stopIfTrue="1" operator="containsText" text="CUMPLIDA">
      <formula>NOT(ISERROR(SEARCH("CUMPLIDA",Y4)))</formula>
    </cfRule>
  </conditionalFormatting>
  <conditionalFormatting sqref="AC4:AC33">
    <cfRule type="containsText" dxfId="194" priority="7" operator="containsText" text="cerrada">
      <formula>NOT(ISERROR(SEARCH("cerrada",AC4)))</formula>
    </cfRule>
    <cfRule type="containsText" dxfId="193" priority="8" operator="containsText" text="cerrado">
      <formula>NOT(ISERROR(SEARCH("cerrado",AC4)))</formula>
    </cfRule>
    <cfRule type="containsText" dxfId="192" priority="9" operator="containsText" text="Abierto">
      <formula>NOT(ISERROR(SEARCH("Abierto",AC4)))</formula>
    </cfRule>
  </conditionalFormatting>
  <conditionalFormatting sqref="AG13">
    <cfRule type="containsText" dxfId="191" priority="45" operator="containsText" text="cerrada">
      <formula>NOT(ISERROR(SEARCH("cerrada",AG13)))</formula>
    </cfRule>
    <cfRule type="containsText" dxfId="190" priority="46" operator="containsText" text="cerrado">
      <formula>NOT(ISERROR(SEARCH("cerrado",AG13)))</formula>
    </cfRule>
    <cfRule type="containsText" dxfId="189" priority="47" operator="containsText" text="Abierto">
      <formula>NOT(ISERROR(SEARCH("Abierto",AG13)))</formula>
    </cfRule>
  </conditionalFormatting>
  <dataValidations count="5">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formula1>$AF$4:$AG$4</formula1>
    </dataValidation>
    <dataValidation type="list" allowBlank="1" showInputMessage="1" showErrorMessage="1" sqref="K4:K6">
      <formula1>$E$2:$E$3</formula1>
    </dataValidation>
    <dataValidation type="list" allowBlank="1" showInputMessage="1" showErrorMessage="1" sqref="K13:K33">
      <formula1>"Correctiva, Preventiva, Acción de mejora"</formula1>
    </dataValidation>
    <dataValidation type="list" allowBlank="1" showInputMessage="1" showErrorMessage="1" sqref="AA4:AA33">
      <formula1>$BE$4:$BG$4</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AE10"/>
  <sheetViews>
    <sheetView zoomScaleNormal="100" workbookViewId="0">
      <pane xSplit="5" topLeftCell="V1" activePane="topRight" state="frozen"/>
      <selection activeCell="A3" sqref="A3"/>
      <selection pane="topRight" activeCell="W11" sqref="W11"/>
    </sheetView>
  </sheetViews>
  <sheetFormatPr baseColWidth="10" defaultColWidth="20.140625" defaultRowHeight="50.1" customHeight="1" outlineLevelCol="1" x14ac:dyDescent="0.2"/>
  <cols>
    <col min="1" max="1" width="4.140625" style="142" customWidth="1"/>
    <col min="2" max="2" width="8" style="142" customWidth="1"/>
    <col min="3" max="3" width="18.5703125" style="142" customWidth="1"/>
    <col min="4" max="4" width="10.42578125" style="142" customWidth="1"/>
    <col min="5" max="5" width="15.42578125" style="142" customWidth="1"/>
    <col min="6" max="6" width="39" style="142" customWidth="1"/>
    <col min="7" max="7" width="26.7109375" style="142" customWidth="1"/>
    <col min="8" max="8" width="33.85546875" style="144" customWidth="1"/>
    <col min="9" max="9" width="20.140625" style="142"/>
    <col min="10" max="10" width="12.140625" style="142" customWidth="1"/>
    <col min="11" max="15" width="20.140625" style="142" customWidth="1"/>
    <col min="16" max="16" width="20.140625" style="142"/>
    <col min="17" max="17" width="20.140625" style="143" outlineLevel="1"/>
    <col min="18" max="18" width="26.85546875" style="143" customWidth="1" outlineLevel="1"/>
    <col min="19" max="19" width="20.140625" style="143" outlineLevel="1"/>
    <col min="20" max="21" width="20.140625" style="143" customWidth="1" outlineLevel="1"/>
    <col min="22" max="22" width="20.140625" style="143" outlineLevel="1"/>
    <col min="23" max="23" width="70"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1"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32.2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4" t="s">
        <v>58</v>
      </c>
      <c r="AB3" s="184" t="s">
        <v>60</v>
      </c>
      <c r="AC3" s="184" t="s">
        <v>62</v>
      </c>
      <c r="AD3" s="184" t="s">
        <v>64</v>
      </c>
      <c r="AE3" s="184" t="s">
        <v>84</v>
      </c>
    </row>
    <row r="4" spans="2:31" ht="204.75" customHeight="1" x14ac:dyDescent="0.25">
      <c r="B4" s="196" t="s">
        <v>111</v>
      </c>
      <c r="C4" s="605" t="s">
        <v>417</v>
      </c>
      <c r="D4" s="221" t="s">
        <v>418</v>
      </c>
      <c r="E4" s="219">
        <v>519</v>
      </c>
      <c r="F4" s="225" t="s">
        <v>419</v>
      </c>
      <c r="G4" s="260" t="s">
        <v>420</v>
      </c>
      <c r="H4" s="214" t="s">
        <v>421</v>
      </c>
      <c r="I4" s="214" t="s">
        <v>422</v>
      </c>
      <c r="J4" s="214">
        <v>3</v>
      </c>
      <c r="K4" s="190" t="s">
        <v>92</v>
      </c>
      <c r="L4" s="214" t="s">
        <v>423</v>
      </c>
      <c r="M4" s="261">
        <v>1</v>
      </c>
      <c r="N4" s="216">
        <v>45427</v>
      </c>
      <c r="O4" s="216">
        <v>45657</v>
      </c>
      <c r="P4" s="449">
        <v>45906</v>
      </c>
      <c r="Q4" s="308">
        <v>45930</v>
      </c>
      <c r="R4" s="496" t="s">
        <v>424</v>
      </c>
      <c r="S4" s="222">
        <v>3</v>
      </c>
      <c r="T4" s="207">
        <f t="shared" ref="T4:T10" si="0">(IF(S4="","",IF(OR($J4=0,$J4="",Q4=""),"",S4/$J4)))</f>
        <v>1</v>
      </c>
      <c r="U4" s="208">
        <f t="shared" ref="U4:U10" si="1">(IF(OR($M4="",T4=""),"",IF(OR($M4=0,T4=0),0,IF((T4*100%)/$M4&gt;100%,100%,(T4*100%)/$M4))))</f>
        <v>1</v>
      </c>
      <c r="V4" s="209" t="str">
        <f t="shared" ref="V4:V10" si="2">IF(S4="","",IF(U4&lt;100%, IF(U4&lt;100%, "ALERTA","EN TERMINO"), IF(U4=100%, "OK", "EN TERMINO")))</f>
        <v>OK</v>
      </c>
      <c r="W4" s="314" t="s">
        <v>1005</v>
      </c>
      <c r="X4" s="206" t="s">
        <v>425</v>
      </c>
      <c r="Y4" s="307" t="str">
        <f t="shared" ref="Y4:Y6" si="3">IF(U4=100%,IF(U4&gt;=100%,"CUMPLIDA","ATENCIÓN"),IF(U4&lt;25%,"ATENCIÓN","EN EJECUCIÓN"))</f>
        <v>CUMPLIDA</v>
      </c>
      <c r="Z4" s="206" t="str">
        <f t="shared" ref="Z4:Z10" si="4">IF(Y4="CUMPLIDA", "SI", "NO")</f>
        <v>SI</v>
      </c>
      <c r="AA4" s="365" t="s">
        <v>97</v>
      </c>
      <c r="AB4" s="363" t="str">
        <f t="shared" ref="AB4:AB10" si="5">IF(Y4="CUMPLIDA",IF(AND(Z4="SI",AA4="NO"),"EFECTIVA",IF(AND(Z4="NO",AA4="NO"),"INEFECTIVA",IF(AND(Z4="NO",AA4="SI"),"INEFECTIVA",IF(AND(Z4="SI",AA4="SI"),"INEFECTIVA")))),"NO APLICA")</f>
        <v>EFECTIVA</v>
      </c>
      <c r="AC4" s="187" t="str">
        <f t="shared" ref="AC4:AC10" si="6">IF(AB4="EFECTIVA","NO",IF(AB4="INEFECTIVA","SI","NO APLICA"))</f>
        <v>NO</v>
      </c>
      <c r="AD4" s="206" t="s">
        <v>98</v>
      </c>
      <c r="AE4" s="151"/>
    </row>
    <row r="5" spans="2:31" ht="189.75" customHeight="1" x14ac:dyDescent="0.25">
      <c r="B5" s="196" t="s">
        <v>111</v>
      </c>
      <c r="C5" s="606"/>
      <c r="D5" s="221" t="s">
        <v>418</v>
      </c>
      <c r="E5" s="191">
        <v>520</v>
      </c>
      <c r="F5" s="225" t="s">
        <v>426</v>
      </c>
      <c r="G5" s="260" t="s">
        <v>427</v>
      </c>
      <c r="H5" s="214" t="s">
        <v>428</v>
      </c>
      <c r="I5" s="214" t="s">
        <v>429</v>
      </c>
      <c r="J5" s="214">
        <v>1</v>
      </c>
      <c r="K5" s="190" t="s">
        <v>92</v>
      </c>
      <c r="L5" s="214" t="s">
        <v>423</v>
      </c>
      <c r="M5" s="261">
        <v>1</v>
      </c>
      <c r="N5" s="216">
        <v>45427</v>
      </c>
      <c r="O5" s="216">
        <v>45657</v>
      </c>
      <c r="P5" s="449">
        <v>45906</v>
      </c>
      <c r="Q5" s="308">
        <v>45930</v>
      </c>
      <c r="R5" s="497" t="s">
        <v>430</v>
      </c>
      <c r="S5" s="327">
        <v>1</v>
      </c>
      <c r="T5" s="207">
        <f t="shared" si="0"/>
        <v>1</v>
      </c>
      <c r="U5" s="208">
        <f t="shared" si="1"/>
        <v>1</v>
      </c>
      <c r="V5" s="209" t="str">
        <f t="shared" si="2"/>
        <v>OK</v>
      </c>
      <c r="W5" s="314" t="s">
        <v>1005</v>
      </c>
      <c r="X5" s="206" t="s">
        <v>425</v>
      </c>
      <c r="Y5" s="307" t="str">
        <f t="shared" si="3"/>
        <v>CUMPLIDA</v>
      </c>
      <c r="Z5" s="206" t="str">
        <f t="shared" si="4"/>
        <v>SI</v>
      </c>
      <c r="AA5" s="365" t="s">
        <v>97</v>
      </c>
      <c r="AB5" s="363" t="str">
        <f t="shared" si="5"/>
        <v>EFECTIVA</v>
      </c>
      <c r="AC5" s="187" t="str">
        <f t="shared" si="6"/>
        <v>NO</v>
      </c>
      <c r="AD5" s="206" t="s">
        <v>98</v>
      </c>
      <c r="AE5" s="151"/>
    </row>
    <row r="6" spans="2:31" ht="90.75" customHeight="1" x14ac:dyDescent="0.25">
      <c r="B6" s="196" t="s">
        <v>111</v>
      </c>
      <c r="C6" s="606"/>
      <c r="D6" s="221" t="s">
        <v>418</v>
      </c>
      <c r="E6" s="219">
        <v>523</v>
      </c>
      <c r="F6" s="225" t="s">
        <v>431</v>
      </c>
      <c r="G6" s="260" t="s">
        <v>432</v>
      </c>
      <c r="H6" s="214" t="s">
        <v>433</v>
      </c>
      <c r="I6" s="214" t="s">
        <v>434</v>
      </c>
      <c r="J6" s="214">
        <v>2</v>
      </c>
      <c r="K6" s="190" t="s">
        <v>92</v>
      </c>
      <c r="L6" s="214" t="s">
        <v>423</v>
      </c>
      <c r="M6" s="261">
        <v>1</v>
      </c>
      <c r="N6" s="216">
        <v>45427</v>
      </c>
      <c r="O6" s="216">
        <v>45657</v>
      </c>
      <c r="P6" s="449">
        <v>45906</v>
      </c>
      <c r="Q6" s="308">
        <v>45930</v>
      </c>
      <c r="R6" s="497" t="s">
        <v>435</v>
      </c>
      <c r="S6" s="206">
        <v>2</v>
      </c>
      <c r="T6" s="207">
        <f t="shared" ref="T6" si="7">(IF(S6="","",IF(OR($J6=0,$J6="",Q6=""),"",S6/$J6)))</f>
        <v>1</v>
      </c>
      <c r="U6" s="208">
        <f t="shared" ref="U6" si="8">(IF(OR($M6="",T6=""),"",IF(OR($M6=0,T6=0),0,IF((T6*100%)/$M6&gt;100%,100%,(T6*100%)/$M6))))</f>
        <v>1</v>
      </c>
      <c r="V6" s="209" t="str">
        <f t="shared" ref="V6" si="9">IF(S6="","",IF(U6&lt;100%, IF(U6&lt;100%, "ALERTA","EN TERMINO"), IF(U6=100%, "OK", "EN TERMINO")))</f>
        <v>OK</v>
      </c>
      <c r="W6" s="314" t="s">
        <v>1006</v>
      </c>
      <c r="X6" s="206" t="s">
        <v>425</v>
      </c>
      <c r="Y6" s="307" t="str">
        <f t="shared" si="3"/>
        <v>CUMPLIDA</v>
      </c>
      <c r="Z6" s="206" t="str">
        <f t="shared" si="4"/>
        <v>SI</v>
      </c>
      <c r="AA6" s="365" t="s">
        <v>97</v>
      </c>
      <c r="AB6" s="363" t="str">
        <f t="shared" si="5"/>
        <v>EFECTIVA</v>
      </c>
      <c r="AC6" s="187" t="str">
        <f t="shared" si="6"/>
        <v>NO</v>
      </c>
      <c r="AD6" s="206" t="s">
        <v>98</v>
      </c>
      <c r="AE6" s="151"/>
    </row>
    <row r="7" spans="2:31" ht="139.5" customHeight="1" x14ac:dyDescent="0.25">
      <c r="B7" s="196" t="s">
        <v>111</v>
      </c>
      <c r="C7" s="606"/>
      <c r="D7" s="221" t="s">
        <v>418</v>
      </c>
      <c r="E7" s="191">
        <v>524</v>
      </c>
      <c r="F7" s="225" t="s">
        <v>436</v>
      </c>
      <c r="G7" s="260" t="s">
        <v>437</v>
      </c>
      <c r="H7" s="214" t="s">
        <v>438</v>
      </c>
      <c r="I7" s="214" t="s">
        <v>439</v>
      </c>
      <c r="J7" s="214">
        <v>1</v>
      </c>
      <c r="K7" s="190" t="s">
        <v>92</v>
      </c>
      <c r="L7" s="214" t="s">
        <v>423</v>
      </c>
      <c r="M7" s="261">
        <v>1</v>
      </c>
      <c r="N7" s="216">
        <v>45427</v>
      </c>
      <c r="O7" s="216">
        <v>45657</v>
      </c>
      <c r="P7" s="449">
        <v>45906</v>
      </c>
      <c r="Q7" s="308">
        <v>45930</v>
      </c>
      <c r="R7" s="497" t="s">
        <v>440</v>
      </c>
      <c r="S7" s="206">
        <v>1</v>
      </c>
      <c r="T7" s="207">
        <f t="shared" si="0"/>
        <v>1</v>
      </c>
      <c r="U7" s="208">
        <f t="shared" si="1"/>
        <v>1</v>
      </c>
      <c r="V7" s="209" t="str">
        <f t="shared" si="2"/>
        <v>OK</v>
      </c>
      <c r="W7" s="314" t="s">
        <v>1043</v>
      </c>
      <c r="X7" s="206" t="s">
        <v>425</v>
      </c>
      <c r="Y7" s="307" t="str">
        <f>IF(U7=100%,IF(U7&gt;=100%,"CUMPLIDA","ATENCIÓN"),IF(U7&lt;100%,"INCUMPLIDA","EN EJECUCIÓN"))</f>
        <v>CUMPLIDA</v>
      </c>
      <c r="Z7" s="206" t="str">
        <f t="shared" si="4"/>
        <v>SI</v>
      </c>
      <c r="AA7" s="365" t="s">
        <v>97</v>
      </c>
      <c r="AB7" s="363" t="str">
        <f t="shared" si="5"/>
        <v>EFECTIVA</v>
      </c>
      <c r="AC7" s="187" t="str">
        <f t="shared" si="6"/>
        <v>NO</v>
      </c>
      <c r="AD7" s="206" t="s">
        <v>98</v>
      </c>
      <c r="AE7" s="151"/>
    </row>
    <row r="8" spans="2:31" ht="139.5" customHeight="1" x14ac:dyDescent="0.25">
      <c r="B8" s="196" t="s">
        <v>111</v>
      </c>
      <c r="C8" s="606"/>
      <c r="D8" s="221" t="s">
        <v>418</v>
      </c>
      <c r="E8" s="191">
        <v>525</v>
      </c>
      <c r="F8" s="225" t="s">
        <v>441</v>
      </c>
      <c r="G8" s="260" t="s">
        <v>437</v>
      </c>
      <c r="H8" s="214" t="s">
        <v>442</v>
      </c>
      <c r="I8" s="214" t="s">
        <v>443</v>
      </c>
      <c r="J8" s="214">
        <v>1</v>
      </c>
      <c r="K8" s="190" t="s">
        <v>92</v>
      </c>
      <c r="L8" s="214" t="s">
        <v>423</v>
      </c>
      <c r="M8" s="261">
        <v>1</v>
      </c>
      <c r="N8" s="216">
        <v>45427</v>
      </c>
      <c r="O8" s="216">
        <v>45657</v>
      </c>
      <c r="P8" s="449">
        <v>45906</v>
      </c>
      <c r="Q8" s="308">
        <v>45930</v>
      </c>
      <c r="R8" s="497" t="s">
        <v>444</v>
      </c>
      <c r="S8" s="206">
        <v>1</v>
      </c>
      <c r="T8" s="207">
        <f t="shared" si="0"/>
        <v>1</v>
      </c>
      <c r="U8" s="208">
        <f t="shared" si="1"/>
        <v>1</v>
      </c>
      <c r="V8" s="209" t="str">
        <f t="shared" si="2"/>
        <v>OK</v>
      </c>
      <c r="W8" s="314" t="s">
        <v>1054</v>
      </c>
      <c r="X8" s="206" t="s">
        <v>425</v>
      </c>
      <c r="Y8" s="307" t="str">
        <f t="shared" ref="Y8:Y10" si="10">IF(U8=100%,IF(U8&gt;=100%,"CUMPLIDA","ATENCIÓN"),IF(U8&lt;100%,"INCUMPLIDA","EN EJECUCIÓN"))</f>
        <v>CUMPLIDA</v>
      </c>
      <c r="Z8" s="206" t="str">
        <f t="shared" si="4"/>
        <v>SI</v>
      </c>
      <c r="AA8" s="365" t="s">
        <v>97</v>
      </c>
      <c r="AB8" s="363" t="str">
        <f t="shared" si="5"/>
        <v>EFECTIVA</v>
      </c>
      <c r="AC8" s="187" t="str">
        <f t="shared" si="6"/>
        <v>NO</v>
      </c>
      <c r="AD8" s="206" t="s">
        <v>98</v>
      </c>
      <c r="AE8" s="151"/>
    </row>
    <row r="9" spans="2:31" ht="139.5" customHeight="1" x14ac:dyDescent="0.25">
      <c r="B9" s="196" t="s">
        <v>111</v>
      </c>
      <c r="C9" s="606"/>
      <c r="D9" s="221" t="s">
        <v>418</v>
      </c>
      <c r="E9" s="191">
        <v>526</v>
      </c>
      <c r="F9" s="225" t="s">
        <v>445</v>
      </c>
      <c r="G9" s="260" t="s">
        <v>446</v>
      </c>
      <c r="H9" s="214" t="s">
        <v>447</v>
      </c>
      <c r="I9" s="214" t="s">
        <v>448</v>
      </c>
      <c r="J9" s="214">
        <v>1</v>
      </c>
      <c r="K9" s="190" t="s">
        <v>92</v>
      </c>
      <c r="L9" s="214" t="s">
        <v>423</v>
      </c>
      <c r="M9" s="323">
        <v>1</v>
      </c>
      <c r="N9" s="234">
        <v>45427</v>
      </c>
      <c r="O9" s="234">
        <v>45657</v>
      </c>
      <c r="P9" s="449">
        <v>45906</v>
      </c>
      <c r="Q9" s="308">
        <v>45930</v>
      </c>
      <c r="R9" s="497" t="s">
        <v>449</v>
      </c>
      <c r="S9" s="206">
        <v>1</v>
      </c>
      <c r="T9" s="207">
        <f t="shared" si="0"/>
        <v>1</v>
      </c>
      <c r="U9" s="208">
        <f t="shared" si="1"/>
        <v>1</v>
      </c>
      <c r="V9" s="209" t="str">
        <f t="shared" si="2"/>
        <v>OK</v>
      </c>
      <c r="W9" s="314" t="s">
        <v>1044</v>
      </c>
      <c r="X9" s="206" t="s">
        <v>425</v>
      </c>
      <c r="Y9" s="307" t="str">
        <f t="shared" si="10"/>
        <v>CUMPLIDA</v>
      </c>
      <c r="Z9" s="206" t="str">
        <f t="shared" si="4"/>
        <v>SI</v>
      </c>
      <c r="AA9" s="365" t="s">
        <v>97</v>
      </c>
      <c r="AB9" s="363" t="str">
        <f t="shared" si="5"/>
        <v>EFECTIVA</v>
      </c>
      <c r="AC9" s="187" t="str">
        <f t="shared" si="6"/>
        <v>NO</v>
      </c>
      <c r="AD9" s="206" t="s">
        <v>98</v>
      </c>
      <c r="AE9" s="151"/>
    </row>
    <row r="10" spans="2:31" ht="139.5" customHeight="1" x14ac:dyDescent="0.25">
      <c r="B10" s="196" t="s">
        <v>111</v>
      </c>
      <c r="C10" s="607"/>
      <c r="D10" s="221" t="s">
        <v>418</v>
      </c>
      <c r="E10" s="219">
        <v>527</v>
      </c>
      <c r="F10" s="225" t="s">
        <v>450</v>
      </c>
      <c r="G10" s="260" t="s">
        <v>451</v>
      </c>
      <c r="H10" s="214" t="s">
        <v>452</v>
      </c>
      <c r="I10" s="214" t="s">
        <v>453</v>
      </c>
      <c r="J10" s="214">
        <v>2</v>
      </c>
      <c r="K10" s="190" t="s">
        <v>92</v>
      </c>
      <c r="L10" s="321" t="s">
        <v>423</v>
      </c>
      <c r="M10" s="257">
        <v>1</v>
      </c>
      <c r="N10" s="320">
        <v>45427</v>
      </c>
      <c r="O10" s="320">
        <v>45657</v>
      </c>
      <c r="P10" s="449">
        <v>45906</v>
      </c>
      <c r="Q10" s="308">
        <v>45930</v>
      </c>
      <c r="R10" s="497" t="s">
        <v>454</v>
      </c>
      <c r="S10" s="206">
        <v>1</v>
      </c>
      <c r="T10" s="318">
        <f t="shared" si="0"/>
        <v>0.5</v>
      </c>
      <c r="U10" s="322">
        <f t="shared" si="1"/>
        <v>0.5</v>
      </c>
      <c r="V10" s="317" t="str">
        <f t="shared" si="2"/>
        <v>ALERTA</v>
      </c>
      <c r="W10" s="314" t="s">
        <v>1011</v>
      </c>
      <c r="X10" s="206" t="s">
        <v>425</v>
      </c>
      <c r="Y10" s="307" t="str">
        <f t="shared" si="10"/>
        <v>INCUMPLIDA</v>
      </c>
      <c r="Z10" s="206" t="str">
        <f t="shared" si="4"/>
        <v>NO</v>
      </c>
      <c r="AA10" s="365" t="s">
        <v>97</v>
      </c>
      <c r="AB10" s="363" t="str">
        <f t="shared" si="5"/>
        <v>NO APLICA</v>
      </c>
      <c r="AC10" s="187" t="str">
        <f t="shared" si="6"/>
        <v>NO APLICA</v>
      </c>
      <c r="AD10" s="206" t="s">
        <v>98</v>
      </c>
      <c r="AE10" s="151"/>
    </row>
  </sheetData>
  <autoFilter ref="A3:AG10"/>
  <mergeCells count="6">
    <mergeCell ref="C4:C10"/>
    <mergeCell ref="B1:F2"/>
    <mergeCell ref="G1:P2"/>
    <mergeCell ref="Q1:Y1"/>
    <mergeCell ref="Z1:AE2"/>
    <mergeCell ref="Q2:Y2"/>
  </mergeCells>
  <conditionalFormatting sqref="V4:V10">
    <cfRule type="containsText" dxfId="188" priority="1305" stopIfTrue="1" operator="containsText" text="EN TERMINO">
      <formula>NOT(ISERROR(SEARCH("EN TERMINO",V4)))</formula>
    </cfRule>
    <cfRule type="containsText" priority="1306" operator="containsText" text="AMARILLO">
      <formula>NOT(ISERROR(SEARCH("AMARILLO",V4)))</formula>
    </cfRule>
    <cfRule type="containsText" dxfId="187" priority="1307" stopIfTrue="1" operator="containsText" text="ALERTA">
      <formula>NOT(ISERROR(SEARCH("ALERTA",V4)))</formula>
    </cfRule>
    <cfRule type="containsText" dxfId="186" priority="1308" stopIfTrue="1" operator="containsText" text="OK">
      <formula>NOT(ISERROR(SEARCH("OK",V4)))</formula>
    </cfRule>
    <cfRule type="dataBar" priority="1309">
      <dataBar>
        <cfvo type="min"/>
        <cfvo type="max"/>
        <color rgb="FF638EC6"/>
      </dataBar>
    </cfRule>
  </conditionalFormatting>
  <conditionalFormatting sqref="Y4:Y10">
    <cfRule type="containsText" dxfId="185" priority="1" operator="containsText" text="EN EJECUCIÓN">
      <formula>NOT(ISERROR(SEARCH("EN EJECUCIÓN",Y4)))</formula>
    </cfRule>
    <cfRule type="containsText" dxfId="184" priority="2" operator="containsText" text="EN TERMINO">
      <formula>NOT(ISERROR(SEARCH("EN TERMINO",Y4)))</formula>
    </cfRule>
    <cfRule type="containsText" dxfId="183" priority="3" operator="containsText" text="ATENCIÓN">
      <formula>NOT(ISERROR(SEARCH("ATENCIÓN",Y4)))</formula>
    </cfRule>
    <cfRule type="containsText" dxfId="182" priority="4" stopIfTrue="1" operator="containsText" text="PENDIENTE">
      <formula>NOT(ISERROR(SEARCH("PENDIENTE",Y4)))</formula>
    </cfRule>
    <cfRule type="containsText" dxfId="181" priority="5" stopIfTrue="1" operator="containsText" text="INCUMPLIDA">
      <formula>NOT(ISERROR(SEARCH("INCUMPLIDA",Y4)))</formula>
    </cfRule>
    <cfRule type="containsText" dxfId="180" priority="6" stopIfTrue="1" operator="containsText" text="CUMPLIDA">
      <formula>NOT(ISERROR(SEARCH("CUMPLIDA",Y4)))</formula>
    </cfRule>
  </conditionalFormatting>
  <conditionalFormatting sqref="AC4:AC10">
    <cfRule type="containsText" dxfId="179" priority="13" operator="containsText" text="cerrada">
      <formula>NOT(ISERROR(SEARCH("cerrada",AC4)))</formula>
    </cfRule>
    <cfRule type="containsText" dxfId="178" priority="14" operator="containsText" text="cerrado">
      <formula>NOT(ISERROR(SEARCH("cerrado",AC4)))</formula>
    </cfRule>
    <cfRule type="containsText" dxfId="177" priority="15" operator="containsText" text="Abierto">
      <formula>NOT(ISERROR(SEARCH("Abierto",AC4)))</formula>
    </cfRule>
  </conditionalFormatting>
  <dataValidations count="2">
    <dataValidation type="list" allowBlank="1" showInputMessage="1" showErrorMessage="1" sqref="K4:K10">
      <formula1>"Correctiva, Preventiva, Acción de mejora"</formula1>
    </dataValidation>
    <dataValidation type="list" allowBlank="1" showInputMessage="1" showErrorMessage="1" sqref="AA4:AA10">
      <formula1>#REF!</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B1:AE8"/>
  <sheetViews>
    <sheetView zoomScale="90" zoomScaleNormal="90" workbookViewId="0">
      <pane xSplit="6" ySplit="3" topLeftCell="U4" activePane="bottomRight" state="frozen"/>
      <selection pane="topRight" activeCell="G1" sqref="G1"/>
      <selection pane="bottomLeft" activeCell="A4" sqref="A4"/>
      <selection pane="bottomRight" activeCell="W4" sqref="W4"/>
    </sheetView>
  </sheetViews>
  <sheetFormatPr baseColWidth="10" defaultColWidth="20.140625" defaultRowHeight="45" customHeight="1" outlineLevelCol="1" x14ac:dyDescent="0.2"/>
  <cols>
    <col min="1" max="1" width="2.140625" style="142" customWidth="1"/>
    <col min="2" max="2" width="10.85546875" style="142" customWidth="1"/>
    <col min="3" max="3" width="18.42578125" style="142" customWidth="1"/>
    <col min="4" max="4" width="14.42578125" style="142" customWidth="1"/>
    <col min="5" max="5" width="9" style="142" customWidth="1"/>
    <col min="6" max="6" width="43.42578125" style="142" customWidth="1"/>
    <col min="7" max="7" width="24.85546875" style="142" customWidth="1"/>
    <col min="8" max="8" width="43.140625" style="144" customWidth="1"/>
    <col min="9" max="9" width="27" style="142" customWidth="1"/>
    <col min="10" max="14" width="20.140625" style="142"/>
    <col min="15" max="15" width="15.5703125" style="142" customWidth="1"/>
    <col min="16" max="16" width="15.42578125" style="142" customWidth="1"/>
    <col min="17" max="17" width="20.140625" style="143" outlineLevel="1"/>
    <col min="18" max="18" width="49.42578125" style="143" customWidth="1" outlineLevel="1"/>
    <col min="19" max="19" width="29.28515625" style="143" customWidth="1" outlineLevel="1"/>
    <col min="20" max="22" width="20.140625" style="143" customWidth="1" outlineLevel="1"/>
    <col min="23" max="23" width="54.42578125" style="356"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2.75" customHeight="1" x14ac:dyDescent="0.25">
      <c r="B1" s="595" t="s">
        <v>6</v>
      </c>
      <c r="C1" s="595"/>
      <c r="D1" s="595"/>
      <c r="E1" s="595"/>
      <c r="F1" s="595"/>
      <c r="G1" s="596" t="s">
        <v>19</v>
      </c>
      <c r="H1" s="596"/>
      <c r="I1" s="596"/>
      <c r="J1" s="596"/>
      <c r="K1" s="596"/>
      <c r="L1" s="596"/>
      <c r="M1" s="596"/>
      <c r="N1" s="596"/>
      <c r="O1" s="596"/>
      <c r="P1" s="596"/>
      <c r="Q1" s="594"/>
      <c r="R1" s="594"/>
      <c r="S1" s="594"/>
      <c r="T1" s="594"/>
      <c r="U1" s="594"/>
      <c r="V1" s="594"/>
      <c r="W1" s="594"/>
      <c r="X1" s="594"/>
      <c r="Y1" s="594"/>
      <c r="Z1" s="590" t="s">
        <v>69</v>
      </c>
      <c r="AA1" s="591"/>
      <c r="AB1" s="591"/>
      <c r="AC1" s="591"/>
      <c r="AD1" s="591"/>
      <c r="AE1" s="591"/>
    </row>
    <row r="2" spans="2:31" ht="13.5" customHeight="1" x14ac:dyDescent="0.25">
      <c r="B2" s="595"/>
      <c r="C2" s="595"/>
      <c r="D2" s="595"/>
      <c r="E2" s="595"/>
      <c r="F2" s="595"/>
      <c r="G2" s="596"/>
      <c r="H2" s="596"/>
      <c r="I2" s="596"/>
      <c r="J2" s="596"/>
      <c r="K2" s="596"/>
      <c r="L2" s="596"/>
      <c r="M2" s="596"/>
      <c r="N2" s="596"/>
      <c r="O2" s="596"/>
      <c r="P2" s="596"/>
      <c r="Q2" s="597" t="s">
        <v>70</v>
      </c>
      <c r="R2" s="597"/>
      <c r="S2" s="597"/>
      <c r="T2" s="597"/>
      <c r="U2" s="597"/>
      <c r="V2" s="597"/>
      <c r="W2" s="597"/>
      <c r="X2" s="597"/>
      <c r="Y2" s="597"/>
      <c r="Z2" s="592"/>
      <c r="AA2" s="593"/>
      <c r="AB2" s="593"/>
      <c r="AC2" s="593"/>
      <c r="AD2" s="593"/>
      <c r="AE2" s="593"/>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2" t="s">
        <v>76</v>
      </c>
      <c r="R3" s="442" t="s">
        <v>77</v>
      </c>
      <c r="S3" s="442" t="s">
        <v>78</v>
      </c>
      <c r="T3" s="442" t="s">
        <v>79</v>
      </c>
      <c r="U3" s="442" t="s">
        <v>80</v>
      </c>
      <c r="V3" s="442" t="s">
        <v>81</v>
      </c>
      <c r="W3" s="442" t="s">
        <v>82</v>
      </c>
      <c r="X3" s="442" t="s">
        <v>83</v>
      </c>
      <c r="Y3" s="442" t="s">
        <v>52</v>
      </c>
      <c r="Z3" s="184" t="s">
        <v>56</v>
      </c>
      <c r="AA3" s="185" t="s">
        <v>58</v>
      </c>
      <c r="AB3" s="185" t="s">
        <v>60</v>
      </c>
      <c r="AC3" s="185" t="s">
        <v>62</v>
      </c>
      <c r="AD3" s="185" t="s">
        <v>64</v>
      </c>
      <c r="AE3" s="185" t="s">
        <v>84</v>
      </c>
    </row>
    <row r="4" spans="2:31" ht="214.5" customHeight="1" x14ac:dyDescent="0.25">
      <c r="B4" s="196" t="s">
        <v>85</v>
      </c>
      <c r="C4" s="203" t="s">
        <v>99</v>
      </c>
      <c r="D4" s="264" t="s">
        <v>100</v>
      </c>
      <c r="E4" s="228">
        <v>554</v>
      </c>
      <c r="F4" s="458" t="s">
        <v>455</v>
      </c>
      <c r="G4" s="220" t="s">
        <v>102</v>
      </c>
      <c r="H4" s="439" t="s">
        <v>456</v>
      </c>
      <c r="I4" s="292" t="s">
        <v>457</v>
      </c>
      <c r="J4" s="292">
        <v>1</v>
      </c>
      <c r="K4" s="190" t="s">
        <v>105</v>
      </c>
      <c r="L4" s="221" t="s">
        <v>458</v>
      </c>
      <c r="M4" s="242">
        <v>1</v>
      </c>
      <c r="N4" s="235">
        <v>45566</v>
      </c>
      <c r="O4" s="263">
        <v>45838</v>
      </c>
      <c r="P4" s="385">
        <v>45930</v>
      </c>
      <c r="Q4" s="308">
        <v>45930</v>
      </c>
      <c r="R4" s="354" t="s">
        <v>459</v>
      </c>
      <c r="S4" s="206">
        <v>1</v>
      </c>
      <c r="T4" s="207">
        <f>(IF(S4="","",IF(OR($J4=0,$J4="",Q4=""),"",S4/$J4)))</f>
        <v>1</v>
      </c>
      <c r="U4" s="369">
        <f>(IF(OR($M4="",T4=""),"",IF(OR($M4=0,T4=0),0,IF((T4*100%)/$M4&gt;100%,100%,(T4*100%)/$M4))))</f>
        <v>1</v>
      </c>
      <c r="V4" s="212" t="str">
        <f t="shared" ref="V4" si="0">IF(S4="","",IF(U4&lt;100%, IF(U4&lt;100%, "ALERTA","EN TERMINO"), IF(U4=100%, "OK", "EN TERMINO")))</f>
        <v>OK</v>
      </c>
      <c r="W4" s="444" t="s">
        <v>460</v>
      </c>
      <c r="X4" s="222" t="s">
        <v>107</v>
      </c>
      <c r="Y4" s="407" t="str">
        <f>IF(U4=100%,IF(U4&gt;=100%,"CUMPLIDA","ATENCIÓN"),IF(U4&lt;100%,"INCUMPLIDA","EN EJECUCIÓN"))</f>
        <v>CUMPLIDA</v>
      </c>
      <c r="Z4" s="206" t="str">
        <f t="shared" ref="Z4:Z8" si="1">IF(Y4="CUMPLIDA", "SI", "NO")</f>
        <v>SI</v>
      </c>
      <c r="AA4" s="365" t="s">
        <v>97</v>
      </c>
      <c r="AB4" s="363" t="str">
        <f t="shared" ref="AB4:AB8" si="2">IF(Y4="CUMPLIDA",IF(AND(Z4="SI",AA4="NO"),"EFECTIVA",IF(AND(Z4="NO",AA4="NO"),"INEFECTIVA",IF(AND(Z4="NO",AA4="SI"),"INEFECTIVA",IF(AND(Z4="SI",AA4="SI"),"INEFECTIVA")))),"NO APLICA")</f>
        <v>EFECTIVA</v>
      </c>
      <c r="AC4" s="187" t="str">
        <f t="shared" ref="AC4:AC8" si="3">IF(AB4="EFECTIVA","NO",IF(AB4="INEFECTIVA","SI","NO APLICA"))</f>
        <v>NO</v>
      </c>
      <c r="AD4" s="206" t="s">
        <v>98</v>
      </c>
      <c r="AE4" s="151"/>
    </row>
    <row r="5" spans="2:31" ht="126.75" customHeight="1" x14ac:dyDescent="0.25">
      <c r="B5" s="196" t="s">
        <v>85</v>
      </c>
      <c r="C5" s="203" t="s">
        <v>131</v>
      </c>
      <c r="D5" s="264" t="s">
        <v>100</v>
      </c>
      <c r="E5" s="228">
        <v>619</v>
      </c>
      <c r="F5" s="341" t="s">
        <v>461</v>
      </c>
      <c r="G5" s="220" t="s">
        <v>133</v>
      </c>
      <c r="H5" s="340" t="s">
        <v>462</v>
      </c>
      <c r="I5" s="331" t="s">
        <v>463</v>
      </c>
      <c r="J5" s="331">
        <v>1</v>
      </c>
      <c r="K5" s="190" t="s">
        <v>105</v>
      </c>
      <c r="L5" s="340" t="s">
        <v>464</v>
      </c>
      <c r="M5" s="215">
        <v>1</v>
      </c>
      <c r="N5" s="263">
        <v>45901</v>
      </c>
      <c r="O5" s="263">
        <v>45991</v>
      </c>
      <c r="P5" s="151"/>
      <c r="Q5" s="308">
        <v>45930</v>
      </c>
      <c r="R5" s="222" t="s">
        <v>465</v>
      </c>
      <c r="S5" s="206">
        <v>1</v>
      </c>
      <c r="T5" s="210">
        <f t="shared" ref="T5" si="4">(IF(S5="","",IF(OR($J5=0,$J5="",Q5=""),"",S5/$J5)))</f>
        <v>1</v>
      </c>
      <c r="U5" s="370">
        <f t="shared" ref="U5" si="5">(IF(OR($M5="",T5=""),"",IF(OR($M5=0,T5=0),0,IF((T5*100%)/$M5&gt;100%,100%,(T5*100%)/$M5))))</f>
        <v>1</v>
      </c>
      <c r="V5" s="212" t="str">
        <f t="shared" ref="V5" si="6">IF(S5="","",IF(U5&lt;100%, IF(U5&lt;100%, "ALERTA","EN TERMINO"), IF(U5=100%, "OK", "EN TERMINO")))</f>
        <v>OK</v>
      </c>
      <c r="W5" s="489" t="s">
        <v>466</v>
      </c>
      <c r="X5" s="206" t="s">
        <v>467</v>
      </c>
      <c r="Y5" s="307" t="str">
        <f t="shared" ref="Y5" si="7">IF(U5=100%,IF(U5&gt;=100%,"CUMPLIDA","ATENCIÓN"),IF(U5&lt;25%,"ATENCIÓN","EN EJECUCIÓN"))</f>
        <v>CUMPLIDA</v>
      </c>
      <c r="Z5" s="206" t="str">
        <f t="shared" si="1"/>
        <v>SI</v>
      </c>
      <c r="AA5" s="365" t="s">
        <v>97</v>
      </c>
      <c r="AB5" s="363" t="str">
        <f t="shared" si="2"/>
        <v>EFECTIVA</v>
      </c>
      <c r="AC5" s="187" t="str">
        <f t="shared" si="3"/>
        <v>NO</v>
      </c>
      <c r="AD5" s="206" t="s">
        <v>98</v>
      </c>
      <c r="AE5" s="151"/>
    </row>
    <row r="6" spans="2:31" ht="167.25" customHeight="1" x14ac:dyDescent="0.25">
      <c r="B6" s="151" t="s">
        <v>111</v>
      </c>
      <c r="C6" s="598" t="s">
        <v>244</v>
      </c>
      <c r="D6" s="227" t="s">
        <v>113</v>
      </c>
      <c r="E6" s="228">
        <v>684</v>
      </c>
      <c r="F6" s="314" t="s">
        <v>468</v>
      </c>
      <c r="G6" s="314"/>
      <c r="H6" s="230" t="s">
        <v>469</v>
      </c>
      <c r="I6" s="190" t="s">
        <v>470</v>
      </c>
      <c r="J6" s="352">
        <v>1</v>
      </c>
      <c r="K6" s="151" t="s">
        <v>117</v>
      </c>
      <c r="L6" s="227" t="s">
        <v>471</v>
      </c>
      <c r="M6" s="215">
        <v>1</v>
      </c>
      <c r="N6" s="266">
        <v>45717</v>
      </c>
      <c r="O6" s="385">
        <v>45930</v>
      </c>
      <c r="P6" s="151"/>
      <c r="Q6" s="308">
        <v>45930</v>
      </c>
      <c r="R6" s="222" t="s">
        <v>472</v>
      </c>
      <c r="S6" s="206">
        <v>1</v>
      </c>
      <c r="T6" s="207">
        <f>(IF(S6="","",IF(OR($J6=0,$J6="",Q6=""),"",S6/$J6)))</f>
        <v>1</v>
      </c>
      <c r="U6" s="369">
        <f>(IF(OR($M6="",T6=""),"",IF(OR($M6=0,T6=0),0,IF((T6*100%)/$M6&gt;100%,100%,(T6*100%)/$M6))))</f>
        <v>1</v>
      </c>
      <c r="V6" s="336" t="str">
        <f>IF(S6="","",IF(U6&lt;100%, IF(U6&lt;100%, "ALERTA","EN TERMINO"), IF(U6=100%, "OK", "EN TERMINO")))</f>
        <v>OK</v>
      </c>
      <c r="W6" s="495" t="s">
        <v>473</v>
      </c>
      <c r="X6" s="206" t="s">
        <v>467</v>
      </c>
      <c r="Y6" s="312" t="str">
        <f>IF(U6=100%,IF(U6&gt;=100%,"CUMPLIDA","ATENCIÓN"),IF(U6&lt;25%,"ATENCIÓN","EN EJECUCIÓN"))</f>
        <v>CUMPLIDA</v>
      </c>
      <c r="Z6" s="206" t="str">
        <f t="shared" si="1"/>
        <v>SI</v>
      </c>
      <c r="AA6" s="365" t="s">
        <v>97</v>
      </c>
      <c r="AB6" s="363" t="str">
        <f t="shared" si="2"/>
        <v>EFECTIVA</v>
      </c>
      <c r="AC6" s="187" t="str">
        <f t="shared" si="3"/>
        <v>NO</v>
      </c>
      <c r="AD6" s="206" t="s">
        <v>98</v>
      </c>
      <c r="AE6" s="151"/>
    </row>
    <row r="7" spans="2:31" ht="167.25" customHeight="1" x14ac:dyDescent="0.25">
      <c r="B7" s="151" t="s">
        <v>111</v>
      </c>
      <c r="C7" s="598"/>
      <c r="D7" s="227" t="s">
        <v>113</v>
      </c>
      <c r="E7" s="228">
        <v>685</v>
      </c>
      <c r="F7" s="314" t="s">
        <v>474</v>
      </c>
      <c r="G7" s="314"/>
      <c r="H7" s="230" t="s">
        <v>475</v>
      </c>
      <c r="I7" s="190" t="s">
        <v>470</v>
      </c>
      <c r="J7" s="352">
        <v>1</v>
      </c>
      <c r="K7" s="151" t="s">
        <v>117</v>
      </c>
      <c r="L7" s="227" t="s">
        <v>471</v>
      </c>
      <c r="M7" s="215">
        <v>1</v>
      </c>
      <c r="N7" s="266">
        <v>45717</v>
      </c>
      <c r="O7" s="385">
        <v>45930</v>
      </c>
      <c r="P7" s="151"/>
      <c r="Q7" s="308">
        <v>45930</v>
      </c>
      <c r="R7" s="222" t="s">
        <v>476</v>
      </c>
      <c r="S7" s="206">
        <v>1</v>
      </c>
      <c r="T7" s="207">
        <f>(IF(S7="","",IF(OR($J7=0,$J7="",Q7=""),"",S7/$J7)))</f>
        <v>1</v>
      </c>
      <c r="U7" s="369">
        <f>(IF(OR($M7="",T7=""),"",IF(OR($M7=0,T7=0),0,IF((T7*100%)/$M7&gt;100%,100%,(T7*100%)/$M7))))</f>
        <v>1</v>
      </c>
      <c r="V7" s="336" t="str">
        <f>IF(S7="","",IF(U7&lt;100%, IF(U7&lt;100%, "ALERTA","EN TERMINO"), IF(U7=100%, "OK", "EN TERMINO")))</f>
        <v>OK</v>
      </c>
      <c r="W7" s="495" t="s">
        <v>477</v>
      </c>
      <c r="X7" s="206" t="s">
        <v>467</v>
      </c>
      <c r="Y7" s="312" t="str">
        <f>IF(U7=100%,IF(U7&gt;=100%,"CUMPLIDA","ATENCIÓN"),IF(U7&lt;25%,"ATENCIÓN","EN EJECUCIÓN"))</f>
        <v>CUMPLIDA</v>
      </c>
      <c r="Z7" s="206" t="str">
        <f t="shared" si="1"/>
        <v>SI</v>
      </c>
      <c r="AA7" s="365" t="s">
        <v>97</v>
      </c>
      <c r="AB7" s="363" t="str">
        <f t="shared" si="2"/>
        <v>EFECTIVA</v>
      </c>
      <c r="AC7" s="187" t="str">
        <f t="shared" si="3"/>
        <v>NO</v>
      </c>
      <c r="AD7" s="206" t="s">
        <v>98</v>
      </c>
      <c r="AE7" s="151"/>
    </row>
    <row r="8" spans="2:31" ht="167.25" customHeight="1" x14ac:dyDescent="0.25">
      <c r="B8" s="151" t="s">
        <v>111</v>
      </c>
      <c r="C8" s="598"/>
      <c r="D8" s="227" t="s">
        <v>113</v>
      </c>
      <c r="E8" s="228">
        <v>686</v>
      </c>
      <c r="F8" s="314" t="s">
        <v>478</v>
      </c>
      <c r="G8" s="314"/>
      <c r="H8" s="230" t="s">
        <v>479</v>
      </c>
      <c r="I8" s="190" t="s">
        <v>470</v>
      </c>
      <c r="J8" s="352">
        <v>1</v>
      </c>
      <c r="K8" s="151" t="s">
        <v>117</v>
      </c>
      <c r="L8" s="227" t="s">
        <v>471</v>
      </c>
      <c r="M8" s="215">
        <v>1</v>
      </c>
      <c r="N8" s="266">
        <v>45717</v>
      </c>
      <c r="O8" s="385">
        <v>45930</v>
      </c>
      <c r="P8" s="151"/>
      <c r="Q8" s="308">
        <v>45930</v>
      </c>
      <c r="R8" s="222" t="s">
        <v>480</v>
      </c>
      <c r="S8" s="206">
        <v>1</v>
      </c>
      <c r="T8" s="210">
        <f>(IF(S8="","",IF(OR($J8=0,$J8="",Q8=""),"",S8/$J8)))</f>
        <v>1</v>
      </c>
      <c r="U8" s="370">
        <f>(IF(OR($M8="",T8=""),"",IF(OR($M8=0,T8=0),0,IF((T8*100%)/$M8&gt;100%,100%,(T8*100%)/$M8))))</f>
        <v>1</v>
      </c>
      <c r="V8" s="212" t="str">
        <f>IF(S8="","",IF(U8&lt;100%, IF(U8&lt;100%, "ALERTA","EN TERMINO"), IF(U8=100%, "OK", "EN TERMINO")))</f>
        <v>OK</v>
      </c>
      <c r="W8" s="495" t="s">
        <v>481</v>
      </c>
      <c r="X8" s="206" t="s">
        <v>467</v>
      </c>
      <c r="Y8" s="307" t="str">
        <f>IF(U8=100%,IF(U8&gt;=100%,"CUMPLIDA","ATENCIÓN"),IF(U8&lt;25%,"ATENCIÓN","EN EJECUCIÓN"))</f>
        <v>CUMPLIDA</v>
      </c>
      <c r="Z8" s="206" t="str">
        <f t="shared" si="1"/>
        <v>SI</v>
      </c>
      <c r="AA8" s="365" t="s">
        <v>97</v>
      </c>
      <c r="AB8" s="363" t="str">
        <f t="shared" si="2"/>
        <v>EFECTIVA</v>
      </c>
      <c r="AC8" s="187" t="str">
        <f t="shared" si="3"/>
        <v>NO</v>
      </c>
      <c r="AD8" s="206" t="s">
        <v>98</v>
      </c>
      <c r="AE8" s="151"/>
    </row>
  </sheetData>
  <mergeCells count="6">
    <mergeCell ref="C6:C8"/>
    <mergeCell ref="Z1:AE2"/>
    <mergeCell ref="Q2:Y2"/>
    <mergeCell ref="B1:F2"/>
    <mergeCell ref="G1:P2"/>
    <mergeCell ref="Q1:Y1"/>
  </mergeCells>
  <conditionalFormatting sqref="V4:V8">
    <cfRule type="containsText" dxfId="176" priority="1350" stopIfTrue="1" operator="containsText" text="EN TERMINO">
      <formula>NOT(ISERROR(SEARCH("EN TERMINO",V4)))</formula>
    </cfRule>
    <cfRule type="containsText" priority="1351" operator="containsText" text="AMARILLO">
      <formula>NOT(ISERROR(SEARCH("AMARILLO",V4)))</formula>
    </cfRule>
    <cfRule type="containsText" dxfId="175" priority="1352" stopIfTrue="1" operator="containsText" text="ALERTA">
      <formula>NOT(ISERROR(SEARCH("ALERTA",V4)))</formula>
    </cfRule>
    <cfRule type="containsText" dxfId="174" priority="1353" stopIfTrue="1" operator="containsText" text="OK">
      <formula>NOT(ISERROR(SEARCH("OK",V4)))</formula>
    </cfRule>
    <cfRule type="dataBar" priority="1354">
      <dataBar>
        <cfvo type="min"/>
        <cfvo type="max"/>
        <color rgb="FF638EC6"/>
      </dataBar>
    </cfRule>
  </conditionalFormatting>
  <conditionalFormatting sqref="Y4:Y8">
    <cfRule type="containsText" dxfId="173" priority="1" operator="containsText" text="EN EJECUCIÓN">
      <formula>NOT(ISERROR(SEARCH("EN EJECUCIÓN",Y4)))</formula>
    </cfRule>
    <cfRule type="containsText" dxfId="172" priority="2" operator="containsText" text="EN TERMINO">
      <formula>NOT(ISERROR(SEARCH("EN TERMINO",Y4)))</formula>
    </cfRule>
    <cfRule type="containsText" dxfId="171" priority="3" operator="containsText" text="ATENCIÓN">
      <formula>NOT(ISERROR(SEARCH("ATENCIÓN",Y4)))</formula>
    </cfRule>
    <cfRule type="containsText" dxfId="170" priority="4" stopIfTrue="1" operator="containsText" text="PENDIENTE">
      <formula>NOT(ISERROR(SEARCH("PENDIENTE",Y4)))</formula>
    </cfRule>
    <cfRule type="containsText" dxfId="169" priority="5" stopIfTrue="1" operator="containsText" text="INCUMPLIDA">
      <formula>NOT(ISERROR(SEARCH("INCUMPLIDA",Y4)))</formula>
    </cfRule>
    <cfRule type="containsText" dxfId="168" priority="6" stopIfTrue="1" operator="containsText" text="CUMPLIDA">
      <formula>NOT(ISERROR(SEARCH("CUMPLIDA",Y4)))</formula>
    </cfRule>
  </conditionalFormatting>
  <conditionalFormatting sqref="AC4:AC8">
    <cfRule type="containsText" dxfId="167" priority="49" operator="containsText" text="cerrada">
      <formula>NOT(ISERROR(SEARCH("cerrada",AC4)))</formula>
    </cfRule>
    <cfRule type="containsText" dxfId="166" priority="50" operator="containsText" text="cerrado">
      <formula>NOT(ISERROR(SEARCH("cerrado",AC4)))</formula>
    </cfRule>
    <cfRule type="containsText" dxfId="165" priority="51" operator="containsText" text="Abierto">
      <formula>NOT(ISERROR(SEARCH("Abierto",AC4)))</formula>
    </cfRule>
  </conditionalFormatting>
  <dataValidations count="2">
    <dataValidation type="list" allowBlank="1" showInputMessage="1" showErrorMessage="1" sqref="K4:K8">
      <formula1>"Correctiva, Preventiva, Acción de mejora"</formula1>
    </dataValidation>
    <dataValidation type="list" allowBlank="1" showInputMessage="1" showErrorMessage="1" sqref="AA4:AA8">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4" ma:contentTypeDescription="Crear nuevo documento." ma:contentTypeScope="" ma:versionID="ed7b9e5face80d78af3bf7fcbdddfc92">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aa1b541e66cda1d0e243e52d0bf318a6"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Props1.xml><?xml version="1.0" encoding="utf-8"?>
<ds:datastoreItem xmlns:ds="http://schemas.openxmlformats.org/officeDocument/2006/customXml" ds:itemID="{1BBA0286-0349-4C2B-BD62-6C847B8F4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5FD6F-7E04-4A8C-BEEA-F95762F36F35}">
  <ds:schemaRefs>
    <ds:schemaRef ds:uri="http://schemas.microsoft.com/sharepoint/v3/contenttype/forms"/>
  </ds:schemaRefs>
</ds:datastoreItem>
</file>

<file path=customXml/itemProps3.xml><?xml version="1.0" encoding="utf-8"?>
<ds:datastoreItem xmlns:ds="http://schemas.openxmlformats.org/officeDocument/2006/customXml" ds:itemID="{BEE5A074-D290-4155-B46E-46E558F9759C}">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microsoft.com/office/2006/metadata/properties"/>
    <ds:schemaRef ds:uri="8953493b-b532-4682-bbff-88a69b81f604"/>
    <ds:schemaRef ds:uri="3c659d0a-4ddf-4b6d-8adb-7e386e7c381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Instructivo</vt:lpstr>
      <vt:lpstr>Secretaría G.</vt:lpstr>
      <vt:lpstr>Hoja1</vt:lpstr>
      <vt:lpstr>Atención al C.</vt:lpstr>
      <vt:lpstr>Subgerencia O</vt:lpstr>
      <vt:lpstr>Recursos F.</vt:lpstr>
      <vt:lpstr>Talento H.</vt:lpstr>
      <vt:lpstr>Talento H.-SST</vt:lpstr>
      <vt:lpstr>Oficina TIC</vt:lpstr>
      <vt:lpstr>O. Cumplimiento</vt:lpstr>
      <vt:lpstr>U. Apuestas</vt:lpstr>
      <vt:lpstr>Dirección O</vt:lpstr>
      <vt:lpstr>Comunicaciones</vt:lpstr>
      <vt:lpstr>O. CI Disciplinario</vt:lpstr>
      <vt:lpstr>Control Interno</vt:lpstr>
      <vt:lpstr>O. Jurídica</vt:lpstr>
      <vt:lpstr>O.A. Planeación</vt:lpstr>
      <vt:lpstr>Resultados seguimiento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2025-11-11T16:40:46Z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