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6E91DBC8-96E7-4A07-AE75-DA7FBFE735BD}" xr6:coauthVersionLast="47" xr6:coauthVersionMax="47" xr10:uidLastSave="{00000000-0000-0000-0000-000000000000}"/>
  <bookViews>
    <workbookView xWindow="-108" yWindow="-108" windowWidth="23256" windowHeight="13176" firstSheet="16" activeTab="18" xr2:uid="{00000000-000D-0000-FFFF-FFFF00000000}"/>
  </bookViews>
  <sheets>
    <sheet name="Ayuda Diligenciamiento" sheetId="23" r:id="rId1"/>
    <sheet name="Inventario" sheetId="24" r:id="rId2"/>
    <sheet name="Planeación y Direccionamiento E" sheetId="12" r:id="rId3"/>
    <sheet name="Gestión de Comunicaciones" sheetId="8" r:id="rId4"/>
    <sheet name="Explotación de JSA" sheetId="15" r:id="rId5"/>
    <sheet name="Gestión de Recaudo" sheetId="17" r:id="rId6"/>
    <sheet name="Control, Inspección y Fiscaliza" sheetId="16" r:id="rId7"/>
    <sheet name="Atención y Servicio al Cliente" sheetId="4" r:id="rId8"/>
    <sheet name="Gestión del Talento Humano" sheetId="14" r:id="rId9"/>
    <sheet name="Gestión Financiera y Contable" sheetId="5" r:id="rId10"/>
    <sheet name="Gestión de Bienes y Servicios" sheetId="11" r:id="rId11"/>
    <sheet name="Gestión Documental" sheetId="13" r:id="rId12"/>
    <sheet name="Gestión de las Tecnologías" sheetId="9" r:id="rId13"/>
    <sheet name="Gestión Jurídica" sheetId="10" r:id="rId14"/>
    <sheet name="Evaluación Independiente y Cont" sheetId="6" r:id="rId15"/>
    <sheet name="Cumplimiento y Gestión LAFT" sheetId="18" r:id="rId16"/>
    <sheet name="Control Interno Disciplinario" sheetId="7" r:id="rId17"/>
    <sheet name="Protección de Datos Personales" sheetId="19" r:id="rId18"/>
    <sheet name="Cumplimiento y Gestión SGAS" sheetId="25"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 i="25" l="1"/>
  <c r="I22" i="24"/>
  <c r="CT25" i="25"/>
  <c r="CJ25" i="25"/>
  <c r="CF25" i="25"/>
  <c r="CE25" i="25"/>
  <c r="CD25" i="25"/>
  <c r="CC25" i="25"/>
  <c r="CB25" i="25"/>
  <c r="CA25" i="25"/>
  <c r="BZ25" i="25"/>
  <c r="AW25" i="25"/>
  <c r="AX25" i="25" s="1"/>
  <c r="AZ25" i="25" s="1"/>
  <c r="CT24" i="25"/>
  <c r="CJ24" i="25"/>
  <c r="CF24" i="25"/>
  <c r="CE24" i="25"/>
  <c r="CD24" i="25"/>
  <c r="CC24" i="25"/>
  <c r="CB24" i="25"/>
  <c r="CA24" i="25"/>
  <c r="BZ24" i="25"/>
  <c r="AW24" i="25"/>
  <c r="AX24" i="25" s="1"/>
  <c r="AZ24" i="25" s="1"/>
  <c r="CT23" i="25"/>
  <c r="F22" i="24" s="1"/>
  <c r="CJ23" i="25"/>
  <c r="CF23" i="25"/>
  <c r="CE23" i="25"/>
  <c r="CD23" i="25"/>
  <c r="CC23" i="25"/>
  <c r="CB23" i="25"/>
  <c r="CA23" i="25"/>
  <c r="BZ23" i="25"/>
  <c r="AW23" i="25"/>
  <c r="AX23" i="25" s="1"/>
  <c r="AZ23" i="25" s="1"/>
  <c r="AF4" i="25"/>
  <c r="AF3" i="25"/>
  <c r="AF2" i="25"/>
  <c r="CG23" i="25" l="1"/>
  <c r="CH23" i="25" s="1"/>
  <c r="CK23" i="25" s="1"/>
  <c r="CL23" i="25" s="1"/>
  <c r="CG24" i="25"/>
  <c r="CH24" i="25" s="1"/>
  <c r="CK24" i="25" s="1"/>
  <c r="CL24" i="25" s="1"/>
  <c r="CO24" i="25" s="1"/>
  <c r="CQ24" i="25" s="1"/>
  <c r="CG25" i="25"/>
  <c r="CH25" i="25" s="1"/>
  <c r="CK25" i="25" s="1"/>
  <c r="CL25" i="25" s="1"/>
  <c r="BA24" i="25"/>
  <c r="BA25" i="25"/>
  <c r="BA23" i="25"/>
  <c r="I21" i="24"/>
  <c r="I20" i="24"/>
  <c r="I19" i="24"/>
  <c r="I18" i="24"/>
  <c r="I17" i="24"/>
  <c r="I16" i="24"/>
  <c r="I15" i="24"/>
  <c r="I14" i="24"/>
  <c r="I13" i="24"/>
  <c r="I12" i="24"/>
  <c r="I11" i="24"/>
  <c r="I10" i="24"/>
  <c r="I9" i="24"/>
  <c r="I8" i="24"/>
  <c r="I7" i="24"/>
  <c r="I6" i="24"/>
  <c r="CT24" i="18"/>
  <c r="CT25" i="18"/>
  <c r="CT26" i="18"/>
  <c r="CT27" i="18"/>
  <c r="CT28" i="18"/>
  <c r="CT29" i="18"/>
  <c r="CT30" i="18"/>
  <c r="CT31" i="18"/>
  <c r="CT32" i="18"/>
  <c r="CT33" i="18"/>
  <c r="CT34" i="18"/>
  <c r="CT35" i="18"/>
  <c r="CT36" i="18"/>
  <c r="CT37" i="18"/>
  <c r="CT38" i="18"/>
  <c r="CT39" i="18"/>
  <c r="CT40" i="18"/>
  <c r="CT41" i="18"/>
  <c r="CT42" i="18"/>
  <c r="CT43" i="18"/>
  <c r="CT44" i="18"/>
  <c r="CT45" i="18"/>
  <c r="CT46" i="18"/>
  <c r="CT47" i="18"/>
  <c r="CT23" i="18"/>
  <c r="CJ47" i="18"/>
  <c r="CF47" i="18"/>
  <c r="CE47" i="18"/>
  <c r="CD47" i="18"/>
  <c r="CC47" i="18"/>
  <c r="CB47" i="18"/>
  <c r="CA47" i="18"/>
  <c r="BZ47" i="18"/>
  <c r="AW47" i="18"/>
  <c r="AX47" i="18" s="1"/>
  <c r="AZ47" i="18" s="1"/>
  <c r="CJ46" i="18"/>
  <c r="CF46" i="18"/>
  <c r="CE46" i="18"/>
  <c r="CD46" i="18"/>
  <c r="CC46" i="18"/>
  <c r="CB46" i="18"/>
  <c r="CA46" i="18"/>
  <c r="BZ46" i="18"/>
  <c r="AW46" i="18"/>
  <c r="AX46" i="18" s="1"/>
  <c r="AZ46" i="18" s="1"/>
  <c r="CJ45" i="18"/>
  <c r="CF45" i="18"/>
  <c r="CE45" i="18"/>
  <c r="CD45" i="18"/>
  <c r="CC45" i="18"/>
  <c r="CB45" i="18"/>
  <c r="CA45" i="18"/>
  <c r="BZ45" i="18"/>
  <c r="AW45" i="18"/>
  <c r="AX45" i="18" s="1"/>
  <c r="AZ45" i="18" s="1"/>
  <c r="CJ44" i="18"/>
  <c r="CF44" i="18"/>
  <c r="CE44" i="18"/>
  <c r="CD44" i="18"/>
  <c r="CC44" i="18"/>
  <c r="CB44" i="18"/>
  <c r="CA44" i="18"/>
  <c r="BZ44" i="18"/>
  <c r="AW44" i="18"/>
  <c r="AX44" i="18" s="1"/>
  <c r="AZ44" i="18" s="1"/>
  <c r="CJ43" i="18"/>
  <c r="CF43" i="18"/>
  <c r="CE43" i="18"/>
  <c r="CD43" i="18"/>
  <c r="CC43" i="18"/>
  <c r="CB43" i="18"/>
  <c r="CA43" i="18"/>
  <c r="BZ43" i="18"/>
  <c r="AW43" i="18"/>
  <c r="AX43" i="18" s="1"/>
  <c r="AZ43" i="18" s="1"/>
  <c r="CJ42" i="18"/>
  <c r="CF42" i="18"/>
  <c r="CE42" i="18"/>
  <c r="CD42" i="18"/>
  <c r="CC42" i="18"/>
  <c r="CB42" i="18"/>
  <c r="CA42" i="18"/>
  <c r="BZ42" i="18"/>
  <c r="AW42" i="18"/>
  <c r="AX42" i="18" s="1"/>
  <c r="AZ42" i="18" s="1"/>
  <c r="CJ41" i="18"/>
  <c r="CF41" i="18"/>
  <c r="CE41" i="18"/>
  <c r="CD41" i="18"/>
  <c r="CC41" i="18"/>
  <c r="CB41" i="18"/>
  <c r="CA41" i="18"/>
  <c r="BZ41" i="18"/>
  <c r="AW41" i="18"/>
  <c r="AX41" i="18" s="1"/>
  <c r="AZ41" i="18" s="1"/>
  <c r="CJ40" i="18"/>
  <c r="CF40" i="18"/>
  <c r="CE40" i="18"/>
  <c r="CD40" i="18"/>
  <c r="CC40" i="18"/>
  <c r="CB40" i="18"/>
  <c r="CA40" i="18"/>
  <c r="BZ40" i="18"/>
  <c r="AW40" i="18"/>
  <c r="AX40" i="18" s="1"/>
  <c r="AZ40" i="18" s="1"/>
  <c r="CJ39" i="18"/>
  <c r="CF39" i="18"/>
  <c r="CE39" i="18"/>
  <c r="CD39" i="18"/>
  <c r="CC39" i="18"/>
  <c r="CB39" i="18"/>
  <c r="CA39" i="18"/>
  <c r="BZ39" i="18"/>
  <c r="AW39" i="18"/>
  <c r="AX39" i="18" s="1"/>
  <c r="AZ39" i="18" s="1"/>
  <c r="CJ38" i="18"/>
  <c r="CF38" i="18"/>
  <c r="CE38" i="18"/>
  <c r="CD38" i="18"/>
  <c r="CC38" i="18"/>
  <c r="CB38" i="18"/>
  <c r="CA38" i="18"/>
  <c r="BZ38" i="18"/>
  <c r="AW38" i="18"/>
  <c r="AX38" i="18" s="1"/>
  <c r="AZ38" i="18" s="1"/>
  <c r="CJ37" i="18"/>
  <c r="CF37" i="18"/>
  <c r="CE37" i="18"/>
  <c r="CD37" i="18"/>
  <c r="CC37" i="18"/>
  <c r="CB37" i="18"/>
  <c r="CA37" i="18"/>
  <c r="BZ37" i="18"/>
  <c r="AW37" i="18"/>
  <c r="AX37" i="18" s="1"/>
  <c r="AZ37" i="18" s="1"/>
  <c r="CJ36" i="18"/>
  <c r="CF36" i="18"/>
  <c r="CE36" i="18"/>
  <c r="CD36" i="18"/>
  <c r="CC36" i="18"/>
  <c r="CB36" i="18"/>
  <c r="CA36" i="18"/>
  <c r="BZ36" i="18"/>
  <c r="AW36" i="18"/>
  <c r="AX36" i="18" s="1"/>
  <c r="AZ36" i="18" s="1"/>
  <c r="CJ35" i="18"/>
  <c r="CF35" i="18"/>
  <c r="CE35" i="18"/>
  <c r="CD35" i="18"/>
  <c r="CC35" i="18"/>
  <c r="CB35" i="18"/>
  <c r="CA35" i="18"/>
  <c r="BZ35" i="18"/>
  <c r="AW35" i="18"/>
  <c r="AX35" i="18" s="1"/>
  <c r="AZ35" i="18" s="1"/>
  <c r="CJ34" i="18"/>
  <c r="CF34" i="18"/>
  <c r="CE34" i="18"/>
  <c r="CD34" i="18"/>
  <c r="CC34" i="18"/>
  <c r="CB34" i="18"/>
  <c r="CA34" i="18"/>
  <c r="BZ34" i="18"/>
  <c r="AW34" i="18"/>
  <c r="AX34" i="18" s="1"/>
  <c r="AZ34" i="18" s="1"/>
  <c r="CJ33" i="18"/>
  <c r="CF33" i="18"/>
  <c r="CE33" i="18"/>
  <c r="CD33" i="18"/>
  <c r="CC33" i="18"/>
  <c r="CB33" i="18"/>
  <c r="CA33" i="18"/>
  <c r="BZ33" i="18"/>
  <c r="AW33" i="18"/>
  <c r="AX33" i="18" s="1"/>
  <c r="AZ33" i="18" s="1"/>
  <c r="CJ32" i="18"/>
  <c r="CF32" i="18"/>
  <c r="CE32" i="18"/>
  <c r="CD32" i="18"/>
  <c r="CC32" i="18"/>
  <c r="CB32" i="18"/>
  <c r="CA32" i="18"/>
  <c r="BZ32" i="18"/>
  <c r="AW32" i="18"/>
  <c r="AX32" i="18" s="1"/>
  <c r="AZ32" i="18" s="1"/>
  <c r="CJ31" i="18"/>
  <c r="CF31" i="18"/>
  <c r="CE31" i="18"/>
  <c r="CD31" i="18"/>
  <c r="CC31" i="18"/>
  <c r="CB31" i="18"/>
  <c r="CA31" i="18"/>
  <c r="BZ31" i="18"/>
  <c r="AW31" i="18"/>
  <c r="AX31" i="18" s="1"/>
  <c r="AZ31" i="18" s="1"/>
  <c r="CJ30" i="18"/>
  <c r="CF30" i="18"/>
  <c r="CE30" i="18"/>
  <c r="CD30" i="18"/>
  <c r="CC30" i="18"/>
  <c r="CB30" i="18"/>
  <c r="CA30" i="18"/>
  <c r="BZ30" i="18"/>
  <c r="AW30" i="18"/>
  <c r="AX30" i="18" s="1"/>
  <c r="AZ30" i="18" s="1"/>
  <c r="CJ29" i="18"/>
  <c r="CF29" i="18"/>
  <c r="CE29" i="18"/>
  <c r="CD29" i="18"/>
  <c r="CC29" i="18"/>
  <c r="CB29" i="18"/>
  <c r="CA29" i="18"/>
  <c r="BZ29" i="18"/>
  <c r="AW29" i="18"/>
  <c r="AX29" i="18" s="1"/>
  <c r="AZ29" i="18" s="1"/>
  <c r="CJ28" i="18"/>
  <c r="CF28" i="18"/>
  <c r="CE28" i="18"/>
  <c r="CD28" i="18"/>
  <c r="CC28" i="18"/>
  <c r="CB28" i="18"/>
  <c r="CA28" i="18"/>
  <c r="BZ28" i="18"/>
  <c r="AW28" i="18"/>
  <c r="AX28" i="18" s="1"/>
  <c r="AZ28" i="18" s="1"/>
  <c r="CJ27" i="18"/>
  <c r="CF27" i="18"/>
  <c r="CE27" i="18"/>
  <c r="CD27" i="18"/>
  <c r="CC27" i="18"/>
  <c r="CB27" i="18"/>
  <c r="CA27" i="18"/>
  <c r="BZ27" i="18"/>
  <c r="AW27" i="18"/>
  <c r="AX27" i="18" s="1"/>
  <c r="AZ27" i="18" s="1"/>
  <c r="CJ26" i="18"/>
  <c r="CF26" i="18"/>
  <c r="CE26" i="18"/>
  <c r="CD26" i="18"/>
  <c r="CC26" i="18"/>
  <c r="CB26" i="18"/>
  <c r="CA26" i="18"/>
  <c r="BZ26" i="18"/>
  <c r="AX26" i="18"/>
  <c r="AZ26" i="18" s="1"/>
  <c r="AW26" i="18"/>
  <c r="CJ25" i="18"/>
  <c r="CF25" i="18"/>
  <c r="CE25" i="18"/>
  <c r="CD25" i="18"/>
  <c r="CC25" i="18"/>
  <c r="CB25" i="18"/>
  <c r="CA25" i="18"/>
  <c r="BZ25" i="18"/>
  <c r="AW25" i="18"/>
  <c r="AX25" i="18" s="1"/>
  <c r="AZ25" i="18" s="1"/>
  <c r="CJ24" i="18"/>
  <c r="CF24" i="18"/>
  <c r="CE24" i="18"/>
  <c r="CD24" i="18"/>
  <c r="CC24" i="18"/>
  <c r="CB24" i="18"/>
  <c r="CA24" i="18"/>
  <c r="BZ24" i="18"/>
  <c r="AW24" i="18"/>
  <c r="AX24" i="18" s="1"/>
  <c r="AZ24" i="18" s="1"/>
  <c r="CJ23" i="18"/>
  <c r="CF23" i="18"/>
  <c r="CE23" i="18"/>
  <c r="CD23" i="18"/>
  <c r="CC23" i="18"/>
  <c r="CB23" i="18"/>
  <c r="CA23" i="18"/>
  <c r="BZ23" i="18"/>
  <c r="AW23" i="18"/>
  <c r="AX23" i="18" s="1"/>
  <c r="AZ23" i="18" s="1"/>
  <c r="CJ36" i="16"/>
  <c r="CF36" i="16"/>
  <c r="CE36" i="16"/>
  <c r="CD36" i="16"/>
  <c r="CC36" i="16"/>
  <c r="CB36" i="16"/>
  <c r="CA36" i="16"/>
  <c r="BZ36" i="16"/>
  <c r="CJ35" i="16"/>
  <c r="CF35" i="16"/>
  <c r="CE35" i="16"/>
  <c r="CD35" i="16"/>
  <c r="CC35" i="16"/>
  <c r="CB35" i="16"/>
  <c r="CA35" i="16"/>
  <c r="BZ35" i="16"/>
  <c r="CJ34" i="16"/>
  <c r="CF34" i="16"/>
  <c r="CE34" i="16"/>
  <c r="CD34" i="16"/>
  <c r="CC34" i="16"/>
  <c r="CB34" i="16"/>
  <c r="CA34" i="16"/>
  <c r="BZ34" i="16"/>
  <c r="CJ33" i="16"/>
  <c r="CF33" i="16"/>
  <c r="CE33" i="16"/>
  <c r="CD33" i="16"/>
  <c r="CC33" i="16"/>
  <c r="CB33" i="16"/>
  <c r="CA33" i="16"/>
  <c r="BZ33" i="16"/>
  <c r="CJ32" i="16"/>
  <c r="CF32" i="16"/>
  <c r="CE32" i="16"/>
  <c r="CD32" i="16"/>
  <c r="CC32" i="16"/>
  <c r="CB32" i="16"/>
  <c r="CA32" i="16"/>
  <c r="BZ32" i="16"/>
  <c r="CJ31" i="16"/>
  <c r="CF31" i="16"/>
  <c r="CE31" i="16"/>
  <c r="CD31" i="16"/>
  <c r="CC31" i="16"/>
  <c r="CB31" i="16"/>
  <c r="CA31" i="16"/>
  <c r="BZ31" i="16"/>
  <c r="CJ30" i="16"/>
  <c r="CG30" i="16"/>
  <c r="CH30" i="16" s="1"/>
  <c r="CK30" i="16" s="1"/>
  <c r="CL30" i="16" s="1"/>
  <c r="CF30" i="16"/>
  <c r="CE30" i="16"/>
  <c r="CD30" i="16"/>
  <c r="CC30" i="16"/>
  <c r="CB30" i="16"/>
  <c r="CA30" i="16"/>
  <c r="BZ30" i="16"/>
  <c r="CJ29" i="16"/>
  <c r="CF29" i="16"/>
  <c r="CE29" i="16"/>
  <c r="CD29" i="16"/>
  <c r="CC29" i="16"/>
  <c r="CB29" i="16"/>
  <c r="CA29" i="16"/>
  <c r="BZ29" i="16"/>
  <c r="CJ28" i="16"/>
  <c r="CF28" i="16"/>
  <c r="CE28" i="16"/>
  <c r="CD28" i="16"/>
  <c r="CC28" i="16"/>
  <c r="CB28" i="16"/>
  <c r="CA28" i="16"/>
  <c r="BZ28" i="16"/>
  <c r="CJ27" i="16"/>
  <c r="CK27" i="16" s="1"/>
  <c r="CL27" i="16" s="1"/>
  <c r="CF27" i="16"/>
  <c r="CE27" i="16"/>
  <c r="CD27" i="16"/>
  <c r="CG27" i="16" s="1"/>
  <c r="CH27" i="16" s="1"/>
  <c r="CC27" i="16"/>
  <c r="CB27" i="16"/>
  <c r="CA27" i="16"/>
  <c r="BZ27" i="16"/>
  <c r="CJ26" i="16"/>
  <c r="CF26" i="16"/>
  <c r="CE26" i="16"/>
  <c r="CD26" i="16"/>
  <c r="CC26" i="16"/>
  <c r="CB26" i="16"/>
  <c r="CA26" i="16"/>
  <c r="BZ26" i="16"/>
  <c r="CJ25" i="16"/>
  <c r="CF25" i="16"/>
  <c r="CE25" i="16"/>
  <c r="CD25" i="16"/>
  <c r="CC25" i="16"/>
  <c r="CB25" i="16"/>
  <c r="CA25" i="16"/>
  <c r="BZ25" i="16"/>
  <c r="CJ24" i="16"/>
  <c r="CF24" i="16"/>
  <c r="CE24" i="16"/>
  <c r="CD24" i="16"/>
  <c r="CC24" i="16"/>
  <c r="CB24" i="16"/>
  <c r="CA24" i="16"/>
  <c r="BZ24" i="16"/>
  <c r="BZ24" i="15"/>
  <c r="CA24" i="15"/>
  <c r="CB24" i="15"/>
  <c r="CC24" i="15"/>
  <c r="CD24" i="15"/>
  <c r="CE24" i="15"/>
  <c r="CF24" i="15"/>
  <c r="CJ24" i="15"/>
  <c r="BZ25" i="15"/>
  <c r="CA25" i="15"/>
  <c r="CB25" i="15"/>
  <c r="CC25" i="15"/>
  <c r="CD25" i="15"/>
  <c r="CE25" i="15"/>
  <c r="CF25" i="15"/>
  <c r="CJ25" i="15"/>
  <c r="BZ26" i="15"/>
  <c r="CA26" i="15"/>
  <c r="CB26" i="15"/>
  <c r="CC26" i="15"/>
  <c r="CD26" i="15"/>
  <c r="CE26" i="15"/>
  <c r="CF26" i="15"/>
  <c r="CJ26" i="15"/>
  <c r="BZ27" i="15"/>
  <c r="CA27" i="15"/>
  <c r="CB27" i="15"/>
  <c r="CC27" i="15"/>
  <c r="CD27" i="15"/>
  <c r="CE27" i="15"/>
  <c r="CF27" i="15"/>
  <c r="CJ27" i="15"/>
  <c r="BZ28" i="15"/>
  <c r="CA28" i="15"/>
  <c r="CB28" i="15"/>
  <c r="CC28" i="15"/>
  <c r="CD28" i="15"/>
  <c r="CE28" i="15"/>
  <c r="CF28" i="15"/>
  <c r="CJ28" i="15"/>
  <c r="BZ29" i="15"/>
  <c r="CA29" i="15"/>
  <c r="CB29" i="15"/>
  <c r="CC29" i="15"/>
  <c r="CD29" i="15"/>
  <c r="CE29" i="15"/>
  <c r="CF29" i="15"/>
  <c r="CJ29" i="15"/>
  <c r="BZ30" i="15"/>
  <c r="CA30" i="15"/>
  <c r="CB30" i="15"/>
  <c r="CC30" i="15"/>
  <c r="CD30" i="15"/>
  <c r="CE30" i="15"/>
  <c r="CF30" i="15"/>
  <c r="CJ30" i="15"/>
  <c r="BZ31" i="15"/>
  <c r="CA31" i="15"/>
  <c r="CB31" i="15"/>
  <c r="CC31" i="15"/>
  <c r="CD31" i="15"/>
  <c r="CE31" i="15"/>
  <c r="CF31" i="15"/>
  <c r="CJ31" i="15"/>
  <c r="BZ32" i="15"/>
  <c r="CA32" i="15"/>
  <c r="CB32" i="15"/>
  <c r="CC32" i="15"/>
  <c r="CD32" i="15"/>
  <c r="CE32" i="15"/>
  <c r="CF32" i="15"/>
  <c r="CJ32" i="15"/>
  <c r="BZ33" i="15"/>
  <c r="CA33" i="15"/>
  <c r="CB33" i="15"/>
  <c r="CC33" i="15"/>
  <c r="CD33" i="15"/>
  <c r="CE33" i="15"/>
  <c r="CF33" i="15"/>
  <c r="CJ33" i="15"/>
  <c r="BZ34" i="15"/>
  <c r="CA34" i="15"/>
  <c r="CB34" i="15"/>
  <c r="CC34" i="15"/>
  <c r="CD34" i="15"/>
  <c r="CE34" i="15"/>
  <c r="CF34" i="15"/>
  <c r="CJ34" i="15"/>
  <c r="BZ35" i="15"/>
  <c r="CA35" i="15"/>
  <c r="CB35" i="15"/>
  <c r="CC35" i="15"/>
  <c r="CD35" i="15"/>
  <c r="CE35" i="15"/>
  <c r="CF35" i="15"/>
  <c r="CJ35" i="15"/>
  <c r="BZ36" i="15"/>
  <c r="CA36" i="15"/>
  <c r="CB36" i="15"/>
  <c r="CC36" i="15"/>
  <c r="CD36" i="15"/>
  <c r="CE36" i="15"/>
  <c r="CF36" i="15"/>
  <c r="CJ36" i="15"/>
  <c r="BZ37" i="15"/>
  <c r="CA37" i="15"/>
  <c r="CB37" i="15"/>
  <c r="CC37" i="15"/>
  <c r="CD37" i="15"/>
  <c r="CE37" i="15"/>
  <c r="CF37" i="15"/>
  <c r="CJ37" i="15"/>
  <c r="BZ38" i="15"/>
  <c r="CA38" i="15"/>
  <c r="CB38" i="15"/>
  <c r="CC38" i="15"/>
  <c r="CD38" i="15"/>
  <c r="CE38" i="15"/>
  <c r="CF38" i="15"/>
  <c r="CJ38" i="15"/>
  <c r="BZ39" i="15"/>
  <c r="CA39" i="15"/>
  <c r="CB39" i="15"/>
  <c r="CC39" i="15"/>
  <c r="CD39" i="15"/>
  <c r="CE39" i="15"/>
  <c r="CF39" i="15"/>
  <c r="CJ39" i="15"/>
  <c r="CJ42" i="14"/>
  <c r="CF42" i="14"/>
  <c r="CE42" i="14"/>
  <c r="CD42" i="14"/>
  <c r="CC42" i="14"/>
  <c r="CB42" i="14"/>
  <c r="CA42" i="14"/>
  <c r="BZ42" i="14"/>
  <c r="CJ41" i="14"/>
  <c r="CF41" i="14"/>
  <c r="CE41" i="14"/>
  <c r="CD41" i="14"/>
  <c r="CC41" i="14"/>
  <c r="CB41" i="14"/>
  <c r="CA41" i="14"/>
  <c r="BZ41" i="14"/>
  <c r="CJ40" i="14"/>
  <c r="CF40" i="14"/>
  <c r="CE40" i="14"/>
  <c r="CD40" i="14"/>
  <c r="CC40" i="14"/>
  <c r="CB40" i="14"/>
  <c r="CA40" i="14"/>
  <c r="BZ40" i="14"/>
  <c r="CJ39" i="14"/>
  <c r="CF39" i="14"/>
  <c r="CE39" i="14"/>
  <c r="CD39" i="14"/>
  <c r="CC39" i="14"/>
  <c r="CB39" i="14"/>
  <c r="CA39" i="14"/>
  <c r="BZ39" i="14"/>
  <c r="CJ38" i="14"/>
  <c r="CF38" i="14"/>
  <c r="CE38" i="14"/>
  <c r="CD38" i="14"/>
  <c r="CC38" i="14"/>
  <c r="CB38" i="14"/>
  <c r="CA38" i="14"/>
  <c r="BZ38" i="14"/>
  <c r="CJ37" i="14"/>
  <c r="CF37" i="14"/>
  <c r="CE37" i="14"/>
  <c r="CD37" i="14"/>
  <c r="CC37" i="14"/>
  <c r="CB37" i="14"/>
  <c r="CA37" i="14"/>
  <c r="BZ37" i="14"/>
  <c r="CJ36" i="14"/>
  <c r="CF36" i="14"/>
  <c r="CE36" i="14"/>
  <c r="CD36" i="14"/>
  <c r="CC36" i="14"/>
  <c r="CB36" i="14"/>
  <c r="CA36" i="14"/>
  <c r="BZ36" i="14"/>
  <c r="CJ35" i="14"/>
  <c r="CF35" i="14"/>
  <c r="CE35" i="14"/>
  <c r="CD35" i="14"/>
  <c r="CC35" i="14"/>
  <c r="CB35" i="14"/>
  <c r="CA35" i="14"/>
  <c r="BZ35" i="14"/>
  <c r="CJ34" i="14"/>
  <c r="CF34" i="14"/>
  <c r="CE34" i="14"/>
  <c r="CD34" i="14"/>
  <c r="CC34" i="14"/>
  <c r="CB34" i="14"/>
  <c r="CA34" i="14"/>
  <c r="BZ34" i="14"/>
  <c r="CJ33" i="14"/>
  <c r="CF33" i="14"/>
  <c r="CE33" i="14"/>
  <c r="CD33" i="14"/>
  <c r="CC33" i="14"/>
  <c r="CB33" i="14"/>
  <c r="CA33" i="14"/>
  <c r="BZ33" i="14"/>
  <c r="CJ32" i="14"/>
  <c r="CF32" i="14"/>
  <c r="CE32" i="14"/>
  <c r="CD32" i="14"/>
  <c r="CC32" i="14"/>
  <c r="CB32" i="14"/>
  <c r="CA32" i="14"/>
  <c r="BZ32" i="14"/>
  <c r="CJ31" i="14"/>
  <c r="CF31" i="14"/>
  <c r="CE31" i="14"/>
  <c r="CD31" i="14"/>
  <c r="CC31" i="14"/>
  <c r="CB31" i="14"/>
  <c r="CA31" i="14"/>
  <c r="BZ31" i="14"/>
  <c r="CJ30" i="14"/>
  <c r="CF30" i="14"/>
  <c r="CE30" i="14"/>
  <c r="CD30" i="14"/>
  <c r="CC30" i="14"/>
  <c r="CB30" i="14"/>
  <c r="CA30" i="14"/>
  <c r="BZ30" i="14"/>
  <c r="CJ29" i="14"/>
  <c r="CF29" i="14"/>
  <c r="CE29" i="14"/>
  <c r="CD29" i="14"/>
  <c r="CC29" i="14"/>
  <c r="CB29" i="14"/>
  <c r="CA29" i="14"/>
  <c r="BZ29" i="14"/>
  <c r="CJ28" i="14"/>
  <c r="CF28" i="14"/>
  <c r="CE28" i="14"/>
  <c r="CD28" i="14"/>
  <c r="CC28" i="14"/>
  <c r="CB28" i="14"/>
  <c r="CA28" i="14"/>
  <c r="BZ28" i="14"/>
  <c r="CJ27" i="14"/>
  <c r="CF27" i="14"/>
  <c r="CE27" i="14"/>
  <c r="CD27" i="14"/>
  <c r="CC27" i="14"/>
  <c r="CB27" i="14"/>
  <c r="CA27" i="14"/>
  <c r="BZ27" i="14"/>
  <c r="CJ26" i="14"/>
  <c r="CF26" i="14"/>
  <c r="CE26" i="14"/>
  <c r="CD26" i="14"/>
  <c r="CC26" i="14"/>
  <c r="CB26" i="14"/>
  <c r="CA26" i="14"/>
  <c r="BZ26" i="14"/>
  <c r="CJ25" i="14"/>
  <c r="CF25" i="14"/>
  <c r="CE25" i="14"/>
  <c r="CD25" i="14"/>
  <c r="CC25" i="14"/>
  <c r="CB25" i="14"/>
  <c r="CA25" i="14"/>
  <c r="BZ25" i="14"/>
  <c r="CJ24" i="14"/>
  <c r="CF24" i="14"/>
  <c r="CE24" i="14"/>
  <c r="CD24" i="14"/>
  <c r="CC24" i="14"/>
  <c r="CB24" i="14"/>
  <c r="CA24" i="14"/>
  <c r="BZ24" i="14"/>
  <c r="BZ24" i="5"/>
  <c r="CA24" i="5"/>
  <c r="CB24" i="5"/>
  <c r="CC24" i="5"/>
  <c r="CD24" i="5"/>
  <c r="CE24" i="5"/>
  <c r="CF24" i="5"/>
  <c r="CJ24" i="5"/>
  <c r="BZ25" i="5"/>
  <c r="CA25" i="5"/>
  <c r="CB25" i="5"/>
  <c r="CC25" i="5"/>
  <c r="CD25" i="5"/>
  <c r="CE25" i="5"/>
  <c r="CF25" i="5"/>
  <c r="CJ25" i="5"/>
  <c r="BZ26" i="5"/>
  <c r="CA26" i="5"/>
  <c r="CB26" i="5"/>
  <c r="CC26" i="5"/>
  <c r="CD26" i="5"/>
  <c r="CE26" i="5"/>
  <c r="CF26" i="5"/>
  <c r="CJ26" i="5"/>
  <c r="BZ27" i="5"/>
  <c r="CA27" i="5"/>
  <c r="CB27" i="5"/>
  <c r="CC27" i="5"/>
  <c r="CD27" i="5"/>
  <c r="CE27" i="5"/>
  <c r="CF27" i="5"/>
  <c r="CJ27" i="5"/>
  <c r="BZ28" i="5"/>
  <c r="CA28" i="5"/>
  <c r="CB28" i="5"/>
  <c r="CC28" i="5"/>
  <c r="CD28" i="5"/>
  <c r="CE28" i="5"/>
  <c r="CF28" i="5"/>
  <c r="CJ28" i="5"/>
  <c r="BZ29" i="5"/>
  <c r="CA29" i="5"/>
  <c r="CB29" i="5"/>
  <c r="CC29" i="5"/>
  <c r="CD29" i="5"/>
  <c r="CE29" i="5"/>
  <c r="CF29" i="5"/>
  <c r="CJ29" i="5"/>
  <c r="BZ30" i="5"/>
  <c r="CA30" i="5"/>
  <c r="CB30" i="5"/>
  <c r="CC30" i="5"/>
  <c r="CD30" i="5"/>
  <c r="CE30" i="5"/>
  <c r="CF30" i="5"/>
  <c r="CJ30" i="5"/>
  <c r="BZ31" i="5"/>
  <c r="CA31" i="5"/>
  <c r="CB31" i="5"/>
  <c r="CC31" i="5"/>
  <c r="CD31" i="5"/>
  <c r="CE31" i="5"/>
  <c r="CF31" i="5"/>
  <c r="CJ31" i="5"/>
  <c r="BZ32" i="5"/>
  <c r="CA32" i="5"/>
  <c r="CB32" i="5"/>
  <c r="CC32" i="5"/>
  <c r="CD32" i="5"/>
  <c r="CE32" i="5"/>
  <c r="CF32" i="5"/>
  <c r="CJ32" i="5"/>
  <c r="BZ33" i="5"/>
  <c r="CA33" i="5"/>
  <c r="CB33" i="5"/>
  <c r="CC33" i="5"/>
  <c r="CD33" i="5"/>
  <c r="CE33" i="5"/>
  <c r="CF33" i="5"/>
  <c r="CJ33" i="5"/>
  <c r="BZ34" i="5"/>
  <c r="CA34" i="5"/>
  <c r="CB34" i="5"/>
  <c r="CC34" i="5"/>
  <c r="CD34" i="5"/>
  <c r="CE34" i="5"/>
  <c r="CF34" i="5"/>
  <c r="CJ34" i="5"/>
  <c r="BZ35" i="5"/>
  <c r="CA35" i="5"/>
  <c r="CB35" i="5"/>
  <c r="CC35" i="5"/>
  <c r="CD35" i="5"/>
  <c r="CE35" i="5"/>
  <c r="CF35" i="5"/>
  <c r="CJ35" i="5"/>
  <c r="BZ36" i="5"/>
  <c r="CA36" i="5"/>
  <c r="CB36" i="5"/>
  <c r="CC36" i="5"/>
  <c r="CD36" i="5"/>
  <c r="CE36" i="5"/>
  <c r="CF36" i="5"/>
  <c r="CJ36" i="5"/>
  <c r="BZ37" i="5"/>
  <c r="CA37" i="5"/>
  <c r="CB37" i="5"/>
  <c r="CC37" i="5"/>
  <c r="CD37" i="5"/>
  <c r="CE37" i="5"/>
  <c r="CF37" i="5"/>
  <c r="CJ37" i="5"/>
  <c r="BZ38" i="5"/>
  <c r="CA38" i="5"/>
  <c r="CB38" i="5"/>
  <c r="CC38" i="5"/>
  <c r="CD38" i="5"/>
  <c r="CE38" i="5"/>
  <c r="CF38" i="5"/>
  <c r="CJ38" i="5"/>
  <c r="BZ39" i="5"/>
  <c r="CA39" i="5"/>
  <c r="CB39" i="5"/>
  <c r="CC39" i="5"/>
  <c r="CD39" i="5"/>
  <c r="CE39" i="5"/>
  <c r="CF39" i="5"/>
  <c r="CJ39" i="5"/>
  <c r="BZ40" i="5"/>
  <c r="CA40" i="5"/>
  <c r="CB40" i="5"/>
  <c r="CC40" i="5"/>
  <c r="CD40" i="5"/>
  <c r="CE40" i="5"/>
  <c r="CF40" i="5"/>
  <c r="CJ40" i="5"/>
  <c r="BZ41" i="5"/>
  <c r="CA41" i="5"/>
  <c r="CB41" i="5"/>
  <c r="CC41" i="5"/>
  <c r="CD41" i="5"/>
  <c r="CE41" i="5"/>
  <c r="CF41" i="5"/>
  <c r="CJ41" i="5"/>
  <c r="BZ42" i="5"/>
  <c r="CA42" i="5"/>
  <c r="CB42" i="5"/>
  <c r="CC42" i="5"/>
  <c r="CD42" i="5"/>
  <c r="CE42" i="5"/>
  <c r="CF42" i="5"/>
  <c r="CJ42" i="5"/>
  <c r="BZ24" i="11"/>
  <c r="CA24" i="11"/>
  <c r="CB24" i="11"/>
  <c r="CC24" i="11"/>
  <c r="CD24" i="11"/>
  <c r="CE24" i="11"/>
  <c r="CF24" i="11"/>
  <c r="CJ24" i="11"/>
  <c r="BZ25" i="11"/>
  <c r="CA25" i="11"/>
  <c r="CB25" i="11"/>
  <c r="CC25" i="11"/>
  <c r="CD25" i="11"/>
  <c r="CE25" i="11"/>
  <c r="CF25" i="11"/>
  <c r="CJ25" i="11"/>
  <c r="BZ26" i="11"/>
  <c r="CG26" i="11" s="1"/>
  <c r="CH26" i="11" s="1"/>
  <c r="CA26" i="11"/>
  <c r="CB26" i="11"/>
  <c r="CC26" i="11"/>
  <c r="CD26" i="11"/>
  <c r="CE26" i="11"/>
  <c r="CF26" i="11"/>
  <c r="CJ26" i="11"/>
  <c r="BZ27" i="11"/>
  <c r="CA27" i="11"/>
  <c r="CB27" i="11"/>
  <c r="CC27" i="11"/>
  <c r="CD27" i="11"/>
  <c r="CG27" i="11" s="1"/>
  <c r="CH27" i="11" s="1"/>
  <c r="CE27" i="11"/>
  <c r="CF27" i="11"/>
  <c r="CJ27" i="11"/>
  <c r="BZ28" i="11"/>
  <c r="CA28" i="11"/>
  <c r="CB28" i="11"/>
  <c r="CC28" i="11"/>
  <c r="CD28" i="11"/>
  <c r="CE28" i="11"/>
  <c r="CF28" i="11"/>
  <c r="CJ28" i="11"/>
  <c r="BZ29" i="11"/>
  <c r="CA29" i="11"/>
  <c r="CB29" i="11"/>
  <c r="CC29" i="11"/>
  <c r="CD29" i="11"/>
  <c r="CE29" i="11"/>
  <c r="CF29" i="11"/>
  <c r="CJ29" i="11"/>
  <c r="BZ30" i="11"/>
  <c r="CA30" i="11"/>
  <c r="CB30" i="11"/>
  <c r="CC30" i="11"/>
  <c r="CD30" i="11"/>
  <c r="CE30" i="11"/>
  <c r="CF30" i="11"/>
  <c r="CJ30" i="11"/>
  <c r="BZ31" i="11"/>
  <c r="CA31" i="11"/>
  <c r="CB31" i="11"/>
  <c r="CC31" i="11"/>
  <c r="CD31" i="11"/>
  <c r="CE31" i="11"/>
  <c r="CF31" i="11"/>
  <c r="CG31" i="11"/>
  <c r="CH31" i="11" s="1"/>
  <c r="CJ31" i="11"/>
  <c r="BZ32" i="11"/>
  <c r="CA32" i="11"/>
  <c r="CG32" i="11" s="1"/>
  <c r="CH32" i="11" s="1"/>
  <c r="CB32" i="11"/>
  <c r="CC32" i="11"/>
  <c r="CD32" i="11"/>
  <c r="CE32" i="11"/>
  <c r="CF32" i="11"/>
  <c r="CJ32" i="11"/>
  <c r="BZ33" i="11"/>
  <c r="CA33" i="11"/>
  <c r="CB33" i="11"/>
  <c r="CC33" i="11"/>
  <c r="CD33" i="11"/>
  <c r="CE33" i="11"/>
  <c r="CF33" i="11"/>
  <c r="CJ33" i="11"/>
  <c r="BZ34" i="11"/>
  <c r="CA34" i="11"/>
  <c r="CB34" i="11"/>
  <c r="CC34" i="11"/>
  <c r="CD34" i="11"/>
  <c r="CE34" i="11"/>
  <c r="CF34" i="11"/>
  <c r="CJ34" i="11"/>
  <c r="BZ35" i="11"/>
  <c r="CA35" i="11"/>
  <c r="CG35" i="11" s="1"/>
  <c r="CH35" i="11" s="1"/>
  <c r="CB35" i="11"/>
  <c r="CC35" i="11"/>
  <c r="CD35" i="11"/>
  <c r="CE35" i="11"/>
  <c r="CF35" i="11"/>
  <c r="CJ35" i="11"/>
  <c r="BZ24" i="10"/>
  <c r="CA24" i="10"/>
  <c r="CG24" i="10" s="1"/>
  <c r="CH24" i="10" s="1"/>
  <c r="CB24" i="10"/>
  <c r="CC24" i="10"/>
  <c r="CD24" i="10"/>
  <c r="CE24" i="10"/>
  <c r="CF24" i="10"/>
  <c r="CJ24" i="10"/>
  <c r="BZ25" i="10"/>
  <c r="CA25" i="10"/>
  <c r="CB25" i="10"/>
  <c r="CC25" i="10"/>
  <c r="CD25" i="10"/>
  <c r="CE25" i="10"/>
  <c r="CF25" i="10"/>
  <c r="CJ25" i="10"/>
  <c r="BZ26" i="10"/>
  <c r="CA26" i="10"/>
  <c r="CB26" i="10"/>
  <c r="CC26" i="10"/>
  <c r="CD26" i="10"/>
  <c r="CE26" i="10"/>
  <c r="CF26" i="10"/>
  <c r="CJ26" i="10"/>
  <c r="BZ27" i="10"/>
  <c r="CA27" i="10"/>
  <c r="CB27" i="10"/>
  <c r="CC27" i="10"/>
  <c r="CD27" i="10"/>
  <c r="CE27" i="10"/>
  <c r="CF27" i="10"/>
  <c r="CJ27" i="10"/>
  <c r="BZ28" i="10"/>
  <c r="CA28" i="10"/>
  <c r="CB28" i="10"/>
  <c r="CC28" i="10"/>
  <c r="CD28" i="10"/>
  <c r="CE28" i="10"/>
  <c r="CF28" i="10"/>
  <c r="CJ28" i="10"/>
  <c r="BZ29" i="10"/>
  <c r="CA29" i="10"/>
  <c r="CB29" i="10"/>
  <c r="CC29" i="10"/>
  <c r="CD29" i="10"/>
  <c r="CE29" i="10"/>
  <c r="CF29" i="10"/>
  <c r="CJ29" i="10"/>
  <c r="BZ30" i="10"/>
  <c r="CA30" i="10"/>
  <c r="CG30" i="10" s="1"/>
  <c r="CH30" i="10" s="1"/>
  <c r="CB30" i="10"/>
  <c r="CC30" i="10"/>
  <c r="CD30" i="10"/>
  <c r="CE30" i="10"/>
  <c r="CF30" i="10"/>
  <c r="CJ30" i="10"/>
  <c r="BZ31" i="10"/>
  <c r="CA31" i="10"/>
  <c r="CB31" i="10"/>
  <c r="CC31" i="10"/>
  <c r="CD31" i="10"/>
  <c r="CE31" i="10"/>
  <c r="CF31" i="10"/>
  <c r="CJ31" i="10"/>
  <c r="BZ32" i="10"/>
  <c r="CA32" i="10"/>
  <c r="CB32" i="10"/>
  <c r="CC32" i="10"/>
  <c r="CD32" i="10"/>
  <c r="CE32" i="10"/>
  <c r="CF32" i="10"/>
  <c r="CJ32" i="10"/>
  <c r="BZ33" i="10"/>
  <c r="CA33" i="10"/>
  <c r="CB33" i="10"/>
  <c r="CC33" i="10"/>
  <c r="CD33" i="10"/>
  <c r="CE33" i="10"/>
  <c r="CF33" i="10"/>
  <c r="CJ33" i="10"/>
  <c r="BZ34" i="10"/>
  <c r="CA34" i="10"/>
  <c r="CB34" i="10"/>
  <c r="CC34" i="10"/>
  <c r="CD34" i="10"/>
  <c r="CE34" i="10"/>
  <c r="CF34" i="10"/>
  <c r="CJ34" i="10"/>
  <c r="BZ35" i="10"/>
  <c r="CA35" i="10"/>
  <c r="CB35" i="10"/>
  <c r="CC35" i="10"/>
  <c r="CD35" i="10"/>
  <c r="CE35" i="10"/>
  <c r="CF35" i="10"/>
  <c r="CJ35" i="10"/>
  <c r="BZ36" i="10"/>
  <c r="CA36" i="10"/>
  <c r="CB36" i="10"/>
  <c r="CC36" i="10"/>
  <c r="CD36" i="10"/>
  <c r="CE36" i="10"/>
  <c r="CF36" i="10"/>
  <c r="CJ36" i="10"/>
  <c r="BZ23" i="10"/>
  <c r="CA23" i="10"/>
  <c r="CB23" i="10"/>
  <c r="CC23" i="10"/>
  <c r="CD23" i="10"/>
  <c r="CE23" i="10"/>
  <c r="CF23" i="10"/>
  <c r="CJ23" i="10"/>
  <c r="BZ24" i="12"/>
  <c r="CA24" i="12"/>
  <c r="CB24" i="12"/>
  <c r="CC24" i="12"/>
  <c r="CD24" i="12"/>
  <c r="CE24" i="12"/>
  <c r="CF24" i="12"/>
  <c r="CJ24" i="12"/>
  <c r="BZ25" i="12"/>
  <c r="CA25" i="12"/>
  <c r="CB25" i="12"/>
  <c r="CC25" i="12"/>
  <c r="CD25" i="12"/>
  <c r="CE25" i="12"/>
  <c r="CF25" i="12"/>
  <c r="CJ25" i="12"/>
  <c r="BZ26" i="12"/>
  <c r="CA26" i="12"/>
  <c r="CB26" i="12"/>
  <c r="CC26" i="12"/>
  <c r="CD26" i="12"/>
  <c r="CG26" i="12" s="1"/>
  <c r="CH26" i="12" s="1"/>
  <c r="CE26" i="12"/>
  <c r="CF26" i="12"/>
  <c r="CJ26" i="12"/>
  <c r="BZ27" i="12"/>
  <c r="CA27" i="12"/>
  <c r="CB27" i="12"/>
  <c r="CC27" i="12"/>
  <c r="CD27" i="12"/>
  <c r="CE27" i="12"/>
  <c r="CF27" i="12"/>
  <c r="CJ27" i="12"/>
  <c r="AW28" i="11"/>
  <c r="AX28" i="11" s="1"/>
  <c r="AZ28" i="11" s="1"/>
  <c r="BA28" i="11" s="1"/>
  <c r="BB28" i="11" s="1"/>
  <c r="AW27" i="11"/>
  <c r="AX27" i="11" s="1"/>
  <c r="AZ27" i="11" s="1"/>
  <c r="BA27" i="11" s="1"/>
  <c r="BB27" i="11" s="1"/>
  <c r="AW26" i="11"/>
  <c r="AX26" i="11" s="1"/>
  <c r="AZ26" i="11" s="1"/>
  <c r="BA26" i="11" s="1"/>
  <c r="BB26" i="11" s="1"/>
  <c r="AW25" i="11"/>
  <c r="AX25" i="11" s="1"/>
  <c r="AZ25" i="11" s="1"/>
  <c r="BA25" i="11" s="1"/>
  <c r="BB25" i="11" s="1"/>
  <c r="AW24" i="11"/>
  <c r="AX24" i="11" s="1"/>
  <c r="AZ24" i="11" s="1"/>
  <c r="BA24" i="11" s="1"/>
  <c r="BB24" i="11" s="1"/>
  <c r="AW23" i="11"/>
  <c r="AX23" i="11" s="1"/>
  <c r="AZ23" i="11" s="1"/>
  <c r="BA23" i="11" s="1"/>
  <c r="BB23" i="11" s="1"/>
  <c r="AW25" i="15"/>
  <c r="AX25" i="15" s="1"/>
  <c r="AZ25" i="15" s="1"/>
  <c r="BA25" i="15" s="1"/>
  <c r="BB25" i="15" s="1"/>
  <c r="AW27" i="10"/>
  <c r="AX27" i="10" s="1"/>
  <c r="AZ27" i="10" s="1"/>
  <c r="BA27" i="10" s="1"/>
  <c r="BB27" i="10" s="1"/>
  <c r="AW26" i="10"/>
  <c r="AX26" i="10" s="1"/>
  <c r="AZ26" i="10" s="1"/>
  <c r="BA26" i="10" s="1"/>
  <c r="BB26" i="10" s="1"/>
  <c r="AW25" i="10"/>
  <c r="AX25" i="10" s="1"/>
  <c r="AZ25" i="10" s="1"/>
  <c r="BA25" i="10" s="1"/>
  <c r="BB25" i="10" s="1"/>
  <c r="AW24" i="10"/>
  <c r="AX24" i="10" s="1"/>
  <c r="AZ24" i="10" s="1"/>
  <c r="BA24" i="10" s="1"/>
  <c r="BB24" i="10" s="1"/>
  <c r="AW23" i="10"/>
  <c r="AX23" i="10" s="1"/>
  <c r="AZ23" i="10" s="1"/>
  <c r="BA23" i="10" s="1"/>
  <c r="BB23" i="10" s="1"/>
  <c r="AW36" i="10"/>
  <c r="AX36" i="10" s="1"/>
  <c r="AZ36" i="10" s="1"/>
  <c r="BA36" i="10" s="1"/>
  <c r="BB36" i="10" s="1"/>
  <c r="AW35" i="10"/>
  <c r="AX35" i="10" s="1"/>
  <c r="AZ35" i="10" s="1"/>
  <c r="BA35" i="10" s="1"/>
  <c r="BB35" i="10" s="1"/>
  <c r="AW34" i="10"/>
  <c r="AX34" i="10" s="1"/>
  <c r="AZ34" i="10" s="1"/>
  <c r="BA34" i="10" s="1"/>
  <c r="BB34" i="10" s="1"/>
  <c r="AW33" i="10"/>
  <c r="AX33" i="10" s="1"/>
  <c r="AZ33" i="10" s="1"/>
  <c r="BA33" i="10" s="1"/>
  <c r="BB33" i="10" s="1"/>
  <c r="AX32" i="10"/>
  <c r="AZ32" i="10" s="1"/>
  <c r="BA32" i="10" s="1"/>
  <c r="BB32" i="10" s="1"/>
  <c r="AW32" i="10"/>
  <c r="AW31" i="10"/>
  <c r="AX31" i="10" s="1"/>
  <c r="AZ31" i="10" s="1"/>
  <c r="BA31" i="10" s="1"/>
  <c r="BB31" i="10" s="1"/>
  <c r="AW30" i="10"/>
  <c r="AX30" i="10" s="1"/>
  <c r="AZ30" i="10" s="1"/>
  <c r="BA30" i="10" s="1"/>
  <c r="BB30" i="10" s="1"/>
  <c r="AW29" i="10"/>
  <c r="AX29" i="10" s="1"/>
  <c r="AZ29" i="10" s="1"/>
  <c r="BA29" i="10" s="1"/>
  <c r="BB29" i="10" s="1"/>
  <c r="AW28" i="10"/>
  <c r="AX28" i="10" s="1"/>
  <c r="AZ28" i="10" s="1"/>
  <c r="BA28" i="10" s="1"/>
  <c r="BB28" i="10" s="1"/>
  <c r="BZ26" i="9"/>
  <c r="CA26" i="9"/>
  <c r="CB26" i="9"/>
  <c r="CC26" i="9"/>
  <c r="CD26" i="9"/>
  <c r="CE26" i="9"/>
  <c r="CF26" i="9"/>
  <c r="CJ26" i="9"/>
  <c r="BZ27" i="9"/>
  <c r="CA27" i="9"/>
  <c r="CB27" i="9"/>
  <c r="CC27" i="9"/>
  <c r="CD27" i="9"/>
  <c r="CE27" i="9"/>
  <c r="CF27" i="9"/>
  <c r="CJ27" i="9"/>
  <c r="BZ28" i="9"/>
  <c r="CA28" i="9"/>
  <c r="CB28" i="9"/>
  <c r="CC28" i="9"/>
  <c r="CD28" i="9"/>
  <c r="CE28" i="9"/>
  <c r="CF28" i="9"/>
  <c r="CJ28" i="9"/>
  <c r="AW28" i="9"/>
  <c r="AX28" i="9" s="1"/>
  <c r="AZ28" i="9" s="1"/>
  <c r="BA28" i="9" s="1"/>
  <c r="BB28" i="9" s="1"/>
  <c r="AW27" i="9"/>
  <c r="AX27" i="9" s="1"/>
  <c r="AZ27" i="9" s="1"/>
  <c r="BA27" i="9" s="1"/>
  <c r="BB27" i="9" s="1"/>
  <c r="AW26" i="9"/>
  <c r="AX26" i="9" s="1"/>
  <c r="AZ26" i="9" s="1"/>
  <c r="BA26" i="9" s="1"/>
  <c r="BB26" i="9" s="1"/>
  <c r="AW25" i="9"/>
  <c r="AX25" i="9" s="1"/>
  <c r="AZ25" i="9" s="1"/>
  <c r="BA25" i="9" s="1"/>
  <c r="BB25" i="9" s="1"/>
  <c r="AW24" i="9"/>
  <c r="AX24" i="9" s="1"/>
  <c r="AZ24" i="9" s="1"/>
  <c r="BA24" i="9" s="1"/>
  <c r="BB24" i="9" s="1"/>
  <c r="AW23" i="9"/>
  <c r="AX23" i="9" s="1"/>
  <c r="AZ23" i="9" s="1"/>
  <c r="BA23" i="9" s="1"/>
  <c r="BB23" i="9" s="1"/>
  <c r="CG27" i="10" l="1"/>
  <c r="CH27" i="10" s="1"/>
  <c r="CG33" i="11"/>
  <c r="CH33" i="11" s="1"/>
  <c r="CG25" i="16"/>
  <c r="CH25" i="16" s="1"/>
  <c r="CG28" i="16"/>
  <c r="CH28" i="16" s="1"/>
  <c r="I23" i="24"/>
  <c r="CG31" i="16"/>
  <c r="CH31" i="16" s="1"/>
  <c r="CG34" i="16"/>
  <c r="CH34" i="16" s="1"/>
  <c r="CG34" i="10"/>
  <c r="CH34" i="10" s="1"/>
  <c r="CG30" i="11"/>
  <c r="CH30" i="11" s="1"/>
  <c r="CG23" i="10"/>
  <c r="CH23" i="10" s="1"/>
  <c r="CG24" i="11"/>
  <c r="CH24" i="11" s="1"/>
  <c r="F19" i="24"/>
  <c r="CG24" i="16"/>
  <c r="CH24" i="16" s="1"/>
  <c r="CK24" i="16" s="1"/>
  <c r="CL24" i="16" s="1"/>
  <c r="CG34" i="11"/>
  <c r="CH34" i="11" s="1"/>
  <c r="CG28" i="11"/>
  <c r="CH28" i="11" s="1"/>
  <c r="CG35" i="10"/>
  <c r="CH35" i="10" s="1"/>
  <c r="CG25" i="11"/>
  <c r="CH25" i="11" s="1"/>
  <c r="CG33" i="16"/>
  <c r="CH33" i="16" s="1"/>
  <c r="CK33" i="16" s="1"/>
  <c r="CL33" i="16" s="1"/>
  <c r="CG37" i="15"/>
  <c r="CH37" i="15" s="1"/>
  <c r="CG34" i="15"/>
  <c r="CH34" i="15" s="1"/>
  <c r="CG31" i="15"/>
  <c r="CH31" i="15" s="1"/>
  <c r="CK25" i="16"/>
  <c r="CL25" i="16" s="1"/>
  <c r="CK28" i="16"/>
  <c r="CL28" i="16" s="1"/>
  <c r="CG36" i="10"/>
  <c r="CH36" i="10" s="1"/>
  <c r="CK36" i="10" s="1"/>
  <c r="CL36" i="10" s="1"/>
  <c r="CG25" i="14"/>
  <c r="CH25" i="14" s="1"/>
  <c r="CG28" i="14"/>
  <c r="CH28" i="14" s="1"/>
  <c r="CG31" i="14"/>
  <c r="CH31" i="14" s="1"/>
  <c r="CG34" i="14"/>
  <c r="CH34" i="14" s="1"/>
  <c r="CG37" i="14"/>
  <c r="CH37" i="14" s="1"/>
  <c r="CG40" i="14"/>
  <c r="CH40" i="14" s="1"/>
  <c r="CG29" i="16"/>
  <c r="CH29" i="16" s="1"/>
  <c r="CG29" i="11"/>
  <c r="CH29" i="11" s="1"/>
  <c r="CG26" i="16"/>
  <c r="CH26" i="16" s="1"/>
  <c r="CK26" i="16" s="1"/>
  <c r="CL26" i="16" s="1"/>
  <c r="CG32" i="16"/>
  <c r="CH32" i="16" s="1"/>
  <c r="CG35" i="16"/>
  <c r="CH35" i="16" s="1"/>
  <c r="CG33" i="10"/>
  <c r="CH33" i="10" s="1"/>
  <c r="CK33" i="10" s="1"/>
  <c r="CL33" i="10" s="1"/>
  <c r="CG27" i="18"/>
  <c r="CH27" i="18" s="1"/>
  <c r="CP23" i="25"/>
  <c r="CR23" i="25" s="1"/>
  <c r="CO23" i="25"/>
  <c r="CQ23" i="25" s="1"/>
  <c r="CP24" i="25"/>
  <c r="CR24" i="25" s="1"/>
  <c r="CO25" i="25"/>
  <c r="CQ25" i="25" s="1"/>
  <c r="CP25" i="25"/>
  <c r="CR25" i="25" s="1"/>
  <c r="CG39" i="18"/>
  <c r="CH39" i="18" s="1"/>
  <c r="CK39" i="18" s="1"/>
  <c r="CL39" i="18" s="1"/>
  <c r="CG34" i="18"/>
  <c r="CH34" i="18" s="1"/>
  <c r="CG45" i="18"/>
  <c r="CH45" i="18" s="1"/>
  <c r="CK45" i="18" s="1"/>
  <c r="CL45" i="18" s="1"/>
  <c r="CG33" i="18"/>
  <c r="CH33" i="18" s="1"/>
  <c r="CK33" i="18" s="1"/>
  <c r="CL33" i="18" s="1"/>
  <c r="CP33" i="18" s="1"/>
  <c r="CR33" i="18" s="1"/>
  <c r="CG28" i="10"/>
  <c r="CH28" i="10" s="1"/>
  <c r="CK28" i="10" s="1"/>
  <c r="CL28" i="10" s="1"/>
  <c r="CK23" i="10"/>
  <c r="CL23" i="10" s="1"/>
  <c r="CG32" i="10"/>
  <c r="CH32" i="10" s="1"/>
  <c r="CG29" i="10"/>
  <c r="CH29" i="10" s="1"/>
  <c r="CG26" i="10"/>
  <c r="CH26" i="10" s="1"/>
  <c r="CK26" i="10" s="1"/>
  <c r="CL26" i="10" s="1"/>
  <c r="CO26" i="10" s="1"/>
  <c r="CQ26" i="10" s="1"/>
  <c r="CG31" i="10"/>
  <c r="CH31" i="10" s="1"/>
  <c r="CK31" i="10" s="1"/>
  <c r="CL31" i="10" s="1"/>
  <c r="CG25" i="10"/>
  <c r="CH25" i="10" s="1"/>
  <c r="CK25" i="10" s="1"/>
  <c r="CL25" i="10" s="1"/>
  <c r="CK33" i="11"/>
  <c r="CL33" i="11" s="1"/>
  <c r="CK29" i="11"/>
  <c r="CL29" i="11" s="1"/>
  <c r="CK25" i="11"/>
  <c r="CL25" i="11" s="1"/>
  <c r="CK35" i="11"/>
  <c r="CL35" i="11" s="1"/>
  <c r="CK31" i="11"/>
  <c r="CL31" i="11" s="1"/>
  <c r="CK27" i="11"/>
  <c r="CL27" i="11" s="1"/>
  <c r="CK32" i="11"/>
  <c r="CL32" i="11" s="1"/>
  <c r="CK24" i="11"/>
  <c r="CL24" i="11" s="1"/>
  <c r="CG40" i="5"/>
  <c r="CH40" i="5" s="1"/>
  <c r="CG24" i="14"/>
  <c r="CH24" i="14" s="1"/>
  <c r="CG27" i="14"/>
  <c r="CH27" i="14" s="1"/>
  <c r="CG30" i="14"/>
  <c r="CH30" i="14" s="1"/>
  <c r="CG33" i="14"/>
  <c r="CH33" i="14" s="1"/>
  <c r="CG36" i="14"/>
  <c r="CH36" i="14" s="1"/>
  <c r="CK36" i="14" s="1"/>
  <c r="CL36" i="14" s="1"/>
  <c r="CG39" i="14"/>
  <c r="CH39" i="14" s="1"/>
  <c r="CG42" i="14"/>
  <c r="CH42" i="14" s="1"/>
  <c r="CK41" i="14"/>
  <c r="CL41" i="14" s="1"/>
  <c r="CK26" i="14"/>
  <c r="CL26" i="14" s="1"/>
  <c r="CG26" i="14"/>
  <c r="CH26" i="14" s="1"/>
  <c r="CG29" i="14"/>
  <c r="CH29" i="14" s="1"/>
  <c r="CG32" i="14"/>
  <c r="CH32" i="14" s="1"/>
  <c r="CG35" i="14"/>
  <c r="CH35" i="14" s="1"/>
  <c r="CK35" i="14" s="1"/>
  <c r="CL35" i="14" s="1"/>
  <c r="CG38" i="14"/>
  <c r="CH38" i="14" s="1"/>
  <c r="CK38" i="14" s="1"/>
  <c r="CL38" i="14" s="1"/>
  <c r="CG41" i="14"/>
  <c r="CH41" i="14" s="1"/>
  <c r="CK29" i="14"/>
  <c r="CL29" i="14" s="1"/>
  <c r="CK32" i="14"/>
  <c r="CL32" i="14" s="1"/>
  <c r="CK31" i="16"/>
  <c r="CL31" i="16" s="1"/>
  <c r="CK34" i="16"/>
  <c r="CL34" i="16" s="1"/>
  <c r="CK29" i="16"/>
  <c r="CL29" i="16" s="1"/>
  <c r="CK32" i="16"/>
  <c r="CL32" i="16" s="1"/>
  <c r="CK35" i="16"/>
  <c r="CL35" i="16" s="1"/>
  <c r="CG36" i="16"/>
  <c r="CH36" i="16" s="1"/>
  <c r="CK36" i="16" s="1"/>
  <c r="CL36" i="16" s="1"/>
  <c r="CG39" i="15"/>
  <c r="CH39" i="15" s="1"/>
  <c r="CG36" i="15"/>
  <c r="CH36" i="15" s="1"/>
  <c r="CG33" i="15"/>
  <c r="CH33" i="15" s="1"/>
  <c r="CG30" i="15"/>
  <c r="CH30" i="15" s="1"/>
  <c r="CG27" i="15"/>
  <c r="CH27" i="15" s="1"/>
  <c r="CG24" i="15"/>
  <c r="CH24" i="15" s="1"/>
  <c r="CK35" i="15"/>
  <c r="CL35" i="15" s="1"/>
  <c r="CG28" i="15"/>
  <c r="CH28" i="15" s="1"/>
  <c r="CK28" i="15" s="1"/>
  <c r="CL28" i="15" s="1"/>
  <c r="CG25" i="15"/>
  <c r="CH25" i="15" s="1"/>
  <c r="CK25" i="15" s="1"/>
  <c r="CL25" i="15" s="1"/>
  <c r="CG38" i="15"/>
  <c r="CH38" i="15" s="1"/>
  <c r="CK38" i="15" s="1"/>
  <c r="CL38" i="15" s="1"/>
  <c r="CG35" i="15"/>
  <c r="CH35" i="15" s="1"/>
  <c r="CG32" i="15"/>
  <c r="CH32" i="15" s="1"/>
  <c r="CK32" i="15" s="1"/>
  <c r="CL32" i="15" s="1"/>
  <c r="CG29" i="15"/>
  <c r="CH29" i="15" s="1"/>
  <c r="CK29" i="15" s="1"/>
  <c r="CL29" i="15" s="1"/>
  <c r="CG26" i="15"/>
  <c r="CH26" i="15" s="1"/>
  <c r="CK26" i="15" s="1"/>
  <c r="CL26" i="15" s="1"/>
  <c r="CG24" i="12"/>
  <c r="CH24" i="12" s="1"/>
  <c r="CK24" i="12" s="1"/>
  <c r="CL24" i="12" s="1"/>
  <c r="CG27" i="12"/>
  <c r="CH27" i="12" s="1"/>
  <c r="CK27" i="12" s="1"/>
  <c r="CL27" i="12" s="1"/>
  <c r="CG25" i="12"/>
  <c r="CH25" i="12" s="1"/>
  <c r="CK25" i="12" s="1"/>
  <c r="CL25" i="12" s="1"/>
  <c r="CG26" i="18"/>
  <c r="CH26" i="18" s="1"/>
  <c r="CK26" i="18" s="1"/>
  <c r="CL26" i="18" s="1"/>
  <c r="CG31" i="18"/>
  <c r="CH31" i="18" s="1"/>
  <c r="CK31" i="18" s="1"/>
  <c r="CL31" i="18" s="1"/>
  <c r="CG47" i="18"/>
  <c r="CH47" i="18" s="1"/>
  <c r="CG30" i="18"/>
  <c r="CH30" i="18" s="1"/>
  <c r="CK30" i="18" s="1"/>
  <c r="CL30" i="18" s="1"/>
  <c r="CG44" i="18"/>
  <c r="CH44" i="18" s="1"/>
  <c r="CK44" i="18" s="1"/>
  <c r="CL44" i="18" s="1"/>
  <c r="CG25" i="18"/>
  <c r="CH25" i="18" s="1"/>
  <c r="CK25" i="18" s="1"/>
  <c r="CL25" i="18" s="1"/>
  <c r="CG43" i="18"/>
  <c r="CH43" i="18" s="1"/>
  <c r="CG24" i="18"/>
  <c r="CH24" i="18" s="1"/>
  <c r="CK24" i="18" s="1"/>
  <c r="CL24" i="18" s="1"/>
  <c r="CO24" i="18" s="1"/>
  <c r="CQ24" i="18" s="1"/>
  <c r="CG29" i="18"/>
  <c r="CH29" i="18" s="1"/>
  <c r="CK29" i="18" s="1"/>
  <c r="CL29" i="18" s="1"/>
  <c r="CG42" i="18"/>
  <c r="CH42" i="18" s="1"/>
  <c r="CK42" i="18" s="1"/>
  <c r="CL42" i="18" s="1"/>
  <c r="CO42" i="18" s="1"/>
  <c r="CQ42" i="18" s="1"/>
  <c r="CG46" i="18"/>
  <c r="CH46" i="18" s="1"/>
  <c r="CK46" i="18" s="1"/>
  <c r="CL46" i="18" s="1"/>
  <c r="CK27" i="18"/>
  <c r="CL27" i="18" s="1"/>
  <c r="CO27" i="18" s="1"/>
  <c r="CQ27" i="18" s="1"/>
  <c r="CG23" i="18"/>
  <c r="CH23" i="18" s="1"/>
  <c r="CK23" i="18" s="1"/>
  <c r="CL23" i="18" s="1"/>
  <c r="CG41" i="18"/>
  <c r="CH41" i="18" s="1"/>
  <c r="CK41" i="18" s="1"/>
  <c r="CL41" i="18" s="1"/>
  <c r="CG38" i="18"/>
  <c r="CH38" i="18" s="1"/>
  <c r="CK43" i="18"/>
  <c r="CL43" i="18" s="1"/>
  <c r="CP43" i="18" s="1"/>
  <c r="CR43" i="18" s="1"/>
  <c r="CG28" i="18"/>
  <c r="CH28" i="18" s="1"/>
  <c r="CK28" i="18" s="1"/>
  <c r="CL28" i="18" s="1"/>
  <c r="CG32" i="18"/>
  <c r="CH32" i="18" s="1"/>
  <c r="CK32" i="18" s="1"/>
  <c r="CL32" i="18" s="1"/>
  <c r="CG37" i="18"/>
  <c r="CH37" i="18" s="1"/>
  <c r="CK37" i="18" s="1"/>
  <c r="CL37" i="18" s="1"/>
  <c r="CG36" i="18"/>
  <c r="CH36" i="18" s="1"/>
  <c r="CK36" i="18" s="1"/>
  <c r="CL36" i="18" s="1"/>
  <c r="CO36" i="18" s="1"/>
  <c r="CQ36" i="18" s="1"/>
  <c r="CG40" i="18"/>
  <c r="CH40" i="18" s="1"/>
  <c r="CK40" i="18" s="1"/>
  <c r="CL40" i="18" s="1"/>
  <c r="CG35" i="18"/>
  <c r="CH35" i="18" s="1"/>
  <c r="CK35" i="18" s="1"/>
  <c r="CL35" i="18" s="1"/>
  <c r="CP35" i="18" s="1"/>
  <c r="CR35" i="18" s="1"/>
  <c r="BA30" i="18"/>
  <c r="BA47" i="18"/>
  <c r="BA39" i="18"/>
  <c r="BA34" i="18"/>
  <c r="BA38" i="18"/>
  <c r="BA24" i="18"/>
  <c r="BA42" i="18"/>
  <c r="BA29" i="18"/>
  <c r="BA33" i="18"/>
  <c r="BA46" i="18"/>
  <c r="BA37" i="18"/>
  <c r="BA45" i="18"/>
  <c r="BA23" i="18"/>
  <c r="BA41" i="18"/>
  <c r="BA28" i="18"/>
  <c r="BA32" i="18"/>
  <c r="BA36" i="18"/>
  <c r="BA27" i="18"/>
  <c r="BA40" i="18"/>
  <c r="BA44" i="18"/>
  <c r="CK47" i="18"/>
  <c r="CL47" i="18" s="1"/>
  <c r="BA31" i="18"/>
  <c r="CK34" i="18"/>
  <c r="CL34" i="18" s="1"/>
  <c r="CK38" i="18"/>
  <c r="CL38" i="18" s="1"/>
  <c r="BA35" i="18"/>
  <c r="BA25" i="18"/>
  <c r="BA43" i="18"/>
  <c r="BA26" i="18"/>
  <c r="CK39" i="15"/>
  <c r="CL39" i="15" s="1"/>
  <c r="CK36" i="15"/>
  <c r="CL36" i="15" s="1"/>
  <c r="CK33" i="15"/>
  <c r="CL33" i="15" s="1"/>
  <c r="CK30" i="15"/>
  <c r="CL30" i="15" s="1"/>
  <c r="CK27" i="15"/>
  <c r="CL27" i="15" s="1"/>
  <c r="CK24" i="15"/>
  <c r="CL24" i="15" s="1"/>
  <c r="CK34" i="15"/>
  <c r="CL34" i="15" s="1"/>
  <c r="CK31" i="15"/>
  <c r="CL31" i="15" s="1"/>
  <c r="CK37" i="15"/>
  <c r="CL37" i="15" s="1"/>
  <c r="CK34" i="14"/>
  <c r="CL34" i="14" s="1"/>
  <c r="CK37" i="14"/>
  <c r="CL37" i="14" s="1"/>
  <c r="CK25" i="14"/>
  <c r="CL25" i="14" s="1"/>
  <c r="CK28" i="14"/>
  <c r="CL28" i="14" s="1"/>
  <c r="CK31" i="14"/>
  <c r="CL31" i="14" s="1"/>
  <c r="CK40" i="14"/>
  <c r="CL40" i="14" s="1"/>
  <c r="CK24" i="14"/>
  <c r="CL24" i="14" s="1"/>
  <c r="CK27" i="14"/>
  <c r="CL27" i="14" s="1"/>
  <c r="CK30" i="14"/>
  <c r="CL30" i="14" s="1"/>
  <c r="CK33" i="14"/>
  <c r="CL33" i="14" s="1"/>
  <c r="CK39" i="14"/>
  <c r="CL39" i="14" s="1"/>
  <c r="CK42" i="14"/>
  <c r="CL42" i="14" s="1"/>
  <c r="CG37" i="5"/>
  <c r="CH37" i="5" s="1"/>
  <c r="CG34" i="5"/>
  <c r="CH34" i="5" s="1"/>
  <c r="CK34" i="5" s="1"/>
  <c r="CL34" i="5" s="1"/>
  <c r="CG31" i="5"/>
  <c r="CH31" i="5" s="1"/>
  <c r="CK31" i="5" s="1"/>
  <c r="CL31" i="5" s="1"/>
  <c r="CG28" i="5"/>
  <c r="CH28" i="5" s="1"/>
  <c r="CK28" i="5" s="1"/>
  <c r="CL28" i="5" s="1"/>
  <c r="CG25" i="5"/>
  <c r="CH25" i="5" s="1"/>
  <c r="CK25" i="5" s="1"/>
  <c r="CL25" i="5" s="1"/>
  <c r="CG41" i="5"/>
  <c r="CH41" i="5" s="1"/>
  <c r="CK41" i="5" s="1"/>
  <c r="CL41" i="5" s="1"/>
  <c r="CG38" i="5"/>
  <c r="CH38" i="5" s="1"/>
  <c r="CK38" i="5" s="1"/>
  <c r="CL38" i="5" s="1"/>
  <c r="CG35" i="5"/>
  <c r="CH35" i="5" s="1"/>
  <c r="CK35" i="5" s="1"/>
  <c r="CL35" i="5" s="1"/>
  <c r="CG32" i="5"/>
  <c r="CH32" i="5" s="1"/>
  <c r="CK32" i="5" s="1"/>
  <c r="CL32" i="5" s="1"/>
  <c r="CG29" i="5"/>
  <c r="CH29" i="5" s="1"/>
  <c r="CK29" i="5" s="1"/>
  <c r="CL29" i="5" s="1"/>
  <c r="CG26" i="5"/>
  <c r="CH26" i="5" s="1"/>
  <c r="CK26" i="5" s="1"/>
  <c r="CL26" i="5" s="1"/>
  <c r="CG42" i="5"/>
  <c r="CH42" i="5" s="1"/>
  <c r="CK42" i="5" s="1"/>
  <c r="CL42" i="5" s="1"/>
  <c r="CG39" i="5"/>
  <c r="CH39" i="5" s="1"/>
  <c r="CG36" i="5"/>
  <c r="CH36" i="5" s="1"/>
  <c r="CK36" i="5" s="1"/>
  <c r="CL36" i="5" s="1"/>
  <c r="CG33" i="5"/>
  <c r="CH33" i="5" s="1"/>
  <c r="CK33" i="5" s="1"/>
  <c r="CL33" i="5" s="1"/>
  <c r="CG30" i="5"/>
  <c r="CH30" i="5" s="1"/>
  <c r="CK30" i="5" s="1"/>
  <c r="CL30" i="5" s="1"/>
  <c r="CG27" i="5"/>
  <c r="CH27" i="5" s="1"/>
  <c r="CK27" i="5" s="1"/>
  <c r="CL27" i="5" s="1"/>
  <c r="CG24" i="5"/>
  <c r="CH24" i="5" s="1"/>
  <c r="CK24" i="5" s="1"/>
  <c r="CL24" i="5" s="1"/>
  <c r="CK39" i="5"/>
  <c r="CL39" i="5" s="1"/>
  <c r="CK37" i="5"/>
  <c r="CL37" i="5" s="1"/>
  <c r="CK40" i="5"/>
  <c r="CL40" i="5" s="1"/>
  <c r="CK34" i="11"/>
  <c r="CL34" i="11" s="1"/>
  <c r="CK30" i="11"/>
  <c r="CL30" i="11" s="1"/>
  <c r="CK26" i="11"/>
  <c r="CL26" i="11" s="1"/>
  <c r="CK28" i="11"/>
  <c r="CL28" i="11" s="1"/>
  <c r="CG28" i="9"/>
  <c r="CH28" i="9" s="1"/>
  <c r="CK28" i="9" s="1"/>
  <c r="CL28" i="9" s="1"/>
  <c r="CG27" i="9"/>
  <c r="CH27" i="9" s="1"/>
  <c r="CK27" i="9" s="1"/>
  <c r="CL27" i="9" s="1"/>
  <c r="CG26" i="9"/>
  <c r="CH26" i="9" s="1"/>
  <c r="CK26" i="9" s="1"/>
  <c r="CL26" i="9" s="1"/>
  <c r="CK30" i="10"/>
  <c r="CL30" i="10" s="1"/>
  <c r="CK24" i="10"/>
  <c r="CL24" i="10" s="1"/>
  <c r="CK27" i="10"/>
  <c r="CL27" i="10" s="1"/>
  <c r="CK34" i="10"/>
  <c r="CL34" i="10" s="1"/>
  <c r="CK35" i="10"/>
  <c r="CL35" i="10" s="1"/>
  <c r="CK32" i="10"/>
  <c r="CL32" i="10" s="1"/>
  <c r="CK29" i="10"/>
  <c r="CL29" i="10" s="1"/>
  <c r="CO23" i="10"/>
  <c r="CQ23" i="10" s="1"/>
  <c r="CS23" i="10" s="1"/>
  <c r="CT23" i="10" s="1"/>
  <c r="CP23" i="10"/>
  <c r="CR23" i="10" s="1"/>
  <c r="CK26" i="12"/>
  <c r="CL26" i="12" s="1"/>
  <c r="AW26" i="13"/>
  <c r="AX26" i="13" s="1"/>
  <c r="AZ26" i="13" s="1"/>
  <c r="BA26" i="13" s="1"/>
  <c r="BB26" i="13" s="1"/>
  <c r="AW25" i="13"/>
  <c r="AX25" i="13" s="1"/>
  <c r="AZ25" i="13" s="1"/>
  <c r="BA25" i="13" s="1"/>
  <c r="BB25" i="13" s="1"/>
  <c r="AW24" i="13"/>
  <c r="AX24" i="13" s="1"/>
  <c r="AZ24" i="13" s="1"/>
  <c r="BA24" i="13" s="1"/>
  <c r="BB24" i="13" s="1"/>
  <c r="AW23" i="13"/>
  <c r="AX23" i="13" s="1"/>
  <c r="AZ23" i="13" s="1"/>
  <c r="BA23" i="13" s="1"/>
  <c r="BB23" i="13" s="1"/>
  <c r="AW35" i="11"/>
  <c r="AX35" i="11" s="1"/>
  <c r="AZ35" i="11" s="1"/>
  <c r="BA35" i="11" s="1"/>
  <c r="BB35" i="11" s="1"/>
  <c r="AW34" i="11"/>
  <c r="AX34" i="11" s="1"/>
  <c r="AZ34" i="11" s="1"/>
  <c r="BA34" i="11" s="1"/>
  <c r="BB34" i="11" s="1"/>
  <c r="AW33" i="11"/>
  <c r="AX33" i="11" s="1"/>
  <c r="AZ33" i="11" s="1"/>
  <c r="BA33" i="11" s="1"/>
  <c r="BB33" i="11" s="1"/>
  <c r="AW32" i="11"/>
  <c r="AX32" i="11" s="1"/>
  <c r="AZ32" i="11" s="1"/>
  <c r="BA32" i="11" s="1"/>
  <c r="BB32" i="11" s="1"/>
  <c r="AW31" i="11"/>
  <c r="AX31" i="11" s="1"/>
  <c r="AZ31" i="11" s="1"/>
  <c r="BA31" i="11" s="1"/>
  <c r="BB31" i="11" s="1"/>
  <c r="AW30" i="11"/>
  <c r="AX30" i="11" s="1"/>
  <c r="AZ30" i="11" s="1"/>
  <c r="BA30" i="11" s="1"/>
  <c r="BB30" i="11" s="1"/>
  <c r="AW29" i="11"/>
  <c r="AX29" i="11" s="1"/>
  <c r="AZ29" i="11" s="1"/>
  <c r="BA29" i="11" s="1"/>
  <c r="BB29" i="11" s="1"/>
  <c r="AW33" i="5"/>
  <c r="AX33" i="5" s="1"/>
  <c r="AZ33" i="5" s="1"/>
  <c r="BA33" i="5" s="1"/>
  <c r="BB33" i="5" s="1"/>
  <c r="AW42" i="14"/>
  <c r="AX42" i="14" s="1"/>
  <c r="AZ42" i="14" s="1"/>
  <c r="BA42" i="14" s="1"/>
  <c r="BB42" i="14" s="1"/>
  <c r="AW41" i="14"/>
  <c r="AX41" i="14" s="1"/>
  <c r="AZ41" i="14" s="1"/>
  <c r="BA41" i="14" s="1"/>
  <c r="BB41" i="14" s="1"/>
  <c r="AW40" i="14"/>
  <c r="AX40" i="14" s="1"/>
  <c r="AZ40" i="14" s="1"/>
  <c r="BA40" i="14" s="1"/>
  <c r="BB40" i="14" s="1"/>
  <c r="AW39" i="14"/>
  <c r="AX39" i="14" s="1"/>
  <c r="AZ39" i="14" s="1"/>
  <c r="BA39" i="14" s="1"/>
  <c r="BB39" i="14" s="1"/>
  <c r="AW38" i="14"/>
  <c r="AX38" i="14" s="1"/>
  <c r="AZ38" i="14" s="1"/>
  <c r="BA38" i="14" s="1"/>
  <c r="BB38" i="14" s="1"/>
  <c r="AW37" i="14"/>
  <c r="AX37" i="14" s="1"/>
  <c r="AZ37" i="14" s="1"/>
  <c r="BA37" i="14" s="1"/>
  <c r="BB37" i="14" s="1"/>
  <c r="AW36" i="14"/>
  <c r="AX36" i="14" s="1"/>
  <c r="AZ36" i="14" s="1"/>
  <c r="BA36" i="14" s="1"/>
  <c r="BB36" i="14" s="1"/>
  <c r="AW35" i="14"/>
  <c r="AX35" i="14" s="1"/>
  <c r="AZ35" i="14" s="1"/>
  <c r="BA35" i="14" s="1"/>
  <c r="BB35" i="14" s="1"/>
  <c r="AW34" i="14"/>
  <c r="AX34" i="14" s="1"/>
  <c r="AZ34" i="14" s="1"/>
  <c r="BA34" i="14" s="1"/>
  <c r="BB34" i="14" s="1"/>
  <c r="AW33" i="14"/>
  <c r="AX33" i="14" s="1"/>
  <c r="AZ33" i="14" s="1"/>
  <c r="BA33" i="14" s="1"/>
  <c r="BB33" i="14" s="1"/>
  <c r="AW32" i="14"/>
  <c r="AX32" i="14" s="1"/>
  <c r="AZ32" i="14" s="1"/>
  <c r="BA32" i="14" s="1"/>
  <c r="BB32" i="14" s="1"/>
  <c r="AW31" i="14"/>
  <c r="AX31" i="14" s="1"/>
  <c r="AZ31" i="14" s="1"/>
  <c r="BA31" i="14" s="1"/>
  <c r="BB31" i="14" s="1"/>
  <c r="AW30" i="14"/>
  <c r="AX30" i="14" s="1"/>
  <c r="AZ30" i="14" s="1"/>
  <c r="BA30" i="14" s="1"/>
  <c r="BB30" i="14" s="1"/>
  <c r="AW29" i="14"/>
  <c r="AX29" i="14" s="1"/>
  <c r="AZ29" i="14" s="1"/>
  <c r="BA29" i="14" s="1"/>
  <c r="BB29" i="14" s="1"/>
  <c r="AW28" i="14"/>
  <c r="AX28" i="14" s="1"/>
  <c r="AZ28" i="14" s="1"/>
  <c r="BA28" i="14" s="1"/>
  <c r="BB28" i="14" s="1"/>
  <c r="AW27" i="14"/>
  <c r="AX27" i="14" s="1"/>
  <c r="AZ27" i="14" s="1"/>
  <c r="BA27" i="14" s="1"/>
  <c r="BB27" i="14" s="1"/>
  <c r="CO33" i="10" l="1"/>
  <c r="CQ33" i="10" s="1"/>
  <c r="CP33" i="10"/>
  <c r="CR33" i="10" s="1"/>
  <c r="CP27" i="18"/>
  <c r="CR27" i="18" s="1"/>
  <c r="CO39" i="18"/>
  <c r="CQ39" i="18" s="1"/>
  <c r="CP39" i="18"/>
  <c r="CR39" i="18" s="1"/>
  <c r="CO43" i="18"/>
  <c r="CQ43" i="18" s="1"/>
  <c r="CP26" i="18"/>
  <c r="CR26" i="18" s="1"/>
  <c r="CO26" i="18"/>
  <c r="CQ26" i="18" s="1"/>
  <c r="CO31" i="18"/>
  <c r="CQ31" i="18" s="1"/>
  <c r="CP31" i="18"/>
  <c r="CR31" i="18" s="1"/>
  <c r="CP26" i="10"/>
  <c r="CR26" i="10" s="1"/>
  <c r="CP25" i="18"/>
  <c r="CR25" i="18" s="1"/>
  <c r="CO25" i="18"/>
  <c r="CQ25" i="18" s="1"/>
  <c r="CP41" i="18"/>
  <c r="CR41" i="18" s="1"/>
  <c r="CO41" i="18"/>
  <c r="CQ41" i="18" s="1"/>
  <c r="CO44" i="18"/>
  <c r="CQ44" i="18" s="1"/>
  <c r="CP44" i="18"/>
  <c r="CR44" i="18" s="1"/>
  <c r="CP23" i="18"/>
  <c r="CR23" i="18" s="1"/>
  <c r="CO23" i="18"/>
  <c r="CQ23" i="18" s="1"/>
  <c r="CP28" i="18"/>
  <c r="CR28" i="18" s="1"/>
  <c r="CO28" i="18"/>
  <c r="CQ28" i="18" s="1"/>
  <c r="CP32" i="18"/>
  <c r="CR32" i="18" s="1"/>
  <c r="CO32" i="18"/>
  <c r="CQ32" i="18" s="1"/>
  <c r="CO33" i="18"/>
  <c r="CQ33" i="18" s="1"/>
  <c r="CP42" i="18"/>
  <c r="CR42" i="18" s="1"/>
  <c r="CO35" i="18"/>
  <c r="CQ35" i="18" s="1"/>
  <c r="CP24" i="18"/>
  <c r="CR24" i="18" s="1"/>
  <c r="CP36" i="18"/>
  <c r="CR36" i="18" s="1"/>
  <c r="CP37" i="18"/>
  <c r="CR37" i="18" s="1"/>
  <c r="CO37" i="18"/>
  <c r="CQ37" i="18" s="1"/>
  <c r="CP45" i="18"/>
  <c r="CR45" i="18" s="1"/>
  <c r="CO45" i="18"/>
  <c r="CQ45" i="18" s="1"/>
  <c r="CP47" i="18"/>
  <c r="CR47" i="18" s="1"/>
  <c r="CO47" i="18"/>
  <c r="CQ47" i="18" s="1"/>
  <c r="CP46" i="18"/>
  <c r="CR46" i="18" s="1"/>
  <c r="CO46" i="18"/>
  <c r="CQ46" i="18" s="1"/>
  <c r="CP40" i="18"/>
  <c r="CR40" i="18" s="1"/>
  <c r="CO40" i="18"/>
  <c r="CQ40" i="18" s="1"/>
  <c r="CO30" i="18"/>
  <c r="CQ30" i="18" s="1"/>
  <c r="CP30" i="18"/>
  <c r="CR30" i="18" s="1"/>
  <c r="CP29" i="18"/>
  <c r="CR29" i="18" s="1"/>
  <c r="CO29" i="18"/>
  <c r="CQ29" i="18" s="1"/>
  <c r="CP38" i="18"/>
  <c r="CR38" i="18" s="1"/>
  <c r="CO38" i="18"/>
  <c r="CQ38" i="18" s="1"/>
  <c r="CP34" i="18"/>
  <c r="CR34" i="18" s="1"/>
  <c r="CO34" i="18"/>
  <c r="CQ34" i="18" s="1"/>
  <c r="CP32" i="10"/>
  <c r="CR32" i="10" s="1"/>
  <c r="CO32" i="10"/>
  <c r="CQ32" i="10" s="1"/>
  <c r="CO31" i="10"/>
  <c r="CQ31" i="10" s="1"/>
  <c r="CP31" i="10"/>
  <c r="CR31" i="10" s="1"/>
  <c r="CO35" i="10"/>
  <c r="CQ35" i="10" s="1"/>
  <c r="CP35" i="10"/>
  <c r="CR35" i="10" s="1"/>
  <c r="CS35" i="10" s="1"/>
  <c r="CT35" i="10" s="1"/>
  <c r="CO25" i="10"/>
  <c r="CQ25" i="10" s="1"/>
  <c r="CP25" i="10"/>
  <c r="CR25" i="10" s="1"/>
  <c r="CO34" i="10"/>
  <c r="CQ34" i="10" s="1"/>
  <c r="CP34" i="10"/>
  <c r="CR34" i="10" s="1"/>
  <c r="CO28" i="10"/>
  <c r="CQ28" i="10" s="1"/>
  <c r="CP28" i="10"/>
  <c r="CR28" i="10" s="1"/>
  <c r="CO27" i="10"/>
  <c r="CQ27" i="10" s="1"/>
  <c r="CP27" i="10"/>
  <c r="CR27" i="10" s="1"/>
  <c r="CS27" i="10" s="1"/>
  <c r="CT27" i="10" s="1"/>
  <c r="CO36" i="10"/>
  <c r="CQ36" i="10" s="1"/>
  <c r="CS36" i="10" s="1"/>
  <c r="CT36" i="10" s="1"/>
  <c r="CP36" i="10"/>
  <c r="CR36" i="10" s="1"/>
  <c r="CO24" i="10"/>
  <c r="CQ24" i="10" s="1"/>
  <c r="CP24" i="10"/>
  <c r="CR24" i="10" s="1"/>
  <c r="CO30" i="10"/>
  <c r="CQ30" i="10" s="1"/>
  <c r="CS30" i="10" s="1"/>
  <c r="CT30" i="10" s="1"/>
  <c r="CP30" i="10"/>
  <c r="CR30" i="10" s="1"/>
  <c r="CP29" i="10"/>
  <c r="CR29" i="10" s="1"/>
  <c r="CO29" i="10"/>
  <c r="CQ29" i="10" s="1"/>
  <c r="CS29" i="10" s="1"/>
  <c r="CT29" i="10" s="1"/>
  <c r="CS33" i="10"/>
  <c r="CT33" i="10" s="1"/>
  <c r="CP27" i="12"/>
  <c r="CO27" i="12"/>
  <c r="CQ27" i="12" s="1"/>
  <c r="CO26" i="12"/>
  <c r="CQ26" i="12" s="1"/>
  <c r="CP26" i="12"/>
  <c r="CO25" i="12"/>
  <c r="CQ25" i="12" s="1"/>
  <c r="CP25" i="12"/>
  <c r="CP24" i="12"/>
  <c r="CO24" i="12"/>
  <c r="CQ24" i="12" s="1"/>
  <c r="CO28" i="9"/>
  <c r="CQ28" i="9" s="1"/>
  <c r="CP28" i="9"/>
  <c r="CR28" i="9" s="1"/>
  <c r="CO27" i="9"/>
  <c r="CQ27" i="9" s="1"/>
  <c r="CP27" i="9"/>
  <c r="CR27" i="9" s="1"/>
  <c r="CO26" i="9"/>
  <c r="CQ26" i="9" s="1"/>
  <c r="CP26" i="9"/>
  <c r="CR26" i="9" s="1"/>
  <c r="CO32" i="14"/>
  <c r="CQ32" i="14" s="1"/>
  <c r="CS32" i="14" s="1"/>
  <c r="CT32" i="14" s="1"/>
  <c r="CP32" i="14"/>
  <c r="CR32" i="14" s="1"/>
  <c r="CP29" i="14"/>
  <c r="CR29" i="14" s="1"/>
  <c r="CO29" i="14"/>
  <c r="CQ29" i="14" s="1"/>
  <c r="CS29" i="14" s="1"/>
  <c r="CT29" i="14" s="1"/>
  <c r="CO31" i="14"/>
  <c r="CQ31" i="14" s="1"/>
  <c r="CP31" i="14"/>
  <c r="CR31" i="14" s="1"/>
  <c r="CP40" i="14"/>
  <c r="CR40" i="14" s="1"/>
  <c r="CO40" i="14"/>
  <c r="CQ40" i="14" s="1"/>
  <c r="CS40" i="14" s="1"/>
  <c r="CT40" i="14" s="1"/>
  <c r="CP33" i="14"/>
  <c r="CR33" i="14" s="1"/>
  <c r="CO33" i="14"/>
  <c r="CQ33" i="14" s="1"/>
  <c r="CO27" i="14"/>
  <c r="CQ27" i="14" s="1"/>
  <c r="CP27" i="14"/>
  <c r="CR27" i="14" s="1"/>
  <c r="CO39" i="14"/>
  <c r="CQ39" i="14" s="1"/>
  <c r="CP39" i="14"/>
  <c r="CR39" i="14" s="1"/>
  <c r="CO30" i="14"/>
  <c r="CQ30" i="14" s="1"/>
  <c r="CP30" i="14"/>
  <c r="CR30" i="14" s="1"/>
  <c r="CP41" i="14"/>
  <c r="CR41" i="14" s="1"/>
  <c r="CO41" i="14"/>
  <c r="CQ41" i="14" s="1"/>
  <c r="CO36" i="14"/>
  <c r="CQ36" i="14" s="1"/>
  <c r="CP36" i="14"/>
  <c r="CR36" i="14" s="1"/>
  <c r="CO42" i="14"/>
  <c r="CQ42" i="14" s="1"/>
  <c r="CP42" i="14"/>
  <c r="CR42" i="14" s="1"/>
  <c r="CS26" i="9" l="1"/>
  <c r="CT26" i="9" s="1"/>
  <c r="CS24" i="10"/>
  <c r="CT24" i="10" s="1"/>
  <c r="CS31" i="10"/>
  <c r="CT31" i="10" s="1"/>
  <c r="CS25" i="10"/>
  <c r="CT25" i="10" s="1"/>
  <c r="CS31" i="14"/>
  <c r="CT31" i="14" s="1"/>
  <c r="CS42" i="14"/>
  <c r="CT42" i="14" s="1"/>
  <c r="CS32" i="10"/>
  <c r="CT32" i="10" s="1"/>
  <c r="CS28" i="10"/>
  <c r="CT28" i="10" s="1"/>
  <c r="CS26" i="10"/>
  <c r="CT26" i="10" s="1"/>
  <c r="CS27" i="9"/>
  <c r="CT27" i="9" s="1"/>
  <c r="CS28" i="9"/>
  <c r="CT28" i="9" s="1"/>
  <c r="CS30" i="14"/>
  <c r="CT30" i="14" s="1"/>
  <c r="CS27" i="14"/>
  <c r="CT27" i="14" s="1"/>
  <c r="CP38" i="14"/>
  <c r="CR38" i="14" s="1"/>
  <c r="CO38" i="14"/>
  <c r="CQ38" i="14" s="1"/>
  <c r="CS41" i="14"/>
  <c r="CT41" i="14" s="1"/>
  <c r="CO35" i="14"/>
  <c r="CQ35" i="14" s="1"/>
  <c r="CP35" i="14"/>
  <c r="CR35" i="14" s="1"/>
  <c r="CO28" i="14"/>
  <c r="CQ28" i="14" s="1"/>
  <c r="CP28" i="14"/>
  <c r="CR28" i="14" s="1"/>
  <c r="CS36" i="14"/>
  <c r="CT36" i="14" s="1"/>
  <c r="CS33" i="14"/>
  <c r="CT33" i="14" s="1"/>
  <c r="CS39" i="14"/>
  <c r="CT39" i="14" s="1"/>
  <c r="CP34" i="14"/>
  <c r="CR34" i="14" s="1"/>
  <c r="CO34" i="14"/>
  <c r="CQ34" i="14" s="1"/>
  <c r="CO37" i="14"/>
  <c r="CQ37" i="14" s="1"/>
  <c r="CP37" i="14"/>
  <c r="CR37" i="14" s="1"/>
  <c r="AW36" i="5"/>
  <c r="AX36" i="5" s="1"/>
  <c r="AZ36" i="5" s="1"/>
  <c r="BA36" i="5" s="1"/>
  <c r="BB36" i="5" s="1"/>
  <c r="AW35" i="5"/>
  <c r="AX35" i="5" s="1"/>
  <c r="AZ35" i="5" s="1"/>
  <c r="BA35" i="5" s="1"/>
  <c r="BB35" i="5" s="1"/>
  <c r="AW34" i="5"/>
  <c r="AX34" i="5" s="1"/>
  <c r="AZ34" i="5" s="1"/>
  <c r="BA34" i="5" s="1"/>
  <c r="BB34" i="5" s="1"/>
  <c r="AW32" i="5"/>
  <c r="AX32" i="5" s="1"/>
  <c r="AZ32" i="5" s="1"/>
  <c r="BA32" i="5" s="1"/>
  <c r="BB32" i="5" s="1"/>
  <c r="AW31" i="5"/>
  <c r="AX31" i="5" s="1"/>
  <c r="AZ31" i="5" s="1"/>
  <c r="BA31" i="5" s="1"/>
  <c r="BB31" i="5" s="1"/>
  <c r="AW30" i="5"/>
  <c r="AX30" i="5" s="1"/>
  <c r="AZ30" i="5" s="1"/>
  <c r="BA30" i="5" s="1"/>
  <c r="BB30" i="5" s="1"/>
  <c r="AW29" i="5"/>
  <c r="AX29" i="5" s="1"/>
  <c r="AZ29" i="5" s="1"/>
  <c r="BA29" i="5" s="1"/>
  <c r="BB29" i="5" s="1"/>
  <c r="AW28" i="5"/>
  <c r="AX28" i="5" s="1"/>
  <c r="AZ28" i="5" s="1"/>
  <c r="BA28" i="5" s="1"/>
  <c r="BB28" i="5" s="1"/>
  <c r="AW27" i="5"/>
  <c r="AX27" i="5" s="1"/>
  <c r="AZ27" i="5" s="1"/>
  <c r="BA27" i="5" s="1"/>
  <c r="BB27" i="5" s="1"/>
  <c r="AW26" i="5"/>
  <c r="AX26" i="5" s="1"/>
  <c r="AZ26" i="5" s="1"/>
  <c r="BA26" i="5" s="1"/>
  <c r="BB26" i="5" s="1"/>
  <c r="AW25" i="5"/>
  <c r="AX25" i="5" s="1"/>
  <c r="AZ25" i="5" s="1"/>
  <c r="BA25" i="5" s="1"/>
  <c r="BB25" i="5" s="1"/>
  <c r="AW24" i="5"/>
  <c r="AX24" i="5" s="1"/>
  <c r="AZ24" i="5" s="1"/>
  <c r="BA24" i="5" s="1"/>
  <c r="BB24" i="5" s="1"/>
  <c r="AW23" i="5"/>
  <c r="AX23" i="5" s="1"/>
  <c r="AZ23" i="5" s="1"/>
  <c r="BA23" i="5" s="1"/>
  <c r="BB23" i="5" s="1"/>
  <c r="BZ25" i="17"/>
  <c r="CA25" i="17"/>
  <c r="CB25" i="17"/>
  <c r="CC25" i="17"/>
  <c r="CD25" i="17"/>
  <c r="CE25" i="17"/>
  <c r="CF25" i="17"/>
  <c r="CJ25" i="17"/>
  <c r="AW25" i="17"/>
  <c r="AX25" i="17" s="1"/>
  <c r="AZ25" i="17" s="1"/>
  <c r="BA25" i="17" s="1"/>
  <c r="BB25" i="17" s="1"/>
  <c r="AW24" i="17"/>
  <c r="AX24" i="17" s="1"/>
  <c r="AZ24" i="17" s="1"/>
  <c r="BA24" i="17" s="1"/>
  <c r="BB24" i="17" s="1"/>
  <c r="AW23" i="17"/>
  <c r="AX23" i="17" s="1"/>
  <c r="AZ23" i="17" s="1"/>
  <c r="BA23" i="17" s="1"/>
  <c r="BB23" i="17" s="1"/>
  <c r="AW39" i="15"/>
  <c r="AX39" i="15" s="1"/>
  <c r="AZ39" i="15" s="1"/>
  <c r="BA39" i="15" s="1"/>
  <c r="BB39" i="15" s="1"/>
  <c r="AW38" i="15"/>
  <c r="AX38" i="15" s="1"/>
  <c r="AZ38" i="15" s="1"/>
  <c r="BA38" i="15" s="1"/>
  <c r="BB38" i="15" s="1"/>
  <c r="AW37" i="15"/>
  <c r="AX37" i="15" s="1"/>
  <c r="AZ37" i="15" s="1"/>
  <c r="BA37" i="15" s="1"/>
  <c r="BB37" i="15" s="1"/>
  <c r="AW36" i="15"/>
  <c r="AX36" i="15" s="1"/>
  <c r="AZ36" i="15" s="1"/>
  <c r="BA36" i="15" s="1"/>
  <c r="BB36" i="15" s="1"/>
  <c r="AW35" i="15"/>
  <c r="AX35" i="15" s="1"/>
  <c r="AZ35" i="15" s="1"/>
  <c r="BA35" i="15" s="1"/>
  <c r="BB35" i="15" s="1"/>
  <c r="AW34" i="15"/>
  <c r="AX34" i="15" s="1"/>
  <c r="AZ34" i="15" s="1"/>
  <c r="BA34" i="15" s="1"/>
  <c r="BB34" i="15" s="1"/>
  <c r="AW33" i="15"/>
  <c r="AX33" i="15" s="1"/>
  <c r="AZ33" i="15" s="1"/>
  <c r="BA33" i="15" s="1"/>
  <c r="BB33" i="15" s="1"/>
  <c r="AW32" i="15"/>
  <c r="AX32" i="15" s="1"/>
  <c r="AZ32" i="15" s="1"/>
  <c r="BA32" i="15" s="1"/>
  <c r="BB32" i="15" s="1"/>
  <c r="AW31" i="15"/>
  <c r="AX31" i="15" s="1"/>
  <c r="AZ31" i="15" s="1"/>
  <c r="BA31" i="15" s="1"/>
  <c r="BB31" i="15" s="1"/>
  <c r="AW30" i="15"/>
  <c r="AX30" i="15" s="1"/>
  <c r="AZ30" i="15" s="1"/>
  <c r="BA30" i="15" s="1"/>
  <c r="BB30" i="15" s="1"/>
  <c r="AW29" i="15"/>
  <c r="AX29" i="15" s="1"/>
  <c r="AZ29" i="15" s="1"/>
  <c r="BA29" i="15" s="1"/>
  <c r="BB29" i="15" s="1"/>
  <c r="CG25" i="17" l="1"/>
  <c r="CH25" i="17" s="1"/>
  <c r="CS38" i="14"/>
  <c r="CT38" i="14" s="1"/>
  <c r="CS28" i="14"/>
  <c r="CT28" i="14" s="1"/>
  <c r="CS35" i="14"/>
  <c r="CT35" i="14" s="1"/>
  <c r="CS37" i="14"/>
  <c r="CT37" i="14" s="1"/>
  <c r="CS34" i="14"/>
  <c r="CT34" i="14" s="1"/>
  <c r="CK25" i="17"/>
  <c r="CL25" i="17" s="1"/>
  <c r="CO39" i="15"/>
  <c r="CQ39" i="15" s="1"/>
  <c r="CS39" i="15" s="1"/>
  <c r="CT39" i="15" s="1"/>
  <c r="CP39" i="15"/>
  <c r="CR39" i="15" s="1"/>
  <c r="CP31" i="15"/>
  <c r="CR31" i="15" s="1"/>
  <c r="CO31" i="15"/>
  <c r="CQ31" i="15" s="1"/>
  <c r="CS31" i="15" s="1"/>
  <c r="CT31" i="15" s="1"/>
  <c r="CO29" i="15"/>
  <c r="CQ29" i="15" s="1"/>
  <c r="CP29" i="15"/>
  <c r="CR29" i="15" s="1"/>
  <c r="CO34" i="15"/>
  <c r="CQ34" i="15" s="1"/>
  <c r="CP34" i="15"/>
  <c r="CR34" i="15" s="1"/>
  <c r="CO38" i="15"/>
  <c r="CQ38" i="15" s="1"/>
  <c r="CS38" i="15" s="1"/>
  <c r="CT38" i="15" s="1"/>
  <c r="CP38" i="15"/>
  <c r="CR38" i="15" s="1"/>
  <c r="CO30" i="15"/>
  <c r="CQ30" i="15" s="1"/>
  <c r="CS30" i="15" s="1"/>
  <c r="CT30" i="15" s="1"/>
  <c r="CP30" i="15"/>
  <c r="CR30" i="15" s="1"/>
  <c r="CP37" i="15"/>
  <c r="CR37" i="15" s="1"/>
  <c r="CO37" i="15"/>
  <c r="CQ37" i="15" s="1"/>
  <c r="CP36" i="15"/>
  <c r="CR36" i="15" s="1"/>
  <c r="CO36" i="15"/>
  <c r="CQ36" i="15" s="1"/>
  <c r="CS36" i="15" s="1"/>
  <c r="CT36" i="15" s="1"/>
  <c r="CO32" i="15"/>
  <c r="CQ32" i="15" s="1"/>
  <c r="CP32" i="15"/>
  <c r="CR32" i="15" s="1"/>
  <c r="CS29" i="15" l="1"/>
  <c r="CT29" i="15" s="1"/>
  <c r="CS37" i="15"/>
  <c r="CT37" i="15" s="1"/>
  <c r="CO25" i="17"/>
  <c r="CQ25" i="17" s="1"/>
  <c r="CP25" i="17"/>
  <c r="CR25" i="17" s="1"/>
  <c r="CS34" i="15"/>
  <c r="CT34" i="15" s="1"/>
  <c r="CO35" i="15"/>
  <c r="CQ35" i="15" s="1"/>
  <c r="CP35" i="15"/>
  <c r="CR35" i="15" s="1"/>
  <c r="CS32" i="15"/>
  <c r="CT32" i="15" s="1"/>
  <c r="CO33" i="15"/>
  <c r="CQ33" i="15" s="1"/>
  <c r="CP33" i="15"/>
  <c r="CR33" i="15" s="1"/>
  <c r="AW36" i="16"/>
  <c r="AX36" i="16" s="1"/>
  <c r="AZ36" i="16" s="1"/>
  <c r="BA36" i="16" s="1"/>
  <c r="BB36" i="16" s="1"/>
  <c r="AW35" i="16"/>
  <c r="AX35" i="16" s="1"/>
  <c r="AZ35" i="16" s="1"/>
  <c r="BA35" i="16" s="1"/>
  <c r="BB35" i="16" s="1"/>
  <c r="AW34" i="16"/>
  <c r="AX34" i="16" s="1"/>
  <c r="AZ34" i="16" s="1"/>
  <c r="BA34" i="16" s="1"/>
  <c r="BB34" i="16" s="1"/>
  <c r="AW33" i="16"/>
  <c r="AX33" i="16" s="1"/>
  <c r="AZ33" i="16" s="1"/>
  <c r="BA33" i="16" s="1"/>
  <c r="BB33" i="16" s="1"/>
  <c r="AW32" i="16"/>
  <c r="AX32" i="16" s="1"/>
  <c r="AZ32" i="16" s="1"/>
  <c r="BA32" i="16" s="1"/>
  <c r="BB32" i="16" s="1"/>
  <c r="AW31" i="16"/>
  <c r="AX31" i="16" s="1"/>
  <c r="AZ31" i="16" s="1"/>
  <c r="BA31" i="16" s="1"/>
  <c r="BB31" i="16" s="1"/>
  <c r="AW30" i="16"/>
  <c r="AX30" i="16" s="1"/>
  <c r="AZ30" i="16" s="1"/>
  <c r="BA30" i="16" s="1"/>
  <c r="BB30" i="16" s="1"/>
  <c r="AW29" i="16"/>
  <c r="AX29" i="16" s="1"/>
  <c r="AZ29" i="16" s="1"/>
  <c r="BA29" i="16" s="1"/>
  <c r="BB29" i="16" s="1"/>
  <c r="AW28" i="16"/>
  <c r="AX28" i="16" s="1"/>
  <c r="AZ28" i="16" s="1"/>
  <c r="BA28" i="16" s="1"/>
  <c r="BB28" i="16" s="1"/>
  <c r="AW27" i="16"/>
  <c r="AX27" i="16" s="1"/>
  <c r="AZ27" i="16" s="1"/>
  <c r="BA27" i="16" s="1"/>
  <c r="BB27" i="16" s="1"/>
  <c r="AW24" i="15"/>
  <c r="AX24" i="15" s="1"/>
  <c r="AZ24" i="15" s="1"/>
  <c r="BA24" i="15" s="1"/>
  <c r="BB24" i="15" s="1"/>
  <c r="AW23" i="15"/>
  <c r="AX23" i="15" s="1"/>
  <c r="AZ23" i="15" s="1"/>
  <c r="BA23" i="15" s="1"/>
  <c r="BB23" i="15" s="1"/>
  <c r="AW25" i="8"/>
  <c r="AX25" i="8" s="1"/>
  <c r="AZ25" i="8" s="1"/>
  <c r="BA25" i="8" s="1"/>
  <c r="BB25" i="8" s="1"/>
  <c r="AW24" i="8"/>
  <c r="AX24" i="8" s="1"/>
  <c r="AZ24" i="8" s="1"/>
  <c r="BA24" i="8" s="1"/>
  <c r="BB24" i="8" s="1"/>
  <c r="AW23" i="8"/>
  <c r="AX23" i="8" s="1"/>
  <c r="AZ23" i="8" s="1"/>
  <c r="BA23" i="8" s="1"/>
  <c r="BB23" i="8" s="1"/>
  <c r="AW27" i="12"/>
  <c r="AX27" i="12" s="1"/>
  <c r="AZ27" i="12" s="1"/>
  <c r="AW26" i="12"/>
  <c r="AX26" i="12" s="1"/>
  <c r="AZ26" i="12" s="1"/>
  <c r="AW25" i="12"/>
  <c r="AX25" i="12" s="1"/>
  <c r="AZ25" i="12" s="1"/>
  <c r="AW24" i="12"/>
  <c r="AX24" i="12" s="1"/>
  <c r="AZ24" i="12" s="1"/>
  <c r="AW23" i="12"/>
  <c r="AX23" i="12" s="1"/>
  <c r="AZ23" i="12" s="1"/>
  <c r="BA23" i="12" s="1"/>
  <c r="BB23" i="12" s="1"/>
  <c r="AF5" i="18"/>
  <c r="AF4" i="18"/>
  <c r="AF3" i="18"/>
  <c r="AF2" i="18"/>
  <c r="AW24" i="14"/>
  <c r="AX24" i="14"/>
  <c r="AZ24" i="14" s="1"/>
  <c r="AW25" i="14"/>
  <c r="AX25" i="14"/>
  <c r="AZ25" i="14" s="1"/>
  <c r="AW26" i="14"/>
  <c r="AX26" i="14"/>
  <c r="AZ26" i="14" s="1"/>
  <c r="BA26" i="14" s="1"/>
  <c r="AW37" i="5"/>
  <c r="AX37" i="5"/>
  <c r="AZ37" i="5" s="1"/>
  <c r="BA37" i="5" s="1"/>
  <c r="AW38" i="5"/>
  <c r="AX38" i="5"/>
  <c r="AZ38" i="5" s="1"/>
  <c r="AW39" i="5"/>
  <c r="AX39" i="5"/>
  <c r="AZ39" i="5" s="1"/>
  <c r="AW40" i="5"/>
  <c r="AX40" i="5"/>
  <c r="AZ40" i="5" s="1"/>
  <c r="AW41" i="5"/>
  <c r="AX41" i="5"/>
  <c r="AZ41" i="5" s="1"/>
  <c r="AW42" i="5"/>
  <c r="AX42" i="5"/>
  <c r="AZ42" i="5" s="1"/>
  <c r="AW26" i="15"/>
  <c r="AX26" i="15" s="1"/>
  <c r="AZ26" i="15" s="1"/>
  <c r="AW27" i="15"/>
  <c r="AX27" i="15" s="1"/>
  <c r="AZ27" i="15" s="1"/>
  <c r="AW28" i="15"/>
  <c r="AX28" i="15" s="1"/>
  <c r="AZ28" i="15" s="1"/>
  <c r="BZ23" i="15"/>
  <c r="CA23" i="15"/>
  <c r="CB23" i="15"/>
  <c r="CC23" i="15"/>
  <c r="CD23" i="15"/>
  <c r="CE23" i="15"/>
  <c r="CF23" i="15"/>
  <c r="CJ23" i="15"/>
  <c r="AW23" i="14"/>
  <c r="AX23" i="14" s="1"/>
  <c r="AZ23" i="14" s="1"/>
  <c r="BZ23" i="14"/>
  <c r="CA23" i="14"/>
  <c r="CB23" i="14"/>
  <c r="CC23" i="14"/>
  <c r="CD23" i="14"/>
  <c r="CE23" i="14"/>
  <c r="CF23" i="14"/>
  <c r="CJ23" i="14"/>
  <c r="CS33" i="15" l="1"/>
  <c r="CT33" i="15" s="1"/>
  <c r="CS35" i="15"/>
  <c r="CT35" i="15" s="1"/>
  <c r="BA24" i="12"/>
  <c r="BB24" i="12" s="1"/>
  <c r="CR24" i="12"/>
  <c r="BA25" i="12"/>
  <c r="BB25" i="12" s="1"/>
  <c r="CR25" i="12"/>
  <c r="BA26" i="12"/>
  <c r="BB26" i="12" s="1"/>
  <c r="CR26" i="12"/>
  <c r="BA27" i="12"/>
  <c r="BB27" i="12" s="1"/>
  <c r="CR27" i="12"/>
  <c r="BA42" i="5"/>
  <c r="BB42" i="5"/>
  <c r="BA41" i="5"/>
  <c r="BB41" i="5"/>
  <c r="BB26" i="14"/>
  <c r="CO25" i="14"/>
  <c r="CQ25" i="14" s="1"/>
  <c r="CS25" i="17"/>
  <c r="CT25" i="17" s="1"/>
  <c r="CO32" i="16"/>
  <c r="CQ32" i="16" s="1"/>
  <c r="CS32" i="16" s="1"/>
  <c r="CT32" i="16" s="1"/>
  <c r="CP32" i="16"/>
  <c r="CR32" i="16" s="1"/>
  <c r="CO30" i="16"/>
  <c r="CQ30" i="16" s="1"/>
  <c r="CS30" i="16" s="1"/>
  <c r="CT30" i="16" s="1"/>
  <c r="CP30" i="16"/>
  <c r="CR30" i="16" s="1"/>
  <c r="CO36" i="16"/>
  <c r="CQ36" i="16" s="1"/>
  <c r="CP36" i="16"/>
  <c r="CR36" i="16" s="1"/>
  <c r="CO35" i="16"/>
  <c r="CQ35" i="16" s="1"/>
  <c r="CP35" i="16"/>
  <c r="CR35" i="16" s="1"/>
  <c r="CP26" i="15"/>
  <c r="CR26" i="15" s="1"/>
  <c r="CP28" i="15"/>
  <c r="CR28" i="15" s="1"/>
  <c r="CG23" i="15"/>
  <c r="CH23" i="15" s="1"/>
  <c r="CK23" i="15" s="1"/>
  <c r="CL23" i="15" s="1"/>
  <c r="CO23" i="15" s="1"/>
  <c r="CQ23" i="15" s="1"/>
  <c r="BA25" i="14"/>
  <c r="BB25" i="14"/>
  <c r="BA24" i="14"/>
  <c r="BB24" i="14"/>
  <c r="CG23" i="14"/>
  <c r="CH23" i="14" s="1"/>
  <c r="CK23" i="14" s="1"/>
  <c r="CL23" i="14" s="1"/>
  <c r="BB39" i="5"/>
  <c r="BA39" i="5"/>
  <c r="CO39" i="5"/>
  <c r="CQ39" i="5" s="1"/>
  <c r="CP39" i="5"/>
  <c r="CR39" i="5" s="1"/>
  <c r="BA38" i="5"/>
  <c r="BB38" i="5"/>
  <c r="CO36" i="5"/>
  <c r="CQ36" i="5" s="1"/>
  <c r="BB40" i="5"/>
  <c r="BA40" i="5"/>
  <c r="BB37" i="5"/>
  <c r="BA27" i="15"/>
  <c r="BB27" i="15"/>
  <c r="BB28" i="15"/>
  <c r="BA28" i="15"/>
  <c r="BA26" i="15"/>
  <c r="BB26" i="15"/>
  <c r="CO31" i="11"/>
  <c r="CQ31" i="11" s="1"/>
  <c r="CP31" i="11"/>
  <c r="CR31" i="11" s="1"/>
  <c r="CO29" i="11"/>
  <c r="CQ29" i="11" s="1"/>
  <c r="CP29" i="11"/>
  <c r="CR29" i="11" s="1"/>
  <c r="CO33" i="11"/>
  <c r="CQ33" i="11" s="1"/>
  <c r="CP33" i="11"/>
  <c r="CR33" i="11" s="1"/>
  <c r="CO35" i="11"/>
  <c r="CQ35" i="11" s="1"/>
  <c r="CP35" i="11"/>
  <c r="CR35" i="11" s="1"/>
  <c r="CP32" i="11"/>
  <c r="CR32" i="11" s="1"/>
  <c r="CO32" i="11"/>
  <c r="CQ32" i="11" s="1"/>
  <c r="BB23" i="14"/>
  <c r="BA23" i="14"/>
  <c r="CS36" i="16" l="1"/>
  <c r="CT36" i="16" s="1"/>
  <c r="CS35" i="11"/>
  <c r="CT35" i="11" s="1"/>
  <c r="CS29" i="11"/>
  <c r="CT29" i="11" s="1"/>
  <c r="CP25" i="14"/>
  <c r="CR25" i="14" s="1"/>
  <c r="CS25" i="14" s="1"/>
  <c r="CT25" i="14" s="1"/>
  <c r="CO33" i="16"/>
  <c r="CQ33" i="16" s="1"/>
  <c r="CP33" i="16"/>
  <c r="CR33" i="16" s="1"/>
  <c r="CO31" i="16"/>
  <c r="CQ31" i="16" s="1"/>
  <c r="CP31" i="16"/>
  <c r="CR31" i="16" s="1"/>
  <c r="CP34" i="16"/>
  <c r="CR34" i="16" s="1"/>
  <c r="CO34" i="16"/>
  <c r="CQ34" i="16" s="1"/>
  <c r="CS34" i="16" s="1"/>
  <c r="CT34" i="16" s="1"/>
  <c r="CS35" i="16"/>
  <c r="CT35" i="16" s="1"/>
  <c r="CO28" i="16"/>
  <c r="CQ28" i="16" s="1"/>
  <c r="CS28" i="16" s="1"/>
  <c r="CT28" i="16" s="1"/>
  <c r="CP28" i="16"/>
  <c r="CR28" i="16" s="1"/>
  <c r="CP29" i="16"/>
  <c r="CR29" i="16" s="1"/>
  <c r="CO29" i="16"/>
  <c r="CQ29" i="16" s="1"/>
  <c r="CO27" i="16"/>
  <c r="CQ27" i="16" s="1"/>
  <c r="CS27" i="16" s="1"/>
  <c r="CT27" i="16" s="1"/>
  <c r="CP27" i="16"/>
  <c r="CR27" i="16" s="1"/>
  <c r="CO28" i="15"/>
  <c r="CQ28" i="15" s="1"/>
  <c r="CS28" i="15" s="1"/>
  <c r="CT28" i="15" s="1"/>
  <c r="CO26" i="15"/>
  <c r="CQ26" i="15" s="1"/>
  <c r="CS26" i="15" s="1"/>
  <c r="CT26" i="15" s="1"/>
  <c r="CP23" i="15"/>
  <c r="CR23" i="15" s="1"/>
  <c r="CS23" i="15" s="1"/>
  <c r="CP36" i="5"/>
  <c r="CR36" i="5" s="1"/>
  <c r="CS36" i="5" s="1"/>
  <c r="CT36" i="5" s="1"/>
  <c r="CO24" i="14"/>
  <c r="CQ24" i="14" s="1"/>
  <c r="CP24" i="14"/>
  <c r="CR24" i="14" s="1"/>
  <c r="CO26" i="14"/>
  <c r="CQ26" i="14" s="1"/>
  <c r="CP26" i="14"/>
  <c r="CR26" i="14" s="1"/>
  <c r="CP42" i="5"/>
  <c r="CR42" i="5" s="1"/>
  <c r="CO42" i="5"/>
  <c r="CQ42" i="5" s="1"/>
  <c r="CS42" i="5" s="1"/>
  <c r="CT42" i="5" s="1"/>
  <c r="CO41" i="5"/>
  <c r="CQ41" i="5" s="1"/>
  <c r="CS41" i="5" s="1"/>
  <c r="CT41" i="5" s="1"/>
  <c r="CP41" i="5"/>
  <c r="CR41" i="5" s="1"/>
  <c r="CO38" i="5"/>
  <c r="CQ38" i="5" s="1"/>
  <c r="CP38" i="5"/>
  <c r="CR38" i="5" s="1"/>
  <c r="CP40" i="5"/>
  <c r="CR40" i="5" s="1"/>
  <c r="CO40" i="5"/>
  <c r="CQ40" i="5" s="1"/>
  <c r="CS39" i="5"/>
  <c r="CT39" i="5" s="1"/>
  <c r="CO37" i="5"/>
  <c r="CQ37" i="5" s="1"/>
  <c r="CP37" i="5"/>
  <c r="CR37" i="5" s="1"/>
  <c r="CO27" i="15"/>
  <c r="CQ27" i="15" s="1"/>
  <c r="CP27" i="15"/>
  <c r="CR27" i="15" s="1"/>
  <c r="CO35" i="5"/>
  <c r="CQ35" i="5" s="1"/>
  <c r="CP35" i="5"/>
  <c r="CR35" i="5" s="1"/>
  <c r="CP34" i="5"/>
  <c r="CR34" i="5" s="1"/>
  <c r="CO34" i="5"/>
  <c r="CQ34" i="5" s="1"/>
  <c r="CO24" i="15"/>
  <c r="CQ24" i="15" s="1"/>
  <c r="CP24" i="15"/>
  <c r="CR24" i="15" s="1"/>
  <c r="CO33" i="5"/>
  <c r="CQ33" i="5" s="1"/>
  <c r="CP33" i="5"/>
  <c r="CR33" i="5" s="1"/>
  <c r="CS32" i="11"/>
  <c r="CT32" i="11" s="1"/>
  <c r="CS33" i="11"/>
  <c r="CT33" i="11" s="1"/>
  <c r="CO34" i="11"/>
  <c r="CQ34" i="11" s="1"/>
  <c r="CP34" i="11"/>
  <c r="CR34" i="11" s="1"/>
  <c r="CO30" i="11"/>
  <c r="CQ30" i="11" s="1"/>
  <c r="CP30" i="11"/>
  <c r="CR30" i="11" s="1"/>
  <c r="CS31" i="11"/>
  <c r="CT31" i="11" s="1"/>
  <c r="CP25" i="15"/>
  <c r="CR25" i="15" s="1"/>
  <c r="CO25" i="15"/>
  <c r="CQ25" i="15" s="1"/>
  <c r="CO23" i="14"/>
  <c r="CQ23" i="14" s="1"/>
  <c r="CP23" i="14"/>
  <c r="CR23" i="14" s="1"/>
  <c r="CS34" i="10"/>
  <c r="CT34" i="10" s="1"/>
  <c r="F17" i="24" s="1"/>
  <c r="CT23" i="15" l="1"/>
  <c r="CS38" i="5"/>
  <c r="CT38" i="5" s="1"/>
  <c r="CS31" i="16"/>
  <c r="CT31" i="16" s="1"/>
  <c r="CS29" i="16"/>
  <c r="CT29" i="16" s="1"/>
  <c r="CS24" i="14"/>
  <c r="CT24" i="14" s="1"/>
  <c r="CS23" i="14"/>
  <c r="CS40" i="5"/>
  <c r="CT40" i="5" s="1"/>
  <c r="CS30" i="11"/>
  <c r="CT30" i="11" s="1"/>
  <c r="CS34" i="11"/>
  <c r="CT34" i="11" s="1"/>
  <c r="CS26" i="14"/>
  <c r="CT26" i="14" s="1"/>
  <c r="CS33" i="16"/>
  <c r="CT33" i="16" s="1"/>
  <c r="CS37" i="5"/>
  <c r="CT37" i="5" s="1"/>
  <c r="CS27" i="15"/>
  <c r="CT27" i="15" s="1"/>
  <c r="CS34" i="5"/>
  <c r="CT34" i="5" s="1"/>
  <c r="CS35" i="5"/>
  <c r="CT35" i="5" s="1"/>
  <c r="CS25" i="15"/>
  <c r="CS24" i="15"/>
  <c r="CT24" i="15" s="1"/>
  <c r="CS33" i="5"/>
  <c r="CT33" i="5" s="1"/>
  <c r="AF3" i="15" l="1"/>
  <c r="AF4" i="15"/>
  <c r="AF5" i="15"/>
  <c r="AF2" i="15"/>
  <c r="AF5" i="14"/>
  <c r="CT23" i="14"/>
  <c r="F12" i="24" s="1"/>
  <c r="CT25" i="15"/>
  <c r="F8" i="24" s="1"/>
  <c r="AF4" i="14"/>
  <c r="AF2" i="14"/>
  <c r="AF3" i="14"/>
  <c r="BZ24" i="17"/>
  <c r="CA24" i="17"/>
  <c r="CB24" i="17"/>
  <c r="CC24" i="17"/>
  <c r="CD24" i="17"/>
  <c r="CE24" i="17"/>
  <c r="CF24" i="17"/>
  <c r="CJ24" i="17"/>
  <c r="BZ23" i="16"/>
  <c r="CA23" i="16"/>
  <c r="CB23" i="16"/>
  <c r="CC23" i="16"/>
  <c r="CD23" i="16"/>
  <c r="CE23" i="16"/>
  <c r="CF23" i="16"/>
  <c r="CJ23" i="16"/>
  <c r="BZ23" i="13"/>
  <c r="CA23" i="13"/>
  <c r="CB23" i="13"/>
  <c r="CC23" i="13"/>
  <c r="CD23" i="13"/>
  <c r="CE23" i="13"/>
  <c r="CF23" i="13"/>
  <c r="CJ23" i="13"/>
  <c r="BZ24" i="13"/>
  <c r="CA24" i="13"/>
  <c r="CB24" i="13"/>
  <c r="CC24" i="13"/>
  <c r="CD24" i="13"/>
  <c r="CE24" i="13"/>
  <c r="CF24" i="13"/>
  <c r="CJ24" i="13"/>
  <c r="BZ25" i="13"/>
  <c r="CA25" i="13"/>
  <c r="CB25" i="13"/>
  <c r="CC25" i="13"/>
  <c r="CD25" i="13"/>
  <c r="CE25" i="13"/>
  <c r="CF25" i="13"/>
  <c r="CJ25" i="13"/>
  <c r="BZ26" i="13"/>
  <c r="CA26" i="13"/>
  <c r="CB26" i="13"/>
  <c r="CC26" i="13"/>
  <c r="CD26" i="13"/>
  <c r="CE26" i="13"/>
  <c r="CF26" i="13"/>
  <c r="CJ26" i="13"/>
  <c r="BZ23" i="11"/>
  <c r="CA23" i="11"/>
  <c r="CB23" i="11"/>
  <c r="CC23" i="11"/>
  <c r="CD23" i="11"/>
  <c r="CE23" i="11"/>
  <c r="CF23" i="11"/>
  <c r="CJ23" i="11"/>
  <c r="CP25" i="16" l="1"/>
  <c r="CG24" i="17"/>
  <c r="CH24" i="17" s="1"/>
  <c r="CK24" i="17" s="1"/>
  <c r="CL24" i="17" s="1"/>
  <c r="CP24" i="17" s="1"/>
  <c r="CG23" i="16"/>
  <c r="CH23" i="16" s="1"/>
  <c r="CK23" i="16" s="1"/>
  <c r="CL23" i="16" s="1"/>
  <c r="CG26" i="13"/>
  <c r="CH26" i="13" s="1"/>
  <c r="CK26" i="13" s="1"/>
  <c r="CL26" i="13" s="1"/>
  <c r="CO26" i="13" s="1"/>
  <c r="CQ26" i="13" s="1"/>
  <c r="CG23" i="13"/>
  <c r="CH23" i="13" s="1"/>
  <c r="CK23" i="13" s="1"/>
  <c r="CL23" i="13" s="1"/>
  <c r="CO23" i="13" s="1"/>
  <c r="CQ23" i="13" s="1"/>
  <c r="CG25" i="13"/>
  <c r="CH25" i="13" s="1"/>
  <c r="CK25" i="13" s="1"/>
  <c r="CL25" i="13" s="1"/>
  <c r="CG24" i="13"/>
  <c r="CH24" i="13" s="1"/>
  <c r="CK24" i="13" s="1"/>
  <c r="CL24" i="13" s="1"/>
  <c r="CG23" i="11"/>
  <c r="CH23" i="11" s="1"/>
  <c r="CK23" i="11" s="1"/>
  <c r="CL23" i="11" s="1"/>
  <c r="CO26" i="11"/>
  <c r="CQ26" i="11" s="1"/>
  <c r="CO27" i="11"/>
  <c r="CQ27" i="11" s="1"/>
  <c r="CO28" i="11"/>
  <c r="CQ28" i="11" s="1"/>
  <c r="CO25" i="16" l="1"/>
  <c r="CQ25" i="16" s="1"/>
  <c r="CP26" i="13"/>
  <c r="CP23" i="13"/>
  <c r="CP28" i="11"/>
  <c r="CO24" i="17"/>
  <c r="CQ24" i="17" s="1"/>
  <c r="CO24" i="13"/>
  <c r="CQ24" i="13" s="1"/>
  <c r="CP24" i="13"/>
  <c r="CP25" i="11"/>
  <c r="CO25" i="11"/>
  <c r="CQ25" i="11" s="1"/>
  <c r="CP23" i="11"/>
  <c r="CO23" i="11"/>
  <c r="CQ23" i="11" s="1"/>
  <c r="CP27" i="11"/>
  <c r="CP26" i="11"/>
  <c r="CP24" i="16"/>
  <c r="CO24" i="16"/>
  <c r="CQ24" i="16" s="1"/>
  <c r="CO23" i="16"/>
  <c r="CQ23" i="16" s="1"/>
  <c r="CP23" i="16"/>
  <c r="CO26" i="16"/>
  <c r="CQ26" i="16" s="1"/>
  <c r="CP26" i="16"/>
  <c r="CP25" i="13"/>
  <c r="CO25" i="13"/>
  <c r="CQ25" i="13" s="1"/>
  <c r="CO24" i="11"/>
  <c r="CQ24" i="11" s="1"/>
  <c r="CP24" i="11"/>
  <c r="BZ24" i="19" l="1"/>
  <c r="CA24" i="19"/>
  <c r="CB24" i="19"/>
  <c r="CC24" i="19"/>
  <c r="CD24" i="19"/>
  <c r="CE24" i="19"/>
  <c r="CF24" i="19"/>
  <c r="CJ24" i="19"/>
  <c r="BZ25" i="19"/>
  <c r="CA25" i="19"/>
  <c r="CB25" i="19"/>
  <c r="CC25" i="19"/>
  <c r="CD25" i="19"/>
  <c r="CE25" i="19"/>
  <c r="CF25" i="19"/>
  <c r="CJ25" i="19"/>
  <c r="BZ26" i="19"/>
  <c r="CA26" i="19"/>
  <c r="CB26" i="19"/>
  <c r="CC26" i="19"/>
  <c r="CD26" i="19"/>
  <c r="CE26" i="19"/>
  <c r="CF26" i="19"/>
  <c r="CJ26" i="19"/>
  <c r="BZ23" i="17"/>
  <c r="CA23" i="17"/>
  <c r="CB23" i="17"/>
  <c r="CC23" i="17"/>
  <c r="CD23" i="17"/>
  <c r="CE23" i="17"/>
  <c r="CF23" i="17"/>
  <c r="CJ23" i="17"/>
  <c r="BZ24" i="9"/>
  <c r="CA24" i="9"/>
  <c r="CB24" i="9"/>
  <c r="CC24" i="9"/>
  <c r="CD24" i="9"/>
  <c r="CE24" i="9"/>
  <c r="CF24" i="9"/>
  <c r="CJ24" i="9"/>
  <c r="BZ25" i="9"/>
  <c r="CA25" i="9"/>
  <c r="CB25" i="9"/>
  <c r="CC25" i="9"/>
  <c r="CD25" i="9"/>
  <c r="CE25" i="9"/>
  <c r="CF25" i="9"/>
  <c r="CJ25" i="9"/>
  <c r="BZ24" i="8"/>
  <c r="CA24" i="8"/>
  <c r="CB24" i="8"/>
  <c r="CC24" i="8"/>
  <c r="CD24" i="8"/>
  <c r="CE24" i="8"/>
  <c r="CF24" i="8"/>
  <c r="CJ24" i="8"/>
  <c r="BZ25" i="8"/>
  <c r="CA25" i="8"/>
  <c r="CB25" i="8"/>
  <c r="CC25" i="8"/>
  <c r="CD25" i="8"/>
  <c r="CE25" i="8"/>
  <c r="CF25" i="8"/>
  <c r="CJ25" i="8"/>
  <c r="BZ24" i="7"/>
  <c r="CA24" i="7"/>
  <c r="CB24" i="7"/>
  <c r="CC24" i="7"/>
  <c r="CD24" i="7"/>
  <c r="CE24" i="7"/>
  <c r="CF24" i="7"/>
  <c r="CJ24" i="7"/>
  <c r="BZ24" i="6"/>
  <c r="CA24" i="6"/>
  <c r="CB24" i="6"/>
  <c r="CC24" i="6"/>
  <c r="CD24" i="6"/>
  <c r="CE24" i="6"/>
  <c r="CF24" i="6"/>
  <c r="CJ24" i="6"/>
  <c r="BZ25" i="6"/>
  <c r="CA25" i="6"/>
  <c r="CB25" i="6"/>
  <c r="CC25" i="6"/>
  <c r="CD25" i="6"/>
  <c r="CE25" i="6"/>
  <c r="CF25" i="6"/>
  <c r="CJ25" i="6"/>
  <c r="BZ26" i="6"/>
  <c r="CA26" i="6"/>
  <c r="CB26" i="6"/>
  <c r="CC26" i="6"/>
  <c r="CD26" i="6"/>
  <c r="CE26" i="6"/>
  <c r="CF26" i="6"/>
  <c r="CJ26" i="6"/>
  <c r="BZ27" i="6"/>
  <c r="CA27" i="6"/>
  <c r="CB27" i="6"/>
  <c r="CC27" i="6"/>
  <c r="CD27" i="6"/>
  <c r="CE27" i="6"/>
  <c r="CF27" i="6"/>
  <c r="CJ27" i="6"/>
  <c r="BZ28" i="6"/>
  <c r="CA28" i="6"/>
  <c r="CB28" i="6"/>
  <c r="CC28" i="6"/>
  <c r="CD28" i="6"/>
  <c r="CE28" i="6"/>
  <c r="CF28" i="6"/>
  <c r="CJ28" i="6"/>
  <c r="CJ23" i="5"/>
  <c r="CF23" i="5"/>
  <c r="CE23" i="5"/>
  <c r="CD23" i="5"/>
  <c r="CC23" i="5"/>
  <c r="CB23" i="5"/>
  <c r="CA23" i="5"/>
  <c r="BZ23" i="5"/>
  <c r="CJ23" i="6"/>
  <c r="CF23" i="6"/>
  <c r="CE23" i="6"/>
  <c r="CD23" i="6"/>
  <c r="CC23" i="6"/>
  <c r="CB23" i="6"/>
  <c r="CA23" i="6"/>
  <c r="BZ23" i="6"/>
  <c r="CJ23" i="7"/>
  <c r="CF23" i="7"/>
  <c r="CE23" i="7"/>
  <c r="CD23" i="7"/>
  <c r="CC23" i="7"/>
  <c r="CB23" i="7"/>
  <c r="CA23" i="7"/>
  <c r="BZ23" i="7"/>
  <c r="CJ23" i="8"/>
  <c r="CF23" i="8"/>
  <c r="CE23" i="8"/>
  <c r="CD23" i="8"/>
  <c r="CC23" i="8"/>
  <c r="CB23" i="8"/>
  <c r="CA23" i="8"/>
  <c r="BZ23" i="8"/>
  <c r="CJ23" i="9"/>
  <c r="CF23" i="9"/>
  <c r="CE23" i="9"/>
  <c r="CD23" i="9"/>
  <c r="CC23" i="9"/>
  <c r="CB23" i="9"/>
  <c r="CA23" i="9"/>
  <c r="BZ23" i="9"/>
  <c r="CJ23" i="12"/>
  <c r="CF23" i="12"/>
  <c r="CE23" i="12"/>
  <c r="CD23" i="12"/>
  <c r="CC23" i="12"/>
  <c r="CB23" i="12"/>
  <c r="CA23" i="12"/>
  <c r="BZ23" i="12"/>
  <c r="CJ23" i="19"/>
  <c r="CF23" i="19"/>
  <c r="CE23" i="19"/>
  <c r="CD23" i="19"/>
  <c r="CC23" i="19"/>
  <c r="CB23" i="19"/>
  <c r="CA23" i="19"/>
  <c r="BZ23" i="19"/>
  <c r="AW23" i="4"/>
  <c r="CJ23" i="4"/>
  <c r="CF23" i="4"/>
  <c r="CE23" i="4"/>
  <c r="CD23" i="4"/>
  <c r="CC23" i="4"/>
  <c r="CB23" i="4"/>
  <c r="CA23" i="4"/>
  <c r="BZ23" i="4"/>
  <c r="CG24" i="9" l="1"/>
  <c r="CH24" i="9" s="1"/>
  <c r="CG27" i="6"/>
  <c r="CH27" i="6" s="1"/>
  <c r="CK27" i="6" s="1"/>
  <c r="CL27" i="6" s="1"/>
  <c r="CG24" i="6"/>
  <c r="CH24" i="6" s="1"/>
  <c r="CK24" i="6" s="1"/>
  <c r="CL24" i="6" s="1"/>
  <c r="CG23" i="17"/>
  <c r="CH23" i="17" s="1"/>
  <c r="CK23" i="17" s="1"/>
  <c r="CL23" i="17" s="1"/>
  <c r="CG23" i="12"/>
  <c r="CH23" i="12" s="1"/>
  <c r="CK23" i="12" s="1"/>
  <c r="CL23" i="12" s="1"/>
  <c r="CG26" i="6"/>
  <c r="CH26" i="6" s="1"/>
  <c r="CK26" i="6" s="1"/>
  <c r="CL26" i="6" s="1"/>
  <c r="CG28" i="6"/>
  <c r="CH28" i="6" s="1"/>
  <c r="CK28" i="6" s="1"/>
  <c r="CL28" i="6" s="1"/>
  <c r="CG25" i="6"/>
  <c r="CH25" i="6" s="1"/>
  <c r="CK25" i="6" s="1"/>
  <c r="CL25" i="6" s="1"/>
  <c r="CG23" i="6"/>
  <c r="CH23" i="6" s="1"/>
  <c r="CK23" i="6" s="1"/>
  <c r="CL23" i="6" s="1"/>
  <c r="CG25" i="19"/>
  <c r="CH25" i="19" s="1"/>
  <c r="CK25" i="19" s="1"/>
  <c r="CL25" i="19" s="1"/>
  <c r="CG24" i="19"/>
  <c r="CH24" i="19" s="1"/>
  <c r="CK24" i="19" s="1"/>
  <c r="CL24" i="19" s="1"/>
  <c r="CG26" i="19"/>
  <c r="CH26" i="19" s="1"/>
  <c r="CK26" i="19" s="1"/>
  <c r="CL26" i="19" s="1"/>
  <c r="CG23" i="19"/>
  <c r="CH23" i="19" s="1"/>
  <c r="CK23" i="19" s="1"/>
  <c r="CL23" i="19" s="1"/>
  <c r="CG25" i="9"/>
  <c r="CH25" i="9" s="1"/>
  <c r="CK25" i="9" s="1"/>
  <c r="CL25" i="9" s="1"/>
  <c r="CG23" i="9"/>
  <c r="CH23" i="9" s="1"/>
  <c r="CK23" i="9" s="1"/>
  <c r="CL23" i="9" s="1"/>
  <c r="CG25" i="8"/>
  <c r="CH25" i="8" s="1"/>
  <c r="CK25" i="8" s="1"/>
  <c r="CL25" i="8" s="1"/>
  <c r="CG24" i="8"/>
  <c r="CH24" i="8" s="1"/>
  <c r="CK24" i="8" s="1"/>
  <c r="CL24" i="8" s="1"/>
  <c r="CG23" i="8"/>
  <c r="CH23" i="8" s="1"/>
  <c r="CK23" i="8" s="1"/>
  <c r="CL23" i="8" s="1"/>
  <c r="CG24" i="7"/>
  <c r="CH24" i="7" s="1"/>
  <c r="CK24" i="7" s="1"/>
  <c r="CL24" i="7" s="1"/>
  <c r="CP24" i="7" s="1"/>
  <c r="CG23" i="7"/>
  <c r="CH23" i="7" s="1"/>
  <c r="CK23" i="7" s="1"/>
  <c r="CL23" i="7" s="1"/>
  <c r="CG23" i="5"/>
  <c r="CH23" i="5" s="1"/>
  <c r="CK23" i="5" s="1"/>
  <c r="CL23" i="5" s="1"/>
  <c r="CK24" i="9"/>
  <c r="CL24" i="9" s="1"/>
  <c r="CG23" i="4"/>
  <c r="CH23" i="4" s="1"/>
  <c r="CK23" i="4" s="1"/>
  <c r="CL23" i="4" s="1"/>
  <c r="CP24" i="19" l="1"/>
  <c r="CO24" i="19"/>
  <c r="CQ24" i="19" s="1"/>
  <c r="CP23" i="19"/>
  <c r="CO23" i="19"/>
  <c r="CQ23" i="19" s="1"/>
  <c r="CP26" i="19"/>
  <c r="CO26" i="19"/>
  <c r="CQ26" i="19" s="1"/>
  <c r="CP25" i="19"/>
  <c r="CO25" i="19"/>
  <c r="CQ25" i="19" s="1"/>
  <c r="CP23" i="17"/>
  <c r="CO23" i="17"/>
  <c r="CQ23" i="17" s="1"/>
  <c r="CP23" i="12"/>
  <c r="CO23" i="12"/>
  <c r="CQ23" i="12" s="1"/>
  <c r="CP24" i="9"/>
  <c r="CO24" i="9"/>
  <c r="CQ24" i="9" s="1"/>
  <c r="CP25" i="9"/>
  <c r="CO25" i="9"/>
  <c r="CQ25" i="9" s="1"/>
  <c r="CP23" i="9"/>
  <c r="CO23" i="9"/>
  <c r="CQ23" i="9" s="1"/>
  <c r="CP23" i="8"/>
  <c r="CO23" i="8"/>
  <c r="CQ23" i="8" s="1"/>
  <c r="CP25" i="8"/>
  <c r="CO25" i="8"/>
  <c r="CQ25" i="8" s="1"/>
  <c r="CP23" i="7"/>
  <c r="CO23" i="7"/>
  <c r="CQ23" i="7" s="1"/>
  <c r="CO24" i="7"/>
  <c r="CQ24" i="7" s="1"/>
  <c r="CP25" i="6"/>
  <c r="CO25" i="6"/>
  <c r="CQ25" i="6" s="1"/>
  <c r="CP27" i="6"/>
  <c r="CO27" i="6"/>
  <c r="CQ27" i="6" s="1"/>
  <c r="CP24" i="6"/>
  <c r="CO24" i="6"/>
  <c r="CQ24" i="6" s="1"/>
  <c r="CP23" i="6"/>
  <c r="CO23" i="6"/>
  <c r="CQ23" i="6" s="1"/>
  <c r="CP28" i="6"/>
  <c r="CO28" i="6"/>
  <c r="CQ28" i="6" s="1"/>
  <c r="CP26" i="6"/>
  <c r="CO26" i="6"/>
  <c r="CQ26" i="6" s="1"/>
  <c r="CP25" i="5"/>
  <c r="CO25" i="5"/>
  <c r="CQ25" i="5" s="1"/>
  <c r="CP27" i="5"/>
  <c r="CO27" i="5"/>
  <c r="CQ27" i="5" s="1"/>
  <c r="CP28" i="5"/>
  <c r="CO28" i="5"/>
  <c r="CQ28" i="5" s="1"/>
  <c r="CP30" i="5"/>
  <c r="CO30" i="5"/>
  <c r="CQ30" i="5" s="1"/>
  <c r="CP26" i="5"/>
  <c r="CO26" i="5"/>
  <c r="CQ26" i="5" s="1"/>
  <c r="CP31" i="5"/>
  <c r="CO31" i="5"/>
  <c r="CQ31" i="5" s="1"/>
  <c r="CP23" i="5"/>
  <c r="CO23" i="5"/>
  <c r="CQ23" i="5" s="1"/>
  <c r="CP32" i="5"/>
  <c r="CO32" i="5"/>
  <c r="CQ32" i="5" s="1"/>
  <c r="CP24" i="5"/>
  <c r="CO24" i="5"/>
  <c r="CQ24" i="5" s="1"/>
  <c r="CP29" i="5"/>
  <c r="CO29" i="5"/>
  <c r="CQ29" i="5" s="1"/>
  <c r="CP24" i="8"/>
  <c r="CO24" i="8"/>
  <c r="CQ24" i="8" s="1"/>
  <c r="CP23" i="4"/>
  <c r="CO23" i="4" l="1"/>
  <c r="CQ23" i="4" s="1"/>
  <c r="CR28" i="11" l="1"/>
  <c r="CS28" i="11" s="1"/>
  <c r="CT28" i="11" s="1"/>
  <c r="AW26" i="19" l="1"/>
  <c r="AX26" i="19" s="1"/>
  <c r="AZ26" i="19" s="1"/>
  <c r="AW25" i="19"/>
  <c r="AX25" i="19" s="1"/>
  <c r="AZ25" i="19" s="1"/>
  <c r="AW24" i="19"/>
  <c r="AX24" i="19" s="1"/>
  <c r="AZ24" i="19" s="1"/>
  <c r="AW23" i="19"/>
  <c r="AX23" i="19" s="1"/>
  <c r="AZ23" i="19" s="1"/>
  <c r="AW26" i="16"/>
  <c r="AX26" i="16" s="1"/>
  <c r="AZ26" i="16" s="1"/>
  <c r="AW25" i="16"/>
  <c r="AX25" i="16" s="1"/>
  <c r="AZ25" i="16" s="1"/>
  <c r="AW24" i="16"/>
  <c r="AX24" i="16" s="1"/>
  <c r="AZ24" i="16" s="1"/>
  <c r="AW23" i="16"/>
  <c r="AX23" i="16" s="1"/>
  <c r="AZ23" i="16" s="1"/>
  <c r="BA24" i="19" l="1"/>
  <c r="BB24" i="19"/>
  <c r="CR24" i="19"/>
  <c r="CS24" i="19" s="1"/>
  <c r="CT24" i="19" s="1"/>
  <c r="BA25" i="19"/>
  <c r="BB25" i="19"/>
  <c r="CR25" i="19"/>
  <c r="CS25" i="19" s="1"/>
  <c r="CT25" i="19" s="1"/>
  <c r="BA23" i="19"/>
  <c r="BB23" i="19"/>
  <c r="CR23" i="19"/>
  <c r="CS23" i="19" s="1"/>
  <c r="CT23" i="19" s="1"/>
  <c r="BA26" i="19"/>
  <c r="BB26" i="19"/>
  <c r="CR26" i="19"/>
  <c r="CS26" i="19" s="1"/>
  <c r="CT26" i="19" s="1"/>
  <c r="CR23" i="17"/>
  <c r="CS23" i="17" s="1"/>
  <c r="CT23" i="17" s="1"/>
  <c r="CR24" i="17"/>
  <c r="CS24" i="17" s="1"/>
  <c r="CT24" i="17" s="1"/>
  <c r="BA25" i="16"/>
  <c r="CR25" i="16"/>
  <c r="CS25" i="16" s="1"/>
  <c r="CT25" i="16" s="1"/>
  <c r="BB25" i="16"/>
  <c r="BA24" i="16"/>
  <c r="BB24" i="16"/>
  <c r="CR24" i="16"/>
  <c r="CS24" i="16" s="1"/>
  <c r="CT24" i="16" s="1"/>
  <c r="BA26" i="16"/>
  <c r="CR26" i="16"/>
  <c r="CS26" i="16" s="1"/>
  <c r="CT26" i="16" s="1"/>
  <c r="BB26" i="16"/>
  <c r="BA23" i="16"/>
  <c r="BB23" i="16"/>
  <c r="CR23" i="16"/>
  <c r="CS23" i="16" s="1"/>
  <c r="CT23" i="16" s="1"/>
  <c r="CR26" i="13"/>
  <c r="CS26" i="13" s="1"/>
  <c r="CT26" i="13" s="1"/>
  <c r="CR23" i="13"/>
  <c r="CS23" i="13" s="1"/>
  <c r="CT23" i="13" s="1"/>
  <c r="CR24" i="13"/>
  <c r="CS24" i="13" s="1"/>
  <c r="CT24" i="13" s="1"/>
  <c r="CR25" i="13"/>
  <c r="CS25" i="13" s="1"/>
  <c r="CT25" i="13" s="1"/>
  <c r="CS26" i="12"/>
  <c r="CT26" i="12" s="1"/>
  <c r="CS25" i="12"/>
  <c r="CT25" i="12" s="1"/>
  <c r="CR23" i="12"/>
  <c r="CS23" i="12" s="1"/>
  <c r="CT23" i="12" s="1"/>
  <c r="CS27" i="12"/>
  <c r="CT27" i="12" s="1"/>
  <c r="CS24" i="12"/>
  <c r="CT24" i="12" s="1"/>
  <c r="AW23" i="7"/>
  <c r="AX23" i="7" s="1"/>
  <c r="AZ23" i="7" s="1"/>
  <c r="AW24" i="7"/>
  <c r="AX24" i="7" s="1"/>
  <c r="AZ24" i="7" s="1"/>
  <c r="AW23" i="6"/>
  <c r="AX23" i="6" s="1"/>
  <c r="AZ23" i="6" s="1"/>
  <c r="AW24" i="6"/>
  <c r="AX24" i="6" s="1"/>
  <c r="AZ24" i="6" s="1"/>
  <c r="AW25" i="6"/>
  <c r="AX25" i="6" s="1"/>
  <c r="AZ25" i="6" s="1"/>
  <c r="AW26" i="6"/>
  <c r="AX26" i="6" s="1"/>
  <c r="AZ26" i="6" s="1"/>
  <c r="AW27" i="6"/>
  <c r="AX27" i="6" s="1"/>
  <c r="AZ27" i="6" s="1"/>
  <c r="AW28" i="6"/>
  <c r="AX28" i="6" s="1"/>
  <c r="AZ28" i="6" s="1"/>
  <c r="F10" i="24" l="1"/>
  <c r="F21" i="24"/>
  <c r="F6" i="24"/>
  <c r="F15" i="24"/>
  <c r="F9" i="24"/>
  <c r="AF5" i="16"/>
  <c r="AF4" i="16"/>
  <c r="AF3" i="16"/>
  <c r="AF2" i="16"/>
  <c r="AF5" i="19"/>
  <c r="AF4" i="19"/>
  <c r="AF3" i="19"/>
  <c r="AF2" i="19"/>
  <c r="AF5" i="13"/>
  <c r="AF4" i="13"/>
  <c r="AF3" i="13"/>
  <c r="AF2" i="13"/>
  <c r="AF4" i="17"/>
  <c r="AF2" i="17"/>
  <c r="AF5" i="17"/>
  <c r="AF3" i="17"/>
  <c r="AF5" i="12"/>
  <c r="AF3" i="12"/>
  <c r="AF4" i="12"/>
  <c r="AF2" i="12"/>
  <c r="CR26" i="11"/>
  <c r="CS26" i="11" s="1"/>
  <c r="CT26" i="11" s="1"/>
  <c r="CR25" i="11"/>
  <c r="CS25" i="11" s="1"/>
  <c r="CT25" i="11" s="1"/>
  <c r="CR23" i="11"/>
  <c r="CS23" i="11" s="1"/>
  <c r="CT23" i="11" s="1"/>
  <c r="CR24" i="11"/>
  <c r="CS24" i="11" s="1"/>
  <c r="CT24" i="11" s="1"/>
  <c r="CR27" i="11"/>
  <c r="CS27" i="11" s="1"/>
  <c r="CT27" i="11" s="1"/>
  <c r="CR23" i="9"/>
  <c r="CS23" i="9" s="1"/>
  <c r="CT23" i="9" s="1"/>
  <c r="CR25" i="9"/>
  <c r="CS25" i="9" s="1"/>
  <c r="CT25" i="9" s="1"/>
  <c r="CR24" i="9"/>
  <c r="CS24" i="9" s="1"/>
  <c r="CT24" i="9" s="1"/>
  <c r="CR24" i="8"/>
  <c r="CS24" i="8" s="1"/>
  <c r="CT24" i="8" s="1"/>
  <c r="CR23" i="8"/>
  <c r="CS23" i="8" s="1"/>
  <c r="CT23" i="8" s="1"/>
  <c r="CR25" i="8"/>
  <c r="CS25" i="8" s="1"/>
  <c r="CT25" i="8" s="1"/>
  <c r="BA24" i="7"/>
  <c r="BB24" i="7"/>
  <c r="CR24" i="7"/>
  <c r="CS24" i="7" s="1"/>
  <c r="CT24" i="7" s="1"/>
  <c r="BA23" i="7"/>
  <c r="BB23" i="7"/>
  <c r="CR23" i="7"/>
  <c r="CS23" i="7" s="1"/>
  <c r="CT23" i="7" s="1"/>
  <c r="BA27" i="6"/>
  <c r="BB27" i="6"/>
  <c r="CR27" i="6"/>
  <c r="CS27" i="6" s="1"/>
  <c r="CT27" i="6" s="1"/>
  <c r="BA26" i="6"/>
  <c r="BB26" i="6"/>
  <c r="CR26" i="6"/>
  <c r="CS26" i="6" s="1"/>
  <c r="CT26" i="6" s="1"/>
  <c r="BA28" i="6"/>
  <c r="BB28" i="6"/>
  <c r="CR28" i="6"/>
  <c r="CS28" i="6" s="1"/>
  <c r="CT28" i="6" s="1"/>
  <c r="BA24" i="6"/>
  <c r="BB24" i="6"/>
  <c r="CR24" i="6"/>
  <c r="CS24" i="6" s="1"/>
  <c r="CT24" i="6" s="1"/>
  <c r="BA25" i="6"/>
  <c r="BB25" i="6"/>
  <c r="CR25" i="6"/>
  <c r="CS25" i="6" s="1"/>
  <c r="CT25" i="6" s="1"/>
  <c r="BA23" i="6"/>
  <c r="BB23" i="6"/>
  <c r="CR23" i="6"/>
  <c r="CS23" i="6" s="1"/>
  <c r="CT23" i="6" s="1"/>
  <c r="AX23" i="4"/>
  <c r="AZ23" i="4" s="1"/>
  <c r="F20" i="24" l="1"/>
  <c r="F14" i="24"/>
  <c r="F18" i="24"/>
  <c r="F16" i="24"/>
  <c r="F7" i="24"/>
  <c r="AF5" i="7"/>
  <c r="AF3" i="7"/>
  <c r="AF2" i="7"/>
  <c r="AF4" i="7"/>
  <c r="AF5" i="6"/>
  <c r="AF4" i="6"/>
  <c r="AF3" i="6"/>
  <c r="AF2" i="6"/>
  <c r="AF5" i="11"/>
  <c r="AF4" i="11"/>
  <c r="AF3" i="11"/>
  <c r="AF2" i="11"/>
  <c r="AF2" i="10"/>
  <c r="AF5" i="10"/>
  <c r="AF4" i="10"/>
  <c r="AF3" i="10"/>
  <c r="AF4" i="9"/>
  <c r="AF2" i="9"/>
  <c r="AF5" i="9"/>
  <c r="AF3" i="9"/>
  <c r="AF5" i="8"/>
  <c r="AF4" i="8"/>
  <c r="AF2" i="8"/>
  <c r="AF3" i="8"/>
  <c r="CR32" i="5"/>
  <c r="CS32" i="5" s="1"/>
  <c r="CT32" i="5" s="1"/>
  <c r="CR31" i="5"/>
  <c r="CS31" i="5" s="1"/>
  <c r="CT31" i="5" s="1"/>
  <c r="CR30" i="5"/>
  <c r="CS30" i="5" s="1"/>
  <c r="CT30" i="5" s="1"/>
  <c r="CR29" i="5"/>
  <c r="CS29" i="5" s="1"/>
  <c r="CT29" i="5" s="1"/>
  <c r="CR28" i="5"/>
  <c r="CS28" i="5" s="1"/>
  <c r="CT28" i="5" s="1"/>
  <c r="CR25" i="5"/>
  <c r="CS25" i="5" s="1"/>
  <c r="CT25" i="5" s="1"/>
  <c r="CR24" i="5"/>
  <c r="CS24" i="5" s="1"/>
  <c r="CT24" i="5" s="1"/>
  <c r="CR27" i="5"/>
  <c r="CS27" i="5" s="1"/>
  <c r="CT27" i="5" s="1"/>
  <c r="CR26" i="5"/>
  <c r="CS26" i="5" s="1"/>
  <c r="CT26" i="5" s="1"/>
  <c r="CR23" i="5"/>
  <c r="CS23" i="5" s="1"/>
  <c r="CT23" i="5" s="1"/>
  <c r="CR23" i="4"/>
  <c r="CS23" i="4" s="1"/>
  <c r="CT23" i="4" s="1"/>
  <c r="F11" i="24" s="1"/>
  <c r="BB23" i="4"/>
  <c r="BA23" i="4"/>
  <c r="F13" i="24" l="1"/>
  <c r="AF5" i="4"/>
  <c r="AF4" i="4"/>
  <c r="AF2" i="4"/>
  <c r="AF3" i="4"/>
  <c r="AF2" i="5"/>
  <c r="AF3" i="5"/>
  <c r="AF5" i="5"/>
  <c r="AF4" i="5"/>
  <c r="L7" i="24" l="1"/>
  <c r="L6" i="24"/>
  <c r="L9" i="24"/>
  <c r="L8" i="24"/>
  <c r="F25" i="24"/>
  <c r="F24" i="24"/>
  <c r="L10" i="24" l="1"/>
  <c r="G22" i="24"/>
  <c r="H22" i="24" s="1"/>
  <c r="G19" i="24"/>
  <c r="H19" i="24" s="1"/>
  <c r="G17" i="24"/>
  <c r="H17" i="24" s="1"/>
  <c r="G8" i="24"/>
  <c r="H8" i="24" s="1"/>
  <c r="G12" i="24"/>
  <c r="H12" i="24" s="1"/>
  <c r="G21" i="24"/>
  <c r="H21" i="24" s="1"/>
  <c r="G10" i="24"/>
  <c r="H10" i="24" s="1"/>
  <c r="G14" i="24"/>
  <c r="H14" i="24" s="1"/>
  <c r="G18" i="24"/>
  <c r="H18" i="24" s="1"/>
  <c r="G20" i="24"/>
  <c r="H20" i="24" s="1"/>
  <c r="G9" i="24"/>
  <c r="H9" i="24" s="1"/>
  <c r="G15" i="24"/>
  <c r="H15" i="24" s="1"/>
  <c r="G6" i="24"/>
  <c r="H6" i="24" s="1"/>
  <c r="G11" i="24"/>
  <c r="H11" i="24" s="1"/>
  <c r="G16" i="24"/>
  <c r="H16" i="24" s="1"/>
  <c r="G7" i="24"/>
  <c r="H7" i="24" s="1"/>
  <c r="G13" i="24"/>
  <c r="H13" i="24" s="1"/>
</calcChain>
</file>

<file path=xl/sharedStrings.xml><?xml version="1.0" encoding="utf-8"?>
<sst xmlns="http://schemas.openxmlformats.org/spreadsheetml/2006/main" count="7331" uniqueCount="895">
  <si>
    <t>Atención y Servicio al Cliente</t>
  </si>
  <si>
    <t>IMPACTO</t>
  </si>
  <si>
    <t>CONTROLES</t>
  </si>
  <si>
    <t>Procedimiento</t>
  </si>
  <si>
    <t>Posibles hechos de soborno</t>
  </si>
  <si>
    <t>Terceros, funciones o cargos expuestos al hecho de soborno</t>
  </si>
  <si>
    <t>Consecuencias (Efectos de la incertidumbre sobre los objetivos estratégicos)</t>
  </si>
  <si>
    <t>Si el Riesgo se materializa, podria…</t>
  </si>
  <si>
    <t>Impacto del riesgo inherente</t>
  </si>
  <si>
    <t>Probabilidad de Ocurrencia del riesgo inherente</t>
  </si>
  <si>
    <t>Valoración de riesgo Inherente</t>
  </si>
  <si>
    <t>Controles existentes</t>
  </si>
  <si>
    <t>Controles adicionales requeridos a considerar</t>
  </si>
  <si>
    <t>¿Afecta al grupo de funcionarios del proceso?</t>
  </si>
  <si>
    <t>¿Afecta el cumplimiento de metas y objetivos de la dependencia?</t>
  </si>
  <si>
    <t>¿Afecta el cumplimiento de misión de la entidad?</t>
  </si>
  <si>
    <t>¿Afecta el cumplimiento de la misión del sector al que pertenece la entidad?</t>
  </si>
  <si>
    <t>¿Genera pérdida de confianza de la entidad, afectando su reputación?</t>
  </si>
  <si>
    <t xml:space="preserve">¿Genera pérdida de recursos económicos? </t>
  </si>
  <si>
    <t>¿Afecta la generación de los productos o la prestación de servicios?</t>
  </si>
  <si>
    <t>¿Da lugar al detrimento de calidad de vida de la comunidad por la pérdida del bien, servicios o recursos públicos?</t>
  </si>
  <si>
    <t>¿Genera pérdida de información en la entidad?</t>
  </si>
  <si>
    <t>¿Genera intervención de los órganos de control, de la Fiscalía u otro ente?</t>
  </si>
  <si>
    <t>¿Da lugar a procesos sancionatorios?</t>
  </si>
  <si>
    <t>¿Da lugar a procesos disciplinarios?</t>
  </si>
  <si>
    <t>¿Da lugar a procesos fiscales?</t>
  </si>
  <si>
    <t>¿Da lugar a procesos penales?</t>
  </si>
  <si>
    <t>¿Genera pérdida de credibilidad en el sector?</t>
  </si>
  <si>
    <t>¿Ocasiona lesiones físicas o pérdida de vidas humanas?</t>
  </si>
  <si>
    <t>¿Afecta la imagen regional?</t>
  </si>
  <si>
    <t>¿Afecta la imagen nacional?</t>
  </si>
  <si>
    <t>¿Genera daño ambiental?</t>
  </si>
  <si>
    <t>Numero de selección</t>
  </si>
  <si>
    <t>Escala 1</t>
  </si>
  <si>
    <t>Escala 2</t>
  </si>
  <si>
    <t>El colaborador de la oficina de Atención al Cliente encargado de registrar y gestionar las PQRS que se reciben en la entidad, solicita dádivas a los trabajadores de la entidad implicados en quejas y denuncias que se reciban para ignorarlas y no gestionarlas</t>
  </si>
  <si>
    <t>SI</t>
  </si>
  <si>
    <t>NO</t>
  </si>
  <si>
    <t>1. Sanciones por parte del supervisor, regulador y/o entes de control -Apertura de procesos disciplinarios, judiciales y/o legales.
2. Demandas de la ciudadanía que presenta las quejas y/o denuncias por la no atención y respuesta a las mismas.
3. Impacto negativo en la imagen institucional y/o pérdida de reputación.
4. Pérdida de confianza en la capacidad de gestión de la Entidad.</t>
  </si>
  <si>
    <t xml:space="preserve">01. Mal uso de los recursos públicos.
02. Deterioro de la imagen institucional.
03. Menor disponibilidad de recursos.
04. Manipulación de la información
</t>
  </si>
  <si>
    <t>Funcionario</t>
  </si>
  <si>
    <t>Un colaborador de la entidad solicita dadivas para realizar registro de ingresos en el aplicativo para favorecer a un tercero en el saldo de la deuda.</t>
  </si>
  <si>
    <t xml:space="preserve">01. Mal uso de los recursos públicos.
02. Deterioro de la imagen institucional.
03. Menor disponibilidad de recursos.
</t>
  </si>
  <si>
    <t>Funcionario
Contratista</t>
  </si>
  <si>
    <t>Un tercero ofrece o entrega dadivas a un funcionario   para generar un comprobante de ingreso sin que los recursos hayan ingresado a las cuentas bancarias de la entidad.</t>
  </si>
  <si>
    <t xml:space="preserve">01. Mal uso de los recursos públicos.
02. Deterioro de la imagen institucional 
03. Manipulación de la información
</t>
  </si>
  <si>
    <t>Contratista
Proveedor
Funcionario</t>
  </si>
  <si>
    <t>Un tercero ofrece comisión para que se registre el ingreso por un mayor valor</t>
  </si>
  <si>
    <t xml:space="preserve">NO </t>
  </si>
  <si>
    <t xml:space="preserve">01. Perdida de dinero
02. Mal uso de los recursos públicos.
03. eterioro de la imagen institucional 
04. Pérdida de confianza en la gestión de la entidad
05. Deterioro de la reputación institucional.
ausencia de principios y valores de los funcionarios de la entidad.
</t>
  </si>
  <si>
    <t xml:space="preserve">Funcionario
Proveedor
Contratista
</t>
  </si>
  <si>
    <t>Un tercero ofrece dinero al funcionario de tesorería para efectuar el pago a nombre de otro tercero</t>
  </si>
  <si>
    <t xml:space="preserve">01. Pérdida de confianza en la gestión de la entidad
02. Deterioro de la reputación institucional.
03. Ausencia de principios y valores de los funcionarios de la entidad.
</t>
  </si>
  <si>
    <t xml:space="preserve">Funcionario </t>
  </si>
  <si>
    <t>Un tercero ofrece comisión, para que su pago se realice en forma oportuna, sin tener en cuenta los requisitos y procedimientos establecidos.</t>
  </si>
  <si>
    <t xml:space="preserve">01. Mal uso de los recursos públicos.
02. Deterioro de la imagen institucional
 </t>
  </si>
  <si>
    <t xml:space="preserve">Contratista
Proveedor
Funcionario
</t>
  </si>
  <si>
    <t>Un tercero ofrece dadivas o recompensas   al funcionario de la entidad (tesorero), para consignar un monto mayor al correspondiente en la orden de pago</t>
  </si>
  <si>
    <t xml:space="preserve">01. Mal uso de los recursos públicos.
02. Deterioro de la imagen institucional
03. Pérdida de confianza en la entidad.
</t>
  </si>
  <si>
    <t>El colaborar recibe recompensas para obtener algún beneficio y realice inversiones sin tener en cuenta la liquidez de la entidad para cumplir con los compromisos de pago.</t>
  </si>
  <si>
    <t xml:space="preserve">Funcionario
</t>
  </si>
  <si>
    <t>El colaborador de la entidad exige dadivas para favorecer a un tercero en el manejo de las inversiones sin verificar en debida forma los requisitos necesarios para la inversión.</t>
  </si>
  <si>
    <t xml:space="preserve">01. Mal uso de los recursos públicos.
02. deterioro de la imagen institucional
03. Pérdida de confianza en la entidad.
</t>
  </si>
  <si>
    <t>Un tercero entregue dadivas o comisiones con el fin   de ser elegida la propuesta en el proceso de determinar el manejo de las inversiones</t>
  </si>
  <si>
    <t xml:space="preserve">01.Quedar sin respaldo la entrega de la billetera. 
02. posible perdía de recursos.
03. Deterioro reputaciones frente a los entes de control.
</t>
  </si>
  <si>
    <t xml:space="preserve">Distribuidor 
Funcionario
</t>
  </si>
  <si>
    <t>Un tercero ofrece dadivas al funcionario encargado de la custodia de la garantía (CDT) para entregar el titulo valor sin previa autorización con el fin de ser cobrado en la entidad financiera.</t>
  </si>
  <si>
    <t>Afectación como tercera línea de defensa en la entidad en materia de las evaluaciones independientes y objetivas</t>
  </si>
  <si>
    <t>Directivo (jefe Oficina de Control Interno)</t>
  </si>
  <si>
    <t xml:space="preserve">Un Directivo de la Lotería de Bogotá solicita o recibe una dádiva o una comisión de un tercero para influir en la determinación del objetivo, alcance y resultados de una auditoria, afectando los intereses de Lotería y/o favoreciendo los intereses particulares.  </t>
  </si>
  <si>
    <t>PRO102-253 Auditorías Internas</t>
  </si>
  <si>
    <t>Colaborador/contratista</t>
  </si>
  <si>
    <t xml:space="preserve">Un colaborador/contratista de la Lotería de Bogotá solicita o recibe una dádiva o una comisión de un tercero para influir en la determinación del objetivo, alcance y resultados de una auditoria, afectando los intereses de Lotería y/o favoreciendo los intereses particulares.  </t>
  </si>
  <si>
    <t>Tercero</t>
  </si>
  <si>
    <t xml:space="preserve">Un Tercero ofrece o entrega a un colaborador / contratista de la Lotería de Bogotá una dádiva o comisión para influir en la determinación del objetivo, alcance y resultados de una auditoria, afectando los intereses de Lotería y/o favoreciendo los intereses particulares.  </t>
  </si>
  <si>
    <t xml:space="preserve">Un Directivo de la Lotería de Bogotá solicita o recibe una dádiva o una comisión de un tercero para influir en la determinación de los procesos a auditar durante la vigencia, afectando los intereses de Lotería y/o favoreciendo los intereses particulares.  </t>
  </si>
  <si>
    <t>PRO102-340
Plan Anual de Auditoría</t>
  </si>
  <si>
    <t xml:space="preserve">Un colaborador/contratista de la Lotería de Bogotá solicita o recibe una dádiva o una comisión de un tercero para influir en la determinación de los procesos a auditar durante la vigencia, afectando los intereses de Lotería y/o favoreciendo los intereses particulares.  </t>
  </si>
  <si>
    <t xml:space="preserve">Un Tercero ofrece o entrega a un colaborador / contratista de la Lotería de Bogotá una dádiva o comisión para influir en la determinación de los procesos a auditar durante la vigencia, afectando los intereses de Lotería y/o favoreciendo los intereses particulares.  </t>
  </si>
  <si>
    <t>Evaluación Independiente y Control a la Gestión</t>
  </si>
  <si>
    <t>1. IMPUNIDAD EN EL PROCESO DISCIPLINARIO
2. Impacto negativo en la imagen institucional y/o pérdida de reputación.</t>
  </si>
  <si>
    <t>SERVIDORES DE LA LOTERÍA DE BOGOTA QUE SE ENCUENTREN VINCULADOS A UNA INVESTGACIÓN DISICPLINARIA</t>
  </si>
  <si>
    <t>OFRECIMIENTO DE BENEFICIOS POR PARTE DEL JEFE DE CONTROL DISCIPLINARIO, A LOS INVESTIGADOS(AS) PARA PROFERIR DECISIÓN DISCIPLINARIA FAVORABLE.</t>
  </si>
  <si>
    <t>SERVIDORES DE LA LOTERÍA DE BOGOTA</t>
  </si>
  <si>
    <t>OFRECIMIENTO DE DÁDIVAS O BENEFICIOS POR PARTE DE LOS INVESTIGADOS PARA OBTENER UNA DECISIÓN DISCIPLINARIA FAVORABLE</t>
  </si>
  <si>
    <t xml:space="preserve">SI </t>
  </si>
  <si>
    <t xml:space="preserve">1. Deterioro reputacional de la Entidad frente al sector en el que opera y organismos de control.
2. Violación de los principios de transparencia de la entidad.
3. Detrimento patrimonial, desgaste administrativo e investigaciones disciplinarias.    </t>
  </si>
  <si>
    <t>Que un funcionario o directivo de la Lotería de Bogotá ofrezca dadivas por publicar información errónea o datos modificados en cuanto a resultados, premios o información valiosa a través de la página web de la entidad.</t>
  </si>
  <si>
    <t>Que un directivo ofrezca dadivas por colocar información falsa y datos erróneos en el guión y en el vídeo de la rendición de cuentas de la entidad, generando desinformación en la gestión durante cierta temporalidad. (Por ejemplo: cifras modificadas a las reales de las ventas y las transferencias al sistema de Salud).</t>
  </si>
  <si>
    <t>1. Deterioro de la reputación e imagen de la Lotería de Bogotá frente a los clientes, la ciudadanía y autoridades competentes.
2. Desgaste administrativo e investigaciones disciplinarias.</t>
  </si>
  <si>
    <t>1. Deterioro de la reputación institucional que afecta su capacidad de gestión.
2. Posibles sanciones o incumplimientos de marcos Legales y regulatorios.</t>
  </si>
  <si>
    <t>1. Deterioro de la reputación institucional que afecta su capacidad de gestión.
2. Daño o perdida de información de la Entidad 
3. Posibles sanciones o incumplimientos de marcos Legales y regulatorios.</t>
  </si>
  <si>
    <t>Un tercero ofrece, promete o entrega dadivas a un colaborador de la Entidad para que se adultere un sistema de información de la Entidad.</t>
  </si>
  <si>
    <t>Profesional
Secretaria General
Jefe Oficina Juridica
Jefe unidad Financiera 
Unidad de Talento Humano 
 Comité de Bienestar</t>
  </si>
  <si>
    <t>Un Tercero ofrece o entrega a un miembro del Comité una dádiva o comisión para divulgar información contenida en actas de Comité de conciliación  con nivel de confidencialidad Información Pública Clasificada o Información Pública Reservada, en pro de un beneficio propio o de un tercero afectando los intereses de la Entidad</t>
  </si>
  <si>
    <t xml:space="preserve">Miembros del comité de Conciliación y abogados externos </t>
  </si>
  <si>
    <t>1. Proyecta una mala imagen a la ciudadanía y viola los principios de transparencia de la entidad.
2. Se da a conocer información sensible
3. Posibles procesos disciplinarios</t>
  </si>
  <si>
    <t>Un Tercero ofrece o entrega a un funcionario de la Secretaría General o la Unidad Financiera y Contable una dádiva o comisión por omitir hechos que puedan afectar la información necesaria para la declaración de incumplimiento total o parcial de pólizas de cumplimiento</t>
  </si>
  <si>
    <t>Secretaria General, Subgerente General, Jefe Unidad Financiera, contador, supervisores de contratos y Oficina de Cartera</t>
  </si>
  <si>
    <t>Un Tercero ofrece o entrega a un funcionario de la Secretaría General y la Oficina Jurídica una dádiva o comisión por omitir normativa aplicable al caso con el fin de cambiar el sentido del acto administrativo</t>
  </si>
  <si>
    <t>Secretaria General y Jefe Oficina Jurídica</t>
  </si>
  <si>
    <t>1. Deterioro de la reputación e imagen institucional 
2. Posible detrimento patrimonial 
3. Investigaciones penales, disciplinarias y fiscales</t>
  </si>
  <si>
    <t>Un Tercero ofrece o entrega a un funcionario de la Secretaría General y la Oficina Jurídica una dádiva o comisión por omitir normativa aplicable al caso con el fin de cambiar el sentido del concepto jurídico</t>
  </si>
  <si>
    <t xml:space="preserve">Secretaria Generral, Jefe Oficina Jurídica, Gerente General </t>
  </si>
  <si>
    <t>Lideres del proceso</t>
  </si>
  <si>
    <t>Profesionales que revisan garantias
Secretaria General</t>
  </si>
  <si>
    <t>Comité evaluador</t>
  </si>
  <si>
    <t>Un Tercero ofrece o entrega a un funcionario de la Entidad una dádiva o comisión para que un proponente que no cumpla con  los criterios de idoneidad para satisfacer la necesidad de la entidad sea invitado a contratar</t>
  </si>
  <si>
    <t>Lideres del proceso y comité estructurador</t>
  </si>
  <si>
    <t xml:space="preserve">Jefe Oficina Asesora de Planeación </t>
  </si>
  <si>
    <t xml:space="preserve">Un Tercero ofrece, promete o entrega dádivas a un Colaborador de la Entidad para que se incluya en el Plan anual de Adquisiciones una necesidad contractual que no requiere la entidad,  en beneficio del contratista, sin el lleno de los requisitos legales. </t>
  </si>
  <si>
    <t>Unidad de Recursos Fisicos</t>
  </si>
  <si>
    <t>Un proveedor ofrece dadivas para que se reciban los elementos sin el lleno de los requisitos exigidos</t>
  </si>
  <si>
    <t>Recibir dadivas a cambio de alterar la información de los inventarios para poder sustraer elementos no
cargados en el sistema en beneficio  de un tercero</t>
  </si>
  <si>
    <t>Un funcionario ofrece dadivas con el objetivo de que no se reporte la pérdida de uno o varios elementos asignados a su cargo, mientras se reponen para así evitar la apertura de procesos</t>
  </si>
  <si>
    <t>Un funcionario ofrece dadivas con el objetivo de legalizar un gasto pasados los cinco días establecidos como plazo para su presentación.</t>
  </si>
  <si>
    <t xml:space="preserve">Posibilidad de recibir o solicitar cualquier dadiva o beneficio a nombre propio o de terceros con el fin de sustraer, manipular o modificar documentos de la entidad para uso indebido de la información o eliminación de la misma. </t>
  </si>
  <si>
    <t>Unidad de Talento Humano</t>
  </si>
  <si>
    <t>Jefe Unidad de Talento Humano</t>
  </si>
  <si>
    <t>Saciones legales que afecten directamente a la Entidad y sanciones al funcionario que particpó en el hecho de soborno</t>
  </si>
  <si>
    <t>Contratación de personal inadecuado</t>
  </si>
  <si>
    <t xml:space="preserve">Contratación de personal inadecuado y sanciones para la entidad </t>
  </si>
  <si>
    <t>Posible detrimento patrimonial</t>
  </si>
  <si>
    <t>Pérdida reputacional del área y personal de SST y la Unidad de Talento Humano</t>
  </si>
  <si>
    <t>Deficit e incumlimiento de los procedimientos con pérdida de confianza en SST y Unidad de Talento Humano</t>
  </si>
  <si>
    <t>Daño a los procesos de SST, fallas en auditorias posteriores e incumplimiento en acciones de mejora</t>
  </si>
  <si>
    <t>Pérdida reputacional del área y personal de SST y la Unidad de Talento Humano.
Afectación a los procesos de SST, fallas en auditorias posteriores e incumplimiento en acciones de mejora</t>
  </si>
  <si>
    <t>Posible detrimento patrimonial, abuso de confianza y pérdida de credibilidad</t>
  </si>
  <si>
    <t xml:space="preserve">1. Riesgo reputacional de la loteria
2. Detrimento Patrimonial, toda vez que las sanciones son pecunarias </t>
  </si>
  <si>
    <t xml:space="preserve">1.Que se incumplan las obligaciones contractuales y se presenten inconvenientes en la ejecucion del mismo.
2. Detrimento Patrimonial, toda vez que las sanciones son pecunarias </t>
  </si>
  <si>
    <t>Profesional IV Contabilidad</t>
  </si>
  <si>
    <t>No</t>
  </si>
  <si>
    <t>El funcionario encargado de la cartera de distribuidores recibe pagos para modificar y/o despachar la billetería sin que se hayan efectuado los correspondientes pagos.</t>
  </si>
  <si>
    <t>Profesional I Cartera</t>
  </si>
  <si>
    <t>El funcionario encargado del manejo de la cartera de los distribuidores proporciona un número de cuenta bancaria personal para que los distribuidores efectúen las consignaciones</t>
  </si>
  <si>
    <t>Profesional I de Cartera</t>
  </si>
  <si>
    <t>Profesional I Cartera
Auxiliar Loterías</t>
  </si>
  <si>
    <t>Profesional I Presupuesto</t>
  </si>
  <si>
    <t>Servidor</t>
  </si>
  <si>
    <t>1. Deterioro de la reputación e imagen de la Lotería de Bogotá frente a los clientes, la ciudadanía y autoridades competentes.
2. Posible pérdida de recursos económicos causada por una disminución en las ventas.
3. Detrimento patrimonial, desgaste administrativo e investigaciones disciplinarias.</t>
  </si>
  <si>
    <t>1. Fortalecimiento en los canales de denuncia de soborno.
2. Contratación de un servicio de poligrafía dirigido a líderes de área y directivos para desincentivar el soborno.</t>
  </si>
  <si>
    <t>Directivo</t>
  </si>
  <si>
    <t>PRO105-289
IDENTIFICACIÓN Y ANÁLISIS DE SEÑALES DE ALERTA</t>
  </si>
  <si>
    <t>Externo</t>
  </si>
  <si>
    <t>1. Deterioro reputacional de la Entidad frente al sector en el que opera y organismos de control.
2. Violación de los principios de transparencia de la entidad.</t>
  </si>
  <si>
    <t>PRO105-497
ATENCIÓN A SOLICITUDES Y REQUERIMIENTOS DE INFORMACIÓN POR PARTE DE AUTORIDADES COMPETENTES Y ENTES EXTERNOS.</t>
  </si>
  <si>
    <t xml:space="preserve">El Oficial de Cumplimiento Principal o Suplente recibe una solicitud o requerimiento de información por parte de una autoridad competente, y contacta al investigado para solicitar dádivas o beneficios con el objetivo de manipular la información </t>
  </si>
  <si>
    <t>Oficial de Cumplimiento Principal o Suplente</t>
  </si>
  <si>
    <t>1. Deterioro de la reputación e imagen de la Lotería de Bogotá frente a los clientes, la ciudadanía y autoridades competentes.
2. Pérdida de confianza en la capacidad de gestión de la Lotería frente a todas las contrapartes.</t>
  </si>
  <si>
    <t>El investigado ofrece dádivas o beneficios al Oficial de Cumplimiento Principal o Suplente con el objetivo de manipular la información entregada al ente competente.</t>
  </si>
  <si>
    <t>Contratista de Apoyo a la Gestión</t>
  </si>
  <si>
    <t>Un interesado ofrece o entrega dadivas al Oficial de Cumplimiento Principal o Suplente para recibir información privilegiada de un ganador con el objetivo de realizar actividades criminales</t>
  </si>
  <si>
    <t>1. Toda la información de ganadores de premios es recibida por medio de un intermediario de la entidad, por lo que se genera trazabilidad de la información. El Oficial de Cumplimiento no puede acceder a la información de ganadores sin dejar un registro por correo electrónico de evidencia.
2. el Oficial de Cumplimiento debe firmar un documento de confidencialidad de la información al momento de ejercer el puesto.
3. El Oficial de Cumplimiento no tiene acceso directo a información de contacto de ganadores de premios.</t>
  </si>
  <si>
    <t>Un interesado ofrece o entrega dádivas al Oficial de Cumplimiento Principal o Suplente para que se adultere el reporte de ganadores que se envia a la UIAF</t>
  </si>
  <si>
    <t>Oficial de Cumplimiento</t>
  </si>
  <si>
    <t>1. Deterioro reputacional de la Entidad frente al sector en el que opera y organismos de control.
2. Violación de los principios de transparencia de la entidad.
3. Detrimento patrimonial, desgaste administrativo e investigaciones disciplinarias.</t>
  </si>
  <si>
    <t>PRO105-521
CONSULTA EN LISTAS VINCULANTES Y DE CONTROL​</t>
  </si>
  <si>
    <t>El Oficial de Cumplimiento solicita o recibe dadivas o beneficios de un ciudadano para no realizar de forma verídica un proceso de consulta en listas vinculantes para otorgar un premio de lotería.</t>
  </si>
  <si>
    <t>Un interesado ofrece o entrega dádivas al Oficial de Cumplimiento Principal o Suplente para que se ignore una coincidencia en listas vinculantes y de control en un proceso de debida diligencia</t>
  </si>
  <si>
    <t>Contratista</t>
  </si>
  <si>
    <t>Un interesado ofrece o entrega dádivas al Oficial de Cumplimiento Principal o Suplente con el objetivo de omitir un proceso de consulta en listas vinculantes para favorecer a un ganador de lotería, rifa o promocional</t>
  </si>
  <si>
    <t>Ganador de Premios</t>
  </si>
  <si>
    <t>PRO105-522
CONOCIMIENTO DE CONTRAPARTES​</t>
  </si>
  <si>
    <t>Un interesado ofrece o entrega dádivas al Oficial de Cumplimiento Principal o Suplente para manipular un proceso de debida diligencia para obtener un contrato</t>
  </si>
  <si>
    <t>Un interesado ofrece, promete o entrega dádivas con el objetivo de no informar su condición de Persona Políticamente Externa a la entidad</t>
  </si>
  <si>
    <t>1. Deterioro reputacional de la Entidad frente al sector en el que opera y organismos de control.</t>
  </si>
  <si>
    <t>PRO105-524
GANADORES DE PREMIOS VINCULADOS CON LA ENTIDAD​</t>
  </si>
  <si>
    <t>Un colaborador de la entidad ofrece, promete o entrega dádivas con el objetivo de evadir un proceso de debida diligencia al recibir un premio de lotería otorgado por la entidad</t>
  </si>
  <si>
    <t>1. Deterioro reputacional de la Entidad frente al sector en el que opera y organismos de control.
2. Detrimento patrimonial, desgaste administrativo e investigaciones disciplinarias.</t>
  </si>
  <si>
    <t>Un interesado ofrece o entrega dádivas al Oficial de Cumplimiento Principal o Suplente con el objetivo de omitir el reporte a la Fiscalía General de la Nación cuando se detecta una coincidencia en listas restrictivas y de control</t>
  </si>
  <si>
    <t>El Oficial de Cumplimiento contacta y solicita dádivas a un ganador de premios con el objetivo de recibir parte del premio al omitir el reporte a la Fiscalía General de la Nación cuando se detecta una coincidencia en listas restrictivas y de control</t>
  </si>
  <si>
    <t>Oficina Oficial de Cumplimiento</t>
  </si>
  <si>
    <t>Un colaborador de la entidad ofrece, promete o entrega dádivas o beneficios al Oficial de Cumplimiento o Suplente para no reportar PQRS en el RNBD</t>
  </si>
  <si>
    <t>1. Violación de los principios de transparencia de la entidad.
2. Detrimento patrimonial por multas, desgaste administrativo e investigaciones disciplinarias.</t>
  </si>
  <si>
    <t>Un colaborador de la entidad ofrece, promete o entrega dádivas o beneficios al Oficial de Cumplimiento o Suplente para no reportar incidentes de seguridad en el RNBD</t>
  </si>
  <si>
    <t>Resolución 51 de 2015</t>
  </si>
  <si>
    <t>Resolución 95 de 2023</t>
  </si>
  <si>
    <t>Procesos Penales</t>
  </si>
  <si>
    <t>Abogado externo, Jefe Juridico</t>
  </si>
  <si>
    <t xml:space="preserve">Parte demandada o demandante ofrece o entregue al abogado de la Loteria Bogotá davida para que no ejerza la debida defensa de los intereses de la Lotería de Bogotá. </t>
  </si>
  <si>
    <t>Jefe de la Oficina Juridica</t>
  </si>
  <si>
    <t>1. Afectacion economica a los recursos de la Lotería.</t>
  </si>
  <si>
    <t>1. Afectacion economica a los recursos de la Lotería.
2.Que se incumplan las obligaciones contractuales y se presenten incumplimiento en la ejecucion del mismo.
3. Riesgos reputacionales de la Lotería.</t>
  </si>
  <si>
    <t xml:space="preserve">PRO310-470
Custodia de garantías en tesorería como respaldo al contrato de distribuidores </t>
  </si>
  <si>
    <t>PRO310-246
Gestión de egresos</t>
  </si>
  <si>
    <t>PRO104-207
Atención a Solicitudes, Peticiones, Quejas y Reclamos</t>
  </si>
  <si>
    <t>PRO106-511
Gestión del Control Interno Disciplinario</t>
  </si>
  <si>
    <t xml:space="preserve">PRO332-341
RENDICIÓN DE CUENTAS </t>
  </si>
  <si>
    <t>PRO-340-472
ADQUISICIÓN DE RECURSOS TECNOLÓGICOS</t>
  </si>
  <si>
    <t>PROCESO
Gestión Tecnológica e Innovación</t>
  </si>
  <si>
    <t>Un interesado ofrece o entrega dadivas a el(la) Jefe y los Profesionales de la Secretaria General encargados de verificar los requisitos establecidos en la resolución de créditos a funcionarios de competencia legal, para que pase, altere o modifique alguna de las actividades descritas en los procedimientos con el fin de favorecer a un tercero.</t>
  </si>
  <si>
    <t>PRO332-187
PLAN ESTRATÉGICO</t>
  </si>
  <si>
    <t>PRO332-189
FORMULACIÓN, IMPLEMENTACIÓN Y SEGUIMIENTO DE LOS PROYECTOS DE INVERSIÓN</t>
  </si>
  <si>
    <t>Ofrecimiento de dádivas o beneficios por parte de un interesado al profesional de la Oficina para manipular la formulación del Plan Estrategico para que favorezca a un tercero</t>
  </si>
  <si>
    <t>Ofrecimiento de dádivas o beneficios por parte de un interesado al profesional de la Oficina para manipular la formulación del Proyecto de inversión para que favorezca a un tercero</t>
  </si>
  <si>
    <t>PRO 330-236
ELABORACIÓN PLAN ANUAL DE ADQUISIONES</t>
  </si>
  <si>
    <t>PRO 330-238
ADMINISTRACIÓN DE BIENES Y/O ELEMENTOS DEVOLUTIVOS DE CONSUMO</t>
  </si>
  <si>
    <t>PRO 330-239
BAJA DE BIENES</t>
  </si>
  <si>
    <t>PRO 330-240
INVENTARIO</t>
  </si>
  <si>
    <t>PRO 330-232
ADMINSTRACION CAJA MENOR</t>
  </si>
  <si>
    <t>PRO440-210
ADMINISTRACIÓN DE COMUNICACIONES RECIBIDAS Y OFICIALES</t>
  </si>
  <si>
    <t>PRO330-213
GESTIÓN DE ARCHIVO</t>
  </si>
  <si>
    <t>PRO330-528
ELIMINACIÓN DE DOCUMENTOS POR TABLA DE RENTECIÓN DOCUMENTAL</t>
  </si>
  <si>
    <t>PRO320-218
CONVOCATORIA, SELECCIÓN Y VINCULACIÓN DE PERSONAL</t>
  </si>
  <si>
    <t>PRO320-421
INCAPACIDADES</t>
  </si>
  <si>
    <t>PRO320-379
REPORTE, IDENTIFICACIÓN DE PELIGROS, VALORACIÓN DE RIESGOS Y DETERMINACIÓN DE CONTROLES</t>
  </si>
  <si>
    <t>PRO320-377
ADQUISICIONES DE BIENES Y SERVICIOS NSPECCIONES LOTERÍA DE BOGOTÁ</t>
  </si>
  <si>
    <t>PRO320-372
INSPECCIONES LOTERÍA DE BOGOTÁ</t>
  </si>
  <si>
    <t>PRO320-380
AUDITORIA EN SEGURIDAD Y SALUD EN EL TRABAJO LOTERÍA DE BOGOTÁ</t>
  </si>
  <si>
    <t>PRO320-376
EXÁMENES MÉDICOS OCUPACIONALES LOTERÍA DE BOGOTÁ </t>
  </si>
  <si>
    <t>PRO320-353
GESTIÓN DEL CAMBIO</t>
  </si>
  <si>
    <t>1. A partir de las fichas depositadas en una bolsa con el número de set, el delegado  de Gerencia de la Lotería de Bogotá  escoge aleatoriamente cuales serán utilizadas para equipo No.1 y para el equipo No.2 y en que orden. (al azar con fichas numeradas)
Se realiza registro fílmico de todo el proceso.
El procedimiento es auditado y fiscalizado por los delegados de la loteria y de la secretaria de gobierno</t>
  </si>
  <si>
    <t>1. El supervisor del contrato recibe el formato FRO105-499 Consulta en Listas Vinculantes y de Control y verifica los resultados arrojados en la consulta.  Posterior a esto, el encargado devuelve la consulta firmada a la Oficina de Cumplimiento para su conservacion.
2. Para la Consulta en Listas se usa la herramienta informática externa "INFORMA COLOMBIA", la cual guarda el registro de todas las consultas realizadas.</t>
  </si>
  <si>
    <t>1. El supervisor del contrato recibe el formato FRO105-499 Consulta en Listas Vinculantes y de Control y verifica los resultados arrojados en la consulta. Posterior a esto, el encargado devuelve la consulta firmada a la Oficina de Cumplimiento para su conservacion.
2. Para la Consulta en Listas se usa la herramienta informática externa "INFORMA COLOMBIA", la cual guarda el registro de todas las consultas realizadas.</t>
  </si>
  <si>
    <t>Un interesado ofrece o entrega dadivas a el(la) Jefe y los Profesionales de la Secretaria General encargados de verificar los requisitos establecidos en la resolución de créditos a funcionarios, para que pase, altere o modifique alguna de las actividades descritas en los procedimientos con el fin de favorecer a un tercero.</t>
  </si>
  <si>
    <t>Un interesado ofrece o entrega dadivas a el(la) Jefe de la Oficina Jurídica encargado de declarar el incumplimiento de la póliza que garantiza los juegos de suerte y azar en modalidad de promocionales, para que pase, altere o modifique alguna de las actividades descritas en los procedimientos con el fin de favorecer a un tercero.</t>
  </si>
  <si>
    <t>PRO103-388
COMITÉ DE CONCILIACIÓN</t>
  </si>
  <si>
    <t>PRO103-227
EXPEDICIÓN DE ACTOS ADMINISTRATIVOS</t>
  </si>
  <si>
    <t>PRO103-226
EMISIÓN DE CONCEPTOS JURÍDICOS</t>
  </si>
  <si>
    <t>PRO103-231
GESTIÓN JUDICIAL</t>
  </si>
  <si>
    <t>PRO103-469
PAGO DE SENTENCIAS Y CONCILIACIONES</t>
  </si>
  <si>
    <t>PRO410-199
ASIGNACIÓN Y DISTRIBUCIÓN DE BILLETERIA</t>
  </si>
  <si>
    <t>PRO410-302
PROMOCIONALES LOTERÍA</t>
  </si>
  <si>
    <t>PRO420-191
AUTORIZACION Y EMISION CONCEPTO</t>
  </si>
  <si>
    <t xml:space="preserve">PRO420-193
FACTURACION Y DESPACHO DE FORMULARIOS DEL
 JUEGO DE APUESTAS PERMANENTES O CHANCE </t>
  </si>
  <si>
    <t>PRO420-194
CONTROL Y SEGUIMIENTO AL JUEGO DE APUESTAS PERMANENTES O CHANCE</t>
  </si>
  <si>
    <t>PRO420-192
ADMINISTRATIVO SANCIONATORIO POR LA OPERACION DE JUEGOS DE SUERTE Y AZAR ILEGALES</t>
  </si>
  <si>
    <t>PRO420-544
EMISION DE AUTORIZACIONES DE LOS DIFERENTES PLANES DE PREMIOS Y/O
MODALIDADES DEL JUEGO DE APUESTAS PERMANENTES O CHANCE</t>
  </si>
  <si>
    <t>PRO420-529
VISITAS DE FISCALIZACION, SUPERVISION E INSPECCION
A JUEGOS PROMOCIONALES</t>
  </si>
  <si>
    <t>Un colaborador ofrece o entrega dádivas al encargado para fallar a favor del presunto infractor teniendo en cuenta que las pruebas son suficientes para generar una sancion administrativa</t>
  </si>
  <si>
    <t>PRO103-416
TIENDA VIRTUAL DEL ESTADO</t>
  </si>
  <si>
    <t>Un interesado ofrece o entrega dádivas a el(la) Jefe y los Profesionales de la Secretaria General encargados de verificar las condiciones jurídicas de las garantías de cumplimiento que respaldan los contratos, para que pase, altere o modifique alguna de las actividades descritas en el proceso de contratación descrito en los procedimientos con el fin de favorecer a un tercero.</t>
  </si>
  <si>
    <t>Un interesado ofrece o entrega dádivas a el(la) Jefe y los Profesionales de la Secretaria General y /o Director de operación de productos y comercialización encargados de verificar las solicitudes de apertura de cupo de distribución de lotería, para que se pase, altere o modifique alguna de las actividades descritas en los procedimientos  con el fin de favorecer a un tercero.</t>
  </si>
  <si>
    <t>Un interesado ofrece o entrega dádivas a el (la) Jefe y los Profesionales de la Secretaria General encargados de verificar las condiciones jurídicas de las garantías de cumplimiento que respaldan los contratos, para que se pase, altere o modifique alguna de las actividades descritas en los procedimientos con el fin de favorecer a un tercero.</t>
  </si>
  <si>
    <t>Jefe del área financiera y contable, contador.</t>
  </si>
  <si>
    <t>Tesorera, Jefe del área financiera, gerencia.</t>
  </si>
  <si>
    <t xml:space="preserve">Jefe de la unidad correspondiente, secretaría general, subgerencia general y gerente general. </t>
  </si>
  <si>
    <t xml:space="preserve">Jefe de Talento Humano, jefe de la unidad correspondiente, secretaría general, subgerencia general y gerente general. </t>
  </si>
  <si>
    <t>Un interesado ofrece o entrega dádivas para modificar los valores determinados en el registro prespuestal, aumentando la asignación de forma deliberada, sin tener en cuenta los requisitos hallegados inicialmente, que sirvieron de soporte para la expedición del registro presupuestal.</t>
  </si>
  <si>
    <t>Un interesado ofrece o entrega dádivas para ocultar la información acerca de inconsistencias en la ejecución de los ingresos y gastos</t>
  </si>
  <si>
    <t>PRO310-251
ELABORACIÓN DE ORDENES DE PAGO</t>
  </si>
  <si>
    <t>PRO310-248
DECLARACIONES TRIBUTARIAS</t>
  </si>
  <si>
    <t>PRO310-245
EJECUCIÓN Y CONTROL PRESUPUESTAL</t>
  </si>
  <si>
    <t>PRO320-220
GESTIÓN DE SITUACIONES ADMINISTRATIVAS</t>
  </si>
  <si>
    <t>PRO310-471
INVERSIÓN DE EXCEDENTES DE LIQUIDEZ</t>
  </si>
  <si>
    <t>PRO-320-218
CONVOCATORIA, SELECCIÓN, Y VINCULACIÓN</t>
  </si>
  <si>
    <t xml:space="preserve">Un interesado ofrece o entrega dádivas para dejar pasar inconsistencias, no informar  o no corregir las declaraciones tributarias, con fines particulares. </t>
  </si>
  <si>
    <t>Un interesado ofrece o entrega dádivas para admitir factura o soportes sin el lleno de los requisitos para autorizar la elaboración de la orden de pago.</t>
  </si>
  <si>
    <t>Un interesado ofrece o entrega dádivas para omitir los descuentos de ley y/o alterar los valores a causar por cada orden de pago.</t>
  </si>
  <si>
    <t>Un interesado ofrece o entrega dádivas para aprobar inversiones en entidades que no cumplen de manera óptima según la política para invertir los excedentes de liquidez.</t>
  </si>
  <si>
    <t>Un interesado ofrece o entrega dádivas para otorgar permisos, encubrir faltas disciplinarias, no informar tiempos de reintegro por medio de memorando y no iniciar  procesos disciplinarios cuando a ello haya lugar.</t>
  </si>
  <si>
    <t>Un interesado ofrece o entrega dádivas para no exigir las condiciones o requisitos necesarias para determinar de forma correcta y justa el derecho o la aplicación de las situaciones administrativas (vacaciones, encargo, asignación de funciones, suspención del ejercicio de sus funciones, permiso, licencia de vacaciones, descanso compensado).</t>
  </si>
  <si>
    <t>Un interesado ofrece o entrega dádivas para validar hojas de vida, que no cumplen con el perfil o ajustar de forma deliverada, los requisitos para favorecer a alguna persona en particular para proveer cargos.</t>
  </si>
  <si>
    <t xml:space="preserve">1. Pérdida de confianza hacia las directivas por el incumplimiento de las normas establecidas.
2. Apertura de procesos disciplinarios a los funcionarios implicados en el proceso.                                                                         </t>
  </si>
  <si>
    <t>1. Malversación de fondos y pérdida de recursos.
2. Indebida ejecución de los recursos y del plan financiero propuesto lo cual acarrea para la entidad una calificación negativa, en la evaluación de indicadore por parte de la Secretaría Distrital de Hacienda.
3. Apertura de procesos disciplinarios a los funcionarios impkicados en el proceso</t>
  </si>
  <si>
    <t>1. Malversación de fondos y pérdida de recursos.
2. Indebida ejecución de los recursos y del plan financiero propuesto lo cual acarrea para la entidad una calificación negativa, en la evaluación de indicadores por parte de la Secretaría Distrital de Hacienda.
3. Apertura de procesos disciplinarios a los funcionarios implicados en el proceso.</t>
  </si>
  <si>
    <t>1. Malversación de fondos y pérdida de recursos.
2. Sanciones económicas por parte de la DIAN.
3. Apertura de procesos disciplinarios a los funcionarios implicados en el proceso.</t>
  </si>
  <si>
    <t>1. Malversación de fondos y pérdida de recursos.
2. Apertura de procesos disciplinarios a los funcionarios implicados en el proceso.</t>
  </si>
  <si>
    <t xml:space="preserve">1. Malversación de fondos y pérdida de recursos.
2. Apertura de procesos disciplinarios a los funcionarios implicados en el proceso.
3. Pérdida de recursos, producto de una menor eficiencia de los rendimientos percibidos por cuenta de las inversiones realizadas.                                                                                                  </t>
  </si>
  <si>
    <t xml:space="preserve">1. Pérdida de confianza hacia las directivas por el incumplimiento de las normas establecidas.
2. Apertura de procesos disciplinarios a los funcionarios implicados en el proceso.  </t>
  </si>
  <si>
    <t>PRO105-520
REPORTES A LA UNIDAD DE INFORMACIÓN Y ANÁLISIS FINANCIERO​ UIAF</t>
  </si>
  <si>
    <t>PRO105-523
VINCULACIÓN PERSONAS PEPS Y-O ALTO RIESGO</t>
  </si>
  <si>
    <t>PRO105-525
SANCIONES FINANCIERAS DIRIGIDAS</t>
  </si>
  <si>
    <t>El Oficial de Cumplimiento Principal o Suplente identifica coincidencias en noticias de LAFT, y posteriormente contacta al sospechoso con el objetivo de solicitar una dadivá o comisión para omitir o manipular el reporte a la UIAF</t>
  </si>
  <si>
    <t>El Oficial de Cumplimiento Principal o Suplente identifica una operación intentada, y posteriormente identifica y contacta al sospechoso con el objetivo de solicitar una dadivá o comisión para omitir o manipular el reporte a la UIAF</t>
  </si>
  <si>
    <t>El Oficial de Cumplimiento Principal o Suplente identifica una operación inusual, y posteriormente contacta al sospechoso con el objetivo de solicitar una dadivá o comisión para omitir o manipular el reporte a la UIAF</t>
  </si>
  <si>
    <t>El Oficial de Cumplimiento Principal o Suplente identifica una operación sospechosa, y posteriormente contacta al sospechoso con el objetivo de solicitar una dadivá o comisión para omitir o manipular el reporte a la UIAF</t>
  </si>
  <si>
    <t>El Oficial de Cumplimiento Principal o Suplente recibe una denuncia de lavado de activos, y posteriormente contacta al sospechoso con el objetivo de solicitar una dadivá o comisión para omitir o manipular la denuncia</t>
  </si>
  <si>
    <t xml:space="preserve">El Oficial de Cumplimiento Principal o Suplente identifica una coincidencia en listas vinculantes, y posteriormente contacta al sospechoso con el objetivo de solicitar una dadivá o comisión para omitir o manipular el reporte a la UIAF y a la Fiscalía General de la Nación </t>
  </si>
  <si>
    <t>1. La Oficina de Cumplimiento debe mantener evidencias para auditorías y requerimientos por parte de la UIAF cada vez que se genere un reporte a la misma.
2. Los reportes originales se encuentran en las bases de datos de las areas encargadas y no pueden ser manipuladas por la Oficina de Cumplimiento.</t>
  </si>
  <si>
    <t>1. El funcionario encargado de la entrega del premio recibe el formato FRO105-499 Consulta en Listas Vinculantes y de Control y verifica que la información usada en la consulta coincida con la del ganador del premio. Posterior a esto, el encargado devuelve la consulta firmada a la Oficina de Cumplimiento para su conservacion.
2. Para la Consulta en Listas se usa la herramienta informática externa "INFORMA COLOMBIA", la cual guarda el registro de todas las consultas realizadas.</t>
  </si>
  <si>
    <t>1. El funcionario encargado de la entrega del premio recibe el formato FRO105-499 Consulta en Listas Vinculantes y de Control y verifica que la información usada en la consulta coincida con la del ganador del premio.  Posterior a esto, el encargado devuelve la consulta firmada a la Oficina de Cumplimiento para su conservacion.
2. Para la Consulta en Listas se usa la herramienta informática externa "INFORMA COLOMBIA", la cual guarda el registro de todas las consultas realizadas.</t>
  </si>
  <si>
    <t>1. El funcionario encargado del proceso de vinculación recibe el formato FRO105-499 Consulta en Listas Vinculantes y de Control y verifica los resultados arrojados en la consulta. Posterior a esto, el encargado devuelve la consulta firmada a la Oficina de Cumplimiento para su conservacion.
2. Para la Consulta en Listas se usa la herramienta informática externa "INFORMA COLOMBIA", la cual guarda el registro de todas las consultas realizadas.
3. Se requiere el diligenciamiento del formato FRO105-546 PEP al momento de reconocer la condición.</t>
  </si>
  <si>
    <t>Unidad Financiera y Contable</t>
  </si>
  <si>
    <t>Un tercero ofrece, promete o entrega dadivas a un colaborador de la Entidad para que se le adjudique un proceso de contratación de recursos tecnológicos.</t>
  </si>
  <si>
    <t>Servidores Públicos y Contratistas</t>
  </si>
  <si>
    <t>Resolución 51 de 2015
Por la cual se reglamento el funcionamiento del Cómité de Bienestar Social de la Lotería de Bogotá</t>
  </si>
  <si>
    <t>PRO103-385
DECLARACIÓN DE INCUMPLIMIENTO TOTAL O PARCIAL PÓLIZA DE CUMPLIMIENTO ANTE ENTIDADES PUBLICAS CON RÉGIMEN PRIVADO DE CONTRATACIÓN Y CDT</t>
  </si>
  <si>
    <t>1. Deterioro de la reputación e imagen institucional. 
2. Pérdida de recursos económicos
3. Investigaciones penales,disciplinarias y fiscales</t>
  </si>
  <si>
    <t xml:space="preserve">1. Deterioro de la reputación institucional que afecta su  gobernanza. 
2. Pérdida de recursos económicos
3. Investigaciones disciplinarias. 
4. Investigaciones fiscales </t>
  </si>
  <si>
    <t>PRO103-235
SEGUIMIENTO CONTRACTUAL</t>
  </si>
  <si>
    <t xml:space="preserve">1. Aprobación de cupos de distribución sin sustento jurídico, administrativo o técnico
2. Viola los principios de transparencia de la entidad.
3. Pérdida de recursos económicos
4. Investigaciones disciplinarias					</t>
  </si>
  <si>
    <t>1. Proyecta una mala imagen a la ciudadanía 
2. Viola los principios de transparencia de la entidad.
3. Pérdida de recursos económicos
4. Investigaciones penales,disciplinarias y fiscales
5. Nulidades</t>
  </si>
  <si>
    <t>Un colaborador de la Entidad solicita y/o recibe dadivas para favorecer a un tercero en la elaboración y aprobación de los estudios previos</t>
  </si>
  <si>
    <t>Servidores públicos y contratistas de la Secretaría General</t>
  </si>
  <si>
    <t xml:space="preserve">Un Tercero ofrece o entrega a un funcionario de la Entidad una dádiva o comisión para certificar el cumpliento de una obligación contractual no realizada o de un producto no entregado a a satisfacción </t>
  </si>
  <si>
    <t xml:space="preserve">1. Deterioro de la reputación e imagen institucional y posible detrimento patrimonial </t>
  </si>
  <si>
    <t>Servidores públicos y contratistas</t>
  </si>
  <si>
    <t>1. Deterioro de la reputación e imagen institucional.
2. Incumplimiento de principios de la función administrativa y de la contratacipon pública.</t>
  </si>
  <si>
    <t xml:space="preserve">Un Tercero ofrece o entrega a un funcionario de la Entidad una dádiva o comisión para que no realice objetivamente la verificación de requisitos habilitantes y evaluación de requisitos de ponderación con el fin de favorecer a uno de los proponentes </t>
  </si>
  <si>
    <t>PRO320-217
ADMINISTRACIÓN DE PLANTA DE PERSONAL E HISTORIAS LABORALES</t>
  </si>
  <si>
    <t>Un tercero ofrece, promete o entrega dadivas a un colaborador de la Entidad para que incluya en el Plan Anual de Adquisiciones consolidados una necesidad contractual y sea publicado en el SECOP y divulgado a través de página web de la entidad.</t>
  </si>
  <si>
    <t>Ofrecer dadivas con el objetivo de obtener un avalúo menor del valor de los bienes por parte del perito</t>
  </si>
  <si>
    <t>Profesional del Almacén</t>
  </si>
  <si>
    <t>Profesional de la Unidad de Recursos Fisicos</t>
  </si>
  <si>
    <t>Profesional del Almacén / Responsable caja menor</t>
  </si>
  <si>
    <t>Recibir dadivas para incluir en el listado de bienes a dar de baja, elementos en buen estado</t>
  </si>
  <si>
    <t>Un tercero ofrece, promete o entrega dadivas a funcionarios o contratistas de la entidad para que adulteren la información y documentos que se levanta en ejercicio diario del deber ser y proceder de la
entidad</t>
  </si>
  <si>
    <t>Un tercero ofrece, promete o entrega dadivas a funcionarios o contratistas de la entidad para que
sustraigan, falsifiquen, dupliquen y eliminen
documentos adulterando la información</t>
  </si>
  <si>
    <t>Un tercero ofrece, promete o entrega dadivas a un colaborador de la Entidad para ocultar o alterar documentos oficiales de la entidad</t>
  </si>
  <si>
    <t xml:space="preserve">1. Deterioro reputacional de la Entidad frente a la comunidad, organismos de control y oferentes.                                                                                                </t>
  </si>
  <si>
    <t xml:space="preserve">1. Deterioro reputacional de la Entidad frente a la comunidad, organismos de control y oferentes.                                                                                                                                                                        </t>
  </si>
  <si>
    <t>Un interesado ofrece o entrega dádivas al encargado durante las visistas semestrales a las instalaciones del impresor para no verificar la existencia de los formularios o no reportar cuando no se cumpla con lo establecido con el objetivo de beneficiar al concesionario</t>
  </si>
  <si>
    <t xml:space="preserve">Un interesado ofrece o entrega dádivas al encargado de la supervision y fiscalizacion para no reportar hallazgos y permitir el juego ilegal </t>
  </si>
  <si>
    <t>Un interesado ofrece o entrega dádivas al encargado para autorizar una nueva modalidad de juego sin que cumpla con los requisitos exigidos por la ley y el Consejo Nacional de Juegos de Suerte y Azar</t>
  </si>
  <si>
    <t>Un interesado ofrece o entrega dádivas al encargado durante una supervison y fiscalizacion para omitir los controles exhaustivos en las visitas de fiscalizacion con el fin de favorecer al concesionario</t>
  </si>
  <si>
    <t>PRO310-244
Gestión de Cartera</t>
  </si>
  <si>
    <t>PRO310-249
Generación Estados financieros</t>
  </si>
  <si>
    <t>PRO310-251
Elaboración de Orden de Pago</t>
  </si>
  <si>
    <t>PRO310-245
Ejecución y Control Presupuestal</t>
  </si>
  <si>
    <t>1. Hallazgos de Entes de Control
2. Investigaciones y/o sanciones
3. Perdida de credibilidad e imagen institucional
4. Pérdidas económicas</t>
  </si>
  <si>
    <t>1. Pérdida de Recursos
2. hallazgos Entes de Control
3. Investigaciones y/o sanciones
4. Pérdida de credibilidad e imagen institucional</t>
  </si>
  <si>
    <t>Que le ofrezcan recursos o dávidas al profesional que elabora las Ordenes de Pago para no efectuar o efectuar a una tarifa menor en los descuentos de ley.</t>
  </si>
  <si>
    <t>1. Sanciones por parte de Entes de Control
2. Sanciones por parte de la DIAN</t>
  </si>
  <si>
    <t>1. Deterioro de la reputación institucional que afecta su gobernanza.</t>
  </si>
  <si>
    <t>1. Proyecta una mala imagen a la ciudadanía y viola los principios de transparencia de la entidad.</t>
  </si>
  <si>
    <t xml:space="preserve">1. Que no se ejerzan los derechos de la Loteria de Bogota </t>
  </si>
  <si>
    <t>1. Deterioro de la reputación e imagen institucional e impunidad</t>
  </si>
  <si>
    <t>Que funcionarios públicos-investigadores-fiscales- procesados, apoderados realicen ofrecimientos para no ejercer la correcta defensa de los intereses de la entidad en los procesos penales</t>
  </si>
  <si>
    <t xml:space="preserve">El beneficiario de la sentencia ofrece o entrega dádivas o beneficios a un funcionario de la Unidad Financiera o Apoderado de la Loteria para liquidar a su favor o de manera expedida una sentencia </t>
  </si>
  <si>
    <t xml:space="preserve">Ofrecimiento o entrega de davidas por parte de los disciplinados a la Jefe de la Oficina Juridica, con el proposito de obtener un fallo favorable. </t>
  </si>
  <si>
    <t>Jefe Secretaria General. Jefe Oficina Juridica . Financiera. Comité de Bienestar</t>
  </si>
  <si>
    <t>Miembros del Comité de Conciliación</t>
  </si>
  <si>
    <t>Jefe y profesionales de Secretaria General y Jefe Oficina Jurídica</t>
  </si>
  <si>
    <t>Funcionarios Oficina Juridica</t>
  </si>
  <si>
    <t>Funcionario Unidad Financiera o Apoderado de la Loteria de Bogota</t>
  </si>
  <si>
    <t>1. Afectacion economica a la Lotería por el no recaudo del valor de la billeteria.
2.Reportes de premios por billetes que no entraron en juego.
3. Incumplimiento al contrato de distribuidores.</t>
  </si>
  <si>
    <t>Un tercero ofrece un beneficio económico al jefe de la unidad de talento humano o al servidor público a cargo del proceso de contratación para que se vincule a una persona nueva en la entidad, sin previa solicitud y sin el lleno de requisitos.</t>
  </si>
  <si>
    <t xml:space="preserve">Un tercero ofrece un puesto en una entidad X con mayor salario, al jefe de la unidad de talento humano o a un servidor público a cargo del proceso de contratación para que se incorpore a una persona en una convocatoria de la entidad, sin cumplir requisitos establecidos en la convocatoria. </t>
  </si>
  <si>
    <t xml:space="preserve">Un servidor (a)  ofrezca al jefe de la Unidad de Talento Humano o al Profesional de apoyo una compensación monetaria o física para el no reporte o descuento de incapacidades por nómina o recobro de las mismas con las entidades competentes.  </t>
  </si>
  <si>
    <t xml:space="preserve">Un tercero,  bien sea persona natural o jurídica, ofrezca posibles dádivas económicas o materiales,  al jefe de la Unidad de Talento Humano o al Profesional de apoyo,  con el fin de poder ingresar como contratista de la entidad,  sin el lleno de requisitos. Y con ello beneficiarse  al realizar compras o demás requerimientos que se pueden dar al momento de cerrar  las diversas medidas de control que se pueden establecer teniendo en cuenta la identificación de peligros y valoración de los riesgos en SST. </t>
  </si>
  <si>
    <t xml:space="preserve">Un tercero,  bien sea persona natural o jurídica, ofrece   dádivas económicas o materiales,  al jefe de la Unidad de Talento Humano o al Profesional de apoyo,  con el fin de poder ingresar como contratista  y realizar compras, adquisiciones de bienes o servicios requeridos desde SST    </t>
  </si>
  <si>
    <t>Un servidor (a)  ofrezca al jefe de la Unidad de Talento Humano o al Profesional de apoyo una compensación monetaria o física, con el fin de no ser notificado o evidenciado por algún hallazgo desde las inspecciones realizadas.</t>
  </si>
  <si>
    <t>Un tercero,  bien sea persona natural o jurídica,  solicita dádivas económicas o materiales al jefe de la Unidad de Talento Humano o al Profesional de apoyo, como compensación para no generar ni presentar incompromidades  en los informes de  auditorias del  Sistema de Gestión de  la Seguridad y Salud en el Trabajo.</t>
  </si>
  <si>
    <t>Un servidor público, o contratista o cualquier otra persona que ofrezca alguna dádivas económicas o materiales  para obtener beneficios a nivel institucional como por ejemplo:  traslados de áreas, cambio en los métodos de trabajo, instalaciones, equipos y herramientas de trabajo.</t>
  </si>
  <si>
    <t>Entrega de dadivas a funcionarios y contratistas del área comercial que mantienen comunicación directa con el distribuidor con el fin de agilizar procesos de asignación y distribución de billeteria sin seguir el procedimiento establecido en el reglamento, vulnerando los artículos que describen las políticas de renovación de pólizas y mantenimiento de cartera.</t>
  </si>
  <si>
    <t>Ofrecer dadivas a funcionarios y contratistas del área comercial que mantienen comunicación directa con los distribuidores con el propósito de alterar las cifras de resultados de ventas para hacer efectiva la entrega de incentivos descritos en los promocionales de los sorteos.</t>
  </si>
  <si>
    <t>Ofrecimiento de dadivas a contratistas o funcionarios con el fin de alterar resultados de los promocionales establecidos en los sorteos para la entrega de premios a terceros.</t>
  </si>
  <si>
    <t>Soborno por parte de un contratista o funcionario con el fin de manipular los resultados llevados a cabo en los procesos de selección o concurso por méritos para otorgar beneficio a terceros.</t>
  </si>
  <si>
    <t>1. Informe y seguimiento de resultados de ventas por parte de la subgerencia. Supervisión y divulgación de reglamentos establecidos para cada sorteo. Actas de entrega de soportes y facturas que evidencian la entrega de premiaciones de promocionales de los sorteos por medio de formato de identificación de ganadores.</t>
  </si>
  <si>
    <t>1. Supervisión por parte de delegados  de sorteos, actas de entrega, facturación, soportes y segumiento a entrega de premios. Publicación de resultados por página web. Archivo de documentación confidencial de los promocionales.</t>
  </si>
  <si>
    <t>Un colaborador de la entidad ofrece abonar a la cuenta de los distribuidores premios difernetes a los anunciados para favorecer al distribuidor.</t>
  </si>
  <si>
    <t>Un colaborador de la entidad solicita expedir  documentos presupuestales afectando rubros que no correponden con el objeto del gasto, con el fin de favorecer a un tercero</t>
  </si>
  <si>
    <t>Un interesdado ofrece dadivas para generar registros contables sin el cumplimiento de los requisitos legales para beneficio propio o de un tercero</t>
  </si>
  <si>
    <t>1. Incumplimiento de  las obligaciones contractuales. 
2. Afectacion de la credibiidad de la entidad.                                                                                                                                                                                                                      3. Disminución de recursos para la salud</t>
  </si>
  <si>
    <t>1. La unidad Apuestas y control de juegos mensualmente analiza y contrasta la información reportada por el concesionario para la validacion del cumplimiento contractual, si se identifica inconsistencia en la informaicon, se requerira al concesionario para la aclaracion y  subsanacion de la misma,  para su posterior validación, emisión del informe y firma final del supervisor del contrato.</t>
  </si>
  <si>
    <t xml:space="preserve">1. El profesional encargado de la Unidad de Apuestas una vez allegue una peticion para saber si un juego es ilegal o no por la cuidadania o anonimo, se remite  por medio del SIGA un comunicado para requerir a la persona natural o juridica con aprobacion del Jefe de Unidad para indigar lo sucedido, si efectivamente es un juego no autorizado por la entidad, se inicia la apertura de expediente sancionarios fisico y virtual para comenzar el proceso legal sancionatorio.  </t>
  </si>
  <si>
    <t>1. Los servidores publicos que hacen parte del proceso contraactual, cumpliendo con las activiades descritas en el procedimiento PRO420-544, revisan, analizan los documentos allegados por parte del concesionario para la respectiva aprobacion que corresponde por lo exigido por la normativa existente, si se  evidencia alguna anomalia o incosistencia se le solicitara al concesionario la correccion y/o aclaracion de la misma para poder proseguir con el tramite y autorizacion.</t>
  </si>
  <si>
    <t>1. Los profesionales de la Unidad de Apuestas y Control de juegos realiza la visita de acuerdo a lo descrito en las actividades del procedimiento PRO420-529, Visitas de fiscalizacion, supervision e inspeccion de Juegos Promocionales junto con el acto administrativo de autorizacion, con el fin de comprobar el cumplimiento de requisitos aprobados.
Si se evidencia incumplimiento de requisitos por parte de algún gestor de rifas y promocionales, el responsable que identificó la situación, informa al Jefe de la Unidad de Apuestas y Control de Juegos, para proceder con el abogado sancionatorio.</t>
  </si>
  <si>
    <t>1. Deterioro reputacional de la Entidad frente al sector en el que opera y organismos de control
2. Violación de los principios de transparencia de la entidad.
3. Deterioro de la reputación e imagen de la Lotería de Bogotá frente a los clientes, la ciudadanía y autoridades competentes.
4. Pérdida de confianza en la capacidad de gestión de la Lotería frente a todas las contrapartes.
5. Pérdida de confianza en la capacidad de gestión de la Lotería frente a sus colaboradores.
6. Detrimento patrimonial, desgaste administrativo e investigaciones disciplinarias.
7. Posible pérdida de recursos económicos causada por una disminución en las ventas.
8. Violación de los principios de transparencia de la entidad.</t>
  </si>
  <si>
    <t>1. Elaborar el reporte de seguimiento de forma trimestral con el proposito de identificar posibles dificultades o retrazos que se esten presentando y que no permitan el cumplimiento de los objetivos iniciales, este reporte se socializa a todos los miembros del CIDGYD.</t>
  </si>
  <si>
    <t>1. Registrar y gestionar la formulación del proyecto de inversión, cada 4 años con el proposito de mejorar o beneficiar a las partes interesadas a través de la asignación eficiente de recursos financieros y la ejecución de acciones específicas.. El cual debe ir acompañado de las respectivos evidencias de su formulación y aprobación (Acta donde se evidencia la validación ante el CIDGYD)</t>
  </si>
  <si>
    <t>1. Desviación de Objetivos Estratégicos: Un seguimiento deficiente puede llevar a una desviación significativa respecto a los objetivos estratégicos de la organización.
2. Pérdida de Enfoque: La falta de seguimiento adecuado puede resultar en la pérdida de enfoque en las metas y prioridades estratégicas.
3. Comunicación Deficiente: La falta de seguimiento puede dificultar la comunicación interna sobre el progreso y el rendimiento de la organización.
4. Pérdida de Confianza de las Partes Interesadas: Las partes interesadas, como los inversores, los clientes y los colaboradores, pueden perder la confianza en la capacidad de la organización para lograr sus objetivos y metas.</t>
  </si>
  <si>
    <t>1. Pérdida de Control: La falta de seguimiento adecuado puede resultar en la pérdida de control sobre el proyecto, lo que dificulta la identificación oportuna de problemas.
2. Aumento de Riesgos: Los riesgos no identificados o no gestionados debido al mal seguimiento pueden materializarse y causar problemas graves.
3. Impacto en la Calidad: La falta de seguimiento puede afectar la calidad de la ejecución del proyecto, lo que puede llevar a resultados insatisfactorios.</t>
  </si>
  <si>
    <t>1. Desalineación Estratégica: La mala formulación puede llevar a proyectos que no se alinean con los objetivos estratégicos de la organización, lo que causa desviaciones en la dirección planificada.
2. Riesgos Legales y Regulatorios: Incumplir regulaciones o normativas relacionadas con la inversión puede exponer a la organización a riesgos legales y multas.
3. Retrasos y Costos Adicionales: Una mala implementación puede resultar en retrasos en el proyecto y costos adicionales no previstos, lo que afecta la rentabilidad y la eficiencia del proyecto.
4. Incumplimiento de Objetivos: Los proyectos mal formulados pueden no cumplir con los objetivos estratégicos de la organización, lo que socava la efectividad de la inversión.</t>
  </si>
  <si>
    <t>1. Información Distorsionada: Los indicadores estratégicos proporcionarán una imagen distorsionada de la situación real, lo que dificultará la toma de decisiones basada en datos precisos.
2. Errores en la Planificación: Las decisiones estratégicas pueden basarse en información incorrecta, lo que podría llevar a una planificación deficiente y a la asignación inadecuada de recursos.
3. Pérdida de Confianza: Las partes interesadas pueden perder la confianza en la organización si se descubre que los informes de indicadores estratégicos son manipulados, lo que puede tener un impacto negativo en la relación con inversores, clientes y empleados.
4. Riesgo Legal y Regulatorio: Manipular los informes de indicadores estratégicos puede exponer a la organización a sanciones legales y regulatorias por prácticas engañosas o fraudulentas.
5. Impacto en el Rendimiento: La falta de precisión en los informes puede llevar a una evaluación inadecuada del desempeño de la organización y afectar su capacidad para alcanzar sus objetivos estratégicos.</t>
  </si>
  <si>
    <t>1- EL profesional de secretaria General revisa el cumplimiento de los requisitos establecidos para cada crédito en la resolución 51 de 2015 y cancelación de hipoteca
2. La jefe de la Oficina Juridica hace una segunda validación de requisitos y realiza el estudio jurídico del predio objeto de hipoteca en caso que aplique
3- la secretaria general revisa y firma la escritura de hipoteca o levantamiento de hipoteca</t>
  </si>
  <si>
    <t>1. el servidor publico o contratista de la secretaria general o área tecnica proyecta el acto administrativo para firma de la gerente
2. la oficina juridica revisa el contenido normativo y la estructura del acto administrativo para firma de la gerente y pone v.bo. 
3. la secretaria genera aprueba del acto administrativo 
4. la gerente firma el AA</t>
  </si>
  <si>
    <t>1. Deterioro reputacional de la Entidad frente al sector en el que opera y organismos de control
2. Violación de los principios de transparencia de la entidad.
3. Deterioro de la reputación e imagen de la Lotería de Bogotá frente a los clientes, la ciudadanía y autoridades competentes.</t>
  </si>
  <si>
    <t>1 - Leve</t>
  </si>
  <si>
    <t>2 - Menor</t>
  </si>
  <si>
    <t>3 - Moderado</t>
  </si>
  <si>
    <t>4 - Mayor</t>
  </si>
  <si>
    <t>5 - Catastrófico</t>
  </si>
  <si>
    <t>PROBABILIDAD</t>
  </si>
  <si>
    <t>5 - Muy Alta</t>
  </si>
  <si>
    <t>4 - Alta</t>
  </si>
  <si>
    <t>MODERADO</t>
  </si>
  <si>
    <t>3 - Media</t>
  </si>
  <si>
    <t>2 - Baja</t>
  </si>
  <si>
    <t>BAJO</t>
  </si>
  <si>
    <t>1 - Muy Baja</t>
  </si>
  <si>
    <t>MAYOR</t>
  </si>
  <si>
    <t>Asignación del responsable</t>
  </si>
  <si>
    <t>Segregación y autoridad del responsable</t>
  </si>
  <si>
    <t>Periodicidad</t>
  </si>
  <si>
    <t>Proposito</t>
  </si>
  <si>
    <t>Como se realiza el control</t>
  </si>
  <si>
    <t>Que pasa con las observaciones o desviaciones</t>
  </si>
  <si>
    <t>Evidencia de ejecucion del control</t>
  </si>
  <si>
    <t>Ejecución del control</t>
  </si>
  <si>
    <t>asig</t>
  </si>
  <si>
    <t>segr</t>
  </si>
  <si>
    <t>peri</t>
  </si>
  <si>
    <t>prop</t>
  </si>
  <si>
    <t>como</t>
  </si>
  <si>
    <t>quep</t>
  </si>
  <si>
    <t>evid</t>
  </si>
  <si>
    <t>calificacion</t>
  </si>
  <si>
    <t>calificacion_2</t>
  </si>
  <si>
    <t>ejec</t>
  </si>
  <si>
    <t>Solidez del control</t>
  </si>
  <si>
    <t>Solidez Conjunta</t>
  </si>
  <si>
    <t>Controles ayudan a disminuir probabilidad</t>
  </si>
  <si>
    <t>Controles ayudan a disminuir impacto</t>
  </si>
  <si>
    <t>movProb</t>
  </si>
  <si>
    <t>movImp</t>
  </si>
  <si>
    <t>Riesgo Residual</t>
  </si>
  <si>
    <t>probRR</t>
  </si>
  <si>
    <t>impRR</t>
  </si>
  <si>
    <t>Asignado</t>
  </si>
  <si>
    <t>Adecuado</t>
  </si>
  <si>
    <t>Oportuna</t>
  </si>
  <si>
    <t>Prevenir</t>
  </si>
  <si>
    <t>Detectar</t>
  </si>
  <si>
    <t>Confiable</t>
  </si>
  <si>
    <t>Se investigan y se resuelven oportunamente</t>
  </si>
  <si>
    <t>Completa</t>
  </si>
  <si>
    <t>Siempre se ejecuta</t>
  </si>
  <si>
    <t>Directamente</t>
  </si>
  <si>
    <t>No disminuye</t>
  </si>
  <si>
    <t>CATASTRÓFICO</t>
  </si>
  <si>
    <t>Indirectamente</t>
  </si>
  <si>
    <t>1. La SIC realiza requerimientos y/o auditorías en fechas aleatorias para verificar que la información diligenciada tenga soportes reales al interior de la entidad.
2. Las PQRS son reportadas en el sistema de "Bogotá Te Escucha" antes de llegar al Oficial de Cumplimiento, donde se registran y son transferidas para su tratamiento. Como evidencia se tienen los registros de la plataforma y los correos de comunicación entre la Oficina de Atención al Cliente y la Oficina de Cumplimiento.</t>
  </si>
  <si>
    <t>1. La SIC realiza requerimientos y/o auditorías en fechas aleatorias para verificar que la información diligenciada tenga soportes reales al interior de la entidad.
2. Los reportes de seguridad son generados en la Oficina de Gestión Tecnológica e Innovación y el Oficial de Cumplimiento no tiene acceso al documento original, el cual es conservado por la Oficina de Gestión Tecnológica. Cada vez que se genere un reporte de seguridad, la Oficina de Gestión Tecnológica comunica a la Oficina de Cumplimiento para realizar el reporte respectivo al RNBD. Como evidencia se tienen los reportes de seguridad resguardados por la Oficina de Gestión Tecnológica y los correos de comunicación con la Oficina de Cumplimiento.</t>
  </si>
  <si>
    <t>1. De acuerdo con los procedimientos las decisiones se deben adoptar por mayoria de los miembros del Comité. Los miembros del comité reciben la información para su estudio y decisión con tiempo. Así mismo revisan y suscriben el acta con el fin de verificar que su decisión se ajuste a lo decidido en Comité de acuerdo con el voto de la mayoría de los miembros del comité. Como evidencia se conserva el Acta del comité.</t>
  </si>
  <si>
    <t>1.Antes de la expedición de la resolución o decisión contractual el acto administrativo relacionado con la declaración de siniestro, este es revisado por la Secretaria General y/o jefe jurídica con el fin de revisar su ajuste al incumplimiento contractual. Como evidencia se conserva la resolución o decisión contractual firmada por los encargados de la revisión.</t>
  </si>
  <si>
    <t>1.Antes de la expedición de la resolución o acto administrativo el documento es revisado por la Secretaria General y/o jefe jurídica con el fin de revisar su ajuste a la normatividad aplicable. Como evidencia se conserva la resolución o decisión contractual firmada por los encargados de la revisión.</t>
  </si>
  <si>
    <t>1. La Entidad cuenta actualmente con formatos establecidos relacionados con la entrega a satisfaccion de productos o servicios. El formato evita la inclusión de información no contratada. El formato es revisado por el supervisor del contrato y firmado después de su revisión.</t>
  </si>
  <si>
    <t>1. Registrar y gestionar la formulación de los planes institucionales, cada año con el proposito de establecer una guía estratégica y operativa para una organización, delineando sus objetivos, metas y estrategias para lograr un mejor desempeño. El cual debe ir acompañado de las respectivos evidencias de su formulación y aprobación (Acta donde se evidencia la validación ante el CIDGYD)</t>
  </si>
  <si>
    <t>1. En el formato de avance de ejecución de los contratos, suscrito para el pago a proveedores, el supervisor de los mismos, dejará evidencia del recibo de los bienes adquiridos, conforme a las condiciones pactadas en el respectivo contrato.</t>
  </si>
  <si>
    <t>1. El Almacenista, mantendrá actualizado el inventario de los elementos en el sistema o aplicativo previsto para tal efecto y presentará una informe trimestral al jefe de la Unidad de Recursos Físicos, sobre los movimientos de dichos elementos durante cada trimestre.</t>
  </si>
  <si>
    <t>1. Previo a la realización de cualquier proceso de baja, se debe contar con el informe de una persona idónea, sobre el estado de los bienes o elementos que se pretende dar de baja, con el fin de determinar el estado en que se encuentra.</t>
  </si>
  <si>
    <t>1. El Jefe de la Unidad de Recursos Fisicos, realizará los estudios previos y de mercado pertinentes, para que la contratación de los avaluos de bienes a dar de baja, se realice con personal idóneo y de acuerdo a las políticas antisoborno y anticorrupción adoptadas por la entidad en los procesos de contratación.</t>
  </si>
  <si>
    <t>1. El Almacenista, realizará semestralmente el control de inventarios individuales, con el fin de verificar el estado de los bienes a cargo de cada uno de los servidores, sobre lo cual rendirá un informe al Jefe de la Unidad de Recursos Físicos.</t>
  </si>
  <si>
    <t>1. Cada vez que se realice la solicitud, el Oficial de Cumplimiento informara via correo electronico a la gerencia general de todas las solicitudes hechas a las diferentes areas de la entidad para garantizar que la información no está siendo manipulada. Como evidenci se conservan los correos electronicos de comunicacion.</t>
  </si>
  <si>
    <t xml:space="preserve">1- EL profesional de secretaria General revisa el cumplimiento de las funciones de la resolucion 35 de 2023 del comité de conciliacion. 
2. elaboracion y revision de las actas por parte de los miembros del comité
3. publicación del acta en el siprojweb. </t>
  </si>
  <si>
    <t>1. Seguimiento y control  sobre vencimientos de pólizas y cartera  bajo estricta supervisión del área comercial, jurídica y de cartera. Informe periódico a cartera sobre distribuidores con pólizas vencidas con el fin de retener despacho de billetería. Como evidencia se tienen los informes periodicos y de seguimiento</t>
  </si>
  <si>
    <t>Responsable del control</t>
  </si>
  <si>
    <t>IDENTIFICACIÓN DEL RIESGO</t>
  </si>
  <si>
    <t>VALORACIÓN DE CONTROLES</t>
  </si>
  <si>
    <t>VALORACIÓN DE RIESGO RESUDIAL</t>
  </si>
  <si>
    <t>PLAN DE ACCIÓN</t>
  </si>
  <si>
    <t>VALORACIÓN DEL RIESGO INHERENTE</t>
  </si>
  <si>
    <t xml:space="preserve">1. El colaborador(a) de Atención al Cliente registra y gestionar en el Sistema Distrital para la Gestión de Peticiones Ciudadanas - SDQS Bogotá Te Escucha diariamente o en la fecha en que se reciban PQRS, por parte del colaborador(a) de la oficina de Atención al Cliente, todas las PQRS recibidas por los canales habilitados de contacto y atención a la ciudadanía, con el fin de garantizar al peticionario(a) la gestión y atención oportuna a las PQRS que este interponga 
2. Elaborar mensualmente por parte del colaborador(a) de la oficina de Atención al Cliente los informes mensuales de PQRS y publicarlos en el botón de transparencia de la página web, así como los informes internos mensuales de PQRS enviándolos vía correo electrónico institucional a los jefes de dependencias que son usuarios en el SDQS, con el fin de informar y difundir la gestión dada a las PQRS recibidas en la entidad y registradas y gestionadas en el SDQS. </t>
  </si>
  <si>
    <t>CÓDIGO</t>
  </si>
  <si>
    <t>FORMATO GESTIÓN DE RIESGOS DE SOBORNO</t>
  </si>
  <si>
    <t>FECHA DE ACTUALIZACIÓN</t>
  </si>
  <si>
    <t>PROCESO</t>
  </si>
  <si>
    <t>Oficina de Atención al Cliente</t>
  </si>
  <si>
    <t xml:space="preserve">PRO310-471
Inversión de excedentes de liquidez.
</t>
  </si>
  <si>
    <t>Gestión Financiera y Contable</t>
  </si>
  <si>
    <t>Oficina de Control Interno</t>
  </si>
  <si>
    <t>Oficina de Control Disciplinario Interno</t>
  </si>
  <si>
    <t>Gestión de Comunicaciones</t>
  </si>
  <si>
    <t>Oficina de Gestión Tecnológica e Innovación</t>
  </si>
  <si>
    <t>Gestión Jurídica</t>
  </si>
  <si>
    <t>Gestión de Bienes y Servicios</t>
  </si>
  <si>
    <t>Planeación y Direccionamiento Estratégico</t>
  </si>
  <si>
    <t>Oficina Asesora de Planeación</t>
  </si>
  <si>
    <t>Unidad de Recursos Físicos</t>
  </si>
  <si>
    <t>Gestión del Talento Humano</t>
  </si>
  <si>
    <t>Explotación de Juegos de Suerte y Azar</t>
  </si>
  <si>
    <t>Unidad de Apuestas y Control de Juego</t>
  </si>
  <si>
    <t>Control, Inspección y Fiscalización</t>
  </si>
  <si>
    <t>Gestión de Recaudo</t>
  </si>
  <si>
    <t>Gestión Documental</t>
  </si>
  <si>
    <t>Cumplimiento y Gestión LA/FT/FPADM, Anticorrupción y Antisoborno</t>
  </si>
  <si>
    <t>Protección de Datos Personales</t>
  </si>
  <si>
    <t>Profesional de Atencion al Cliente</t>
  </si>
  <si>
    <t>Comité Financiero de Tesorería</t>
  </si>
  <si>
    <t>Profesional de Tesorería
Jefe Unidad Financiera y Contable
Profesional de Contabilidad</t>
  </si>
  <si>
    <t>Profesional de Tesorería</t>
  </si>
  <si>
    <t>Jefe Oficina Control Interno</t>
  </si>
  <si>
    <t>Control Interno Disciplinario</t>
  </si>
  <si>
    <t>Jefe de la Oficina de Control Interno Disciplinario</t>
  </si>
  <si>
    <t>Gerencia General
Oficina Oficial de Cumplimiento</t>
  </si>
  <si>
    <t>Jefe Oficina Control Interno
Equipo Auditor</t>
  </si>
  <si>
    <t>Community Manager
Profesional Oficina de Comunicación y Mercadeo</t>
  </si>
  <si>
    <t>Profesional Oficina de Comunicación y Mercadeo
Profesional Oficina de Planeación
Gerencia General</t>
  </si>
  <si>
    <t>Profesional Solicitante de la LDB
Profesional Oficina de Gestión Tencológica</t>
  </si>
  <si>
    <t>Gestión de las Tecnologías y la Innovación</t>
  </si>
  <si>
    <t>Profesional Oficina de Gestión Tecnológica
Oficial de Seguridad de la Información</t>
  </si>
  <si>
    <t>Jefe Oficina de Gestión Tecnológica
Oficial de Seguridad de la Información</t>
  </si>
  <si>
    <t>Secretaría General y Oficina Jurídica</t>
  </si>
  <si>
    <t>Comité de Conciliación</t>
  </si>
  <si>
    <t>Jefe Secretaría General
Profesional Oficina Jurídica</t>
  </si>
  <si>
    <t>Jefe Secretaría General
Jefe Oficina Jurídica</t>
  </si>
  <si>
    <t>Secretaría General y Unidad de Recursos Físicos</t>
  </si>
  <si>
    <t>Subgerente General
Jefe Dirección de Operaciones y Comercialización de Producto
Jefe Secretaría General
Profesional Oficina de Gestión Tecnológica
Profesional Oficina Jurídica</t>
  </si>
  <si>
    <t>Jefe Secretaría General</t>
  </si>
  <si>
    <t>Jefe Secretaría General
Comité Estructurador
Comité de Contratación</t>
  </si>
  <si>
    <t>Supervisor del Contrato</t>
  </si>
  <si>
    <t>Comité de Gestión y Desempeño
Profesional Oficina Asesora de Planeación</t>
  </si>
  <si>
    <t>Jefe Unidad de Recursos Físicos</t>
  </si>
  <si>
    <t>Almacenista
Jefe Unidad de Recursos Físicos</t>
  </si>
  <si>
    <t>Profesional Caja Menor</t>
  </si>
  <si>
    <t>Profesional Archivo Central</t>
  </si>
  <si>
    <t>Comité de Cupos</t>
  </si>
  <si>
    <t>Profesional Unidad de Apuestas y Control de Juegos
Jefe Unidad de Apuestas y Control de Juegos</t>
  </si>
  <si>
    <t>Profesional Unidad de Apuestas y Control de Juegos</t>
  </si>
  <si>
    <t>Profesional Unidad de Apuestas y Control de Juegos
Supervisor del Contrato</t>
  </si>
  <si>
    <t>Profesional Unidad Financiera y Contable</t>
  </si>
  <si>
    <t>Profesional Unidad Financiera y Contable que no elabore Ordenes de Pago</t>
  </si>
  <si>
    <t>Oficial de Cumplimiento
Profesional Atención al Cliente</t>
  </si>
  <si>
    <t>Oficial de Cumplimiento
Gerencia General</t>
  </si>
  <si>
    <t>Oficial de Cumplimiento
Profesionales encargados de la generacion de reportes de ganadores</t>
  </si>
  <si>
    <t>Oficial de Cumplimiento
Profesional de Gestión Tecnológica
Auditores de la UIAF</t>
  </si>
  <si>
    <t>Oficial de Cumplimiento
Profesional solicitante de la Consulta en Listas</t>
  </si>
  <si>
    <t>Oficial de Cumplimiento
Profesional Atención al Cliente
Auditores SIC</t>
  </si>
  <si>
    <t>Oficial de Cumplimiento
Profesional Oficina Gestión Tecnológica
Auditores SIC</t>
  </si>
  <si>
    <t>Profesional Secretaría General
Jefe Secretaría General
Jefe Oficina Jurídica</t>
  </si>
  <si>
    <t>Profesional Secretaría General
Comité de Conciliación</t>
  </si>
  <si>
    <t>Profesional Secretaría General
Jefe Secretaría General
Jefe Oficina Jurídica
Gerencia General</t>
  </si>
  <si>
    <t>Profesional Oficina Jurídica</t>
  </si>
  <si>
    <t>Jefe Unidad de Apuesgtas y Control de Juego
Jefe Oficina Jurídica</t>
  </si>
  <si>
    <t>Profesional Subgerencia Comercial</t>
  </si>
  <si>
    <t>Delegados Sorteos de la Lotería de Bogotá</t>
  </si>
  <si>
    <t>Profesional Subgerencia Comercial
Profesional Oficina Jurídica
Profesional Cartera
Profesional Área Comercial</t>
  </si>
  <si>
    <t>RESPONSABLE</t>
  </si>
  <si>
    <t>Dirección de Operación de Productos y Comercialización y Unidad de Apuestas y Control de Juego</t>
  </si>
  <si>
    <t>Subgerencia Comercial y de Operaciones y Oficina de Comunicaciones y Mercadeo</t>
  </si>
  <si>
    <t>Explotacion de Juegos de Suerte y Azar</t>
  </si>
  <si>
    <t>Gestión de las Tecnologías y la Información</t>
  </si>
  <si>
    <t>TOTAL</t>
  </si>
  <si>
    <t>CANTIDAD DE RIESGOS</t>
  </si>
  <si>
    <r>
      <rPr>
        <b/>
        <sz val="11"/>
        <color theme="1"/>
        <rFont val="Calibri"/>
        <family val="2"/>
        <scheme val="minor"/>
      </rPr>
      <t>Nota:</t>
    </r>
    <r>
      <rPr>
        <sz val="11"/>
        <color theme="1"/>
        <rFont val="Calibri"/>
        <family val="2"/>
        <scheme val="minor"/>
      </rPr>
      <t xml:space="preserve"> La siguiente información fue tomada de la Guía de Riesgos Gestión, Corrupción y Seg. Digital DAFP - 2018</t>
    </r>
  </si>
  <si>
    <t>Analisis de Riesgo: Impacto vs. Probabilidad</t>
  </si>
  <si>
    <t>Probabilidad</t>
  </si>
  <si>
    <t>Riesgo Inherente</t>
  </si>
  <si>
    <t>Nivel</t>
  </si>
  <si>
    <t>Descriptor</t>
  </si>
  <si>
    <t>Frecuencia</t>
  </si>
  <si>
    <t>Muy Baja</t>
  </si>
  <si>
    <t>La actividad que conlleva el riesgo se ejecuta como máximo 2 veces por año</t>
  </si>
  <si>
    <t>Baja</t>
  </si>
  <si>
    <t>La actividad que conlleva el riesgo se ejecuta de 3 a 19 veces por año</t>
  </si>
  <si>
    <t>Media</t>
  </si>
  <si>
    <t>La actividad que conlleva el riesgo se ejecuta de 20 a 100 veces por año</t>
  </si>
  <si>
    <t>Alta</t>
  </si>
  <si>
    <t>La actividad que conlleva el riesgo se ejecuta mínimo 101 veces por año y máximo 1000 veces por año</t>
  </si>
  <si>
    <t>Muy Alta</t>
  </si>
  <si>
    <t>La actividad que conlleva el riesgo se ejecuta más de 1000 veces por año</t>
  </si>
  <si>
    <t>Impacto</t>
  </si>
  <si>
    <t>Nº</t>
  </si>
  <si>
    <t>Pregunta:</t>
  </si>
  <si>
    <t>Si el riesgo se materializa podría…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</si>
  <si>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</si>
  <si>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</si>
  <si>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</si>
  <si>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</si>
  <si>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</si>
  <si>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</si>
  <si>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 xml:space="preserve">¿Afectar la generación de los productos o la prestación de servicios? </t>
  </si>
  <si>
    <t xml:space="preserve">¿Dar lugar al detrimento de calidad de vida de la comunidad por la pérdida del bien, servicios o recursos públicos? </t>
  </si>
  <si>
    <t>¿Generar pérdida de información de la entidad?</t>
  </si>
  <si>
    <t>¿Generar intervención de los órganos de control, de la Fiscalía u otro ente?</t>
  </si>
  <si>
    <t>¿Dar lugar a procesos sancionatorios?</t>
  </si>
  <si>
    <t>¿Dar lugar a procesos disciplinarios?</t>
  </si>
  <si>
    <t xml:space="preserve">¿Dar lugar a procesos fiscales? </t>
  </si>
  <si>
    <t>¿Dar lugar a procesos penales?</t>
  </si>
  <si>
    <t xml:space="preserve">¿Generar pérdida de credibilidad del sector? </t>
  </si>
  <si>
    <t>¿Ocasionar lesiones físicas o pérdida de vidas humanas?</t>
  </si>
  <si>
    <t>¿Afectar la imagen regional?</t>
  </si>
  <si>
    <t>¿Afectar la imagen nacional?</t>
  </si>
  <si>
    <t>¿Generar daño ambiental?</t>
  </si>
  <si>
    <t>Una respuesta posivita clasifica el impacto inmediatamente como "Catastrófico"</t>
  </si>
  <si>
    <t>Calificación del Control</t>
  </si>
  <si>
    <t>Movimiento según el control</t>
  </si>
  <si>
    <t>NIVEL DE RIESGO</t>
  </si>
  <si>
    <t>CANTIDAD</t>
  </si>
  <si>
    <t>Evidencia de ejecucion</t>
  </si>
  <si>
    <t>Ofrecimiento de dádivas o beneficios por parte de un interesado al profesional de la Oficina para no incluir unincumplimiento de metas dentro del seguimiento</t>
  </si>
  <si>
    <t>Ofrecimiento de dádivas o beneficios por parte de un interesado al profesional de la Oficina para no incluir un incumplimiento en la metas, dentro del seguimiento</t>
  </si>
  <si>
    <t>PRO310-542
FORMULACIÓN Y SEGUIMIENTO A PLANES INSTITUCIONALES</t>
  </si>
  <si>
    <t>Ofrecimiento de dádivas o beneficios por parte de un interesado al profesional de la Oficina para no incluir un inclumplimiento, dentro del seguimiento del Planes Institucional</t>
  </si>
  <si>
    <t>PRO440-591-1
Atención y servicio al cliente a través de redes sociales</t>
  </si>
  <si>
    <t>Que un usuario a través de las redes sociales ofrezca dadivas y solicite información confidencial de la entidad al Community Manager a cargo de estos canales digitales, difundiendo así información delicada y privada.</t>
  </si>
  <si>
    <t xml:space="preserve">1. El primer control lo hace el Community Manager quien es la persona encargada de administrar la comunidad digital. Es quien recibe en primer momento la recepción de los mensajes que llegan en las diferentes redes sociales. 
2. El segundo control sigue a cargo del Community Manager quien identifica que tipo de solicitud está haciendo el usuario a través de la red social. 
3. En el tercer control el Community Manager responde todas las PQRS que estén a su alcance, es decir, aquellas que tiene la capacidad de responder y la información adecuada para dar cierre a la misma. 
4. En el cuarto control el Community valida si se logró dar respuesta, de lo contrario procede a remitirla al área de Atención al Cliente. 
5. En el quinto control, para que el Community Manager dirija esta solicitud al área de Servicio al Cliente, debe seguir una serie de lineamientos que se indican en el Procedimiento de Gestión de Redes Sociales. 
6. El último control queda a cargo de Servicio al Cliente quien se encarga de dar respuesta e ingresar la solicitud al Sistema Distrital para la Gestión de Peticiones Ciudadanas. En este punto el Community Manager dará cierre a la interacción con el usuario en la red social, a través de un mensaje directo en el que se indique que su solicitud se elevó a la oficina de Atención al Cliente e informando el número de registro asignado. </t>
  </si>
  <si>
    <t>PRO440-590-1
Generación de contenido web</t>
  </si>
  <si>
    <t>1. El primer control lo hace el responsable o responsables del contenido de cada oficina, área o unidad.Envían una solicitud de actualización de contenidos por medio de mesa de servicio, al correo: mesadeservicio@loteriadebogota.com. La  solicitud debe incluir detalles precisos sobre los cambios necesarios, documentos adjuntos y el link donde se debe actualizar la información.
2.Una vez recibida la solicitud en mesa de servicio se abre un caso en el sistema GLPI. En dicho sistema se crea un ID de la solicitud y se le asigna al encargado para su resolución. El Equipo de Actualización revisa la solicitud y verifica la urgencia de los contenidos propuestos, para establecer el tiempo de espera. Luego, el Administrador de Contenidos recibe la solicitud. Si la solicitud es netamente relacionada con contenidos en la web, el encargado directo es el Administrador de Contenidos; si la solicitud es referente a peticiones sobre el código interno de la página o temas de ingenieria de sistemas, el encargado será designado por la oficina de Gestión Tecnológica e Innovación para realizar el segundo control.
3. El tercer control inicia una vez remitido el correo por parte de mesadeservicio@loteriadebogota.com al Administrador de Contenidos con todas las especificaciones, archivos adjuntos, link de carga y el ID del caso; el Administrador de Contenidos revisa la solicitud y verifica la relevancia, precisión y coherencia de los contenidos propuestos. Luego, el Administrador de Contenidos procede a resolver la solicitud  (según los lineamientos del Manual de Comunicaciones Interno y Externo y la Estrategia de comunicaciones) con la actualización de información, cargue de archivos, corrección de estilo, optimización SEO y todo lo que requiera el caso que esté especificado previamente por el solicitante en el correo de solicitud.
4.Se hace el debido proceso para cumplir con los objetivos de la solicitud, una vez resueltos todos los requerimientos, se hace la última revisión de funcionalidades, enlaces, redacción, optimización SEO y corrección de estilo para proceder a actualizar el estado de caso y se ejecuta el cuarto control.
5.Si todo está correcto,se hace una actualización de estado en el sistema GLPI, por medio del chat de este sistema donde se le notifica al solicitante si ya se cumplió al 100% con la solicitud o si falta alguna información.
Cuando el solicitante revisa el estado del caso se hace el quinto control, puede proceder a enviar un correo con los detalles pendientes a desarrollar, es primordial que esa información faltante sea enviada unicamente al Administrador de Contenidos, ya que si se envía copia a mesadeservicio@loteriadebogota.com será entendida como un nuevo caso, y por ende habria duplicidad de requerimientos.
6.Luego, el Administrador de contenidos actualiza el estado a CERRADO si el caso ya está resuelto en su totalidad y procede a enviar un correo electrónico notificando al solicitante que su solicitud ha sido resuelta y realiza el sexto control.
7.Una vez el Administrador de Contenidos notifique por correo electrónico y por sistema GLPI que la solicitud fue resuelta, el solicitante y responsables de contenido deben verificar que se haya cumplido con las indicaciones solicitadas y ejecutan el séptimo control. Si hay alguna inconsistencia se hará la verificación de los requerimientos faltantes y notificará por correo electrónico al Administrador de Contenidos para que este pueda gestionar y proceder a desarrollar el caso.
8.Una vez verificado por parte del Administrador de Contenidos y por el encargado de cada oficina, área o unidad. que la solicitud fue resuelta al 100% y que los enlaces, información y funcionalidades cumplen con la expectativa de la solicitud, se ejecuta el octavo y último control y se da por terminado el proceso.</t>
  </si>
  <si>
    <t>Un interesado ofrece o entrega dádivas para generar expedición de la autorización de rifas y juegos promocionales durante el trámite, ya sea aceptando documentación incompleta, adulterada o coaccionando a terceros para la expedición de la autorización.</t>
  </si>
  <si>
    <t>1. Realizacion de rifas o juegos promocionales ilegales ya que no cumplen con los requisitos establecidos para tal fin
2.  Que el premio de la rifa o promocional no sea entregado debido a que la documentacion es falsa</t>
  </si>
  <si>
    <t>1. Incumplimiento del contrato</t>
  </si>
  <si>
    <t>1. Que se incumplan las obligaciones contractuales y se presenten inconvenientes en la ejecucion del mismo.</t>
  </si>
  <si>
    <t>PRO420-568
VISITAS DE FISCALIZACION, SUPERVISION E INSPECCION
A JUEGOS PROMOCIONALES</t>
  </si>
  <si>
    <t>PRO-420-197-11 
PROTOCOLO SORTEOS AUTORIZADOS AL CONCESIONARIO DE APUESTAS PERMANENTE</t>
  </si>
  <si>
    <t>Un interesado ofrece o entrega dádivas al delegado autorizdo del sorteo el dorado que asiste al mantenimento de baloteras.</t>
  </si>
  <si>
    <t xml:space="preserve">PRO-420-195-11 
GESTIÓN DE DERECHOS DE EXPLOTACIÓN Y GASTOS DE ADMINISTRACIÓN APUESTAS PERMANENTES. </t>
  </si>
  <si>
    <t xml:space="preserve">Un interesado ofrece o entrega dadivas al profesional encargado de realizar la pre-validación de los formatos de declaracion remitos por el concesionario. </t>
  </si>
  <si>
    <t>Funcionario
Concesionario</t>
  </si>
  <si>
    <t>1. Disminución de recursos para la salud
2.  Procesos sancionatorios, administrativos o judiciales al que diera lugar.
3. Afectación de la credibilidad de la Entidad.</t>
  </si>
  <si>
    <t xml:space="preserve">PRO-420-195-11 
GESTIÓN DE DERECHOS DE EXPLOTACIÓN Y GASTOS DE ADMINISTRACIÓN PROMOCIONALES Y RIFAS. </t>
  </si>
  <si>
    <t xml:space="preserve">Un interesado ofrece o entrega dadivas al profesional encargado de validar la documentacion cargada en la plataforma. </t>
  </si>
  <si>
    <t xml:space="preserve">Funcionario 
Gestor. </t>
  </si>
  <si>
    <t xml:space="preserve">PRO-420-568-2 
FISCALIZACIÓN SUPERVISIÓN E INSPECCION A GESTORES DE PROMOCIONALES.  </t>
  </si>
  <si>
    <t xml:space="preserve">Un interesado ofrece o entrega dádivas al encargado durante la supervison y fiscalizacion para omitir los documentos aprobados en las visitas de fiscalizacion con el fin de favorecer al gestor. </t>
  </si>
  <si>
    <t>Funcionario
Contratista 
Gestor</t>
  </si>
  <si>
    <t xml:space="preserve">1. Que se incumplan las obligaciones contractuales y se presenten inconvenientes en la ejecucion del mismo.
2. Detrimento Patrimonial, toda vez que las sanciones son pecunarias. 
3.  Deterioro de la reputación e imagen de la Lotería de Bogotá frente a los clientes, la ciudadanía y autoridades.
</t>
  </si>
  <si>
    <t xml:space="preserve">PRO-420-530-2 
APERTURA A NUEVOS PUNTOS DE VENTA. </t>
  </si>
  <si>
    <t xml:space="preserve">Un interesado ofrece o entrega dadivas al encargado de revisar la documentacion de apertura. </t>
  </si>
  <si>
    <t>Funcionario
Contratista 
Concesionario</t>
  </si>
  <si>
    <t>1. Que se incumplan las obligaciones contractuales y se presenten inconvenientes en la ejecucion del mismo.
2.  Violación de los principios de transparencia de la entidad. 
3.  Deterioro de la reputación e imagen de la Lotería de Bogotá frente a los clientes, la ciudadanía y autoridades.</t>
  </si>
  <si>
    <t xml:space="preserve">PRO-420-544-3
EMISIÓN DE AUTORIZACIONES DE LOS DIFERENTES PLANES DE PREMIOS Y/O MODALIDAD DE JUEGO DE APUESTAS PERMANENTES O CHANCE. </t>
  </si>
  <si>
    <t xml:space="preserve">Un interesado ofrece o entrega dadivas a los profesionales encargados de revisar y aprobar la documentacion y ejercico de vealuacion de retorno raportada por el concesionario. </t>
  </si>
  <si>
    <t>PRO420-199
ASIGNACIÓN Y DISTRIBUICÓN DE BILLETERIA</t>
  </si>
  <si>
    <t xml:space="preserve">Un interesado ofrece o entrega dadivas al auxiliar de la Direccion de Producto y Comercializacion para realizar el despacho de la billeteria sin el cumplimiento de los requisitos. </t>
  </si>
  <si>
    <t xml:space="preserve">Perdida de recursos economicos para la Lotería de Bogotá. </t>
  </si>
  <si>
    <t xml:space="preserve">El profesional de cartera semanalmente realiza una revisión de los reportes de cartera y del estado de las garantías de los distribuidores con el propósito de identificar incumplimientos en los distribuidores para determinar a cuales de ellos se reteniene el despacho de billetería.
Como soporte de la ejecución del control resultan los memorandos sobre distribución y retención por parte de la Unidad Financiera dirigidos a la Dirección de Operación de Producto y Comercialización para realizar el despacho. </t>
  </si>
  <si>
    <t xml:space="preserve">PRO410-204
REALIZACIÓN SORTEO LOTERÍA </t>
  </si>
  <si>
    <t xml:space="preserve"> Un tercero ofrece o entrega dadivas al los funcionarios que asisten al sorteo o funcionarios  que realizan las actas de los sorteos para cambiar los resultados en el aplicativo comercial de la Lotería con el fin que se paguen premios de billetes vendidos que no corresponden a los premios resultados de los lanzamientos. </t>
  </si>
  <si>
    <t>Pago de premios de resultados no jugados</t>
  </si>
  <si>
    <t xml:space="preserve">1. Una vez sean verificada el acta de resultados y sean firmadas por los delegados, los resultados deben ser bloqueados por el delegado de la elaboración del acta en el sistema comercial para que no puedan ser modificados.
2, Al día siguiente se realiza la revisión del bloquedo del acta por parte del Profesional asignado a la Direccion de Operación de Producto y Comercialización. </t>
  </si>
  <si>
    <t xml:space="preserve"> Un tercero ofrece o entrega dadivas al los funcionarios que asisten al sorteo para utilizar un set de balotas no autorizado y generar una alteracion de resultados</t>
  </si>
  <si>
    <t>Un tercero ofrece o entrega dadivas al funcionario delegado manejo baloteras - Delegado de Gerencia - Delegado de Secretaría de Gobierno  para no realizar pruebas previas ni verificacion de funcionamiento generando una alteracion de los resultados y fallas de las maquinas usadas en el sorteo.</t>
  </si>
  <si>
    <t xml:space="preserve">1. Se efectua mantenimiento general supervisado por los delegados de la loteria y secretaria de gobierno horas antes del sorteo. 
2. Efectuar las  pruebas previas establecidas con cada uno de los equipos, para verificar el correcto funcionamiento de los mismos.  Si se observa un correcto funcionamiento de los equipos, el sorteo se continua; si hay alguna falla en el equipo principal se procede a efectuar el sorteo con el equipo de contingencia.
Como evidencia se conservan las actas de mantenimiento y actas de lanzamiento de pruebas previas diligenciadas en la revisión y el registro fílmico de todo el proceso de ejecución del proceso. </t>
  </si>
  <si>
    <t>PRO410-237
REVISION Y MANTENIMIENTO DE EQUIPOS DE SORTEO</t>
  </si>
  <si>
    <t>Un tercero ofrece o entrega dadivas al contratista, Funcionario designado por la Dirección de la Operación del producto y comercialización para no realizar el mantenimiento o hacerlo incorrectamente causando una alteracion de los resultados y fallas de las maquinas usadas en los sorteos.</t>
  </si>
  <si>
    <t xml:space="preserve">1. La Dirección de Operación de Producto y Comercialización debe solicitar la asistencia de los delegados de la Secretaría de Gobierno a los mantenimientos de los equipos.
2. Se realiza programacion de mantenimiento mensualmente , con el delegado de secretaria de gobierno, delegado de loteria de bogota y operador de mantenimineto. 
3. Se realiza acta del proceso, se lleva checklist de los pasos a realizar, el proceso es grabado y monitoriado. se entregan y se guardan las grabaciones con los protocolos pertienentes.                                                 </t>
  </si>
  <si>
    <t xml:space="preserve">Un tercero ofrece o entrega dadivas a la empresa quien transmite el sorteo los cuales mantienen en su custodia los equipos de realización del sorteo para aleterar los equipos o balotas y de esta manera alterar los resultados del sorteo.  </t>
  </si>
  <si>
    <t xml:space="preserve">1.Los delegados de la secretaria de Gobierno imponen sellos de seguridad tanto en la urna como en la boveda, los sellos pueden ser retirados únicamente por los delegados de dicha Secretaria. Al ser retirados los sellos son especiales por cuanto al retirarlos se estropean y no pueden ser usados nuevamente.      
2. Durante la ejecución del mantenimiento las bóveda esta cerrada. 
3. La grabación del sorteo es gravado en su totalidad.                                        </t>
  </si>
  <si>
    <t>PRO410-393
RECEPCION Y VALIDACION DE PREMIOS</t>
  </si>
  <si>
    <t>Un gran apostador ofrece o entrega dadivas al auxiliar administrativo de la Dirección de Operaciones de Producto para no revisar o modificar el valor del premio, pagar un billete que no sea autentico causando una alteracion de los resultados y un pago erroneo de premios.</t>
  </si>
  <si>
    <t xml:space="preserve">Pagos de premios sin el cumpliento de los requisitos. 
2. Apertura de procesos disciplinarios
3. Apertura de procesos penales             </t>
  </si>
  <si>
    <t xml:space="preserve">1. Si el premio bruto es mayor a 11 SMMLV se solicita al impresor para verificación de autenticidad del billete; como soporte se cuenta con la certificación del impresor. 
2.si el premio es menor a 11SMMLV la encargada de la Dirección  debe verificar los criterios de autenticidad del Billete de acuerdo al Check List de certificación de autenticidad.
3. Se cuenta con una lista de chequeo en la cual se establecen los requisitos para el pago de los premios, la directora de operación de producto realiza la revisión de los documentos y realiza la solicitud de orden de pago, la Unidad Financiera realiza la validación de la información y realiza la orden de pago. 
4. La Directora de Operación realiza la lectura del premio en el aplicativo comercial, el aplicativo lee el premio y gerera el valor a pagar. </t>
  </si>
  <si>
    <t>PRO410-206
VALIDACIÓN Y LECTURA DE PREMIOS Y PROMOCIOANLES</t>
  </si>
  <si>
    <t xml:space="preserve">Un tercero ofrece o entrega dadivas a los funcionarios de la Lotería de Bogotá para extraer billetes premiados ya pagados y volver a realizar el cobro. </t>
  </si>
  <si>
    <t xml:space="preserve">1. El encargo de la  Dirección de Operación del Producto y Comercialización semanalmente recibe los paquetes de premios enviados por los distribuidores a través de la empresa transportadora para lo cual debe verificar la relación de paquetes registrados en la planilla de la transportadora frente a los paquetes de premios físicos recibidos, si todo está correcto el funcionario sella la planilla del transportador.
2.Los colaboradores de la Dirección de Operación del Producto y Comercialización diariamente ingresan a la dirección con acceso biometrico para lo cual y una vez puesta la huella sobre el lector se coteja el permiso de ingreso con el sistema
3. Una vez los premios y promocionales son recibidos por la Loteria son perforados sin dañar el código de barras para su lectura. </t>
  </si>
  <si>
    <t xml:space="preserve">Un distribuidor ofrece o entrega dadivas al auxiliar o Administrativo encargado de radicación para radicar los premios y promocionales a un distribuidor diferente causando un abono de los mismos a un distribuidor inadecuado. </t>
  </si>
  <si>
    <t xml:space="preserve">1. Estados de cuenta incorrectos
2. Apertura de procesos disciplinarios
3. Apertura de procesos penales                                                                                                                                                            </t>
  </si>
  <si>
    <t>1. El encargado de la  Dirección de Operación del Producto y Comercialización diariamente recibe los paquetes de premios enviados por los distribuidores a través de la empresa transportadora para lo cual debe verificar la relación de paquetes registrados en la planilla de la transportadora frente a los paquetes de premios físicos recibidos, si todo está correcto el funcionario sella la planilla del transportador. Los paquetes son registrados en el formato Recibo de Premios a Distribuidores FRO410-30.
2. El encargado de la  Dirección de Operación del Producto y Comercialización diariamente realiza la apertura de todos los paquetes de premio recibidos y verificar que los premios y/o billetes correspondan a la Lotería de Bogotá, posteriormente debe perforar las fracciones en un lugar que no dañe el código de barras.
3. El funcionario asignado de la  Dirección de Operación del Producto y Comercialización diariamente realiza la radicación de los paquetes de premios perforados en el aplicativo tecnologico comercial de la loteria, posteriormente los dos auxiliares (auxiliar administrativo y auxiliar ) de la  Dirección de Operación del Producto y Comercialización deben leer (lectura del código de barras de cada fracción) los premios y promocionales, al finalizar la lectura de cada paquete por distribuidor se debe comparar el total del valor leido con respecto al total del valor reportado en la planilla del distribuidor.
4. El auxiliar de la Dirección de Operación del Producto y Comercialización termina de leer todos los premios y emite un reporte, el cual consolida la totalidad de premios reconocidos al distribuidor. Con este reporte realiza una revisión diaria conjunta con el profesional de cartera con el fin de comparar los premios renocidos vs las autoliquidaciones de cada distribuidor y su estado de cartera. 
5. El profesional de la Dirección de Operación del Producto y Comercialización diariamente  debe revisar que las diferencias presentadas se encuentren justificadas en el reporte respectivo (Reporte resumen de relaciones de premios leidos). Si todo está correcto procede a validar y cargar en el sistema comercial  los premios y promocionales</t>
  </si>
  <si>
    <t xml:space="preserve"> PRO410-342 
INSCRIPCIÓN, REGISTRO DE DISTRIBUIDORES Y ASIGNACIÓN DE CUPO</t>
  </si>
  <si>
    <t>Un distribuidor ofrece o entrega dadivas al Director de Operación de Producto y Comercialización para la inscripción en el registro de distribudiores sin el cumplimiento de los requisitos.</t>
  </si>
  <si>
    <t>1, Cartera pendiente de cobro 
2. Apertura de procesos disciplinarios</t>
  </si>
  <si>
    <t xml:space="preserve">1, Secretaria General realiza la revisión de los documentos para el perfeccionamiento del contrato 
2, Secretaria General recibe garantía y contrato de parte del Distribuidor y proceder a su revisión. Se hace revision a la garantia para poder aprobarla.
3, El comité de cupos aprueba el cupo asignado, para lo cual queda como evidencia las actas del comité. </t>
  </si>
  <si>
    <t xml:space="preserve"> PRO410-466
 AUMENTO Y DISMINUCIÓN DE CUPO</t>
  </si>
  <si>
    <t>Un distribuidor ofrece o entrega dadivas al Director de Operación de Producto y Comercialización para que realice un aumento de cupo de billeteria con ventas bajas</t>
  </si>
  <si>
    <t xml:space="preserve">1, El comité de cupos realiza la aprobación del aumento de cupos, para lo cual quedan como aprobaciones del aumento las actas de comité de cupos. </t>
  </si>
  <si>
    <t>El profesional de cartera o el contratista de apoyo realiza la verificacion del estado de cuenta de los distribuidores en el aplicativo financiero, y se identifican los distribuidores que presentan polizas vencidas o proximas a vencerse. Posteriormente se elabora un memorando de retencion de los distribuidores que no hayan cancelado el sorteo o que su poliza no este vigente, el cual es firmado por el Jefe de la Unidad Financiera y Contable.
Cuando se detecten distribuidores que no hayan cancelado 4 sorteos, el profesional de cartera informa a la Direccion de Operacion de Producto para confirmar el valor real adeudado y posteriormente reporta la situacion a a la Secretaria General via memorando interno y realiza las instrucciones recibidas para lograr la recuperacion de cartera.
Adicionalmente, mensualmente se elaboran las conciliaciones bancarias y conciliaciones de pagos de distribuidores por parte del colaborador de la Unidad Financiera y Contrable para realizar seguimiento, los cuales son conservados en sus respectivas carpetas.
Se distribuyen las funciones entre diferentes miembros de la Unidad Financiera y Contable para evitar concentracion de actividades de un solo servidor
Como evidencia del control se conservan los memorandos de comunicacion debidamente firmados y las conciliaciones mensuales.</t>
  </si>
  <si>
    <t>Mensualmente se elaboran las conciliaciones bancarias y conciliaciones de pagos de distribuidores por parte del colaborador de la Unidad Financiera y Contrable para realizar seguimiento, los cuales son conservados en sus respectivas carpetas.
Se distribuyen las funciones entre diferentes miembros de la Unidad Financiera y Contable para evitar concentracion de actividades de un solo servidor
Como evidencia del control se conservan los memorandos de comunicacion debidamente firmados y las conciliaciones mensuales.</t>
  </si>
  <si>
    <t>El supervisor del contrato o lider de area responsable recibe la factura o documento equivalente para la orden de pago por medio de radicado SIGA con todos sus soportes correspondientes. Posteriormente, el supervisor solicita la generacion de la orden de pago por medio del aplicativo financiero con todos sus anexos correspondientes.
El Jefe de la Unidad Financiera y Contable revisa las Ordenes de Pago elaboradas por el profesional de cartera, verifica el valor y que contengan los soportes respectivos. En caso de que se encuentren inconsistencias o falta de documentacion, la orden es denegada y devuelta para su correccion.</t>
  </si>
  <si>
    <t>1. La informacion de los premios es revisada de forma paralela por parte del profesional de la Unidad Financiera y Contable y el Profesional de la Direccion de Operacion de Producto para evitar que se puedan abonar premios diferentes a los anunciados a los distribuidores. 
Adicionalmente, mensualmente el profesional de cartera realiza las conciliaciones bancarias y de pagos a distribuidores para realizar seguimiento, los cuales son conservados en sus respectivas carpetas.</t>
  </si>
  <si>
    <t>01 dar cumplimiento a las politicas de inversión  contempladas en la  resolución 096 del 2023 del comite financiero de tesoreria para el manejo de los excedentes de liquidez de la loteria de bogota, 
02. las operaciones  de excedentes de liquidez son aprobadas por el comité financiero de tesoreria cada vez que se requiera.
03. el comite debe dar cumplimiento a la normatividad vigente de la secretaria distrital de hacienda cada vez que se requiera. 
o4.verificar por parte del comite financiero,la concentración de recursos en las entidades financieras. llevando el control de los recursos depositados en inversiones en cada una de las entidades financieras, tal como se indica en las políticas del procedimento de excedentes de liquidez
05 cumplir con el pago oportuno de las  obligaciones contraidas por la entidad, se lleva relación de ordenes de pago aprobadas por parte del jefe financiero y la secretaria general, para realizar el pago de forma oportuna, como se indica en el procedimiento PRO310-251 Ordenes de Pago.
Como evidencia del control se conservan las actas del comité financiero de tesorería y las ordenes de pago correspondientes debidamente firmadas</t>
  </si>
  <si>
    <t>01 Elaborar por parte de contabilidad las ordenes de pago con sus soportes respectivos donde se determina el valor a pagar con la liquidacion de susu respectivos descuentos cada vez que se requiera.
02 Aprobar la orden de pago, por el jefe de unidad financiera y contable y por el ordenador del gasto,  actividad realizada en el procedimiento PRO310-251 Elaboracion Ordenes de Pago,  para aprobar y remitir al ordenadory este revisa la ordenes pre aprobadas si están correctas las remite a la tesoreria para su págo.
03. .Recepcionar la orden de pago aprobada en el sistema financiero de tesoreria,y enviarla a estado para pago ,
04.Programar giros de acuerdo a la aprobación de orden de pago 
05 .Realizar el pago correspondiente,atraves del portal bancarios o elaboración de cheque cuando asi se requiera.
06.Generar el comprobante de egreso en aplicativo una vez sea girada la orden e imprimir el soporte respectivo, archivar lo en el boletin diario de tesoreria.
Como evidencia se conserva el comprobane de egreso en el aplicativo  y las ordenes de pago debidamente firmadas.</t>
  </si>
  <si>
    <t>PRO310-247
Gestión de ingresos</t>
  </si>
  <si>
    <t>01. Recibir y v erificar por la oficina de tesoreria los documentos soportes enviados por las diferentes dependencias para registrar los ingresos correspondientes en el aplicativo cada vez que se requiera.
02. Validar con los movimientos bancarios el recaudo en las cuentas de la loteria de bogotá. 
03 Elaborar el comprobante de ingreso en el aplicativo financiero de tesoreria, dejando como soporte en el boletin diario de tesoreria con todos los documentos enviados por las diferentes areas de la entidad, donde se verifica el registro de las transacciones realizadas, en el aplicativo el cual está parametrizado efectuando los registros contables y presupuestales respectivamente.</t>
  </si>
  <si>
    <t>El Profesional IV de la Unidad Financiera y Contable es el único funcionario con perfil habilitado en el aplicativo para realizar modificaciones contables. El aplicativo genera la trazabilidad de todos los movimientos contables realizados.
Finalmente, el Profesional IV realiza las conciliaciones respectivas con el encargado de apoyo en la Unidad Financiera y Contable y los responsables de esta tarea dentro de las diferentes dependencias de la Entidad.
Como evidencia se conservan los estados financieros, asientos contables, conciliaciones realizadas y registros de trazabilidad en el aplicativo.</t>
  </si>
  <si>
    <t>Anualmente, cada una de las dependencias de la estructura funcional de la Lotería remite a la Unidad de Recurosos Físicos su Plan Anual de Adquisiciones (PAA), en el que se incluyen todas las compras y/o adquisiciones que se requieran para el desarrollo de sus actividades. Esta informacion es ingresada por el Jefe de la Unidad de Recursos Fisicos al sistema de informacion de la Lotería y no es posible modificarla de forma directa. Cuialquier modificacion debe ser requerida al Comité de Contratación, el cual, en caso de su aprobación, será remitida al Jefe de la Unidad de Recursos Físicos, quien se encarga de efectuar el registro en el PAA, previa revisión del rubro por parte del Profesional de Presupuesto.
Las solicitudes presupuestales seran requeridos por los lideres de área a travez del aplicativo financiero de acuerdo por los rubros habilitados por el profesional de presupuesto, estos rubros son controlados por el aplicativo y no es posible seleccionar rubros no autorizados.
En caso de inconsistencias, el encargado procede a informal al Jefe de la Unidad Financiera y Contable y a la Oficina de Gestion Tecnológica para determinar si es una falla del aplicativo y corregirla inmediatamente.</t>
  </si>
  <si>
    <t xml:space="preserve">Un tercero, nuevo aspirante a vincularse en la entidad, ofrece un beneficio económico al jefe de la Unidad de Talento Humano de la entidad a cambio de pasar el proceso selección, sin que la hoja de vida este publicada mínimo cinco (5) días en la página del DASCD
</t>
  </si>
  <si>
    <t xml:space="preserve">  
Un tercero,  bien sea persona natural o jurídica, brinde posibles dádivas económicas o materiales al jefe de la Unidad de Talento Humano, a cambio de obtener exclusividad en realización de exámenes médicos ocupacionales y demás actividades de medicina preventiva
</t>
  </si>
  <si>
    <t>PRO320 -220
GESTIÓN DE SITUACIONES ADMINISTRATIVAS</t>
  </si>
  <si>
    <t>Un servidor público, o contratista  de la Unidad de talento Humano  solicita o recibe dádivas de un exfuncionario y/o funcionario para alterar las funciones, períodos laborados o factores salariales.</t>
  </si>
  <si>
    <t>Abuso de confianza, pérdida de credibilidad, saciones legales que afecten directamente a la Entidad y sanciones al funcionario que particpó en el hecho de soborno.</t>
  </si>
  <si>
    <t>PRO320-225
DESVINCULACIÓN DE PERSONAL</t>
  </si>
  <si>
    <t>Un servidor público, o contratista  de la Unidad de talento Humano  solicita o recibe dádivas de un exfuncionario para alterar Los factores salarias que inciden en la liquidación definitiva, o acepta ofrecimiento por parte del exservidor.</t>
  </si>
  <si>
    <t>Posible detrimento patrimonial, abuso de confianza,  pérdida de credibilidad,  sanciones al funcionario que participó en el hecho de soborno.</t>
  </si>
  <si>
    <t>Un servidor público, o contratista  de la Unidad de talento Humano  solicita o recibe dádivas de un exfuncionario para alterar las certificaciones laborales,  o acepta ofrecimiento por parte del exservidor.</t>
  </si>
  <si>
    <t>PRO320-221
LIQUIDACIÓN DE NÓMINA</t>
  </si>
  <si>
    <t xml:space="preserve">Un servidor público, o contratista  de la Unidad de talento Humano  solicita o recibe dádivas de un funcionario para alterar los factores salariales que inciden en la liquidacion de la nómina. </t>
  </si>
  <si>
    <t>PRO320-467
ENTREGA DE MEDICAMENTOS</t>
  </si>
  <si>
    <t>Un servidor público, o contratista  de la Unidad de talento Humano  solicita o recibe dádivas de funcionario para autorizar entrega de medicamentos y/o aparatos ortopédicos  sin cumplimiento de requisitos , según procedimiento.</t>
  </si>
  <si>
    <t>PRO320-354-2 ANÁLISIS E INVESTIGACIÓN DE ACCIDENTES E INCIDENTES DE TRABAJO</t>
  </si>
  <si>
    <t>Un funcionario o contratistaque ofrezca alguna dádiva económica o material para obtener beneficios y reportar situaciones que no hayan sido de tipo laboral y que le generen beneficios.</t>
  </si>
  <si>
    <t>Posible detrimento patrimonial, abuso de confianza y pérdida de credibilidad.</t>
  </si>
  <si>
    <t>Pérdida de recursos económicos</t>
  </si>
  <si>
    <t>1. El encargado de la caja menor, designado mediante acto administrativo de forma anual, deberá contar con los soportes físicos, actualizados diariamente, sobre la ejecución y legalización de gastos de caja menor.
Como evidencia se conservan los recibos, cuentas de cobro, facturas y comprobantes de egreso de caja menor</t>
  </si>
  <si>
    <t>Deterioro de la reputación institucional que afecta su imagen.</t>
  </si>
  <si>
    <t>1. El Jefe de la Unidad de Recursos Físicos, revisará  el proyecto del Plan Anual de Adquisiciones, que todas las adquisiciones se encuentren incluidas dentro del presupuesto de la entidad, previo a su aprobación y publicación en el SECOP.
Posteriormente, la secretaría general verifica que en los documentos allegados para la elaboración de los contratos, se encuentre la constancia expedida por la Unidad de Recursos Físicos.
Las modificaciones del Plan Anual de Adquisiciones, se deben presentar por cada una de las dependencias cada vez que así se requiera, cumpliendo  con el debido procedimiento para hacerlo.                                                                                                                                                                      Cualquier solicitud de modificación del Plan Anual de Adquisiciones deberá  ser remitido en medio impreso a la Secretaria General por medio de Memorando de una vez aprobado por lista dependencia , esta última se encargara de remitir a la Unidad de Recursos Físicos para que sea consolidado aprobado y firmado.
Sobre dicha revisión se dejará evidencia, mediante un acta, un informe o memorando.</t>
  </si>
  <si>
    <t xml:space="preserve"> Pérdida de confianza en la capacidad de gestión de la Entidad frente a la comunidad.</t>
  </si>
  <si>
    <t>Deterioro de la reputación institucional que afecta su capacidad y gobernanza.</t>
  </si>
  <si>
    <t>Para poder realizar la eliminacón de un documento conservado se debe presentar aprobación por parte del Comité Institucional de Gestión y Desempeño la eliminación de la documentación que ya cumplió su tiempo de retención, bien sea en el archivo de gestión o archivo central, con sus respectivos inventarios documentales aprobados por las diferentes dependencias y se elabora el acta de eliminación documental.
Los inventarios documentales y actas de eliminación se conservarán permanentemente y se mantendrá publicados en la página Web de la Lotería de Bogotá</t>
  </si>
  <si>
    <t>PRO-340-241 ADMINISTRACIÓN DE USUARIOS</t>
  </si>
  <si>
    <t>Un tercero ofrece, promete o entrega dadivas a un colaborador de la Entidad para que se le asignen permisos no autorizados a su perfil de usuario y adultere, sustraiga, hurte o manipule los archivos y documentos digitales de la Entidad.</t>
  </si>
  <si>
    <t>1. El profesional o colaborador designado que administra las carpetas compartidas de la Oficina de Gestión Tecnológica e innovación en el File Server y en SharePoint,  trimestralmente con el fin de mantener actualizados los permisos de los usuarios que acceden a la información en los repositorios de la oficina verifica que los usuarios son los que laboran actualmente en la oficina y que tienen el perfil de modificación o lectura de acuerdo con su  función u obligación. 
De no realizarse el control en el momento que se identifique se ejecuta y se corrige inmediatamente.
Como evidencia se dejaran pantallazos de los permisos de los usuarios y se envía correo al Jefe de la Oficina y el Oficial de Seguridad informando  el resultado de la actividad realizada.</t>
  </si>
  <si>
    <t>1. El profesional o colaborador designado trimestralmente con el fin de cruzar y mantener actualizada la información de Talento Humano y Contratos con la de los Usuarios del Directorio activo (DA) aplicaciones y bases de datos que no se sincronizan con el DA, compara la información con los reportes de usuarios activos y en caso de encontrar un usuario activo que no esté en los reportes entregados por talento humano y contratos se inhabilita inmediatamente.
El profesional o colaborador designado trimestralmente con el fin de validar si los perfiles asignados en los diferentes servicios son acordes con la obligación o función envía el reporte a los lideres de las dependencias para que ellos validen si son correctos de no realizarse el control en el momento que se identifique se ejecuta y se corrige inmediatamente, como evidencia se enviará correo al Jefe de la Oficina y el Oficial de Seguridad informando   el resultado de la actividad realizada.
Con esto se limita la cantidad de personas que tienen acceso a información confidencial.
De no realizarse el control en el momento que se identifique se ejecuta y se corrige inmediatamente, como evidencia se enviará correo y se envía correo al Jefe de la Oficina y el Oficial de Seguridad informando  el resultado de la actividad realizada.</t>
  </si>
  <si>
    <t>1. Todos los procesos de adjudicación deben ser presentados y aprobados ante el comité de contratación, surtiendo el proceso dependiendo del tipo de contratación registrado en los procedimientos de la unidad de recursos físicos en lo correspondiente a la Gestión de Bienes y Servicios.
Como evidencia del control se conservan las actas del comité de contratación.</t>
  </si>
  <si>
    <t>Un tercero ofrece, promete o entrega dadivas a un profesional de la Entidad para que se cree y se le entregue un usuario sin autorización y poder acceder a la información confidencial de un aplicativo</t>
  </si>
  <si>
    <t>1. El profesional o colaborador designado trimestralmente con el fin de cruzar y mantener actualizada la información de Talento Humano y Contratos con la de los Usuarios del Directorio activo (DA) aplicaciones y bases de datos que no se sincronizan con el DA, compara la información con los reportes de usuarios activos y en caso de encontrar un usuario activo que no esté en los reportes entregados por talento humano y contratos se inhabilita inmediatamente. 
El profesional o colaborador designado trimestralmente con el fin de validar si los perfiles asignados en los diferentes servicios son acordes con la obligación o función envía el reporte a los lideres de las dependencias para que ellos validen si son correctos de no realizarse el control en el momento que se identifique se ejecuta y se corrige inmediatamente, como evidencia se enviará correo al Jefe de la Oficina y el Oficial de Seguridad informando   el resultado de la actividad realizada.
De no realizarse el control en el momento que se identifique se ejecuta y se corrige inmediatamente, como evidencia se enviará correo y se envía correo al Jefe de la Oficina y el Oficial de Seguridad informando  el resultado de la actividad realizada.</t>
  </si>
  <si>
    <t>PRO340-392 CERTIFICACION VIRTUAL</t>
  </si>
  <si>
    <t>Un distribuidor promete o entrega dádivas o beneficios a un profesional de la entidad para adulterar el resultado de las pruebas a los sistemas de información de un distribuidor, y con ello, recibir la certificación por parte de la entidad</t>
  </si>
  <si>
    <t>Los colaboradores de la Oficina de Gestión Tecnologica y de Operación de Producto y Comercialización, al momento de vincular un nuevo distribuidor, con el fin de certificar las pruebas diligencian un checklist  que contiene las actividades de verificación que se realizan con el distribuidor virtual.
De no realizarse el control en el momento que se identifique se ejecuta y se corrige inmediatamente, y se deja como evidencia un dociumento con el checklist de las pruebas realizadas firmado por los reponsables.</t>
  </si>
  <si>
    <t>PRO340-243 GESTIÓN DE CAMBIOS DE TI</t>
  </si>
  <si>
    <t>Un tercero promete o entrega dádivas o beneficios a un profesional de la entidad para solicitar un cambio en infraestructura informática o en los sistemas de información, y con ello, aprovechar para manipular los sistemas o los servicios de la entidad, en beneficio del tercero.</t>
  </si>
  <si>
    <t>Todos los cambios solicitados de este aspecto en la entidad son analizados y aprobados por el grupo de gestión de cambios de la oficina de Gestión Tecnológica. Una vez autorizado el cambio se realizan pruebas tecnicas y funcionales para verificar si el cambio fue exitoso. Todo el procedimiento es documentado en los formatos de Minutograma y formatos de requerimiento de cambios diligenciados por el solicitante y los informes técnicos de pruebas.</t>
  </si>
  <si>
    <t>1. El jefe de la Unidad de Apuestas mediante informe identifica el incumplimiento y solicita activar el procedimiento para declara el posible incumplimiento de afectacion de poliza, como se indica en la resolucion 95 de 2023.
2. La jefe de la oficina jurídica, inicia el procedimiento y cita al gestor presuntamente incumplido y según la pruebas declara o no el mismo. 
Como evidencia se conserva el informe de incumplimiento y las actas de las audiencias.</t>
  </si>
  <si>
    <t>1. ANTE CUALQUIER HECHO COMO EL DESCRITO EN RIESGO EL ABOGADO DE MANERA INMEDIATA INFORMARÁ A LA ENTIDAD PARA LO PERTINENTE segun lo descrito en el procedimiento de Gestion de Riesgo de Soborno. 2. se realiza seguimiento mensual de la actualización de los procesos en la base de datos de seguimiento y siprojweb. 3. Las posturas de terminación anticipadas o conciliación son aprobadas por el comité de conciliación-
Como evidencia se deja la base de datos actualizada.</t>
  </si>
  <si>
    <t>1. El abogado, supervisor o contratista  debe reportar de manera independiente. 
2. El comité de conciliación realiza seguimiento del pago de sentencias. 
Como evidencia del control se genera un acta del comité de conciliacion.</t>
  </si>
  <si>
    <t>PRO108-581 PRIMERA ETAPA JUZGAMIENTO JUICIO ORDINARIO</t>
  </si>
  <si>
    <t>El Jefe de la Oficina Jurídica revisa la existencia o no de un conflicto de interés o impedimento para conocer el asunto. Asignar la queja, el informe o el anónimo al profesional o los profesionales del área. 
La gerente general revisa el fallo emitido mediante el recurso de apelación , según se interponga para abrir una segunda instancia decisoria.
Como evidencia del control, se conserva el fallo de la segunda instancia.</t>
  </si>
  <si>
    <t>PRO108-581 PRIMERA ETAPA JUZGAMIENTO JUICIO VERBAL</t>
  </si>
  <si>
    <t xml:space="preserve">1. Antes de conceder el cupo de distribución a la persona natural o juridica interesada en comercializar el producto , la Lotería de Bogotá realizará verificación del cumplimiento de  los requisitos tecnicos, financieros y juridicos. 
Esta  responsabilidad   está a cargo del Subgerente General y el Director de Operaciones y Comercialización de Productos, revisión financiera  por parte el jefe de la Unidad Financiera y contable, revisión jurídica por parte del profesional y el Secretario General y revisión tecnológica por parte de la Oficina de Gestión Tecnológica e Innovación.  Los controles permiten asegurara el cumplimiento de los requisitos contemplados en el reglamento de distribuidores y su posterior registro en el registro de distribuidores a cargo de la Unidad de Operaciones y Comercialización de productos </t>
  </si>
  <si>
    <t>1. Toda solicitud de permisos es enviada por el funcionario que lo solicita por medio de oficio o por medio del formato de solicitud de permisos, con sus soportes correspondientes y mínimo dos días de altelación al superior jerarquico.
La solicitud de permiso debe ser autorizada por el Gerente General, el Secretario General, Subgerente General y Jefe de la dependencia correspondiente.
Una vez finalizado el permiso, el Jefe Inmediato del supervisor debe verificar si el solicitante se reintegró a sus labores en el tiempo establecido. En caso de que no se logre esta verificación, el jefe responsable debe informar por medio de memorando a la Unidad de Talento Humano, por medio del proceso de Administración de Comunicaciones Recibidas y Oficiales. Posterior a esto, se informa a la Oficina de Control Disciplinario Interno la situación para iniciar el proceso disciplinario. Este proceso se encuentra descrito en el procedimiento de Control Disciplinario Interno.
Como evidencia se conservan los soportes de solicitud de permisos y memorandos de no reintegracion.</t>
  </si>
  <si>
    <t>El Jefe de la Unidad de Talento Humano y el Gerente General realizan la validación de las hojas de vida y verifican si se cumplen las competencias laborales y los requisitos del cargo a proveer de conformidad con el manual de funciones.
Como evidencia se tiene el Certificado de idoneidad expedido por la Jefe de Talento Humano o quien haga sus veces debidamente firmado, Solicitud Radicada al DASCD, Servicio de evaluación de Competencias Comportamentales, Formato de entrevista debidamente diligenciado y suscrito por la o el Jefe de Talento Humano o quien haga sus veces, Resultados evaluación de Competencias comportamentales, Resultados de la prueba de seguridad y la lista de chequeo de validación.</t>
  </si>
  <si>
    <t>Las pruebas de evaluación son calificadas en conjunto con un grupo interdisciplinario delegado por la Gerencia, para que establezca la metodología de aplicación y evaluación de las pruebas, en caso de realizar las pruebas internamente. Cuando la prueba es realizada con asistencia externa, esta responsabilidad recae en la entidad externa responsable.
Los resultados de las pruebas son publicados en las carteleras de la entidad, o en la página web según corresponda.
Las reclamaciones son analizadas por un grupo interdisciplinario delegado por la Gerencia. 
Como evidencia se conservan las actas de reuniones de calificación y análisis de reclamaciones.</t>
  </si>
  <si>
    <t>El profesional de Presupuesto verifica que la información cargada al sistema se encuentre completa (contrato, resolución, factura u otros) y corresponda a los mismos valores y conceptos establecidos en los documentos que soportan la expedición del Registro Presupuestal (contrato, resolución, factura u otros) y expide el registro debidamente firmado.</t>
  </si>
  <si>
    <t>El profesional de Presupuesto genera la ejecucion de gastos e inversión en el aplicativo contable y financiero de forma mensual, verifica la información  y firma el reporte de ejecucion de gastos e inversion. Cualquier inconsistencia es reportada al jefe de la Unidad Financiera y Contable y a la Oficina de Gestion Tecnologica e Innovacion.
El reporte generado y el oficio es remitido a los entes de control correspondientes por medio del procedimiento de Administración de Comunicaciones Recibidas y Oficiales.</t>
  </si>
  <si>
    <t>El Ordenador del Gasto recibe y revisa las OP pre aprobadas, si estan correctas las remite a la Tesorería para su pago, si se encuentran incosistencias con la información de la OP o con los soportes la devuelve al Jefe de la Unidad Financiera.
La tesorería recibe las OP aprobadas, revisa los valores a girar y los archivos planos (cuando aplique), si esta correcta efectúa el giro, si los archivos no coinciden requiere al respectivo solicitante el ajuste de los mismos. Se realiza el giro respectivo a través del procedimiento Gestión de Egreso</t>
  </si>
  <si>
    <t>El comité financiero analiza las alternativas de inversión y se eligen las opciones que se consideren más convenientes, teniendo en cuenta:
a. Lineamientos establecidos por la Secretaría de Hacienda Distrital, en lo referente a entidades habilitadas para hacer inversión y de zonas de riesgo.
b. Calificaciones de las entidades financieras, donde se determina: Mayor grado de calificación y el bajo riesgo crediticio.
c. Tasas de interés ofrecidas por las entidades financieras con el fin de obtener mayor rentabilidad.
El comité financiero aprueba y autoriza la constitución, renovación o cancelación de la inversión.
El tesorero remite Carta de solicitud de constitución de titulo valor firmada por la gerencia General a la entidad financiera elegida para efectuar la inversión, donde
debe informar , capital a invertir, la tasa de interés pactada, el tiempo de inversión.</t>
  </si>
  <si>
    <t>Acta donde se evidencia la validación ante el CIDGYD</t>
  </si>
  <si>
    <t>1. Registrar y gestionar la formulación del plan estratégico, cada 4 años con el proposito de definir la dirección a largo plazo de la Lotería y establecer objetivos y acciones para alcanzar esa visión. El cual debe ir acompañado de las respectivos evidencias de su formulación y aprobación</t>
  </si>
  <si>
    <t>Reporte trimestral de seguimiento</t>
  </si>
  <si>
    <t xml:space="preserve">1. El guión que se utiliza para la producción del vídeo que se emite durante la rendición de cuentas, es redactado, revisado y ajustado tanto por el equipo de la oficina de Planeación como de Comunicaciones y Mercadeo. 
2. El segundo control lo realiza el o la gerente en curso de la Lotería de Bogotá, quien hace una revisión final y aprueba el contenido allí descrito. </t>
  </si>
  <si>
    <t>PQRS, Trazabilidad en el aplicativo. Número de registro de la solicitud.</t>
  </si>
  <si>
    <t>Correos de comunicación.</t>
  </si>
  <si>
    <t>Trazabilidad en el aplicativo, tickets de solicitudes, correos electrónicos de comunicación.</t>
  </si>
  <si>
    <t>PRO106-558 REPORTES AL RNBD</t>
  </si>
  <si>
    <t>PQRS, Correos de comunicación</t>
  </si>
  <si>
    <t>Formato de Reporte de Incidentes de Seguridad, Correos de comunicación</t>
  </si>
  <si>
    <t>1. El Jefe de la Oficina de Control Disciplinario Interno, y su profesional de apoyo, una vez ocurrido el hecho, procederán a interponer la respectiva denuncia ante las autoridades competentes, con el fin de que se adelanten las investigaciones y se apliquen las sanciones a que haya lugar, en caso de que por parte de algún investigado se realice algun ofrecimiento,dádiva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de cumplimiento, como soporte de la ejecucion del control.</t>
  </si>
  <si>
    <t>1. Formular, por parte de la Alta Dirección o la Oficial de cumplimiento, las respectivas denuncias ante las autoridades competentes, de manera inmediata a la orcurrencia del hecho. (ofrecimiento o dádivas o beneficios por parte del Jefe de Control Disciplinario) 
Las copias de la denuncia se conservarán en el archivo documental de la oficina y los reportes mensuales de denuncias de la Oficina de Cumplimiento, como soporte de la ejecucion del control.</t>
  </si>
  <si>
    <t>Documentos soporte de denuncias</t>
  </si>
  <si>
    <t>1. Selección del Jefe de OCI por parte de la Alcaldía Mayor lo cual genera independencia y objetividad en los trabajos de auditoria a desarrollar
2. Utilización del formato en Excel establecido por el DAFP para la priorización de auditorías a través de información insumo objetiva (indicadores, rotación de auditorias, impacto presupuestal; entre otras) cada vez que se comienza el proceso.
3.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</si>
  <si>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1. Utilización del formato en Excel establecido por el DAFP para la priorización de auditorías a través de información insumo objetiva (indicadores, rotación de auditorias, impacto presupuestal; entre otras) cada vez que se comienza el proceso.
2.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</si>
  <si>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1. Selección del Jefe de OCI por parte de la Alcaldía Mayor lo cual genera independencia y objetividad en los trabajos de auditoria a desarrollar
2. Utilización del formato interno de la Oficina de Control Interno FRO102-479 Formato de Conocimiento del Proceso y su Estructura, con el fin de analizar y seleccionar objetivamente el objetivo y alcance de la auditoria a desarrollar. La evidencia de este control es el diligenciamiento del formato.
3. Realizar revisiones entre el auditor designado y jefe OCI de los hallazgos, observaciones y/o recomendaciones (resultados de auditoria) identificadas en el desarrollo de la auditoría con el fin de, entre otras cosas, revisar objetivamente los resultados de auditoría. La evidencia de este control pueden ser: correos electrónicos cursados entre las partes mencionadas para evidenciar la revisión de los resultados de auditoría, reuniones agendadas por Teams y/o presenciales.
4.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</si>
  <si>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1. Utilización del formato interno de la Oficina de Control Interno FRO102-479 Formato de Conocimiento del Proceso y su Estructura, con el fin de analizar y seleccionar objetivamente el objetivo y alcance de la auditoria a desarrollar. La evidencia de este control es el diligenciamiento del formato.
2. Realizar revisiones entre el auditor designado y jefe OCI de los hallazgos, observaciones y/o recomendaciones (resultados de auditoria) identificadas en el desarrollo de la auditoría con el fin de, entre otras cosas, revisar objetivamente los resultados de auditoría. La evidencia de este control pueden ser: correos electrónicos cursados entre las partes mencionadas para evidenciar la revisión de los resultados de auditoría, reuniones agendadas por Teams y/o presenciales.
3.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</si>
  <si>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Formato de priorizacion de auditorias, Informe semestral de instrumentos</t>
  </si>
  <si>
    <r>
      <t xml:space="preserve">1. Selección del Jefe de OCI por parte de la Alcaldía Mayor lo cual genera independencia y objetividad en los trabajos de auditoria a desarrollar
2. Utilización del formato en Excel establecido por el DAFP para la priorización de auditorías a través de información insumo objetiva (indicadores, rotación de auditorias, impacto presupuestal; entre otras).
3.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t>
    </r>
    <r>
      <rPr>
        <sz val="10"/>
        <rFont val="Calibri"/>
        <family val="2"/>
        <scheme val="minor"/>
      </rPr>
      <t xml:space="preserve">4. Reporte ante el Oficial de Cumplimiento de posibles hechos de soborno en la Lotería de Bogotá de conformidad con el procedimiento Gestion de Denuncias de soborno, actividad 1 que registra: </t>
    </r>
    <r>
      <rPr>
        <i/>
        <sz val="10"/>
        <rFont val="Calibri"/>
        <family val="2"/>
        <scheme val="minor"/>
      </rPr>
      <t>«sensibilizar a todos los trabadores oficiales, servidores públicos y contratistas sobre el concepto de corrupción y soborno y el procedimiento para su reporte ante el oficial de cumplimiento»</t>
    </r>
    <r>
      <rPr>
        <sz val="10"/>
        <rFont val="Calibri"/>
        <family val="2"/>
        <scheme val="minor"/>
      </rPr>
      <t>. Como evidencia se conservan los formatos y documentos utilizados.</t>
    </r>
  </si>
  <si>
    <t>Formato de priorizacion de auditorias, Informe semestral de instrumentos, Actas de reuniones de auditores,correos de comunicación</t>
  </si>
  <si>
    <t xml:space="preserve">1. Antes del desembolso del credito otorgado, la Secretaria General en apoyo de la Oficina jurídica verificará el cumplimiento de los requisitos establecidos en la normatividad interna relacionada con créditos otorgados a funcionario a fin de evitar el favorecimiento a un tercero.Verificados los requisitos y su ajuste a la normatividad interna se procede a realizar los documentos de desembolso  del credito  </t>
  </si>
  <si>
    <t>Acta del Comité de Conciliación</t>
  </si>
  <si>
    <t>Documentos de desembolso debidamente firmados</t>
  </si>
  <si>
    <t>Resolución o decisión contractual debidamente firmada</t>
  </si>
  <si>
    <t>Escritura o levantamiento de hipoteca debidamente firmado</t>
  </si>
  <si>
    <t>Acta del Comité de Conciliación,</t>
  </si>
  <si>
    <t>Acto administrativo debidamente firmado</t>
  </si>
  <si>
    <t>Informe de incumplimiento y actas de audiencias</t>
  </si>
  <si>
    <t xml:space="preserve">1. ANTE CUALQUIER HECHO COMO EL DESCRITO EN RIESGO EL ABOGADO DE MANERA INMEDIATA INFORMARÁ A LA ENTIDAD PARA LO PERTINENT segun lo descrito en el procedimiento de Gestion de Riesgo de Soborno.
2. Se realiza seguimiento mensual a todos los procesos con el fin de verficar que este se cumpla dentro de las etapas establecidas para este, las etapas son publicadas por el abogado en el siprojweb. 
3. En los caso de preacuerdos, ´principio de oportunidad y conciliaciones son aprobados por el comité de conciliación y esta decision es publicada en el siprojweb.   </t>
  </si>
  <si>
    <t>Actas del Comité de Conciliación, Base de datos de SIPROJWEB.</t>
  </si>
  <si>
    <t>Fallo de segunda instancia</t>
  </si>
  <si>
    <t>Profesional Oficina Jurídica
Comité de Conciliación</t>
  </si>
  <si>
    <t>Jefe Oficina Jurídica
Gerente General</t>
  </si>
  <si>
    <t>Correos de comunicación</t>
  </si>
  <si>
    <t>Acta de Comité de Contratación</t>
  </si>
  <si>
    <t>Profesional Oficina de Gestión Tecnológica
Profesional Dirección de Operación de Productos</t>
  </si>
  <si>
    <t>Profesionales Oficina de Gestión Tecnológica</t>
  </si>
  <si>
    <t>Formatos de solicitud, Informes técnicos de pruebas</t>
  </si>
  <si>
    <t>Informes técnicos de pruebas</t>
  </si>
  <si>
    <t>Profesional encargado Oficina de Gestión Tecnológica
Jefe Oficina de Gestión Tecnológica</t>
  </si>
  <si>
    <t>PQRS en el aplicativo, Informe mensual de PQRS</t>
  </si>
  <si>
    <t xml:space="preserve">1. El Sistema Integrado de Gestión de Archivo -SIGA (radicación), cuenta con perfiles y roles bien definidos, que no permiten la modificación, sustracción o eliminación de los documentos radicaso en dicho aplicativo.  A su vez cuenta con logs que permiten verificar la trazabilidad de radicación y consulta de documentos, así como de todas las acciones que se pueden ejecutar dentro del mismo, permitiendo consultar dicha información y generar los reportes del caso.
El colaborar encargado o auxiliar administrativo SICA del archivo central, lleva el control del préstamos de documentos, y solicita la firma del solicitante en el registro de prestamo.
Los archivos fisicos se encuentran dispuestos en espacios con acceso restringido y condiciones de seguridad para evitar sustracción, perdida o daño segun lo establecido en el procedimiento PRO330-213 Gestión de Archivo. </t>
  </si>
  <si>
    <t>Comité Institucional de Gestión y Desempeño</t>
  </si>
  <si>
    <t>Inventarios documentales, Actas de eliminación
Actas del CIGYD</t>
  </si>
  <si>
    <t xml:space="preserve">1. El Sistema Integrado de Gestión de Archivo -SIGA (radicación), cuenta con perfiles y roles bien definidos, que no permiten la modificación, sustracción o eliminación de los documentos radicaso en dicho aplicativo.  A su vez cuenta con logs que permiten verificar la trazabilidad de radicación y consulta de documentos, así como de todas las acciones que se pueden ejecutar dentro del mismo, permitiendo consultar dicha información y generar los reportes del caso.
El colaborar encargado o auxiliar administrativo SICA del archivo central, lleva el control del préstamos de documentos, y solicita la firma del solicitante en el registro de prestamo.
Los archivos fisicos se encuentran dispuestos en espacios con acceso restringido y condiciones de seguridad para evitar sustracción, perdida o daño. </t>
  </si>
  <si>
    <t>Planillas de control de las comunicaciones oficiales
Planilla control de entrega de correspondencia 
Control de Recibo correpondencia Externa 
Trazabilidad en el SIGA</t>
  </si>
  <si>
    <t>Actas de los Comités Estructurador y/o de Contratación
Estudios previos debidamente firmados</t>
  </si>
  <si>
    <t>Documentación publicada en SECOP</t>
  </si>
  <si>
    <t>Formatos de Seguimiento e Infore de Actividades
Evidencias de soporte del contrato</t>
  </si>
  <si>
    <t>Estudios previos debidamente firmados</t>
  </si>
  <si>
    <t>Acta de aprobación</t>
  </si>
  <si>
    <t>Jefe Unidad de Recursos Físicos
Jefe Secretaría General</t>
  </si>
  <si>
    <t>Recibo de recepcion de bienes debidamente firmado</t>
  </si>
  <si>
    <t>Informe trimestral</t>
  </si>
  <si>
    <t>Informe de revisión</t>
  </si>
  <si>
    <t>Jefe de la Unidad de Recursos físicos
Profesional seleccionado para la revisión</t>
  </si>
  <si>
    <t>Informe semestral</t>
  </si>
  <si>
    <t>1. En la etapa precontratcual y antes de publicar el proceso de contratación en el secop la Secretaria General realizará control de legalidad para todos con procesos de Contratación a fin de verificar la completitud y ajuste del proceso a la ley y normatividad interna.
Para los procesos de contratación privada y el abierta se cuenta con el comité estructurador y comité de contratación integrado por personal de las oficina juridicas, fiananciera, tecnica de contratación quienes elaboran en conjunto los estudios previos a fin de favorecimientos a terceros
2. Dentro del proceso de invitación abierta se hacen invitaciones  a veedurias ciudadas y entes de control en los casos que aplique afin de contar con otra verificación de condiciones a ley . Luego de la verificación de control de legalidad por parte de la Secretaria General o comités se genera los estudios previos debidamente aprobados por la Secretaria General</t>
  </si>
  <si>
    <t xml:space="preserve">1. De acuerdo con el manual de contratación de la entidad y sus procesos de contratación se solicita las garantías de cumplimiento que amparan la ejecución contractual. Recibida la garantía que remite el contratista el profesional de la Secretaria General realiza una primera revisión y en caso de ser necesario solicita ajustes. 
Al contar con la garantía ajustada se solicita su publicación en el secop y se procede a su revisión inicial en el sistema Secop. Luego el sistema avisa a la Secretaria General de la entidad y la funcionaria procede a su revisión , aprobación y publicación evitando favorecimiento a terceros por encontrar la garantía ajustada. Revisa la garantía y verificado su ajuste a la necesidad contractual se procede a su aprobación </t>
  </si>
  <si>
    <t>1. la Secretaria General en apoyo de la Oficina jurídica verificará el cumplimiento de los requisitos establecidos en la normatividad interna relacionada con el comité estrucurador y comité de contratación, y la etapa de observación en invitaciones abiertas , privadas y licitación
2. Invitación a veedurias ciudadas y entes de control en los casos que aplique. luego de la verificación de control de legalidad por parte de la Secretaria General o comités se genera los estudios previos debidamente aprobados por la Secretaria General</t>
  </si>
  <si>
    <t>1. la Secretaria General en apoyo de la Oficina jurídica verificará el cumplimiento de los requisitos establecidos en la normatividad interna relacionada al comité estructurador y comité de contratación (para el caso de invitación privada, abierta y licitación pública), y la etapa de observación en invitaciones abiertas , privadas y licitación
2. Invitación a veedurias ciudadas y entes de control en los casos que aplique. Luego de la verificación de control de legalidad por parte de la Secretaria General o comités se genera los estudios previos debidamente aprobados por la Secretaria General</t>
  </si>
  <si>
    <t>1. la Secretaria General en apoyo de la Oficina jurídica verificará el cumplimiento de los requisitos establecidos en la normatividad interna relacionada cada vez que se requiera. Luego de la verificación de control de legalidad por parte de la Secretaria General o comités se genera los estudios previos debidamente aprobados por la Secretaria General</t>
  </si>
  <si>
    <t>01 Dar cumplimiento a las politicas de inversión  contempladas en la  resolución 096 del 2023 del comite financiero de tesoreria para el manejo de los excedentes de liquidez de la loteria de bogota, cuyo objetivo es la administración , control, evaluación y toma de decisiones en la realización de las operaciones de estas, cada vez que se tome la decisión de determinar el manejo de los excesos de liquidez.
El comité está conformado por los siguientes integrantes: 
1. gerente general 
2.el jefe de la unidad financiera.
3. eltesorero general.
02. Cumplir por parte del comite financiero de tesoreria   la normatividad vigente de la secretaria distrital de hacienda cada vez que se requiera. cada que realice una transacción de apertura, renovación, y cancelación de titulos valores (cdts) se realiza un acta, con los documentos soportes que evidencia los requisitos necesarios para el tramite correspondiente.</t>
  </si>
  <si>
    <t>01 Dar cumplimiento a las politicas de inversión  contempladas en la  resolución 096 del 2023 del comite financiero de tesoreria para el manejo de los excedentes de liquidez de la loteria de bogota, cuyo objetivo es la administración , control, evaluación y toma de decisiones en la realización de las operaciones de estas, cada vez que se tome la decisión de determinar el manejo de los excesos de liquidez.
El comité está conformado por los siguientes integrantes: 
1. gerente general 
2.el jefe de la unidad financiera.
3. eltesorero general.
02. Cumplir por parte del comite financiero de tesoreria   la normatividad vigente de la secretaria distrital de hacienda cada vez que se requiera.cada que realice una transacción de apertura, renovación, y cancelación de titulos valores (cdts) se realiza un acta, con los documentos soportes que evidencia los requisitos necesarios para el tramite correspondiente.
Verificar por parte del comite financiero,la concentración de recursos en las entidades financieras,dentro las politicas de operación en inversión de excedentes de liquidez, está la de determinar el nivel de concentración de recursos de deposito a la vista y en cdts, en una sola entidad financiera, que no exceda del 55% del total de los recursos, que posee la loteria como se indica en las políticas del procedimiento de inversion de excedentes de liquidez. 
Como evidencia del control se conservan las actas del comité financiero de tesorería debidamente firmadas</t>
  </si>
  <si>
    <t>Profesional de Tesorería
Jefe Secretaría General</t>
  </si>
  <si>
    <t>Correos de Comunicación
Documentos de certificación</t>
  </si>
  <si>
    <t>01. Recibir el titulo valor (cdt) por  la secretaria general, como garantía al respaldo de la entrega de billeteria a los diferentes distribuidores . remitido mediante oficio radicado por parte de la secretaria general, al tesorero para su custodia, cada vez que ocurra la actividad.
02 .Solicitar  la certificación por el tesorero del endoso a nombre de la lotería de Bogotá, a la entidad financiera que emitio el titulo valor (cdt). cada  vez que se genere la garantia.
03.Custodiar por parte de Tesorería  estos documentos en caja fuerte ubicada en el area de tesoreria,. de manera permanente hasta que se de fin a la garantia..
04. Llevar control, verificando la existencia fisica del titulo valor, y  relación actualizada de estos, por parte de Tesorería  de manera permanente.
Como evidencia del control se conservan los correos de comunicación y la documentacion de control generada en la Unidad Financiera y Contable</t>
  </si>
  <si>
    <t>Acta del Comité Financiero</t>
  </si>
  <si>
    <t>Comprobantes de egreso
Ordenes de pago</t>
  </si>
  <si>
    <t>Documentos soporte
Comprobante de ingreso</t>
  </si>
  <si>
    <t>Recibos, cuentas de cobro, facturas y comprobantes de egreso de caja menor</t>
  </si>
  <si>
    <t>Profesional IV Unidad Financiera y Contable</t>
  </si>
  <si>
    <t>Estados Financieros
Asientos Contables
Consiliaciones realizadas
Registros en el aplicativo financiero</t>
  </si>
  <si>
    <t>Registros en el aplicativo financiero
Ordenes de pago</t>
  </si>
  <si>
    <t>Actas de aprobación de PAA
Registros en el aplicativo</t>
  </si>
  <si>
    <t>Jefe Unidad de Recursos Físicos
Comité de Contratación
Jefe Unidad Financiera y Contable
Profesional Oficina de Gestión Tecnológica</t>
  </si>
  <si>
    <t>Profesional Presupuesto</t>
  </si>
  <si>
    <t>Registro presupuestal</t>
  </si>
  <si>
    <t>Profesional Presupuesto
Jefe Unidad Financiera y Contable
Profesional Oficina de Gestión Tecnológica</t>
  </si>
  <si>
    <t>Reporte de ejecución de gastos</t>
  </si>
  <si>
    <t>Las declaraciones se envían firmadas por el Profesional IV de la Unidad Financiera mediante memorando a la Jefe de Unidad Financiera y Contable para revisión y visto bueno. Si son aprobadas se deben remitir a Gerencia General para la firma. Si se evidencia inconsistencia se devuelven al Profesional IV de la Unidad Financiera para el ajuste correspondiente.
Como evidencia se conservan las declaraciones firmadas y los memorandos de comunicacion</t>
  </si>
  <si>
    <t>Declaraciones tributarias
Memorandos</t>
  </si>
  <si>
    <t>Profesional IV Unidad Financiera y Contable
Jefe Unidad Financiera y Contable</t>
  </si>
  <si>
    <t>El Supervisor del contrato realiza la verificación de los documentos soporte para la cuenta de cobro y anexa estos documentos en el aplicativo financiero junto a la solicitud de orden de pago. El Profesional IV Unidad Financiera y Contable verifica la factura o documento equivalente y acepta o rechaza la solicitud. Las OP aprovadas son revisadas por el Jefe de la Unidad Financiera y Contable, el cual verifica el valor y los soportes respectivos. Cuando se verifique que la OP esta correcta, esta es enviada al Ordenador del Gasto para su validación y posterior envio a la Tesoreria.</t>
  </si>
  <si>
    <t>Supervisor del contrato
Profesional IV Unidad Financiera
Jefe Unidad Financiera
Ordenador del Gasto
Tesorero</t>
  </si>
  <si>
    <t>Orden de pago
Registros en el aplicativo</t>
  </si>
  <si>
    <t>Ordenador del gasto
Tesorero</t>
  </si>
  <si>
    <t>Comité Financiero de Tesorería
Tesorero</t>
  </si>
  <si>
    <t>Carta de solicitud de constitución de titulo valor
Acta del Comitpe Financiero</t>
  </si>
  <si>
    <t>El jefe de la Unidad de talento humano, revisa e imprime certificación de cumplimiento de requisitos publicación de la hoja de vida en la página Web del DASCD, de acuerdo con lo establecido en el procedimiento de Vinculación, en caso de no cumplir se devuelven los documentos.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</si>
  <si>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 Procedimiento de incapacidades, Matriz de seguimiento, Reporte de incapacidades, Radicados a EPS y compulsar copia de incapacidades para SST, Nómina y hoja de vida.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</si>
  <si>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equipo de trabajo seleccionado por la entidad deberá seguir el procedimiento y normativa establecido para llevar a cabo convocatoria, según acto administrativo.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</si>
  <si>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manual de contratación, Procedimiento adquisiciones de bienes y servicios, Matriz de identificación de peligros, Valoración de riesgos y determinación de controles.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</si>
  <si>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manual de contratación y Procedimiento adquisiciones de bienes y servicios.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</si>
  <si>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inspecciones y Matriz de segumiento a hallazgos.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</si>
  <si>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auditoría y realizar la validación de Hoja de vida del auditor.     
En caso de detectar una señal de fraude, el jefe de Control Interno Disciplinario,  debe proceder a interponer la respectiva denuncia ante las autoridades competentes, con el fin de que se adelanten las investigaciones y se apliquen las sanciones a que haya lugar, en caso de que por parte de algún investigado se realice algun ofrecimiento,dádiva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</si>
  <si>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exámenes médicos ocupacionales, solicitar Certificado validación de servicios de la Secretaria Distrital de Salud y Certificados Rethus profesional de enfermería y médicos.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</si>
  <si>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Gestión del cambio y Seguimientos a acciones de cambio y mejora.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</si>
  <si>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gestión de situaciones administrativas y realizar seguimientos a acciones de cambio y mejora.
EEn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</si>
  <si>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desvinculación de personal  y realizar seguimientos a acciones de cambio y mejora.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</si>
  <si>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liquidación de nómina  y realizar seguimientos a acciones de cambio y mejora.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</si>
  <si>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entrega de medicamentos  y realizar seguimientos a las acciones de cambio y mejora suscritas.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</si>
  <si>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Gestión del cambio y Seguimientos a acciones de cambio y mejora
En caso de detectar una señal de fraude, el jefe de Control Interno Disciplinario,  debe proceder a interponer la respectiva denuncia ante las autoridades competentes, con el fin de que se adelanten las investigaciones y se apliquen las sanciones a que haya lugar, en caso de que por parte de algún investigado se realice algun ofrecimiento,dádiva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</si>
  <si>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Grupo interdisciplinariod de calificación</t>
  </si>
  <si>
    <t>Gerente General
Secretario General
Subgerente General
Jefe de la Dependencia del solicitante
Jefe Oficina de Control Interno</t>
  </si>
  <si>
    <t>Jefe Unidad de Talento Humano
Gerente General</t>
  </si>
  <si>
    <t>Jefe Unidad de Talento Humano
Jefe Control Disciplinario Interno</t>
  </si>
  <si>
    <t>El jefe de la Unidad de talento humano y/o el profesional de apoyo, realiza la revisión de las hojas de vida y el cumplimiento de requisitos de acuerdo con lo establecido en el procedimiento de Vinculación, en caso de no cumplir se devuelven los documentos. 
En caso de detectar una señal de fraude, quien lo identifique,  deberá informar al jefe de Control Disciplinario Interno,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</si>
  <si>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Miembros del equipo de trabajo
Jefe Control Disciplinario Interno</t>
  </si>
  <si>
    <t>Actas de reunión de los equipos de trabajo</t>
  </si>
  <si>
    <t>Certificado de idoneidad
Formato de entrevista
Resultados de evaluaciones</t>
  </si>
  <si>
    <t>Soportes de solicitud de permisos
Memorandos
Resultados de evaluaciones</t>
  </si>
  <si>
    <t>Actas de reunion del equipo de trabajo</t>
  </si>
  <si>
    <t>Matriz de seguimiento
Reporte de incapacidades
Radicados</t>
  </si>
  <si>
    <t>Matriz de identificacion de peligros</t>
  </si>
  <si>
    <t>Documentos soporte</t>
  </si>
  <si>
    <t>Matriz de seguimiento de hallazgos</t>
  </si>
  <si>
    <t>Certificado de cumplimiento de requisitos</t>
  </si>
  <si>
    <t>Actas de revision</t>
  </si>
  <si>
    <t>informe de auditoría</t>
  </si>
  <si>
    <t>Certificados de salud</t>
  </si>
  <si>
    <t>informe de revisión</t>
  </si>
  <si>
    <t>Formatos de solicitud</t>
  </si>
  <si>
    <r>
      <t>1. El profesional  de la Unidad de Apuestas y Control de Juegos designado, cada vez que llega una solicitud de autorización de promocionales y rifas, revisa y evalúa los documentos radicados en la plataforma destinada para tal fin. 
Lo anterior, con el objetivo de verificar la completitud de acuerdo a la normatividad legal vigente y lo expuesto en el respectivo instructivo.</t>
    </r>
    <r>
      <rPr>
        <b/>
        <sz val="10"/>
        <color theme="1"/>
        <rFont val="Calibri"/>
        <family val="2"/>
        <scheme val="minor"/>
      </rPr>
      <t xml:space="preserve">
</t>
    </r>
    <r>
      <rPr>
        <sz val="10"/>
        <color theme="1"/>
        <rFont val="Calibri"/>
        <family val="2"/>
        <scheme val="minor"/>
      </rPr>
      <t xml:space="preserve">
El jefe de Unidad de Apuestas y Control de Juegos validará que la documentación registrada cumple en su integridad con los requisitos estipulados por la ley, para hacer efectivo el acto administrativo de autorización.
Si existen inconsistencias y/o correcciones, el profesional de la Unidad de Apuestas y Control de Juegos designado debe requerir al solicitante la subsanación pertinente, mediante correo electrónico, para cumplir con los tiempos establecidos en la Ley.</t>
    </r>
    <r>
      <rPr>
        <b/>
        <sz val="10"/>
        <color theme="1"/>
        <rFont val="Calibri"/>
        <family val="2"/>
        <scheme val="minor"/>
      </rPr>
      <t xml:space="preserve">
</t>
    </r>
    <r>
      <rPr>
        <sz val="10"/>
        <color theme="1"/>
        <rFont val="Calibri"/>
        <family val="2"/>
        <scheme val="minor"/>
      </rPr>
      <t xml:space="preserve">
Como soporte de la ejecución del control, resulta la plataforma de Juegos Promocionales y Rifas con documentos anexos por parte de los solicitantes, acorde a la matriz lista de chequeo.</t>
    </r>
  </si>
  <si>
    <t xml:space="preserve">1. El  profesional o profesionales designado (s) de la Unidad de Apuestas y control de Juegos por lo menos una vez al semestre visita la bodega de almacenamiento del proovedor impresor para constatar la existencia  stock de de los formularios impresor mediante muestro aleatorio.
Como soporte de la ejuccion del control se cuenta con actas y/o informes de la visita. </t>
  </si>
  <si>
    <t>Registros en la plataforma de Juegos promocionales y rifas</t>
  </si>
  <si>
    <t>Actas e informes de visita</t>
  </si>
  <si>
    <t>Acta del Comité de cupos</t>
  </si>
  <si>
    <t>Informe de seguimiento de polizas</t>
  </si>
  <si>
    <t>Conciliaciones bancarias</t>
  </si>
  <si>
    <t>Profesional Unidad Financiera y Contable
Profesional Dirección de Operación de Productos</t>
  </si>
  <si>
    <t>Memorandos
Conciliaciones bancarias</t>
  </si>
  <si>
    <t>Soportes de denuncias
Comunicados en SIGA</t>
  </si>
  <si>
    <t>Comité de Contratación</t>
  </si>
  <si>
    <t>Actas del Comité</t>
  </si>
  <si>
    <t xml:space="preserve">Los funcionarios autorizados del sorteo el dorado de la Loteria de Bogota reailzan el procedimiento de acuerdo al protocolo descrito en el procedimiento PRO-420-197-11  de protocolo de sorteos autorizados al concesionario de Apuestas Permanentes junto con el acta de asitencia de mantimiento, adicionalmente el concesionario remite al jefe de la unidad de apuestas el certificado de conformidad de las bolteras e informe de pesaje de baloteras. </t>
  </si>
  <si>
    <t xml:space="preserve">La unidad Apuestas y control de juegos mensualmente contrasta la informacion remitida por el concesionario de los diferentes formularios de declaracion con la informacion generada en el sistema de auditoria Chanseguro con el fin de soportar la  prevalidacion del supervisor del contrato.     
Si se identificacion inconsistencia en la informaicon constrastada esta se subsanara para su posterior validación, ya sea que se trate de un error en el sistema de auditoria o la información reportada por el consecionario.  
Como sorpote de la ejecuccion del control se remite al concesionario un comunicado con el sello de la prevalidacion de la informacion. </t>
  </si>
  <si>
    <t xml:space="preserve">El profesional  de la Unidad de Apuestas y Control de Juegos designado revisa y evalúa el pago de los derechos de explotación y gastos de administración  radicados en la plataforma destinada para tal fin. 
Lo anterior, con el objetivo de verificar la completitud de acuerdo a la normatividad legal vigente y lo expuesto en el respectivo instructivo.
El jefe de Unidad de Apuestas y Control de Juegos validará que la documentación registrada cumple en su integridad con los requisitos estipulados por la ley, para hacer efectivo el acto administrativo de autorización.
Si existen inconsistencias y/o correcciones, el profesional de la Unidad de Apuestas y Control de Juegos designado debe requerir al solicitante la subsanación pertinente, mediante correo electrónico, para cumplir con los tiempos establecidos en la Ley.
Como soporte de la ejecución del control, resulta la plataforma de Juegos Promocionales y Rifas con documentos anexos por parte de los solicitantes.  </t>
  </si>
  <si>
    <t xml:space="preserve">El profesional designado de la Unidad de Apuestas y Control de Juegos, mensualmente realiza seguimiento aleatorio a las rifas y juegos promocionales autorizados, y/o donde ofrezcan al público algún juego promocional, con el fin de comprobar el cumplimiento de requisitos.
Si se evidencia incumplimiento de requisitos por parte de algún gestor de rifas y promocionales, el responsable que identificó la situación, informa al Jefe de la Unidad de Apuestas y Control de Juegos, para proceder con el abogado sancionatorio.
Como soporte de la ejecución del control, se realizan las actas de visita administrativas de promocionales y rifas FRO-420-566. </t>
  </si>
  <si>
    <t xml:space="preserve">El profesional y/o contratista designado de revisar y analizar la documentacion y el sistema de auditoria (CHANSEGURO) para la validacion del punto de venta. 
Lo anterior,  con el objetivo que el Jefe de Unidad de Apuestas autorice el nuevo punto de venta, solicitado por el concesionario.  
Como  soporte de la ejeccucion se tiene el sistema de auditoria (Chanseguro). </t>
  </si>
  <si>
    <t xml:space="preserve">El profesional y/o contratista designado debe revisar, analizar y aprobar la documentacion aportada, asimismo como la mecanica del juego de Apuestas a autorizar al concesionario. 
Como parte del control, el consejo nacional de juegos de suerte y azar emite un concepto de viabilidad del Juego.  </t>
  </si>
  <si>
    <t>Acta de asistencia a mantenimiento</t>
  </si>
  <si>
    <t>Delegados del sorteo de la LDB
Jefe Unidad de Apuestas y Control de Juegos</t>
  </si>
  <si>
    <t>Registros del aplicativo de Juegos Promocionales y Rifas</t>
  </si>
  <si>
    <t>Actas de visitas administrativas</t>
  </si>
  <si>
    <t>Sistema de auditoría de chanseguro</t>
  </si>
  <si>
    <t>Informe de revisión
Concepto de viabilidad</t>
  </si>
  <si>
    <t>Profesional Unidad de Apuestas y Control de Juegos
Delegado CNJSA</t>
  </si>
  <si>
    <t>Actas de entrega de soportes
Informes de seguimiento</t>
  </si>
  <si>
    <t>Profesional de Cartera
Profesional de la Dirección de Operación de Productos</t>
  </si>
  <si>
    <t>Memorandos</t>
  </si>
  <si>
    <t>Acta del sorteo</t>
  </si>
  <si>
    <t>Delegados Sorteos de la Lotería de Bogotá
Profesional Direccion de Operación de Productos</t>
  </si>
  <si>
    <t>Registro fílmico</t>
  </si>
  <si>
    <t>Actas de mantenimiento y lanzamiento de pruebas previas
Registro fílmico</t>
  </si>
  <si>
    <t>Certificación del impresor
Orden de pago
Registro en el aplicativo</t>
  </si>
  <si>
    <t>Profesional Dirección de Operación de Productos</t>
  </si>
  <si>
    <t>Registros biométricos
Planillas de registro
Billetes perforados</t>
  </si>
  <si>
    <t>Formato Recibo de Premios a Distribuidores
Billetes perforados
Reporte de revisión
Registros en el sistema comercial</t>
  </si>
  <si>
    <t>Comité de Cupos
Profesional Secretaría General</t>
  </si>
  <si>
    <t>Acta del Comité de cupos
Correos de comunicación</t>
  </si>
  <si>
    <t>El Oficial de Cumplimiento Principal o Suplente ofrece o entrega dadivas a un tercero para ignorar denuncias por señales de alerta recibidas a su nombre</t>
  </si>
  <si>
    <t>1. El Oficial de Cumplimiento y su apoyo deben realizar el diligenciamiento de formatos de conocimiento de código de Integridad y Ética y Políticas Anticorrupción.
Se realizan capacitaciones anuales a toda la planta de la entidad informando sobre el Sistema de Administracion de LA/FT/FPADM, el cual incluye temas sobre señales de alerta, las cuales son evaluadas.
Como evidencia se conservan los los formatos diligenciados.</t>
  </si>
  <si>
    <t>PRO105-592 GESTION DE DENUNCIAS DE SOBORNO</t>
  </si>
  <si>
    <t>El Oficial de Cumplimiento Principal o Suplente recibe una denuncia de soborno, y contacta al investigado para solicitar dádivas o beneficios con el objetivo de suprimir la denuncia</t>
  </si>
  <si>
    <t>PRO105-593 GESTION DE RECEPCION DE REGALOS O BENEFICIOS</t>
  </si>
  <si>
    <t>El Oficial de Cumplimiento Principal o Suplente recibe una denuncia de recepcion de bienes y servicios no reportados, y contacta al investigado para solicitar dádivas o beneficios con el objetivo de suprimir la denuncia</t>
  </si>
  <si>
    <t>Un interesado ofrece o entrega dadivas al Oficial de Cumplimiento Principal o Suplente para recibir o aceptar la recepcion de bienes y servicios prohibidos por la politica de regalos</t>
  </si>
  <si>
    <t>En caso de que el denunciante no reciba informacion acerca de su denuncia, este puede ponerse en contacto con la Oficina de Control Disciplinario Interno e informar de la situacion para que el jefe de la Oficina abra su propia investigacion.</t>
  </si>
  <si>
    <t>Soportes de investigacion</t>
  </si>
  <si>
    <t>Consulta en listas debidamente firmada
Registros en el aplicativo
Correos de comunicacion</t>
  </si>
  <si>
    <t>Consulta en listas debidamente firmada
Registros en el aplicativo
Correos de comunicacion
Formato PEP</t>
  </si>
  <si>
    <t>Registro de reporte en el SIREL
Reportes mensuales de ganadores conservados en las dependencias de origen
Correos de comunicacion</t>
  </si>
  <si>
    <t>Correos de comunicacion
Formato de acuerdo de confidencialidad</t>
  </si>
  <si>
    <t>Correos de comunicacion</t>
  </si>
  <si>
    <t>Formatos diligenciados
Soportes de capacitacion</t>
  </si>
  <si>
    <t>Índice</t>
  </si>
  <si>
    <t>PUNTAJE RIESGO</t>
  </si>
  <si>
    <t>PUNTAJE RELATIVO</t>
  </si>
  <si>
    <t>CRITICIDAD</t>
  </si>
  <si>
    <t>Mínimo</t>
  </si>
  <si>
    <t>Máximo</t>
  </si>
  <si>
    <t>Jefe Oficina Asesora de Planeación 
Profesional de la Oficina Asesora de Planeación</t>
  </si>
  <si>
    <t>Contratista de apoyo a la gestión y servidor</t>
  </si>
  <si>
    <t>Gestor</t>
  </si>
  <si>
    <t>Contratista
Servidor Público
Concesionario</t>
  </si>
  <si>
    <t>Jefe Director de operaciones y Comercialización de Producto, Jefe Secretaria General, Jefe Oficina de Gestión Tecnológica e Innovación y Jefe Unidad Financiera y Contable</t>
  </si>
  <si>
    <t>DISTRIBUIDOR,CONTRATISTA, FUNCIONARIO</t>
  </si>
  <si>
    <t>DISTRIBUIDOR, CONTRATISTA, FUNCIONARIO</t>
  </si>
  <si>
    <t>CLIENTE, DISTRIBUIDOR, CONTRATISTA, FUNCIONARIO</t>
  </si>
  <si>
    <t>servidor publico</t>
  </si>
  <si>
    <t>servidor publico, contratista</t>
  </si>
  <si>
    <t>servidor publico, Contratista</t>
  </si>
  <si>
    <t>distribuidor, Contratista</t>
  </si>
  <si>
    <t>Contratista
Servidor Publico
Concesionario</t>
  </si>
  <si>
    <t>Funcionario
Delegado de la empresa certificadora. 
Concesionario</t>
  </si>
  <si>
    <t>Profesional y/o colaborador de la oficina de Atención al Cliente</t>
  </si>
  <si>
    <t xml:space="preserve">Jefe de Talento Humano, Jefe secretaría general y gerente general. </t>
  </si>
  <si>
    <t>CONTRATISTA, FUNCIONARIO</t>
  </si>
  <si>
    <t>Profesional de presupuesto, Jefe del área financiera y contable</t>
  </si>
  <si>
    <t>Profesional contador , jefe del área financiera y contable, la gerencia.</t>
  </si>
  <si>
    <t>Servidor supervisor de los contratos, jefe del área financiera y contable, contador.</t>
  </si>
  <si>
    <t>PRO103-233, PRO103-383, PRO103-384, PRO103-417, PRO103-418.
CONTRATACIÓN POR INVITACIÓN ABIERTA.
CONTRATACIÓN POR INVITACIÓN-DIRECTA.
CONTRATACIÓN POR INVITACIÓN PRIVADA. 
CONTRATACIÓN POR SELECCIÓN SIMPLIFICADA.
LICITACION PUBLICA</t>
  </si>
  <si>
    <t>Cumplimiento y Gestión LA/FT/FPADM</t>
  </si>
  <si>
    <t>Cumplimiento y Gestion Anticorrupción y Sistema de Gestión Antisoborno SGAS</t>
  </si>
  <si>
    <t>MATRIZ DE RIESGOS DEL SISTEMA DE GESTIÓN ANTISOBORNO (SGAS)</t>
  </si>
  <si>
    <t>FRO105-630-2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</si>
</sst>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_-;\-* #,##0.0_-;_-* &quot;-&quot;??_-;_-@_-"/>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color theme="1"/>
      <name val="Arial"/>
      <family val="2"/>
    </font>
    <font>
      <sz val="9"/>
      <color theme="1"/>
      <name val="Arial"/>
      <family val="2"/>
    </font>
    <font>
      <sz val="11"/>
      <name val="Arial"/>
      <family val="2"/>
    </font>
    <font>
      <sz val="10"/>
      <color rgb="FF000000"/>
      <name val="Calibri"/>
      <family val="2"/>
      <scheme val="minor"/>
    </font>
    <font>
      <sz val="10"/>
      <name val="Calibri"/>
      <family val="2"/>
      <scheme val="minor"/>
    </font>
    <font>
      <i/>
      <sz val="10"/>
      <name val="Calibri"/>
      <family val="2"/>
      <scheme val="minor"/>
    </font>
    <font>
      <b/>
      <sz val="11"/>
      <name val="Calibri"/>
      <family val="2"/>
    </font>
    <font>
      <sz val="10"/>
      <name val="Arial"/>
      <family val="2"/>
    </font>
    <font>
      <sz val="11"/>
      <color theme="0"/>
      <name val="Calibri"/>
      <family val="2"/>
      <scheme val="minor"/>
    </font>
    <font>
      <b/>
      <sz val="11"/>
      <name val="Calibri"/>
      <family val="2"/>
      <scheme val="minor"/>
    </font>
    <font>
      <u/>
      <sz val="11"/>
      <color theme="10"/>
      <name val="Calibri"/>
      <family val="2"/>
      <scheme val="minor"/>
    </font>
    <font>
      <b/>
      <sz val="11"/>
      <color rgb="FFFFFFFF"/>
      <name val="Calibri"/>
      <family val="2"/>
    </font>
    <font>
      <b/>
      <sz val="11"/>
      <color theme="0"/>
      <name val="Calibri"/>
      <family val="2"/>
    </font>
    <font>
      <sz val="11"/>
      <color rgb="FF000000"/>
      <name val="Calibri"/>
      <family val="2"/>
    </font>
    <font>
      <sz val="11"/>
      <color theme="1"/>
      <name val="Calibri"/>
      <family val="2"/>
      <scheme val="minor"/>
    </font>
    <font>
      <sz val="10"/>
      <color rgb="FFFF0000"/>
      <name val="Calibri"/>
      <family val="2"/>
      <scheme val="minor"/>
    </font>
    <font>
      <sz val="8"/>
      <color rgb="FF000000"/>
      <name val="Calibri"/>
      <family val="2"/>
      <scheme val="minor"/>
    </font>
    <font>
      <sz val="11"/>
      <color rgb="FFFF0000"/>
      <name val="Calibri"/>
      <family val="2"/>
      <scheme val="minor"/>
    </font>
    <font>
      <b/>
      <sz val="15"/>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FF00"/>
        <bgColor indexed="64"/>
      </patternFill>
    </fill>
    <fill>
      <patternFill patternType="solid">
        <fgColor rgb="FF00B050"/>
        <bgColor indexed="64"/>
      </patternFill>
    </fill>
    <fill>
      <patternFill patternType="solid">
        <fgColor rgb="FFC00000"/>
        <bgColor indexed="64"/>
      </patternFill>
    </fill>
    <fill>
      <patternFill patternType="solid">
        <fgColor rgb="FF0070C0"/>
        <bgColor indexed="64"/>
      </patternFill>
    </fill>
    <fill>
      <patternFill patternType="solid">
        <fgColor theme="2"/>
        <bgColor indexed="64"/>
      </patternFill>
    </fill>
    <fill>
      <patternFill patternType="solid">
        <fgColor rgb="FF92D050"/>
        <bgColor indexed="64"/>
      </patternFill>
    </fill>
  </fills>
  <borders count="7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rgb="FF000000"/>
      </left>
      <right style="thin">
        <color rgb="FF000000"/>
      </right>
      <top style="medium">
        <color rgb="FF000000"/>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rgb="FF000000"/>
      </right>
      <top style="thin">
        <color indexed="64"/>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rgb="FF000000"/>
      </right>
      <top/>
      <bottom/>
      <diagonal/>
    </border>
    <border>
      <left style="thin">
        <color indexed="64"/>
      </left>
      <right style="thin">
        <color indexed="64"/>
      </right>
      <top/>
      <bottom/>
      <diagonal/>
    </border>
    <border>
      <left style="thin">
        <color rgb="FF000000"/>
      </left>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style="medium">
        <color indexed="64"/>
      </left>
      <right style="thin">
        <color indexed="64"/>
      </right>
      <top style="thin">
        <color indexed="64"/>
      </top>
      <bottom/>
      <diagonal/>
    </border>
  </borders>
  <cellStyleXfs count="5">
    <xf numFmtId="0" fontId="0" fillId="0" borderId="0"/>
    <xf numFmtId="0" fontId="14" fillId="0" borderId="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cellStyleXfs>
  <cellXfs count="473">
    <xf numFmtId="0" fontId="0" fillId="0" borderId="0" xfId="0"/>
    <xf numFmtId="0" fontId="3" fillId="0" borderId="0" xfId="0" applyFont="1" applyAlignment="1">
      <alignment horizontal="center" vertical="center"/>
    </xf>
    <xf numFmtId="0" fontId="5" fillId="3" borderId="2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6" fillId="0" borderId="12"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6" fillId="0" borderId="34"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0" xfId="0" applyAlignment="1">
      <alignment vertical="center"/>
    </xf>
    <xf numFmtId="0" fontId="0" fillId="0" borderId="0" xfId="0" applyAlignment="1">
      <alignment wrapText="1"/>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6" fillId="0" borderId="56" xfId="0" applyFont="1" applyBorder="1" applyAlignment="1">
      <alignment horizontal="center" vertical="center"/>
    </xf>
    <xf numFmtId="0" fontId="6" fillId="0" borderId="0" xfId="0" applyFont="1" applyAlignment="1">
      <alignment horizontal="center" vertical="center"/>
    </xf>
    <xf numFmtId="0" fontId="6" fillId="0" borderId="60" xfId="0" applyFont="1" applyBorder="1" applyAlignment="1">
      <alignment horizontal="center" vertical="center"/>
    </xf>
    <xf numFmtId="0" fontId="3" fillId="0" borderId="0" xfId="0" applyFont="1" applyAlignment="1">
      <alignment horizontal="center" vertical="center" wrapText="1"/>
    </xf>
    <xf numFmtId="0" fontId="6" fillId="8" borderId="2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3" xfId="0" applyFont="1" applyFill="1" applyBorder="1" applyAlignment="1">
      <alignment horizontal="center" vertical="center"/>
    </xf>
    <xf numFmtId="0" fontId="6" fillId="8" borderId="23" xfId="0" applyFont="1" applyFill="1" applyBorder="1" applyAlignment="1">
      <alignment horizontal="center" vertical="center"/>
    </xf>
    <xf numFmtId="0" fontId="6" fillId="0" borderId="30" xfId="0" applyFont="1" applyBorder="1" applyAlignment="1">
      <alignment horizontal="center" vertical="center"/>
    </xf>
    <xf numFmtId="0" fontId="6" fillId="8" borderId="46" xfId="0" applyFont="1" applyFill="1" applyBorder="1" applyAlignment="1">
      <alignment horizontal="center" vertical="center"/>
    </xf>
    <xf numFmtId="0" fontId="6" fillId="8" borderId="48" xfId="0" applyFont="1" applyFill="1" applyBorder="1" applyAlignment="1">
      <alignment horizontal="center" vertical="center"/>
    </xf>
    <xf numFmtId="0" fontId="6" fillId="5" borderId="32" xfId="0" applyFont="1" applyFill="1" applyBorder="1" applyAlignment="1">
      <alignment horizontal="center" vertical="center"/>
    </xf>
    <xf numFmtId="0" fontId="6" fillId="0" borderId="59" xfId="0" applyFont="1" applyBorder="1" applyAlignment="1">
      <alignment horizontal="center" vertical="center"/>
    </xf>
    <xf numFmtId="0" fontId="6" fillId="8" borderId="54" xfId="0" applyFont="1" applyFill="1" applyBorder="1" applyAlignment="1">
      <alignment horizontal="center" vertical="center"/>
    </xf>
    <xf numFmtId="0" fontId="6" fillId="8" borderId="55" xfId="0" applyFont="1" applyFill="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6" fillId="0" borderId="57" xfId="0" applyFont="1" applyBorder="1" applyAlignment="1">
      <alignment horizontal="center" vertical="center"/>
    </xf>
    <xf numFmtId="0" fontId="11" fillId="5" borderId="21" xfId="0" applyFont="1" applyFill="1" applyBorder="1" applyAlignment="1">
      <alignment horizontal="center" vertical="center"/>
    </xf>
    <xf numFmtId="0" fontId="11" fillId="0" borderId="12" xfId="0" applyFont="1" applyBorder="1" applyAlignment="1">
      <alignment horizontal="center" vertical="center"/>
    </xf>
    <xf numFmtId="0" fontId="6" fillId="5" borderId="24"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54" xfId="0" applyFont="1" applyFill="1" applyBorder="1" applyAlignment="1">
      <alignment horizontal="center" vertical="center"/>
    </xf>
    <xf numFmtId="0" fontId="7" fillId="0" borderId="0" xfId="0" applyFont="1" applyAlignment="1">
      <alignment horizontal="left"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xf>
    <xf numFmtId="0" fontId="6" fillId="0" borderId="13" xfId="0" applyFont="1" applyBorder="1" applyAlignment="1">
      <alignment vertical="center"/>
    </xf>
    <xf numFmtId="0" fontId="6" fillId="0" borderId="13" xfId="0" applyFont="1" applyBorder="1" applyAlignment="1">
      <alignment vertical="center" wrapText="1"/>
    </xf>
    <xf numFmtId="0" fontId="6" fillId="0" borderId="35" xfId="0" applyFont="1" applyBorder="1" applyAlignment="1">
      <alignment vertical="center"/>
    </xf>
    <xf numFmtId="0" fontId="6" fillId="0" borderId="56" xfId="0" applyFont="1" applyBorder="1" applyAlignment="1">
      <alignment vertical="center" wrapText="1"/>
    </xf>
    <xf numFmtId="0" fontId="6" fillId="0" borderId="51" xfId="0" applyFont="1" applyBorder="1" applyAlignment="1">
      <alignment vertical="center" wrapText="1"/>
    </xf>
    <xf numFmtId="0" fontId="11" fillId="5" borderId="51" xfId="0" applyFont="1" applyFill="1" applyBorder="1" applyAlignment="1">
      <alignment vertical="center" wrapText="1"/>
    </xf>
    <xf numFmtId="0" fontId="11" fillId="5" borderId="13" xfId="0" applyFont="1" applyFill="1" applyBorder="1" applyAlignment="1">
      <alignment vertical="center" wrapText="1"/>
    </xf>
    <xf numFmtId="0" fontId="6" fillId="5" borderId="13" xfId="0" applyFont="1" applyFill="1" applyBorder="1" applyAlignment="1">
      <alignment vertical="center" wrapText="1"/>
    </xf>
    <xf numFmtId="0" fontId="6" fillId="5" borderId="57" xfId="0" applyFont="1" applyFill="1" applyBorder="1" applyAlignment="1">
      <alignment vertical="center" wrapText="1"/>
    </xf>
    <xf numFmtId="0" fontId="6" fillId="5" borderId="64" xfId="0" applyFont="1" applyFill="1" applyBorder="1" applyAlignment="1">
      <alignment vertical="center" wrapText="1"/>
    </xf>
    <xf numFmtId="0" fontId="6" fillId="5" borderId="12" xfId="0" applyFont="1" applyFill="1" applyBorder="1" applyAlignment="1">
      <alignment vertical="center" wrapText="1"/>
    </xf>
    <xf numFmtId="0" fontId="1" fillId="12" borderId="13" xfId="0" applyFont="1" applyFill="1" applyBorder="1" applyAlignment="1">
      <alignment horizontal="center"/>
    </xf>
    <xf numFmtId="0" fontId="1" fillId="12" borderId="13" xfId="0" applyFont="1" applyFill="1" applyBorder="1" applyAlignment="1">
      <alignment horizontal="center" wrapText="1"/>
    </xf>
    <xf numFmtId="0" fontId="2" fillId="0" borderId="0" xfId="0" applyFont="1"/>
    <xf numFmtId="0" fontId="1" fillId="2" borderId="13" xfId="0" applyFont="1" applyFill="1" applyBorder="1" applyAlignment="1">
      <alignment vertical="center"/>
    </xf>
    <xf numFmtId="0" fontId="0" fillId="0" borderId="0" xfId="0" applyAlignment="1">
      <alignment vertical="center" wrapText="1"/>
    </xf>
    <xf numFmtId="0" fontId="0" fillId="0" borderId="13" xfId="0" applyBorder="1" applyAlignment="1">
      <alignment vertical="center"/>
    </xf>
    <xf numFmtId="0" fontId="1" fillId="2" borderId="13" xfId="0" applyFont="1" applyFill="1" applyBorder="1" applyAlignment="1">
      <alignment vertical="center" wrapText="1"/>
    </xf>
    <xf numFmtId="0" fontId="2" fillId="0" borderId="0" xfId="0" applyFont="1" applyAlignment="1">
      <alignment wrapText="1"/>
    </xf>
    <xf numFmtId="0" fontId="4" fillId="0" borderId="0" xfId="1" applyFont="1"/>
    <xf numFmtId="0" fontId="4" fillId="5" borderId="13" xfId="1" applyFont="1" applyFill="1" applyBorder="1" applyAlignment="1">
      <alignment horizontal="center" vertical="center" wrapText="1"/>
    </xf>
    <xf numFmtId="0" fontId="4" fillId="5" borderId="13" xfId="1" applyFont="1" applyFill="1" applyBorder="1" applyAlignment="1">
      <alignment horizontal="center" vertical="center"/>
    </xf>
    <xf numFmtId="0" fontId="4" fillId="0" borderId="0" xfId="1" applyFont="1" applyAlignment="1">
      <alignment horizontal="left" vertical="center"/>
    </xf>
    <xf numFmtId="0" fontId="4" fillId="0" borderId="13" xfId="1" applyFont="1" applyBorder="1" applyAlignment="1">
      <alignment horizontal="center" vertical="center"/>
    </xf>
    <xf numFmtId="0" fontId="4" fillId="4" borderId="13"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4" fillId="9" borderId="13" xfId="1" applyFont="1" applyFill="1" applyBorder="1" applyAlignment="1">
      <alignment horizontal="center" vertical="center" wrapText="1"/>
    </xf>
    <xf numFmtId="0" fontId="4" fillId="7" borderId="13" xfId="1" applyFont="1" applyFill="1" applyBorder="1" applyAlignment="1">
      <alignment horizontal="center" vertical="center" wrapText="1"/>
    </xf>
    <xf numFmtId="0" fontId="0" fillId="4" borderId="13" xfId="0" applyFill="1" applyBorder="1" applyAlignment="1">
      <alignment vertical="center"/>
    </xf>
    <xf numFmtId="0" fontId="0" fillId="7" borderId="13" xfId="0" applyFill="1" applyBorder="1" applyAlignment="1">
      <alignment vertical="center"/>
    </xf>
    <xf numFmtId="0" fontId="0" fillId="10" borderId="13" xfId="0" applyFill="1" applyBorder="1" applyAlignment="1">
      <alignment vertical="center"/>
    </xf>
    <xf numFmtId="0" fontId="15" fillId="11" borderId="13" xfId="0" applyFont="1" applyFill="1" applyBorder="1" applyAlignment="1">
      <alignment vertical="center"/>
    </xf>
    <xf numFmtId="0" fontId="15" fillId="0" borderId="0" xfId="0" applyFont="1"/>
    <xf numFmtId="0" fontId="6" fillId="0" borderId="41" xfId="0" applyFont="1" applyBorder="1" applyAlignment="1">
      <alignment vertical="center" wrapText="1"/>
    </xf>
    <xf numFmtId="0" fontId="6" fillId="5" borderId="13"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center" vertical="center" wrapText="1"/>
    </xf>
    <xf numFmtId="0" fontId="11" fillId="0" borderId="20" xfId="0" applyFont="1" applyBorder="1" applyAlignment="1">
      <alignment horizontal="center" vertical="center" wrapText="1"/>
    </xf>
    <xf numFmtId="0" fontId="6" fillId="0" borderId="23" xfId="0" applyFont="1" applyBorder="1" applyAlignment="1">
      <alignment horizontal="left" vertical="center" wrapText="1"/>
    </xf>
    <xf numFmtId="0" fontId="11" fillId="0" borderId="12" xfId="0" applyFont="1" applyBorder="1" applyAlignment="1">
      <alignment horizontal="center" vertical="center" wrapText="1"/>
    </xf>
    <xf numFmtId="0" fontId="6" fillId="0" borderId="23" xfId="0" applyFont="1" applyBorder="1" applyAlignment="1">
      <alignment vertical="center" wrapText="1"/>
    </xf>
    <xf numFmtId="0" fontId="6" fillId="0" borderId="69" xfId="0" applyFont="1" applyBorder="1" applyAlignment="1">
      <alignment vertical="center" wrapText="1"/>
    </xf>
    <xf numFmtId="0" fontId="11" fillId="5" borderId="23" xfId="0" applyFont="1" applyFill="1" applyBorder="1" applyAlignment="1">
      <alignment vertical="center" wrapText="1"/>
    </xf>
    <xf numFmtId="9" fontId="6" fillId="0" borderId="13" xfId="3" applyFont="1" applyBorder="1" applyAlignment="1">
      <alignment horizontal="center" vertical="center"/>
    </xf>
    <xf numFmtId="0" fontId="6" fillId="0" borderId="53" xfId="0" applyFont="1" applyBorder="1" applyAlignment="1">
      <alignment horizontal="center"/>
    </xf>
    <xf numFmtId="0" fontId="6" fillId="0" borderId="22" xfId="0" applyFont="1" applyBorder="1" applyAlignment="1">
      <alignment horizontal="center"/>
    </xf>
    <xf numFmtId="0" fontId="6" fillId="0" borderId="6" xfId="0" applyFont="1" applyBorder="1" applyAlignment="1">
      <alignment horizontal="center"/>
    </xf>
    <xf numFmtId="0" fontId="0" fillId="0" borderId="0" xfId="0" applyAlignment="1">
      <alignment horizontal="center"/>
    </xf>
    <xf numFmtId="0" fontId="15" fillId="0" borderId="0" xfId="0" applyFont="1" applyAlignment="1">
      <alignment horizontal="center"/>
    </xf>
    <xf numFmtId="0" fontId="6" fillId="0" borderId="13" xfId="0" applyFont="1" applyBorder="1" applyAlignment="1">
      <alignment horizontal="center"/>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6" fillId="6" borderId="13" xfId="0" applyFont="1" applyFill="1" applyBorder="1" applyAlignment="1">
      <alignment horizontal="center" vertical="center"/>
    </xf>
    <xf numFmtId="0" fontId="6" fillId="0" borderId="45" xfId="0" applyFont="1" applyBorder="1" applyAlignment="1">
      <alignment horizontal="center"/>
    </xf>
    <xf numFmtId="0" fontId="6" fillId="0" borderId="32" xfId="0" applyFont="1" applyBorder="1" applyAlignment="1">
      <alignment horizontal="center"/>
    </xf>
    <xf numFmtId="0" fontId="6" fillId="0" borderId="44" xfId="0" applyFont="1" applyBorder="1" applyAlignment="1">
      <alignment horizontal="center"/>
    </xf>
    <xf numFmtId="0" fontId="6" fillId="0" borderId="37" xfId="0" applyFont="1" applyBorder="1" applyAlignment="1">
      <alignment vertical="center" wrapText="1"/>
    </xf>
    <xf numFmtId="0" fontId="6" fillId="0" borderId="44" xfId="0" applyFont="1" applyBorder="1" applyAlignment="1">
      <alignment vertical="center" wrapText="1"/>
    </xf>
    <xf numFmtId="0" fontId="6" fillId="0" borderId="32" xfId="0" applyFont="1" applyBorder="1" applyAlignment="1">
      <alignment vertical="center" wrapText="1"/>
    </xf>
    <xf numFmtId="0" fontId="0" fillId="0" borderId="22" xfId="0" applyBorder="1"/>
    <xf numFmtId="0" fontId="0" fillId="0" borderId="13" xfId="0" applyBorder="1" applyAlignment="1">
      <alignment horizontal="center" vertical="center"/>
    </xf>
    <xf numFmtId="0" fontId="0" fillId="0" borderId="13" xfId="0" applyBorder="1" applyAlignment="1">
      <alignment horizontal="center" vertical="center" wrapText="1"/>
    </xf>
    <xf numFmtId="0" fontId="0" fillId="5" borderId="22" xfId="0" applyFill="1" applyBorder="1"/>
    <xf numFmtId="0" fontId="0" fillId="8" borderId="22" xfId="0" applyFill="1" applyBorder="1"/>
    <xf numFmtId="0" fontId="0" fillId="8" borderId="47" xfId="0" applyFill="1" applyBorder="1"/>
    <xf numFmtId="0" fontId="0" fillId="5" borderId="32" xfId="0" applyFill="1" applyBorder="1"/>
    <xf numFmtId="0" fontId="0" fillId="8" borderId="53" xfId="0" applyFill="1" applyBorder="1"/>
    <xf numFmtId="0" fontId="6" fillId="0" borderId="51" xfId="0" applyFont="1" applyBorder="1" applyAlignment="1">
      <alignment horizontal="center" vertical="center" wrapText="1"/>
    </xf>
    <xf numFmtId="0" fontId="1" fillId="10" borderId="22" xfId="0" applyFont="1" applyFill="1" applyBorder="1" applyAlignment="1">
      <alignment horizontal="center" wrapText="1"/>
    </xf>
    <xf numFmtId="0" fontId="1" fillId="10" borderId="22" xfId="0" applyFont="1" applyFill="1" applyBorder="1" applyAlignment="1">
      <alignment horizontal="center"/>
    </xf>
    <xf numFmtId="164" fontId="0" fillId="0" borderId="13" xfId="4" applyNumberFormat="1" applyFont="1" applyBorder="1" applyAlignment="1">
      <alignment vertical="center"/>
    </xf>
    <xf numFmtId="0" fontId="6" fillId="5" borderId="76" xfId="0" applyFont="1" applyFill="1" applyBorder="1" applyAlignment="1">
      <alignment horizontal="center" vertical="center"/>
    </xf>
    <xf numFmtId="0" fontId="6" fillId="0" borderId="46" xfId="0" applyFont="1" applyBorder="1" applyAlignment="1">
      <alignment horizontal="center" vertical="center"/>
    </xf>
    <xf numFmtId="0" fontId="6" fillId="5" borderId="62" xfId="0" applyFont="1" applyFill="1" applyBorder="1" applyAlignment="1">
      <alignment vertical="center" wrapText="1"/>
    </xf>
    <xf numFmtId="0" fontId="0" fillId="0" borderId="24" xfId="0" applyBorder="1" applyAlignment="1">
      <alignment horizontal="center" vertical="center"/>
    </xf>
    <xf numFmtId="0" fontId="0" fillId="0" borderId="24" xfId="0" applyBorder="1" applyAlignment="1">
      <alignment horizontal="center" vertical="center" wrapText="1"/>
    </xf>
    <xf numFmtId="0" fontId="6" fillId="0" borderId="68" xfId="0" applyFont="1" applyBorder="1" applyAlignment="1">
      <alignment horizontal="center" vertical="center" wrapText="1"/>
    </xf>
    <xf numFmtId="0" fontId="6" fillId="8" borderId="13" xfId="0" applyFont="1" applyFill="1" applyBorder="1" applyAlignment="1">
      <alignment horizontal="center" vertical="center"/>
    </xf>
    <xf numFmtId="0" fontId="0" fillId="8" borderId="13" xfId="0" applyFill="1" applyBorder="1"/>
    <xf numFmtId="164" fontId="0" fillId="0" borderId="0" xfId="0" applyNumberFormat="1"/>
    <xf numFmtId="0" fontId="24" fillId="0" borderId="0" xfId="0" applyFont="1" applyAlignment="1">
      <alignment horizontal="center"/>
    </xf>
    <xf numFmtId="0" fontId="25" fillId="0" borderId="0" xfId="0" applyFont="1" applyAlignment="1">
      <alignment horizontal="center" vertical="center"/>
    </xf>
    <xf numFmtId="0" fontId="2" fillId="0" borderId="0" xfId="0" applyFont="1"/>
    <xf numFmtId="0" fontId="16" fillId="0" borderId="23" xfId="1" applyFont="1" applyBorder="1" applyAlignment="1">
      <alignment horizontal="center" vertical="center"/>
    </xf>
    <xf numFmtId="0" fontId="16" fillId="0" borderId="20" xfId="1" applyFont="1" applyBorder="1" applyAlignment="1">
      <alignment horizontal="center" vertical="center"/>
    </xf>
    <xf numFmtId="0" fontId="16" fillId="0" borderId="22" xfId="1" applyFont="1" applyBorder="1" applyAlignment="1">
      <alignment horizontal="center" vertical="center"/>
    </xf>
    <xf numFmtId="0" fontId="16" fillId="0" borderId="13" xfId="1" applyFont="1" applyBorder="1" applyAlignment="1">
      <alignment horizontal="center" vertical="center" textRotation="90"/>
    </xf>
    <xf numFmtId="0" fontId="0" fillId="0" borderId="0" xfId="0"/>
    <xf numFmtId="0" fontId="0" fillId="0" borderId="0" xfId="0" applyAlignment="1">
      <alignment vertical="center" wrapText="1"/>
    </xf>
    <xf numFmtId="0" fontId="13" fillId="4" borderId="57" xfId="0" applyFont="1" applyFill="1" applyBorder="1" applyAlignment="1">
      <alignment horizontal="center" vertical="center" wrapText="1" readingOrder="1"/>
    </xf>
    <xf numFmtId="0" fontId="13" fillId="4" borderId="20" xfId="0" applyFont="1" applyFill="1" applyBorder="1" applyAlignment="1">
      <alignment horizontal="center" vertical="center" wrapText="1" readingOrder="1"/>
    </xf>
    <xf numFmtId="0" fontId="13" fillId="4" borderId="22" xfId="0" applyFont="1" applyFill="1" applyBorder="1" applyAlignment="1">
      <alignment horizontal="center" vertical="center" wrapText="1" readingOrder="1"/>
    </xf>
    <xf numFmtId="0" fontId="16" fillId="4" borderId="23"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2" xfId="0" applyFont="1" applyFill="1" applyBorder="1" applyAlignment="1">
      <alignment horizontal="center" vertical="center"/>
    </xf>
    <xf numFmtId="9" fontId="16" fillId="4" borderId="23" xfId="0" applyNumberFormat="1" applyFont="1" applyFill="1" applyBorder="1" applyAlignment="1">
      <alignment horizontal="center" vertical="center"/>
    </xf>
    <xf numFmtId="9" fontId="16" fillId="4" borderId="20" xfId="0" applyNumberFormat="1" applyFont="1" applyFill="1" applyBorder="1" applyAlignment="1">
      <alignment horizontal="center" vertical="center"/>
    </xf>
    <xf numFmtId="9" fontId="16" fillId="4" borderId="22" xfId="0" applyNumberFormat="1" applyFont="1" applyFill="1" applyBorder="1" applyAlignment="1">
      <alignment horizontal="center" vertical="center"/>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27" xfId="0"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9" fontId="1" fillId="11" borderId="7" xfId="0" applyNumberFormat="1" applyFont="1" applyFill="1" applyBorder="1" applyAlignment="1">
      <alignment horizontal="center" vertical="center"/>
    </xf>
    <xf numFmtId="9" fontId="1" fillId="11" borderId="26" xfId="0" applyNumberFormat="1" applyFont="1" applyFill="1" applyBorder="1" applyAlignment="1">
      <alignment horizontal="center" vertical="center"/>
    </xf>
    <xf numFmtId="9" fontId="1" fillId="11" borderId="6" xfId="0" applyNumberFormat="1" applyFont="1" applyFill="1" applyBorder="1" applyAlignment="1">
      <alignment horizontal="center" vertical="center"/>
    </xf>
    <xf numFmtId="0" fontId="1" fillId="11" borderId="7" xfId="0" applyFont="1" applyFill="1" applyBorder="1" applyAlignment="1">
      <alignment horizontal="center" vertical="center"/>
    </xf>
    <xf numFmtId="0" fontId="1" fillId="11" borderId="26" xfId="0" applyFont="1" applyFill="1" applyBorder="1" applyAlignment="1">
      <alignment horizontal="center" vertical="center"/>
    </xf>
    <xf numFmtId="0" fontId="1" fillId="11" borderId="6" xfId="0" applyFont="1" applyFill="1" applyBorder="1" applyAlignment="1">
      <alignment horizontal="center" vertical="center"/>
    </xf>
    <xf numFmtId="0" fontId="19" fillId="11" borderId="5" xfId="0" applyFont="1" applyFill="1" applyBorder="1" applyAlignment="1">
      <alignment horizontal="center" vertical="center" wrapText="1" readingOrder="1"/>
    </xf>
    <xf numFmtId="0" fontId="19" fillId="11" borderId="26" xfId="0" applyFont="1" applyFill="1" applyBorder="1" applyAlignment="1">
      <alignment horizontal="center" vertical="center" wrapText="1" readingOrder="1"/>
    </xf>
    <xf numFmtId="0" fontId="19" fillId="11" borderId="6" xfId="0" applyFont="1" applyFill="1" applyBorder="1" applyAlignment="1">
      <alignment horizontal="center" vertical="center" wrapText="1" readingOrder="1"/>
    </xf>
    <xf numFmtId="0" fontId="2" fillId="0" borderId="0" xfId="0" applyFont="1" applyAlignment="1">
      <alignment horizontal="left" vertical="center" wrapText="1"/>
    </xf>
    <xf numFmtId="0" fontId="0" fillId="0" borderId="12" xfId="0" applyBorder="1" applyAlignment="1">
      <alignment horizontal="center"/>
    </xf>
    <xf numFmtId="0" fontId="0" fillId="0" borderId="13" xfId="0" applyBorder="1" applyAlignment="1">
      <alignment horizontal="center"/>
    </xf>
    <xf numFmtId="0" fontId="20" fillId="0" borderId="13" xfId="0" applyFont="1" applyBorder="1" applyAlignment="1">
      <alignment horizontal="center" vertical="center" wrapText="1" readingOrder="1"/>
    </xf>
    <xf numFmtId="0" fontId="20" fillId="0" borderId="14" xfId="0" applyFont="1" applyBorder="1" applyAlignment="1">
      <alignment horizontal="center" vertical="center" wrapText="1" readingOrder="1"/>
    </xf>
    <xf numFmtId="0" fontId="0" fillId="0" borderId="57"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20" fillId="0" borderId="23" xfId="0" applyFont="1" applyBorder="1" applyAlignment="1">
      <alignment horizontal="center" vertical="center" wrapText="1" readingOrder="1"/>
    </xf>
    <xf numFmtId="0" fontId="20" fillId="0" borderId="20" xfId="0" applyFont="1" applyBorder="1" applyAlignment="1">
      <alignment horizontal="center" vertical="center" wrapText="1" readingOrder="1"/>
    </xf>
    <xf numFmtId="0" fontId="20" fillId="0" borderId="27" xfId="0" applyFont="1" applyBorder="1" applyAlignment="1">
      <alignment horizontal="center" vertical="center" wrapText="1" readingOrder="1"/>
    </xf>
    <xf numFmtId="0" fontId="0" fillId="0" borderId="15" xfId="0" applyBorder="1" applyAlignment="1">
      <alignment horizontal="center"/>
    </xf>
    <xf numFmtId="0" fontId="0" fillId="0" borderId="16" xfId="0" applyBorder="1" applyAlignment="1">
      <alignment horizontal="center"/>
    </xf>
    <xf numFmtId="0" fontId="20" fillId="0" borderId="16" xfId="0" applyFont="1" applyBorder="1" applyAlignment="1">
      <alignment horizontal="center" vertical="center" wrapText="1" readingOrder="1"/>
    </xf>
    <xf numFmtId="0" fontId="20" fillId="0" borderId="17" xfId="0" applyFont="1" applyBorder="1" applyAlignment="1">
      <alignment horizontal="center" vertical="center" wrapText="1" readingOrder="1"/>
    </xf>
    <xf numFmtId="0" fontId="1" fillId="2" borderId="57" xfId="0" applyFont="1" applyFill="1" applyBorder="1" applyAlignment="1">
      <alignment horizontal="center"/>
    </xf>
    <xf numFmtId="0" fontId="1" fillId="2" borderId="20" xfId="0" applyFont="1" applyFill="1" applyBorder="1" applyAlignment="1">
      <alignment horizontal="center"/>
    </xf>
    <xf numFmtId="0" fontId="1" fillId="2" borderId="22" xfId="0" applyFont="1" applyFill="1" applyBorder="1" applyAlignment="1">
      <alignment horizontal="center"/>
    </xf>
    <xf numFmtId="0" fontId="18" fillId="2" borderId="23" xfId="0" applyFont="1" applyFill="1" applyBorder="1" applyAlignment="1">
      <alignment horizontal="center" vertical="center" wrapText="1" readingOrder="1"/>
    </xf>
    <xf numFmtId="0" fontId="18" fillId="2" borderId="20" xfId="0" applyFont="1" applyFill="1" applyBorder="1" applyAlignment="1">
      <alignment horizontal="center" vertical="center" wrapText="1" readingOrder="1"/>
    </xf>
    <xf numFmtId="0" fontId="18" fillId="2" borderId="27" xfId="0" applyFont="1" applyFill="1" applyBorder="1" applyAlignment="1">
      <alignment horizontal="center" vertical="center" wrapText="1" readingOrder="1"/>
    </xf>
    <xf numFmtId="0" fontId="13" fillId="14" borderId="57" xfId="0" applyFont="1" applyFill="1" applyBorder="1" applyAlignment="1">
      <alignment horizontal="center" vertical="center" wrapText="1" readingOrder="1"/>
    </xf>
    <xf numFmtId="0" fontId="13" fillId="14" borderId="20" xfId="0" applyFont="1" applyFill="1" applyBorder="1" applyAlignment="1">
      <alignment horizontal="center" vertical="center" wrapText="1" readingOrder="1"/>
    </xf>
    <xf numFmtId="0" fontId="13" fillId="14" borderId="22" xfId="0" applyFont="1" applyFill="1" applyBorder="1" applyAlignment="1">
      <alignment horizontal="center" vertical="center" wrapText="1" readingOrder="1"/>
    </xf>
    <xf numFmtId="0" fontId="16" fillId="14" borderId="23" xfId="0" applyFont="1" applyFill="1" applyBorder="1" applyAlignment="1">
      <alignment horizontal="center" vertical="center"/>
    </xf>
    <xf numFmtId="0" fontId="16" fillId="14" borderId="20" xfId="0" applyFont="1" applyFill="1" applyBorder="1" applyAlignment="1">
      <alignment horizontal="center" vertical="center"/>
    </xf>
    <xf numFmtId="0" fontId="16" fillId="14" borderId="22" xfId="0" applyFont="1" applyFill="1" applyBorder="1" applyAlignment="1">
      <alignment horizontal="center" vertical="center"/>
    </xf>
    <xf numFmtId="9" fontId="16" fillId="14" borderId="23" xfId="0" applyNumberFormat="1" applyFont="1" applyFill="1" applyBorder="1" applyAlignment="1">
      <alignment horizontal="center" vertical="center"/>
    </xf>
    <xf numFmtId="9" fontId="16" fillId="14" borderId="20" xfId="0" applyNumberFormat="1" applyFont="1" applyFill="1" applyBorder="1" applyAlignment="1">
      <alignment horizontal="center" vertical="center"/>
    </xf>
    <xf numFmtId="9" fontId="16" fillId="14" borderId="22" xfId="0" applyNumberFormat="1" applyFont="1" applyFill="1" applyBorder="1" applyAlignment="1">
      <alignment horizontal="center" vertical="center"/>
    </xf>
    <xf numFmtId="0" fontId="13" fillId="10" borderId="57" xfId="0" applyFont="1" applyFill="1" applyBorder="1" applyAlignment="1">
      <alignment horizontal="center" vertical="center" wrapText="1" readingOrder="1"/>
    </xf>
    <xf numFmtId="0" fontId="13" fillId="10" borderId="20" xfId="0" applyFont="1" applyFill="1" applyBorder="1" applyAlignment="1">
      <alignment horizontal="center" vertical="center" wrapText="1" readingOrder="1"/>
    </xf>
    <xf numFmtId="0" fontId="13"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xf>
    <xf numFmtId="0" fontId="16" fillId="10" borderId="20" xfId="0" applyFont="1" applyFill="1" applyBorder="1" applyAlignment="1">
      <alignment horizontal="center" vertical="center"/>
    </xf>
    <xf numFmtId="0" fontId="16" fillId="10" borderId="22" xfId="0" applyFont="1" applyFill="1" applyBorder="1" applyAlignment="1">
      <alignment horizontal="center" vertical="center"/>
    </xf>
    <xf numFmtId="9" fontId="16" fillId="10" borderId="23" xfId="0" applyNumberFormat="1" applyFont="1" applyFill="1" applyBorder="1" applyAlignment="1">
      <alignment horizontal="center" vertical="center"/>
    </xf>
    <xf numFmtId="9" fontId="16" fillId="10" borderId="20" xfId="0" applyNumberFormat="1" applyFont="1" applyFill="1" applyBorder="1" applyAlignment="1">
      <alignment horizontal="center" vertical="center"/>
    </xf>
    <xf numFmtId="9" fontId="16" fillId="10" borderId="22" xfId="0" applyNumberFormat="1" applyFont="1" applyFill="1" applyBorder="1" applyAlignment="1">
      <alignment horizontal="center" vertical="center"/>
    </xf>
    <xf numFmtId="0" fontId="13" fillId="7" borderId="57" xfId="0" applyFont="1" applyFill="1" applyBorder="1" applyAlignment="1">
      <alignment horizontal="center" vertical="center" wrapText="1" readingOrder="1"/>
    </xf>
    <xf numFmtId="0" fontId="13" fillId="7" borderId="20" xfId="0" applyFont="1" applyFill="1" applyBorder="1" applyAlignment="1">
      <alignment horizontal="center" vertical="center" wrapText="1" readingOrder="1"/>
    </xf>
    <xf numFmtId="0" fontId="13"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22" xfId="0" applyFont="1" applyFill="1" applyBorder="1" applyAlignment="1">
      <alignment horizontal="center" vertical="center"/>
    </xf>
    <xf numFmtId="9" fontId="16" fillId="7" borderId="23" xfId="0" applyNumberFormat="1" applyFont="1" applyFill="1" applyBorder="1" applyAlignment="1">
      <alignment horizontal="center" vertical="center"/>
    </xf>
    <xf numFmtId="9" fontId="16" fillId="7" borderId="20" xfId="0" applyNumberFormat="1" applyFont="1" applyFill="1" applyBorder="1" applyAlignment="1">
      <alignment horizontal="center" vertical="center"/>
    </xf>
    <xf numFmtId="9" fontId="16" fillId="7" borderId="22" xfId="0" applyNumberFormat="1" applyFont="1" applyFill="1" applyBorder="1" applyAlignment="1">
      <alignment horizontal="center" vertical="center"/>
    </xf>
    <xf numFmtId="0" fontId="2" fillId="0" borderId="0" xfId="0" applyFont="1" applyAlignment="1">
      <alignment horizontal="left"/>
    </xf>
    <xf numFmtId="0" fontId="25" fillId="0" borderId="0" xfId="0" applyFont="1" applyAlignment="1">
      <alignment horizontal="center" vertical="center"/>
    </xf>
    <xf numFmtId="0" fontId="18" fillId="2" borderId="70" xfId="0" applyFont="1" applyFill="1" applyBorder="1" applyAlignment="1">
      <alignment horizontal="center" vertical="center" wrapText="1" readingOrder="1"/>
    </xf>
    <xf numFmtId="0" fontId="18" fillId="2" borderId="71" xfId="0" applyFont="1" applyFill="1" applyBorder="1" applyAlignment="1">
      <alignment horizontal="center" vertical="center" wrapText="1" readingOrder="1"/>
    </xf>
    <xf numFmtId="0" fontId="18" fillId="2" borderId="28" xfId="0" applyFont="1" applyFill="1" applyBorder="1" applyAlignment="1">
      <alignment horizontal="center" vertical="center" wrapText="1" readingOrder="1"/>
    </xf>
    <xf numFmtId="0" fontId="18" fillId="2" borderId="58" xfId="0" applyFont="1" applyFill="1" applyBorder="1" applyAlignment="1">
      <alignment horizontal="center" vertical="center" wrapText="1" readingOrder="1"/>
    </xf>
    <xf numFmtId="0" fontId="18" fillId="2" borderId="59" xfId="0" applyFont="1" applyFill="1" applyBorder="1" applyAlignment="1">
      <alignment horizontal="center" vertical="center" wrapText="1" readingOrder="1"/>
    </xf>
    <xf numFmtId="0" fontId="18" fillId="2" borderId="53" xfId="0" applyFont="1" applyFill="1" applyBorder="1" applyAlignment="1">
      <alignment horizontal="center" vertical="center" wrapText="1" readingOrder="1"/>
    </xf>
    <xf numFmtId="0" fontId="18" fillId="2" borderId="3" xfId="0" applyFont="1" applyFill="1" applyBorder="1" applyAlignment="1">
      <alignment horizontal="center" vertical="center" wrapText="1" readingOrder="1"/>
    </xf>
    <xf numFmtId="0" fontId="18" fillId="2" borderId="19" xfId="0" applyFont="1" applyFill="1" applyBorder="1" applyAlignment="1">
      <alignment horizontal="center" vertical="center" wrapText="1" readingOrder="1"/>
    </xf>
    <xf numFmtId="0" fontId="18" fillId="2" borderId="4" xfId="0" applyFont="1" applyFill="1" applyBorder="1" applyAlignment="1">
      <alignment horizontal="center" vertical="center" wrapText="1" readingOrder="1"/>
    </xf>
    <xf numFmtId="0" fontId="18" fillId="2" borderId="1" xfId="0" applyFont="1" applyFill="1" applyBorder="1" applyAlignment="1">
      <alignment horizontal="center" vertical="center" wrapText="1" readingOrder="1"/>
    </xf>
    <xf numFmtId="0" fontId="18" fillId="2" borderId="2" xfId="0" applyFont="1" applyFill="1" applyBorder="1" applyAlignment="1">
      <alignment horizontal="center" vertical="center" wrapText="1" readingOrder="1"/>
    </xf>
    <xf numFmtId="0" fontId="1" fillId="2" borderId="23"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7" fillId="0" borderId="13" xfId="2" applyBorder="1" applyAlignment="1">
      <alignment vertical="center"/>
    </xf>
    <xf numFmtId="0" fontId="17" fillId="0" borderId="13" xfId="2" applyBorder="1" applyAlignment="1">
      <alignment vertical="center" wrapText="1"/>
    </xf>
    <xf numFmtId="0" fontId="1" fillId="2" borderId="13" xfId="0" applyFont="1" applyFill="1" applyBorder="1" applyAlignment="1">
      <alignment vertical="center"/>
    </xf>
    <xf numFmtId="0" fontId="5" fillId="3" borderId="24"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4" xfId="0" applyFont="1" applyFill="1" applyBorder="1" applyAlignment="1">
      <alignment horizontal="center" vertical="center"/>
    </xf>
    <xf numFmtId="0" fontId="2" fillId="7" borderId="13" xfId="0" applyFont="1" applyFill="1" applyBorder="1" applyAlignment="1">
      <alignment horizontal="center" wrapText="1"/>
    </xf>
    <xf numFmtId="0" fontId="1" fillId="10" borderId="23" xfId="0" applyFont="1" applyFill="1" applyBorder="1" applyAlignment="1">
      <alignment horizontal="center" wrapText="1"/>
    </xf>
    <xf numFmtId="0" fontId="1" fillId="10" borderId="20" xfId="0" applyFont="1" applyFill="1" applyBorder="1" applyAlignment="1">
      <alignment horizontal="center" wrapText="1"/>
    </xf>
    <xf numFmtId="0" fontId="1" fillId="10" borderId="22" xfId="0" applyFont="1" applyFill="1" applyBorder="1" applyAlignment="1">
      <alignment horizontal="center" wrapText="1"/>
    </xf>
    <xf numFmtId="0" fontId="2" fillId="0" borderId="0" xfId="0" applyFont="1" applyAlignment="1">
      <alignment horizontal="center" vertical="center"/>
    </xf>
    <xf numFmtId="0" fontId="4" fillId="13" borderId="13" xfId="0" applyFont="1" applyFill="1" applyBorder="1" applyAlignment="1">
      <alignment vertical="center"/>
    </xf>
    <xf numFmtId="14" fontId="4" fillId="13" borderId="13" xfId="0" applyNumberFormat="1" applyFont="1" applyFill="1" applyBorder="1" applyAlignment="1">
      <alignment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11" borderId="9" xfId="0" applyFont="1" applyFill="1" applyBorder="1" applyAlignment="1">
      <alignment horizontal="center" vertical="center"/>
    </xf>
    <xf numFmtId="0" fontId="1" fillId="11" borderId="10" xfId="0" applyFont="1" applyFill="1" applyBorder="1" applyAlignment="1">
      <alignment horizontal="center" vertical="center"/>
    </xf>
    <xf numFmtId="0" fontId="1" fillId="11" borderId="3"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6" fillId="0" borderId="13" xfId="0" applyFont="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1" xfId="0" applyFont="1" applyBorder="1" applyAlignment="1">
      <alignment horizontal="left"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11" fillId="5" borderId="50" xfId="0" applyFont="1" applyFill="1" applyBorder="1" applyAlignment="1">
      <alignment horizontal="left" vertical="center" wrapText="1"/>
    </xf>
    <xf numFmtId="0" fontId="22" fillId="5" borderId="51" xfId="0" applyFont="1" applyFill="1" applyBorder="1" applyAlignment="1">
      <alignment horizontal="left" vertical="center" wrapText="1"/>
    </xf>
    <xf numFmtId="0" fontId="6" fillId="0" borderId="13" xfId="0" applyFont="1" applyBorder="1" applyAlignment="1">
      <alignment horizontal="center" vertical="center"/>
    </xf>
    <xf numFmtId="0" fontId="6" fillId="5" borderId="51" xfId="0" applyFont="1" applyFill="1" applyBorder="1" applyAlignment="1">
      <alignment horizontal="left" vertical="center" wrapText="1"/>
    </xf>
    <xf numFmtId="0" fontId="6" fillId="5" borderId="52" xfId="0" applyFont="1" applyFill="1" applyBorder="1" applyAlignment="1">
      <alignment horizontal="left" vertical="center" wrapText="1"/>
    </xf>
    <xf numFmtId="0" fontId="6" fillId="5" borderId="50" xfId="0" applyFont="1" applyFill="1" applyBorder="1" applyAlignment="1">
      <alignment horizontal="left"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1" xfId="0" applyFont="1" applyBorder="1" applyAlignment="1">
      <alignment horizontal="center" vertical="center"/>
    </xf>
    <xf numFmtId="0" fontId="5" fillId="3" borderId="2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1"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6" fillId="0" borderId="13" xfId="0" applyFont="1" applyBorder="1" applyAlignment="1">
      <alignment horizontal="left" vertical="center" wrapText="1"/>
    </xf>
    <xf numFmtId="0" fontId="2" fillId="7" borderId="13" xfId="0" applyFont="1" applyFill="1" applyBorder="1" applyAlignment="1">
      <alignment horizontal="center"/>
    </xf>
    <xf numFmtId="0" fontId="1" fillId="10" borderId="23" xfId="0" applyFont="1" applyFill="1" applyBorder="1" applyAlignment="1">
      <alignment horizontal="center"/>
    </xf>
    <xf numFmtId="0" fontId="1" fillId="10" borderId="20" xfId="0" applyFont="1" applyFill="1" applyBorder="1" applyAlignment="1">
      <alignment horizontal="center"/>
    </xf>
    <xf numFmtId="0" fontId="1" fillId="10" borderId="22" xfId="0" applyFont="1" applyFill="1" applyBorder="1" applyAlignment="1">
      <alignment horizont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5" borderId="12" xfId="0" applyFont="1" applyFill="1" applyBorder="1" applyAlignment="1">
      <alignment horizontal="left" vertical="center" wrapText="1"/>
    </xf>
    <xf numFmtId="0" fontId="11" fillId="0" borderId="5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5" borderId="23"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22"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13"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0" borderId="57" xfId="0" applyFont="1" applyBorder="1" applyAlignment="1">
      <alignment horizontal="left" vertical="center" wrapText="1"/>
    </xf>
    <xf numFmtId="0" fontId="11" fillId="0" borderId="20" xfId="0" applyFont="1" applyBorder="1" applyAlignment="1">
      <alignment horizontal="left" vertical="center" wrapText="1"/>
    </xf>
    <xf numFmtId="0" fontId="11" fillId="0" borderId="22" xfId="0" applyFont="1" applyBorder="1" applyAlignment="1">
      <alignment horizontal="left" vertical="center" wrapText="1"/>
    </xf>
    <xf numFmtId="0" fontId="11" fillId="5" borderId="57" xfId="0" applyFont="1" applyFill="1" applyBorder="1" applyAlignment="1">
      <alignment horizontal="left" vertical="center" wrapText="1"/>
    </xf>
    <xf numFmtId="0" fontId="11" fillId="5" borderId="20" xfId="0" applyFont="1" applyFill="1" applyBorder="1" applyAlignment="1">
      <alignment horizontal="left" vertical="center"/>
    </xf>
    <xf numFmtId="0" fontId="11" fillId="5" borderId="22" xfId="0" applyFont="1" applyFill="1" applyBorder="1" applyAlignment="1">
      <alignment horizontal="left" vertical="center"/>
    </xf>
    <xf numFmtId="0" fontId="11" fillId="5" borderId="27" xfId="0" applyFont="1" applyFill="1" applyBorder="1" applyAlignment="1">
      <alignment horizontal="left" vertical="center" wrapText="1"/>
    </xf>
    <xf numFmtId="0" fontId="6" fillId="0" borderId="14" xfId="0" applyFont="1" applyBorder="1" applyAlignment="1">
      <alignment horizontal="left" vertical="center" wrapText="1"/>
    </xf>
    <xf numFmtId="0" fontId="11" fillId="0" borderId="49"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6" fillId="5" borderId="33"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11" fillId="5" borderId="13" xfId="0" applyFont="1" applyFill="1" applyBorder="1" applyAlignment="1">
      <alignment horizontal="center" vertical="center"/>
    </xf>
    <xf numFmtId="0" fontId="6" fillId="5" borderId="13" xfId="0" applyFont="1" applyFill="1" applyBorder="1" applyAlignment="1">
      <alignment horizontal="left" vertical="center"/>
    </xf>
    <xf numFmtId="0" fontId="6" fillId="0" borderId="12" xfId="0" applyFont="1" applyBorder="1" applyAlignment="1">
      <alignment horizontal="left" vertical="center" wrapText="1"/>
    </xf>
    <xf numFmtId="0" fontId="6" fillId="5" borderId="14" xfId="0" applyFont="1" applyFill="1" applyBorder="1" applyAlignment="1">
      <alignment horizontal="left" vertical="center"/>
    </xf>
    <xf numFmtId="0" fontId="6" fillId="0" borderId="23" xfId="0" applyFont="1" applyBorder="1" applyAlignment="1">
      <alignment horizontal="left" vertical="center" wrapText="1"/>
    </xf>
    <xf numFmtId="0" fontId="6" fillId="0" borderId="20" xfId="0" applyFont="1" applyBorder="1" applyAlignment="1">
      <alignment horizontal="left" vertical="center" wrapText="1"/>
    </xf>
    <xf numFmtId="0" fontId="6" fillId="5" borderId="13" xfId="0" applyFont="1" applyFill="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6" fillId="5" borderId="12" xfId="0" applyFont="1" applyFill="1" applyBorder="1" applyAlignment="1">
      <alignment horizontal="justify" vertical="center" wrapText="1"/>
    </xf>
    <xf numFmtId="0" fontId="6" fillId="0" borderId="5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left" vertical="center" wrapText="1"/>
    </xf>
    <xf numFmtId="0" fontId="6" fillId="0" borderId="27" xfId="0" applyFont="1" applyBorder="1" applyAlignment="1">
      <alignment horizontal="left" vertical="center" wrapText="1"/>
    </xf>
    <xf numFmtId="0" fontId="6" fillId="0" borderId="57" xfId="0" applyFont="1" applyBorder="1" applyAlignment="1">
      <alignment horizontal="left" vertical="center" wrapText="1"/>
    </xf>
    <xf numFmtId="0" fontId="6" fillId="0" borderId="14" xfId="0" applyFont="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xf>
    <xf numFmtId="0" fontId="6" fillId="0" borderId="23" xfId="0" applyFont="1" applyBorder="1" applyAlignment="1">
      <alignment vertical="center" wrapText="1"/>
    </xf>
    <xf numFmtId="0" fontId="6" fillId="0" borderId="20" xfId="0" applyFont="1" applyBorder="1" applyAlignment="1">
      <alignment vertical="center" wrapText="1"/>
    </xf>
    <xf numFmtId="0" fontId="6" fillId="0" borderId="22" xfId="0" applyFont="1" applyBorder="1" applyAlignment="1">
      <alignment vertical="center" wrapText="1"/>
    </xf>
    <xf numFmtId="0" fontId="11" fillId="5" borderId="12" xfId="0" applyFont="1" applyFill="1" applyBorder="1" applyAlignment="1">
      <alignment horizontal="left" vertical="center" wrapText="1"/>
    </xf>
    <xf numFmtId="0" fontId="9" fillId="0" borderId="18" xfId="0" applyFont="1" applyBorder="1" applyAlignment="1">
      <alignment horizontal="left" vertical="center"/>
    </xf>
    <xf numFmtId="0" fontId="9" fillId="0" borderId="0" xfId="0" applyFont="1" applyAlignment="1">
      <alignment horizontal="lef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6" fillId="5" borderId="13" xfId="0" applyFont="1" applyFill="1" applyBorder="1" applyAlignment="1">
      <alignment horizontal="center" vertical="center" wrapText="1"/>
    </xf>
    <xf numFmtId="0" fontId="6" fillId="5" borderId="13" xfId="0" applyFont="1" applyFill="1" applyBorder="1" applyAlignment="1">
      <alignment horizontal="center" vertical="center"/>
    </xf>
    <xf numFmtId="0" fontId="6" fillId="5" borderId="23"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0" borderId="1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11" fillId="5" borderId="35" xfId="0" applyFont="1" applyFill="1" applyBorder="1" applyAlignment="1">
      <alignment horizontal="left" vertical="center" wrapText="1"/>
    </xf>
    <xf numFmtId="0" fontId="11" fillId="0" borderId="33" xfId="0" applyFont="1" applyBorder="1" applyAlignment="1">
      <alignment horizontal="center" vertical="center"/>
    </xf>
    <xf numFmtId="0" fontId="11" fillId="5" borderId="44" xfId="0" applyFont="1" applyFill="1" applyBorder="1" applyAlignment="1">
      <alignment horizontal="left" vertical="center" wrapText="1"/>
    </xf>
    <xf numFmtId="0" fontId="11" fillId="5" borderId="45" xfId="0" applyFont="1" applyFill="1" applyBorder="1" applyAlignment="1">
      <alignment horizontal="left" vertical="center" wrapText="1"/>
    </xf>
    <xf numFmtId="0" fontId="11" fillId="5" borderId="45" xfId="0" applyFont="1" applyFill="1" applyBorder="1" applyAlignment="1">
      <alignment horizontal="left" vertical="center"/>
    </xf>
    <xf numFmtId="0" fontId="6" fillId="0" borderId="13" xfId="0" applyFont="1" applyBorder="1" applyAlignment="1">
      <alignment vertical="center"/>
    </xf>
    <xf numFmtId="0" fontId="6" fillId="0" borderId="35"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2"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2" xfId="0" applyFont="1" applyBorder="1" applyAlignment="1">
      <alignment horizontal="left" vertical="center" wrapText="1"/>
    </xf>
    <xf numFmtId="0" fontId="10" fillId="0" borderId="32" xfId="0" applyFont="1" applyBorder="1" applyAlignment="1">
      <alignment horizontal="center" vertical="center" wrapText="1"/>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5" borderId="72" xfId="0" applyFont="1" applyFill="1" applyBorder="1" applyAlignment="1">
      <alignment horizontal="left" vertical="center" wrapText="1"/>
    </xf>
    <xf numFmtId="0" fontId="11" fillId="5" borderId="73" xfId="0" applyFont="1" applyFill="1" applyBorder="1" applyAlignment="1">
      <alignment horizontal="left" vertical="center" wrapText="1"/>
    </xf>
    <xf numFmtId="0" fontId="11" fillId="5" borderId="74" xfId="0" applyFont="1" applyFill="1" applyBorder="1" applyAlignment="1">
      <alignment horizontal="left" vertical="center" wrapText="1"/>
    </xf>
    <xf numFmtId="0" fontId="6" fillId="5" borderId="23" xfId="0" applyFont="1" applyFill="1" applyBorder="1" applyAlignment="1">
      <alignment vertical="center" wrapText="1"/>
    </xf>
    <xf numFmtId="0" fontId="6" fillId="5" borderId="20" xfId="0" applyFont="1" applyFill="1" applyBorder="1" applyAlignment="1">
      <alignment vertical="center" wrapText="1"/>
    </xf>
    <xf numFmtId="0" fontId="6" fillId="5" borderId="22" xfId="0" applyFont="1" applyFill="1" applyBorder="1" applyAlignment="1">
      <alignment vertical="center" wrapText="1"/>
    </xf>
    <xf numFmtId="0" fontId="6" fillId="5" borderId="48" xfId="0" applyFont="1" applyFill="1" applyBorder="1" applyAlignment="1">
      <alignment vertical="center" wrapText="1"/>
    </xf>
    <xf numFmtId="0" fontId="6" fillId="5" borderId="30" xfId="0" applyFont="1" applyFill="1" applyBorder="1" applyAlignment="1">
      <alignment vertical="center" wrapText="1"/>
    </xf>
    <xf numFmtId="0" fontId="6" fillId="5" borderId="47" xfId="0" applyFont="1" applyFill="1" applyBorder="1" applyAlignment="1">
      <alignment vertical="center" wrapText="1"/>
    </xf>
    <xf numFmtId="0" fontId="6" fillId="5" borderId="13" xfId="0" applyFont="1" applyFill="1" applyBorder="1" applyAlignment="1">
      <alignment vertical="center" wrapText="1"/>
    </xf>
    <xf numFmtId="0" fontId="6" fillId="5" borderId="45"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4" xfId="0" applyFont="1" applyFill="1" applyBorder="1" applyAlignment="1">
      <alignment horizontal="left" vertical="center" wrapText="1"/>
    </xf>
    <xf numFmtId="0" fontId="6" fillId="5" borderId="29" xfId="0" applyFont="1" applyFill="1" applyBorder="1" applyAlignment="1">
      <alignment horizontal="left" vertical="center" wrapText="1"/>
    </xf>
    <xf numFmtId="0" fontId="6" fillId="5" borderId="62" xfId="0" applyFont="1" applyFill="1" applyBorder="1" applyAlignment="1">
      <alignment horizontal="left" vertical="center" wrapText="1"/>
    </xf>
    <xf numFmtId="0" fontId="6" fillId="5" borderId="30" xfId="0" applyFont="1" applyFill="1" applyBorder="1" applyAlignment="1">
      <alignment horizontal="left" vertical="center" wrapText="1"/>
    </xf>
    <xf numFmtId="0" fontId="6" fillId="5" borderId="47" xfId="0" applyFont="1" applyFill="1" applyBorder="1" applyAlignment="1">
      <alignment horizontal="left" vertical="center" wrapText="1"/>
    </xf>
    <xf numFmtId="0" fontId="6" fillId="5" borderId="37" xfId="0" applyFont="1" applyFill="1" applyBorder="1" applyAlignment="1">
      <alignment horizontal="center" vertical="center" wrapText="1"/>
    </xf>
    <xf numFmtId="0" fontId="6" fillId="5" borderId="64" xfId="0" applyFont="1" applyFill="1" applyBorder="1" applyAlignment="1">
      <alignment horizontal="left" vertical="center" wrapText="1"/>
    </xf>
    <xf numFmtId="0" fontId="6" fillId="5" borderId="65" xfId="0" applyFont="1" applyFill="1" applyBorder="1" applyAlignment="1">
      <alignment horizontal="left" vertical="center" wrapText="1"/>
    </xf>
    <xf numFmtId="0" fontId="6" fillId="5" borderId="66" xfId="0" applyFont="1" applyFill="1" applyBorder="1" applyAlignment="1">
      <alignment horizontal="left" vertical="center" wrapText="1"/>
    </xf>
    <xf numFmtId="0" fontId="6" fillId="5" borderId="44"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2" xfId="0" applyFont="1" applyFill="1" applyBorder="1" applyAlignment="1">
      <alignment horizontal="left" vertical="center" wrapText="1"/>
    </xf>
    <xf numFmtId="0" fontId="6" fillId="5" borderId="22" xfId="0" applyFont="1" applyFill="1" applyBorder="1" applyAlignment="1">
      <alignment horizontal="center" vertical="center" wrapText="1"/>
    </xf>
    <xf numFmtId="0" fontId="6" fillId="5" borderId="57"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10" fillId="5" borderId="32" xfId="0" applyFont="1" applyFill="1" applyBorder="1" applyAlignment="1">
      <alignment horizontal="center" vertical="center" wrapText="1"/>
    </xf>
    <xf numFmtId="0" fontId="23" fillId="5" borderId="62"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63" xfId="0" applyFont="1" applyFill="1" applyBorder="1" applyAlignment="1">
      <alignment horizontal="center" vertical="center" wrapText="1"/>
    </xf>
    <xf numFmtId="0" fontId="23" fillId="5" borderId="60" xfId="0" applyFont="1" applyFill="1" applyBorder="1" applyAlignment="1">
      <alignment horizontal="center" vertical="center" wrapText="1"/>
    </xf>
    <xf numFmtId="0" fontId="23" fillId="5" borderId="0" xfId="0" applyFont="1" applyFill="1" applyAlignment="1">
      <alignment horizontal="center" vertical="center" wrapText="1"/>
    </xf>
    <xf numFmtId="0" fontId="23" fillId="5" borderId="67"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33"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3" fillId="5" borderId="35"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6" fillId="0" borderId="23" xfId="0" applyFont="1" applyBorder="1" applyAlignment="1">
      <alignment horizontal="left" vertical="center"/>
    </xf>
    <xf numFmtId="0" fontId="6" fillId="5" borderId="23"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0" borderId="6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7" xfId="0" applyFont="1" applyBorder="1" applyAlignment="1">
      <alignment horizontal="center" vertical="center" wrapText="1"/>
    </xf>
    <xf numFmtId="0" fontId="23" fillId="5" borderId="75"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6" fillId="5" borderId="35" xfId="0" applyFont="1" applyFill="1" applyBorder="1" applyAlignment="1">
      <alignment horizontal="center" vertical="center" wrapText="1"/>
    </xf>
  </cellXfs>
  <cellStyles count="5">
    <cellStyle name="Hipervínculo" xfId="2" builtinId="8"/>
    <cellStyle name="Millares" xfId="4" builtinId="3"/>
    <cellStyle name="Normal" xfId="0" builtinId="0"/>
    <cellStyle name="Normal 11" xfId="1" xr:uid="{00000000-0005-0000-0000-000003000000}"/>
    <cellStyle name="Porcentaje" xfId="3" builtinId="5"/>
  </cellStyles>
  <dxfs count="341">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auto="1"/>
      </font>
      <fill>
        <patternFill>
          <bgColor theme="9" tint="0.3999450666829432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auto="1"/>
      </font>
      <fill>
        <patternFill>
          <bgColor rgb="FFFFFF00"/>
        </patternFill>
      </fill>
    </dxf>
    <dxf>
      <font>
        <color theme="0"/>
      </font>
      <fill>
        <patternFill>
          <bgColor rgb="FFC00000"/>
        </patternFill>
      </fill>
    </dxf>
    <dxf>
      <font>
        <color auto="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24</xdr:col>
      <xdr:colOff>283845</xdr:colOff>
      <xdr:row>11</xdr:row>
      <xdr:rowOff>30480</xdr:rowOff>
    </xdr:from>
    <xdr:to>
      <xdr:col>27</xdr:col>
      <xdr:colOff>76200</xdr:colOff>
      <xdr:row>12</xdr:row>
      <xdr:rowOff>144780</xdr:rowOff>
    </xdr:to>
    <xdr:sp macro="" textlink="">
      <xdr:nvSpPr>
        <xdr:cNvPr id="5" name="Arrow: Right 34">
          <a:extLst>
            <a:ext uri="{FF2B5EF4-FFF2-40B4-BE49-F238E27FC236}">
              <a16:creationId xmlns:a16="http://schemas.microsoft.com/office/drawing/2014/main" id="{00000000-0008-0000-0000-000005000000}"/>
            </a:ext>
          </a:extLst>
        </xdr:cNvPr>
        <xdr:cNvSpPr/>
      </xdr:nvSpPr>
      <xdr:spPr>
        <a:xfrm flipV="1">
          <a:off x="8521065" y="168402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26648</xdr:colOff>
      <xdr:row>19</xdr:row>
      <xdr:rowOff>148725</xdr:rowOff>
    </xdr:from>
    <xdr:to>
      <xdr:col>30</xdr:col>
      <xdr:colOff>116115</xdr:colOff>
      <xdr:row>21</xdr:row>
      <xdr:rowOff>152535</xdr:rowOff>
    </xdr:to>
    <xdr:sp macro="" textlink="">
      <xdr:nvSpPr>
        <xdr:cNvPr id="7" name="Arrow: Right 34">
          <a:extLst>
            <a:ext uri="{FF2B5EF4-FFF2-40B4-BE49-F238E27FC236}">
              <a16:creationId xmlns:a16="http://schemas.microsoft.com/office/drawing/2014/main" id="{00000000-0008-0000-0000-000007000000}"/>
            </a:ext>
          </a:extLst>
        </xdr:cNvPr>
        <xdr:cNvSpPr/>
      </xdr:nvSpPr>
      <xdr:spPr>
        <a:xfrm rot="20145470">
          <a:off x="5307308" y="3272925"/>
          <a:ext cx="3975667" cy="36957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40</xdr:col>
      <xdr:colOff>53340</xdr:colOff>
      <xdr:row>6</xdr:row>
      <xdr:rowOff>22860</xdr:rowOff>
    </xdr:from>
    <xdr:to>
      <xdr:col>48</xdr:col>
      <xdr:colOff>355521</xdr:colOff>
      <xdr:row>34</xdr:row>
      <xdr:rowOff>175260</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5971520" y="754380"/>
          <a:ext cx="4813221" cy="5311140"/>
        </a:xfrm>
        <a:prstGeom prst="rect">
          <a:avLst/>
        </a:prstGeom>
      </xdr:spPr>
    </xdr:pic>
    <xdr:clientData/>
  </xdr:twoCellAnchor>
  <xdr:twoCellAnchor editAs="oneCell">
    <xdr:from>
      <xdr:col>49</xdr:col>
      <xdr:colOff>15241</xdr:colOff>
      <xdr:row>5</xdr:row>
      <xdr:rowOff>160020</xdr:rowOff>
    </xdr:from>
    <xdr:to>
      <xdr:col>60</xdr:col>
      <xdr:colOff>617221</xdr:colOff>
      <xdr:row>35</xdr:row>
      <xdr:rowOff>95298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21008341" y="708660"/>
          <a:ext cx="4747260" cy="5459778"/>
        </a:xfrm>
        <a:prstGeom prst="rect">
          <a:avLst/>
        </a:prstGeom>
      </xdr:spPr>
    </xdr:pic>
    <xdr:clientData/>
  </xdr:twoCellAnchor>
  <xdr:twoCellAnchor editAs="oneCell">
    <xdr:from>
      <xdr:col>63</xdr:col>
      <xdr:colOff>0</xdr:colOff>
      <xdr:row>6</xdr:row>
      <xdr:rowOff>0</xdr:rowOff>
    </xdr:from>
    <xdr:to>
      <xdr:col>67</xdr:col>
      <xdr:colOff>584835</xdr:colOff>
      <xdr:row>14</xdr:row>
      <xdr:rowOff>53340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27492960" y="731520"/>
          <a:ext cx="3724275" cy="1524000"/>
        </a:xfrm>
        <a:prstGeom prst="rect">
          <a:avLst/>
        </a:prstGeom>
      </xdr:spPr>
    </xdr:pic>
    <xdr:clientData/>
  </xdr:twoCellAnchor>
  <xdr:twoCellAnchor editAs="oneCell">
    <xdr:from>
      <xdr:col>63</xdr:col>
      <xdr:colOff>0</xdr:colOff>
      <xdr:row>15</xdr:row>
      <xdr:rowOff>0</xdr:rowOff>
    </xdr:from>
    <xdr:to>
      <xdr:col>69</xdr:col>
      <xdr:colOff>481965</xdr:colOff>
      <xdr:row>23</xdr:row>
      <xdr:rowOff>169545</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27492960" y="2385060"/>
          <a:ext cx="5191125" cy="1647825"/>
        </a:xfrm>
        <a:prstGeom prst="rect">
          <a:avLst/>
        </a:prstGeom>
      </xdr:spPr>
    </xdr:pic>
    <xdr:clientData/>
  </xdr:twoCellAnchor>
  <xdr:twoCellAnchor editAs="oneCell">
    <xdr:from>
      <xdr:col>72</xdr:col>
      <xdr:colOff>0</xdr:colOff>
      <xdr:row>6</xdr:row>
      <xdr:rowOff>0</xdr:rowOff>
    </xdr:from>
    <xdr:to>
      <xdr:col>79</xdr:col>
      <xdr:colOff>125730</xdr:colOff>
      <xdr:row>28</xdr:row>
      <xdr:rowOff>87630</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34556700" y="731520"/>
          <a:ext cx="5619750" cy="4133850"/>
        </a:xfrm>
        <a:prstGeom prst="rect">
          <a:avLst/>
        </a:prstGeom>
      </xdr:spPr>
    </xdr:pic>
    <xdr:clientData/>
  </xdr:twoCellAnchor>
  <xdr:twoCellAnchor editAs="oneCell">
    <xdr:from>
      <xdr:col>82</xdr:col>
      <xdr:colOff>0</xdr:colOff>
      <xdr:row>6</xdr:row>
      <xdr:rowOff>0</xdr:rowOff>
    </xdr:from>
    <xdr:to>
      <xdr:col>89</xdr:col>
      <xdr:colOff>220980</xdr:colOff>
      <xdr:row>24</xdr:row>
      <xdr:rowOff>171450</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2405300" y="731520"/>
          <a:ext cx="5715000" cy="3486150"/>
        </a:xfrm>
        <a:prstGeom prst="rect">
          <a:avLst/>
        </a:prstGeom>
      </xdr:spPr>
    </xdr:pic>
    <xdr:clientData/>
  </xdr:twoCellAnchor>
  <xdr:twoCellAnchor>
    <xdr:from>
      <xdr:col>37</xdr:col>
      <xdr:colOff>129540</xdr:colOff>
      <xdr:row>10</xdr:row>
      <xdr:rowOff>129540</xdr:rowOff>
    </xdr:from>
    <xdr:to>
      <xdr:col>39</xdr:col>
      <xdr:colOff>501015</xdr:colOff>
      <xdr:row>12</xdr:row>
      <xdr:rowOff>60960</xdr:rowOff>
    </xdr:to>
    <xdr:sp macro="" textlink="">
      <xdr:nvSpPr>
        <xdr:cNvPr id="15" name="Arrow: Right 34">
          <a:extLst>
            <a:ext uri="{FF2B5EF4-FFF2-40B4-BE49-F238E27FC236}">
              <a16:creationId xmlns:a16="http://schemas.microsoft.com/office/drawing/2014/main" id="{00000000-0008-0000-0000-00000F000000}"/>
            </a:ext>
          </a:extLst>
        </xdr:cNvPr>
        <xdr:cNvSpPr/>
      </xdr:nvSpPr>
      <xdr:spPr>
        <a:xfrm flipV="1">
          <a:off x="14813280" y="160020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61</xdr:col>
      <xdr:colOff>0</xdr:colOff>
      <xdr:row>10</xdr:row>
      <xdr:rowOff>0</xdr:rowOff>
    </xdr:from>
    <xdr:to>
      <xdr:col>62</xdr:col>
      <xdr:colOff>257175</xdr:colOff>
      <xdr:row>11</xdr:row>
      <xdr:rowOff>114300</xdr:rowOff>
    </xdr:to>
    <xdr:sp macro="" textlink="">
      <xdr:nvSpPr>
        <xdr:cNvPr id="16" name="Arrow: Right 34">
          <a:extLst>
            <a:ext uri="{FF2B5EF4-FFF2-40B4-BE49-F238E27FC236}">
              <a16:creationId xmlns:a16="http://schemas.microsoft.com/office/drawing/2014/main" id="{00000000-0008-0000-0000-000010000000}"/>
            </a:ext>
          </a:extLst>
        </xdr:cNvPr>
        <xdr:cNvSpPr/>
      </xdr:nvSpPr>
      <xdr:spPr>
        <a:xfrm flipV="1">
          <a:off x="25923240" y="147066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61</xdr:col>
      <xdr:colOff>15240</xdr:colOff>
      <xdr:row>18</xdr:row>
      <xdr:rowOff>91440</xdr:rowOff>
    </xdr:from>
    <xdr:to>
      <xdr:col>62</xdr:col>
      <xdr:colOff>272415</xdr:colOff>
      <xdr:row>20</xdr:row>
      <xdr:rowOff>15240</xdr:rowOff>
    </xdr:to>
    <xdr:sp macro="" textlink="">
      <xdr:nvSpPr>
        <xdr:cNvPr id="17" name="Arrow: Right 34">
          <a:extLst>
            <a:ext uri="{FF2B5EF4-FFF2-40B4-BE49-F238E27FC236}">
              <a16:creationId xmlns:a16="http://schemas.microsoft.com/office/drawing/2014/main" id="{00000000-0008-0000-0000-000011000000}"/>
            </a:ext>
          </a:extLst>
        </xdr:cNvPr>
        <xdr:cNvSpPr/>
      </xdr:nvSpPr>
      <xdr:spPr>
        <a:xfrm flipV="1">
          <a:off x="25938480" y="302514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68</xdr:col>
      <xdr:colOff>60960</xdr:colOff>
      <xdr:row>9</xdr:row>
      <xdr:rowOff>60960</xdr:rowOff>
    </xdr:from>
    <xdr:to>
      <xdr:col>71</xdr:col>
      <xdr:colOff>464820</xdr:colOff>
      <xdr:row>10</xdr:row>
      <xdr:rowOff>175260</xdr:rowOff>
    </xdr:to>
    <xdr:sp macro="" textlink="">
      <xdr:nvSpPr>
        <xdr:cNvPr id="18" name="Arrow: Right 34">
          <a:extLst>
            <a:ext uri="{FF2B5EF4-FFF2-40B4-BE49-F238E27FC236}">
              <a16:creationId xmlns:a16="http://schemas.microsoft.com/office/drawing/2014/main" id="{00000000-0008-0000-0000-000012000000}"/>
            </a:ext>
          </a:extLst>
        </xdr:cNvPr>
        <xdr:cNvSpPr/>
      </xdr:nvSpPr>
      <xdr:spPr>
        <a:xfrm flipV="1">
          <a:off x="31478220" y="1348740"/>
          <a:ext cx="275844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69</xdr:col>
      <xdr:colOff>662940</xdr:colOff>
      <xdr:row>18</xdr:row>
      <xdr:rowOff>175260</xdr:rowOff>
    </xdr:from>
    <xdr:to>
      <xdr:col>71</xdr:col>
      <xdr:colOff>571500</xdr:colOff>
      <xdr:row>20</xdr:row>
      <xdr:rowOff>99060</xdr:rowOff>
    </xdr:to>
    <xdr:sp macro="" textlink="">
      <xdr:nvSpPr>
        <xdr:cNvPr id="19" name="Arrow: Right 34">
          <a:extLst>
            <a:ext uri="{FF2B5EF4-FFF2-40B4-BE49-F238E27FC236}">
              <a16:creationId xmlns:a16="http://schemas.microsoft.com/office/drawing/2014/main" id="{00000000-0008-0000-0000-000013000000}"/>
            </a:ext>
          </a:extLst>
        </xdr:cNvPr>
        <xdr:cNvSpPr/>
      </xdr:nvSpPr>
      <xdr:spPr>
        <a:xfrm flipV="1">
          <a:off x="32865060" y="3108960"/>
          <a:ext cx="147828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79</xdr:col>
      <xdr:colOff>350520</xdr:colOff>
      <xdr:row>8</xdr:row>
      <xdr:rowOff>175260</xdr:rowOff>
    </xdr:from>
    <xdr:to>
      <xdr:col>81</xdr:col>
      <xdr:colOff>579120</xdr:colOff>
      <xdr:row>10</xdr:row>
      <xdr:rowOff>106680</xdr:rowOff>
    </xdr:to>
    <xdr:sp macro="" textlink="">
      <xdr:nvSpPr>
        <xdr:cNvPr id="20" name="Arrow: Right 34">
          <a:extLst>
            <a:ext uri="{FF2B5EF4-FFF2-40B4-BE49-F238E27FC236}">
              <a16:creationId xmlns:a16="http://schemas.microsoft.com/office/drawing/2014/main" id="{00000000-0008-0000-0000-000014000000}"/>
            </a:ext>
          </a:extLst>
        </xdr:cNvPr>
        <xdr:cNvSpPr/>
      </xdr:nvSpPr>
      <xdr:spPr>
        <a:xfrm flipV="1">
          <a:off x="40401240" y="1280160"/>
          <a:ext cx="179832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89</xdr:col>
      <xdr:colOff>419100</xdr:colOff>
      <xdr:row>10</xdr:row>
      <xdr:rowOff>144780</xdr:rowOff>
    </xdr:from>
    <xdr:to>
      <xdr:col>90</xdr:col>
      <xdr:colOff>624840</xdr:colOff>
      <xdr:row>12</xdr:row>
      <xdr:rowOff>76200</xdr:rowOff>
    </xdr:to>
    <xdr:sp macro="" textlink="">
      <xdr:nvSpPr>
        <xdr:cNvPr id="21" name="Arrow: Right 34">
          <a:extLst>
            <a:ext uri="{FF2B5EF4-FFF2-40B4-BE49-F238E27FC236}">
              <a16:creationId xmlns:a16="http://schemas.microsoft.com/office/drawing/2014/main" id="{00000000-0008-0000-0000-000015000000}"/>
            </a:ext>
          </a:extLst>
        </xdr:cNvPr>
        <xdr:cNvSpPr/>
      </xdr:nvSpPr>
      <xdr:spPr>
        <a:xfrm flipV="1">
          <a:off x="48318420" y="1615440"/>
          <a:ext cx="99060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114300</xdr:colOff>
      <xdr:row>0</xdr:row>
      <xdr:rowOff>12700</xdr:rowOff>
    </xdr:from>
    <xdr:to>
      <xdr:col>5</xdr:col>
      <xdr:colOff>152400</xdr:colOff>
      <xdr:row>2</xdr:row>
      <xdr:rowOff>69850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7"/>
        <a:stretch>
          <a:fillRect/>
        </a:stretch>
      </xdr:blipFill>
      <xdr:spPr>
        <a:xfrm>
          <a:off x="114300" y="12700"/>
          <a:ext cx="768350" cy="768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245</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14</xdr:row>
      <xdr:rowOff>28548</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01781" cy="1172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735107</xdr:colOff>
      <xdr:row>3</xdr:row>
      <xdr:rowOff>182217</xdr:rowOff>
    </xdr:to>
    <xdr:pic>
      <xdr:nvPicPr>
        <xdr:cNvPr id="2" name="Imagen 1">
          <a:extLst>
            <a:ext uri="{FF2B5EF4-FFF2-40B4-BE49-F238E27FC236}">
              <a16:creationId xmlns:a16="http://schemas.microsoft.com/office/drawing/2014/main" id="{B94C7D01-8E09-4A8C-9DD5-9A94C9D5E453}"/>
            </a:ext>
          </a:extLst>
        </xdr:cNvPr>
        <xdr:cNvPicPr>
          <a:picLocks noChangeAspect="1"/>
        </xdr:cNvPicPr>
      </xdr:nvPicPr>
      <xdr:blipFill>
        <a:blip xmlns:r="http://schemas.openxmlformats.org/officeDocument/2006/relationships" r:embed="rId1"/>
        <a:stretch>
          <a:fillRect/>
        </a:stretch>
      </xdr:blipFill>
      <xdr:spPr>
        <a:xfrm>
          <a:off x="0" y="0"/>
          <a:ext cx="735107" cy="753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152399</xdr:colOff>
      <xdr:row>15</xdr:row>
      <xdr:rowOff>6777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152399</xdr:colOff>
      <xdr:row>15</xdr:row>
      <xdr:rowOff>6777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245</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50"/>
  <sheetViews>
    <sheetView workbookViewId="0">
      <selection activeCell="Z23" sqref="Z23"/>
    </sheetView>
  </sheetViews>
  <sheetFormatPr baseColWidth="10" defaultColWidth="11.44140625" defaultRowHeight="14.4" x14ac:dyDescent="0.3"/>
  <cols>
    <col min="1" max="5" width="2.109375" customWidth="1"/>
    <col min="6" max="10" width="2.88671875" customWidth="1"/>
    <col min="11" max="13" width="4.5546875" customWidth="1"/>
    <col min="14" max="24" width="6.44140625" customWidth="1"/>
    <col min="25" max="25" width="6.5546875" customWidth="1"/>
    <col min="26" max="26" width="6" customWidth="1"/>
    <col min="27" max="27" width="5.44140625" customWidth="1"/>
    <col min="28" max="29" width="2.109375" customWidth="1"/>
    <col min="30" max="30" width="2.5546875" bestFit="1" customWidth="1"/>
    <col min="31" max="31" width="11.109375" bestFit="1" customWidth="1"/>
    <col min="32" max="32" width="2.5546875" customWidth="1"/>
    <col min="33" max="37" width="13.44140625" customWidth="1"/>
    <col min="38" max="39" width="4.88671875" customWidth="1"/>
    <col min="40" max="50" width="8.44140625" customWidth="1"/>
    <col min="51" max="57" width="2.5546875" customWidth="1"/>
    <col min="92" max="92" width="3.5546875" customWidth="1"/>
    <col min="94" max="94" width="3.5546875" customWidth="1"/>
    <col min="95" max="99" width="14" customWidth="1"/>
  </cols>
  <sheetData>
    <row r="1" spans="1:99" x14ac:dyDescent="0.3">
      <c r="W1" s="240" t="s">
        <v>893</v>
      </c>
      <c r="X1" s="240"/>
      <c r="Y1" s="240"/>
      <c r="Z1" s="240"/>
      <c r="AA1" s="240"/>
      <c r="AB1" s="240"/>
      <c r="AC1" s="240"/>
      <c r="AD1" s="240"/>
      <c r="AE1" s="240"/>
      <c r="AF1" s="240"/>
      <c r="AG1" s="240"/>
      <c r="AH1" s="240"/>
      <c r="AI1" s="240"/>
      <c r="AJ1" s="240"/>
      <c r="AK1" s="240"/>
      <c r="AL1" s="240"/>
      <c r="AM1" s="240"/>
    </row>
    <row r="2" spans="1:99" ht="41.4" customHeight="1" x14ac:dyDescent="0.3">
      <c r="W2" s="240"/>
      <c r="X2" s="240"/>
      <c r="Y2" s="240"/>
      <c r="Z2" s="240"/>
      <c r="AA2" s="240"/>
      <c r="AB2" s="240"/>
      <c r="AC2" s="240"/>
      <c r="AD2" s="240"/>
      <c r="AE2" s="240"/>
      <c r="AF2" s="240"/>
      <c r="AG2" s="240"/>
      <c r="AH2" s="240"/>
      <c r="AI2" s="240"/>
      <c r="AJ2" s="240"/>
      <c r="AK2" s="240"/>
      <c r="AL2" s="240"/>
      <c r="AM2" s="240"/>
    </row>
    <row r="3" spans="1:99" ht="20.100000000000001" customHeight="1" x14ac:dyDescent="0.3">
      <c r="W3" s="159"/>
      <c r="X3" s="159"/>
      <c r="Y3" s="159"/>
      <c r="Z3" s="159"/>
      <c r="AA3" s="159"/>
      <c r="AB3" s="159"/>
      <c r="AC3" s="159"/>
      <c r="AD3" s="159"/>
      <c r="AE3" s="159"/>
      <c r="AF3" s="159"/>
      <c r="AG3" s="159"/>
      <c r="AH3" s="159"/>
      <c r="AI3" s="159"/>
      <c r="AJ3" s="159"/>
      <c r="AK3" s="159"/>
      <c r="AL3" s="159"/>
      <c r="AM3" s="159"/>
    </row>
    <row r="4" spans="1:99" x14ac:dyDescent="0.3">
      <c r="A4" s="86"/>
      <c r="B4" s="86"/>
      <c r="C4" s="86"/>
      <c r="D4" s="86"/>
      <c r="E4" s="86"/>
      <c r="F4" s="86"/>
      <c r="G4" s="86"/>
      <c r="H4" s="86"/>
      <c r="I4" s="86"/>
      <c r="J4" s="86"/>
      <c r="K4" s="86"/>
      <c r="L4" s="86"/>
      <c r="M4" s="86"/>
      <c r="N4" s="86"/>
      <c r="O4" s="86"/>
      <c r="P4" s="86"/>
      <c r="Q4" s="86"/>
      <c r="R4" s="86"/>
      <c r="S4" s="86"/>
      <c r="T4" s="86"/>
      <c r="U4" s="86"/>
      <c r="V4" s="86"/>
    </row>
    <row r="5" spans="1:99" x14ac:dyDescent="0.3">
      <c r="A5" s="239" t="s">
        <v>517</v>
      </c>
      <c r="B5" s="239"/>
      <c r="C5" s="239"/>
      <c r="D5" s="239"/>
      <c r="E5" s="239"/>
      <c r="F5" s="239"/>
      <c r="G5" s="239"/>
      <c r="H5" s="239"/>
      <c r="I5" s="239"/>
      <c r="J5" s="239"/>
      <c r="K5" s="239"/>
      <c r="L5" s="239"/>
      <c r="M5" s="239"/>
      <c r="N5" s="86"/>
      <c r="O5" s="86"/>
      <c r="P5" s="86"/>
      <c r="Q5" s="86"/>
      <c r="R5" s="86"/>
      <c r="S5" s="86"/>
      <c r="T5" s="86"/>
      <c r="U5" s="86"/>
      <c r="V5" s="86"/>
      <c r="AD5" s="160" t="s">
        <v>519</v>
      </c>
      <c r="AE5" s="160"/>
      <c r="AF5" s="160"/>
      <c r="AO5" s="84" t="s">
        <v>557</v>
      </c>
      <c r="CN5" s="160" t="s">
        <v>397</v>
      </c>
      <c r="CO5" s="160"/>
      <c r="CP5" s="160"/>
      <c r="CQ5" s="165" t="s">
        <v>558</v>
      </c>
      <c r="CR5" s="165"/>
    </row>
    <row r="6" spans="1:99" x14ac:dyDescent="0.3">
      <c r="A6" s="86"/>
      <c r="B6" s="86"/>
      <c r="C6" s="86"/>
      <c r="D6" s="86"/>
      <c r="E6" s="86"/>
      <c r="F6" s="86"/>
      <c r="G6" s="86"/>
      <c r="H6" s="86"/>
      <c r="I6" s="86"/>
      <c r="J6" s="86"/>
      <c r="K6" s="86"/>
      <c r="L6" s="86"/>
      <c r="M6" s="86"/>
      <c r="N6" s="86"/>
      <c r="O6" s="86"/>
      <c r="P6" s="86"/>
      <c r="Q6" s="86"/>
      <c r="R6" s="86"/>
      <c r="S6" s="86"/>
      <c r="T6" s="86"/>
      <c r="U6" s="86"/>
      <c r="V6" s="86"/>
    </row>
    <row r="7" spans="1:99" x14ac:dyDescent="0.3">
      <c r="A7" s="239" t="s">
        <v>518</v>
      </c>
      <c r="B7" s="239"/>
      <c r="C7" s="239"/>
      <c r="D7" s="239"/>
      <c r="E7" s="239"/>
      <c r="F7" s="239"/>
      <c r="G7" s="239"/>
      <c r="H7" s="239"/>
      <c r="I7" s="239"/>
      <c r="J7" s="239"/>
      <c r="K7" s="239"/>
      <c r="L7" s="86"/>
      <c r="M7" s="86"/>
      <c r="N7" s="86"/>
      <c r="O7" s="86"/>
      <c r="P7" s="86"/>
      <c r="Q7" s="86"/>
      <c r="R7" s="86"/>
      <c r="S7" s="86"/>
      <c r="T7" s="86"/>
      <c r="U7" s="86"/>
      <c r="V7" s="86"/>
      <c r="AD7" s="90"/>
      <c r="AE7" s="90"/>
      <c r="AF7" s="90"/>
      <c r="AG7" s="90"/>
      <c r="AH7" s="90"/>
      <c r="AI7" s="161" t="s">
        <v>1</v>
      </c>
      <c r="AJ7" s="162"/>
      <c r="AK7" s="163"/>
      <c r="CN7" s="90"/>
      <c r="CO7" s="90"/>
      <c r="CP7" s="90"/>
      <c r="CQ7" s="90"/>
      <c r="CR7" s="90"/>
      <c r="CS7" s="161" t="s">
        <v>1</v>
      </c>
      <c r="CT7" s="162"/>
      <c r="CU7" s="163"/>
    </row>
    <row r="8" spans="1:99" ht="15" thickBot="1" x14ac:dyDescent="0.35">
      <c r="AD8" s="90"/>
      <c r="AE8" s="90"/>
      <c r="AF8" s="90"/>
      <c r="AG8" s="91">
        <v>1</v>
      </c>
      <c r="AH8" s="91">
        <v>2</v>
      </c>
      <c r="AI8" s="91">
        <v>3</v>
      </c>
      <c r="AJ8" s="92">
        <v>4</v>
      </c>
      <c r="AK8" s="92">
        <v>5</v>
      </c>
      <c r="CN8" s="90"/>
      <c r="CO8" s="90"/>
      <c r="CP8" s="90"/>
      <c r="CQ8" s="91">
        <v>1</v>
      </c>
      <c r="CR8" s="91">
        <v>2</v>
      </c>
      <c r="CS8" s="91">
        <v>3</v>
      </c>
      <c r="CT8" s="92">
        <v>4</v>
      </c>
      <c r="CU8" s="92">
        <v>5</v>
      </c>
    </row>
    <row r="9" spans="1:99" x14ac:dyDescent="0.3">
      <c r="A9" s="250" t="s">
        <v>520</v>
      </c>
      <c r="B9" s="248"/>
      <c r="C9" s="248"/>
      <c r="D9" s="248"/>
      <c r="E9" s="251"/>
      <c r="F9" s="247" t="s">
        <v>521</v>
      </c>
      <c r="G9" s="248"/>
      <c r="H9" s="248"/>
      <c r="I9" s="248"/>
      <c r="J9" s="251"/>
      <c r="K9" s="247" t="s">
        <v>518</v>
      </c>
      <c r="L9" s="248"/>
      <c r="M9" s="251"/>
      <c r="N9" s="247" t="s">
        <v>522</v>
      </c>
      <c r="O9" s="248"/>
      <c r="P9" s="248"/>
      <c r="Q9" s="248"/>
      <c r="R9" s="248"/>
      <c r="S9" s="248"/>
      <c r="T9" s="248"/>
      <c r="U9" s="248"/>
      <c r="V9" s="248"/>
      <c r="W9" s="248"/>
      <c r="X9" s="249"/>
      <c r="AD9" s="90"/>
      <c r="AE9" s="90"/>
      <c r="AF9" s="90"/>
      <c r="AG9" s="93" t="s">
        <v>359</v>
      </c>
      <c r="AH9" s="93" t="s">
        <v>360</v>
      </c>
      <c r="AI9" s="93" t="s">
        <v>361</v>
      </c>
      <c r="AJ9" s="93" t="s">
        <v>362</v>
      </c>
      <c r="AK9" s="93" t="s">
        <v>363</v>
      </c>
      <c r="CN9" s="90"/>
      <c r="CO9" s="90"/>
      <c r="CP9" s="90"/>
      <c r="CQ9" s="93" t="s">
        <v>359</v>
      </c>
      <c r="CR9" s="93" t="s">
        <v>360</v>
      </c>
      <c r="CS9" s="93" t="s">
        <v>361</v>
      </c>
      <c r="CT9" s="93" t="s">
        <v>362</v>
      </c>
      <c r="CU9" s="93" t="s">
        <v>363</v>
      </c>
    </row>
    <row r="10" spans="1:99" x14ac:dyDescent="0.3">
      <c r="A10" s="212">
        <v>1</v>
      </c>
      <c r="B10" s="213"/>
      <c r="C10" s="213"/>
      <c r="D10" s="213"/>
      <c r="E10" s="214"/>
      <c r="F10" s="215" t="s">
        <v>523</v>
      </c>
      <c r="G10" s="216"/>
      <c r="H10" s="216"/>
      <c r="I10" s="216"/>
      <c r="J10" s="217"/>
      <c r="K10" s="218">
        <v>0.2</v>
      </c>
      <c r="L10" s="219"/>
      <c r="M10" s="220"/>
      <c r="N10" s="176" t="s">
        <v>524</v>
      </c>
      <c r="O10" s="177"/>
      <c r="P10" s="177"/>
      <c r="Q10" s="177"/>
      <c r="R10" s="177"/>
      <c r="S10" s="177"/>
      <c r="T10" s="177"/>
      <c r="U10" s="177"/>
      <c r="V10" s="177"/>
      <c r="W10" s="177"/>
      <c r="X10" s="178"/>
      <c r="AD10" s="164" t="s">
        <v>364</v>
      </c>
      <c r="AE10" s="90"/>
      <c r="AF10" s="90"/>
      <c r="AG10" s="91">
        <v>1</v>
      </c>
      <c r="AH10" s="91">
        <v>2</v>
      </c>
      <c r="AI10" s="91">
        <v>3</v>
      </c>
      <c r="AJ10" s="92">
        <v>4</v>
      </c>
      <c r="AK10" s="92">
        <v>5</v>
      </c>
      <c r="CN10" s="164" t="s">
        <v>364</v>
      </c>
      <c r="CO10" s="90"/>
      <c r="CP10" s="90"/>
      <c r="CQ10" s="91">
        <v>1</v>
      </c>
      <c r="CR10" s="91">
        <v>2</v>
      </c>
      <c r="CS10" s="91">
        <v>3</v>
      </c>
      <c r="CT10" s="92">
        <v>4</v>
      </c>
      <c r="CU10" s="92">
        <v>5</v>
      </c>
    </row>
    <row r="11" spans="1:99" ht="14.4" customHeight="1" x14ac:dyDescent="0.3">
      <c r="A11" s="221">
        <v>2</v>
      </c>
      <c r="B11" s="222"/>
      <c r="C11" s="222"/>
      <c r="D11" s="222"/>
      <c r="E11" s="223"/>
      <c r="F11" s="224" t="s">
        <v>525</v>
      </c>
      <c r="G11" s="225"/>
      <c r="H11" s="225"/>
      <c r="I11" s="225"/>
      <c r="J11" s="226"/>
      <c r="K11" s="227">
        <v>0.4</v>
      </c>
      <c r="L11" s="228"/>
      <c r="M11" s="229"/>
      <c r="N11" s="176" t="s">
        <v>526</v>
      </c>
      <c r="O11" s="177"/>
      <c r="P11" s="177"/>
      <c r="Q11" s="177"/>
      <c r="R11" s="177"/>
      <c r="S11" s="177"/>
      <c r="T11" s="177"/>
      <c r="U11" s="177"/>
      <c r="V11" s="177"/>
      <c r="W11" s="177"/>
      <c r="X11" s="178"/>
      <c r="AD11" s="164"/>
      <c r="AE11" s="93" t="s">
        <v>365</v>
      </c>
      <c r="AF11" s="94">
        <v>5</v>
      </c>
      <c r="AG11" s="95" t="s">
        <v>372</v>
      </c>
      <c r="AH11" s="95" t="s">
        <v>372</v>
      </c>
      <c r="AI11" s="96" t="s">
        <v>411</v>
      </c>
      <c r="AJ11" s="96" t="s">
        <v>411</v>
      </c>
      <c r="AK11" s="96" t="s">
        <v>411</v>
      </c>
      <c r="CN11" s="164"/>
      <c r="CO11" s="93" t="s">
        <v>365</v>
      </c>
      <c r="CP11" s="94">
        <v>5</v>
      </c>
      <c r="CQ11" s="95" t="s">
        <v>372</v>
      </c>
      <c r="CR11" s="95" t="s">
        <v>372</v>
      </c>
      <c r="CS11" s="96" t="s">
        <v>411</v>
      </c>
      <c r="CT11" s="96" t="s">
        <v>411</v>
      </c>
      <c r="CU11" s="96" t="s">
        <v>411</v>
      </c>
    </row>
    <row r="12" spans="1:99" ht="14.4" customHeight="1" x14ac:dyDescent="0.3">
      <c r="A12" s="230">
        <v>3</v>
      </c>
      <c r="B12" s="231"/>
      <c r="C12" s="231"/>
      <c r="D12" s="231"/>
      <c r="E12" s="232"/>
      <c r="F12" s="233" t="s">
        <v>527</v>
      </c>
      <c r="G12" s="234"/>
      <c r="H12" s="234"/>
      <c r="I12" s="234"/>
      <c r="J12" s="235"/>
      <c r="K12" s="236">
        <v>0.6</v>
      </c>
      <c r="L12" s="237"/>
      <c r="M12" s="238"/>
      <c r="N12" s="176" t="s">
        <v>528</v>
      </c>
      <c r="O12" s="177"/>
      <c r="P12" s="177"/>
      <c r="Q12" s="177"/>
      <c r="R12" s="177"/>
      <c r="S12" s="177"/>
      <c r="T12" s="177"/>
      <c r="U12" s="177"/>
      <c r="V12" s="177"/>
      <c r="W12" s="177"/>
      <c r="X12" s="178"/>
      <c r="AD12" s="164"/>
      <c r="AE12" s="93" t="s">
        <v>366</v>
      </c>
      <c r="AF12" s="94">
        <v>4</v>
      </c>
      <c r="AG12" s="98" t="s">
        <v>367</v>
      </c>
      <c r="AH12" s="95" t="s">
        <v>372</v>
      </c>
      <c r="AI12" s="95" t="s">
        <v>372</v>
      </c>
      <c r="AJ12" s="96" t="s">
        <v>411</v>
      </c>
      <c r="AK12" s="96" t="s">
        <v>411</v>
      </c>
      <c r="CN12" s="164"/>
      <c r="CO12" s="93" t="s">
        <v>366</v>
      </c>
      <c r="CP12" s="94">
        <v>4</v>
      </c>
      <c r="CQ12" s="98" t="s">
        <v>367</v>
      </c>
      <c r="CR12" s="95" t="s">
        <v>372</v>
      </c>
      <c r="CS12" s="95" t="s">
        <v>372</v>
      </c>
      <c r="CT12" s="96" t="s">
        <v>411</v>
      </c>
      <c r="CU12" s="96" t="s">
        <v>411</v>
      </c>
    </row>
    <row r="13" spans="1:99" ht="14.4" customHeight="1" x14ac:dyDescent="0.3">
      <c r="A13" s="167">
        <v>4</v>
      </c>
      <c r="B13" s="168"/>
      <c r="C13" s="168"/>
      <c r="D13" s="168"/>
      <c r="E13" s="169"/>
      <c r="F13" s="170" t="s">
        <v>529</v>
      </c>
      <c r="G13" s="171"/>
      <c r="H13" s="171"/>
      <c r="I13" s="171"/>
      <c r="J13" s="172"/>
      <c r="K13" s="173">
        <v>0.8</v>
      </c>
      <c r="L13" s="174"/>
      <c r="M13" s="175"/>
      <c r="N13" s="176" t="s">
        <v>530</v>
      </c>
      <c r="O13" s="177"/>
      <c r="P13" s="177"/>
      <c r="Q13" s="177"/>
      <c r="R13" s="177"/>
      <c r="S13" s="177"/>
      <c r="T13" s="177"/>
      <c r="U13" s="177"/>
      <c r="V13" s="177"/>
      <c r="W13" s="177"/>
      <c r="X13" s="178"/>
      <c r="AD13" s="164"/>
      <c r="AE13" s="93" t="s">
        <v>368</v>
      </c>
      <c r="AF13" s="94">
        <v>3</v>
      </c>
      <c r="AG13" s="97" t="s">
        <v>370</v>
      </c>
      <c r="AH13" s="98" t="s">
        <v>367</v>
      </c>
      <c r="AI13" s="95" t="s">
        <v>372</v>
      </c>
      <c r="AJ13" s="95" t="s">
        <v>372</v>
      </c>
      <c r="AK13" s="96" t="s">
        <v>411</v>
      </c>
      <c r="CN13" s="164"/>
      <c r="CO13" s="93" t="s">
        <v>368</v>
      </c>
      <c r="CP13" s="94">
        <v>3</v>
      </c>
      <c r="CQ13" s="97" t="s">
        <v>370</v>
      </c>
      <c r="CR13" s="98" t="s">
        <v>367</v>
      </c>
      <c r="CS13" s="95" t="s">
        <v>372</v>
      </c>
      <c r="CT13" s="95" t="s">
        <v>372</v>
      </c>
      <c r="CU13" s="96" t="s">
        <v>411</v>
      </c>
    </row>
    <row r="14" spans="1:99" ht="14.4" customHeight="1" thickBot="1" x14ac:dyDescent="0.35">
      <c r="A14" s="188">
        <v>5</v>
      </c>
      <c r="B14" s="189"/>
      <c r="C14" s="189"/>
      <c r="D14" s="189"/>
      <c r="E14" s="190"/>
      <c r="F14" s="185" t="s">
        <v>531</v>
      </c>
      <c r="G14" s="186"/>
      <c r="H14" s="186"/>
      <c r="I14" s="186"/>
      <c r="J14" s="187"/>
      <c r="K14" s="182">
        <v>1</v>
      </c>
      <c r="L14" s="183"/>
      <c r="M14" s="184"/>
      <c r="N14" s="179" t="s">
        <v>532</v>
      </c>
      <c r="O14" s="180"/>
      <c r="P14" s="180"/>
      <c r="Q14" s="180"/>
      <c r="R14" s="180"/>
      <c r="S14" s="180"/>
      <c r="T14" s="180"/>
      <c r="U14" s="180"/>
      <c r="V14" s="180"/>
      <c r="W14" s="180"/>
      <c r="X14" s="181"/>
      <c r="AD14" s="164"/>
      <c r="AE14" s="93" t="s">
        <v>369</v>
      </c>
      <c r="AF14" s="94">
        <v>2</v>
      </c>
      <c r="AG14" s="97" t="s">
        <v>370</v>
      </c>
      <c r="AH14" s="97" t="s">
        <v>370</v>
      </c>
      <c r="AI14" s="98" t="s">
        <v>367</v>
      </c>
      <c r="AJ14" s="95" t="s">
        <v>372</v>
      </c>
      <c r="AK14" s="96" t="s">
        <v>411</v>
      </c>
      <c r="CN14" s="164"/>
      <c r="CO14" s="93" t="s">
        <v>369</v>
      </c>
      <c r="CP14" s="94">
        <v>2</v>
      </c>
      <c r="CQ14" s="97" t="s">
        <v>370</v>
      </c>
      <c r="CR14" s="97" t="s">
        <v>370</v>
      </c>
      <c r="CS14" s="98" t="s">
        <v>367</v>
      </c>
      <c r="CT14" s="95" t="s">
        <v>372</v>
      </c>
      <c r="CU14" s="96" t="s">
        <v>411</v>
      </c>
    </row>
    <row r="15" spans="1:99" ht="14.4" customHeight="1" x14ac:dyDescent="0.3">
      <c r="AD15" s="164"/>
      <c r="AE15" s="93" t="s">
        <v>371</v>
      </c>
      <c r="AF15" s="94">
        <v>1</v>
      </c>
      <c r="AG15" s="97" t="s">
        <v>370</v>
      </c>
      <c r="AH15" s="97" t="s">
        <v>370</v>
      </c>
      <c r="AI15" s="98" t="s">
        <v>367</v>
      </c>
      <c r="AJ15" s="95" t="s">
        <v>372</v>
      </c>
      <c r="AK15" s="96" t="s">
        <v>411</v>
      </c>
      <c r="CN15" s="164"/>
      <c r="CO15" s="93" t="s">
        <v>371</v>
      </c>
      <c r="CP15" s="94">
        <v>1</v>
      </c>
      <c r="CQ15" s="97" t="s">
        <v>370</v>
      </c>
      <c r="CR15" s="97" t="s">
        <v>370</v>
      </c>
      <c r="CS15" s="98" t="s">
        <v>367</v>
      </c>
      <c r="CT15" s="95" t="s">
        <v>372</v>
      </c>
      <c r="CU15" s="96" t="s">
        <v>411</v>
      </c>
    </row>
    <row r="16" spans="1:99" ht="14.4" customHeight="1" x14ac:dyDescent="0.3">
      <c r="A16" s="239" t="s">
        <v>533</v>
      </c>
      <c r="B16" s="239"/>
      <c r="C16" s="239"/>
      <c r="D16" s="239"/>
      <c r="E16" s="239"/>
      <c r="F16" s="239"/>
      <c r="G16" s="239"/>
    </row>
    <row r="17" spans="1:95" ht="14.4" customHeight="1" thickBot="1" x14ac:dyDescent="0.35"/>
    <row r="18" spans="1:95" ht="14.4" customHeight="1" x14ac:dyDescent="0.3">
      <c r="A18" s="241" t="s">
        <v>534</v>
      </c>
      <c r="B18" s="242"/>
      <c r="C18" s="242"/>
      <c r="D18" s="242"/>
      <c r="E18" s="243"/>
      <c r="F18" s="247" t="s">
        <v>535</v>
      </c>
      <c r="G18" s="248"/>
      <c r="H18" s="248"/>
      <c r="I18" s="248"/>
      <c r="J18" s="248"/>
      <c r="K18" s="248"/>
      <c r="L18" s="248"/>
      <c r="M18" s="248"/>
      <c r="N18" s="248"/>
      <c r="O18" s="248"/>
      <c r="P18" s="248"/>
      <c r="Q18" s="248"/>
      <c r="R18" s="248"/>
      <c r="S18" s="249"/>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row>
    <row r="19" spans="1:95" ht="15" customHeight="1" x14ac:dyDescent="0.3">
      <c r="A19" s="244"/>
      <c r="B19" s="245"/>
      <c r="C19" s="245"/>
      <c r="D19" s="245"/>
      <c r="E19" s="246"/>
      <c r="F19" s="209" t="s">
        <v>536</v>
      </c>
      <c r="G19" s="210"/>
      <c r="H19" s="210"/>
      <c r="I19" s="210"/>
      <c r="J19" s="210"/>
      <c r="K19" s="210"/>
      <c r="L19" s="210"/>
      <c r="M19" s="210"/>
      <c r="N19" s="210"/>
      <c r="O19" s="210"/>
      <c r="P19" s="210"/>
      <c r="Q19" s="210"/>
      <c r="R19" s="210"/>
      <c r="S19" s="211"/>
    </row>
    <row r="20" spans="1:95" x14ac:dyDescent="0.3">
      <c r="A20" s="196">
        <v>1</v>
      </c>
      <c r="B20" s="197"/>
      <c r="C20" s="197"/>
      <c r="D20" s="197"/>
      <c r="E20" s="198"/>
      <c r="F20" s="199" t="s">
        <v>537</v>
      </c>
      <c r="G20" s="200"/>
      <c r="H20" s="200"/>
      <c r="I20" s="200"/>
      <c r="J20" s="200"/>
      <c r="K20" s="200"/>
      <c r="L20" s="200"/>
      <c r="M20" s="200"/>
      <c r="N20" s="200"/>
      <c r="O20" s="200"/>
      <c r="P20" s="200"/>
      <c r="Q20" s="200"/>
      <c r="R20" s="200"/>
      <c r="S20" s="201"/>
    </row>
    <row r="21" spans="1:95" x14ac:dyDescent="0.3">
      <c r="A21" s="196">
        <v>2</v>
      </c>
      <c r="B21" s="197"/>
      <c r="C21" s="197"/>
      <c r="D21" s="197"/>
      <c r="E21" s="198"/>
      <c r="F21" s="199" t="s">
        <v>538</v>
      </c>
      <c r="G21" s="200"/>
      <c r="H21" s="200"/>
      <c r="I21" s="200"/>
      <c r="J21" s="200"/>
      <c r="K21" s="200"/>
      <c r="L21" s="200"/>
      <c r="M21" s="200"/>
      <c r="N21" s="200"/>
      <c r="O21" s="200"/>
      <c r="P21" s="200"/>
      <c r="Q21" s="200"/>
      <c r="R21" s="200"/>
      <c r="S21" s="201"/>
      <c r="BI21" s="89"/>
      <c r="BJ21" s="89"/>
      <c r="BK21" s="89"/>
      <c r="BL21" s="89"/>
      <c r="BM21" s="89"/>
      <c r="BN21" s="89"/>
      <c r="BO21" s="89"/>
      <c r="BP21" s="89"/>
      <c r="BQ21" s="89"/>
      <c r="BR21" s="191"/>
      <c r="BS21" s="191"/>
      <c r="BT21" s="191"/>
      <c r="BU21" s="191"/>
      <c r="BV21" s="191"/>
      <c r="BW21" s="191"/>
      <c r="BX21" s="191"/>
      <c r="BY21" s="191"/>
    </row>
    <row r="22" spans="1:95" ht="14.4" customHeight="1" x14ac:dyDescent="0.3">
      <c r="A22" s="196">
        <v>3</v>
      </c>
      <c r="B22" s="197"/>
      <c r="C22" s="197"/>
      <c r="D22" s="197"/>
      <c r="E22" s="198"/>
      <c r="F22" s="199" t="s">
        <v>539</v>
      </c>
      <c r="G22" s="200"/>
      <c r="H22" s="200"/>
      <c r="I22" s="200"/>
      <c r="J22" s="200"/>
      <c r="K22" s="200"/>
      <c r="L22" s="200"/>
      <c r="M22" s="200"/>
      <c r="N22" s="200"/>
      <c r="O22" s="200"/>
      <c r="P22" s="200"/>
      <c r="Q22" s="200"/>
      <c r="R22" s="200"/>
      <c r="S22" s="201"/>
    </row>
    <row r="23" spans="1:95" ht="15" customHeight="1" x14ac:dyDescent="0.3">
      <c r="A23" s="196">
        <v>4</v>
      </c>
      <c r="B23" s="197"/>
      <c r="C23" s="197"/>
      <c r="D23" s="197"/>
      <c r="E23" s="198"/>
      <c r="F23" s="199" t="s">
        <v>540</v>
      </c>
      <c r="G23" s="200"/>
      <c r="H23" s="200"/>
      <c r="I23" s="200"/>
      <c r="J23" s="200"/>
      <c r="K23" s="200"/>
      <c r="L23" s="200"/>
      <c r="M23" s="200"/>
      <c r="N23" s="200"/>
      <c r="O23" s="200"/>
      <c r="P23" s="200"/>
      <c r="Q23" s="200"/>
      <c r="R23" s="200"/>
      <c r="S23" s="201"/>
    </row>
    <row r="24" spans="1:95" ht="14.4" customHeight="1" x14ac:dyDescent="0.3">
      <c r="A24" s="196">
        <v>5</v>
      </c>
      <c r="B24" s="197"/>
      <c r="C24" s="197"/>
      <c r="D24" s="197"/>
      <c r="E24" s="198"/>
      <c r="F24" s="199" t="s">
        <v>541</v>
      </c>
      <c r="G24" s="200"/>
      <c r="H24" s="200"/>
      <c r="I24" s="200"/>
      <c r="J24" s="200"/>
      <c r="K24" s="200"/>
      <c r="L24" s="200"/>
      <c r="M24" s="200"/>
      <c r="N24" s="200"/>
      <c r="O24" s="200"/>
      <c r="P24" s="200"/>
      <c r="Q24" s="200"/>
      <c r="R24" s="200"/>
      <c r="S24" s="201"/>
    </row>
    <row r="25" spans="1:95" ht="14.4" customHeight="1" x14ac:dyDescent="0.3">
      <c r="A25" s="196">
        <v>6</v>
      </c>
      <c r="B25" s="197"/>
      <c r="C25" s="197"/>
      <c r="D25" s="197"/>
      <c r="E25" s="198"/>
      <c r="F25" s="199" t="s">
        <v>542</v>
      </c>
      <c r="G25" s="200"/>
      <c r="H25" s="200"/>
      <c r="I25" s="200"/>
      <c r="J25" s="200"/>
      <c r="K25" s="200"/>
      <c r="L25" s="200"/>
      <c r="M25" s="200"/>
      <c r="N25" s="200"/>
      <c r="O25" s="200"/>
      <c r="P25" s="200"/>
      <c r="Q25" s="200"/>
      <c r="R25" s="200"/>
      <c r="S25" s="201"/>
    </row>
    <row r="26" spans="1:95" ht="14.4" customHeight="1" x14ac:dyDescent="0.3">
      <c r="A26" s="196">
        <v>7</v>
      </c>
      <c r="B26" s="197"/>
      <c r="C26" s="197"/>
      <c r="D26" s="197"/>
      <c r="E26" s="198"/>
      <c r="F26" s="199" t="s">
        <v>543</v>
      </c>
      <c r="G26" s="200"/>
      <c r="H26" s="200"/>
      <c r="I26" s="200"/>
      <c r="J26" s="200"/>
      <c r="K26" s="200"/>
      <c r="L26" s="200"/>
      <c r="M26" s="200"/>
      <c r="N26" s="200"/>
      <c r="O26" s="200"/>
      <c r="P26" s="200"/>
      <c r="Q26" s="200"/>
      <c r="R26" s="200"/>
      <c r="S26" s="201"/>
    </row>
    <row r="27" spans="1:95" ht="14.4" customHeight="1" x14ac:dyDescent="0.3">
      <c r="A27" s="196">
        <v>8</v>
      </c>
      <c r="B27" s="197"/>
      <c r="C27" s="197"/>
      <c r="D27" s="197"/>
      <c r="E27" s="198"/>
      <c r="F27" s="199" t="s">
        <v>544</v>
      </c>
      <c r="G27" s="200"/>
      <c r="H27" s="200"/>
      <c r="I27" s="200"/>
      <c r="J27" s="200"/>
      <c r="K27" s="200"/>
      <c r="L27" s="200"/>
      <c r="M27" s="200"/>
      <c r="N27" s="200"/>
      <c r="O27" s="200"/>
      <c r="P27" s="200"/>
      <c r="Q27" s="200"/>
      <c r="R27" s="200"/>
      <c r="S27" s="201"/>
    </row>
    <row r="28" spans="1:95" ht="14.4" customHeight="1" x14ac:dyDescent="0.3">
      <c r="A28" s="196">
        <v>9</v>
      </c>
      <c r="B28" s="197"/>
      <c r="C28" s="197"/>
      <c r="D28" s="197"/>
      <c r="E28" s="198"/>
      <c r="F28" s="199" t="s">
        <v>545</v>
      </c>
      <c r="G28" s="200"/>
      <c r="H28" s="200"/>
      <c r="I28" s="200"/>
      <c r="J28" s="200"/>
      <c r="K28" s="200"/>
      <c r="L28" s="200"/>
      <c r="M28" s="200"/>
      <c r="N28" s="200"/>
      <c r="O28" s="200"/>
      <c r="P28" s="200"/>
      <c r="Q28" s="200"/>
      <c r="R28" s="200"/>
      <c r="S28" s="201"/>
    </row>
    <row r="29" spans="1:95" ht="15" customHeight="1" x14ac:dyDescent="0.3">
      <c r="A29" s="196">
        <v>10</v>
      </c>
      <c r="B29" s="197"/>
      <c r="C29" s="197"/>
      <c r="D29" s="197"/>
      <c r="E29" s="198"/>
      <c r="F29" s="199" t="s">
        <v>546</v>
      </c>
      <c r="G29" s="200"/>
      <c r="H29" s="200"/>
      <c r="I29" s="200"/>
      <c r="J29" s="200"/>
      <c r="K29" s="200"/>
      <c r="L29" s="200"/>
      <c r="M29" s="200"/>
      <c r="N29" s="200"/>
      <c r="O29" s="200"/>
      <c r="P29" s="200"/>
      <c r="Q29" s="200"/>
      <c r="R29" s="200"/>
      <c r="S29" s="201"/>
    </row>
    <row r="30" spans="1:95" ht="14.4" customHeight="1" x14ac:dyDescent="0.3">
      <c r="A30" s="196">
        <v>11</v>
      </c>
      <c r="B30" s="197"/>
      <c r="C30" s="197"/>
      <c r="D30" s="197"/>
      <c r="E30" s="198"/>
      <c r="F30" s="199" t="s">
        <v>547</v>
      </c>
      <c r="G30" s="200"/>
      <c r="H30" s="200"/>
      <c r="I30" s="200"/>
      <c r="J30" s="200"/>
      <c r="K30" s="200"/>
      <c r="L30" s="200"/>
      <c r="M30" s="200"/>
      <c r="N30" s="200"/>
      <c r="O30" s="200"/>
      <c r="P30" s="200"/>
      <c r="Q30" s="200"/>
      <c r="R30" s="200"/>
      <c r="S30" s="201"/>
    </row>
    <row r="31" spans="1:95" ht="14.4" customHeight="1" x14ac:dyDescent="0.3">
      <c r="A31" s="196">
        <v>12</v>
      </c>
      <c r="B31" s="197"/>
      <c r="C31" s="197"/>
      <c r="D31" s="197"/>
      <c r="E31" s="198"/>
      <c r="F31" s="199" t="s">
        <v>548</v>
      </c>
      <c r="G31" s="200"/>
      <c r="H31" s="200"/>
      <c r="I31" s="200"/>
      <c r="J31" s="200"/>
      <c r="K31" s="200"/>
      <c r="L31" s="200"/>
      <c r="M31" s="200"/>
      <c r="N31" s="200"/>
      <c r="O31" s="200"/>
      <c r="P31" s="200"/>
      <c r="Q31" s="200"/>
      <c r="R31" s="200"/>
      <c r="S31" s="201"/>
    </row>
    <row r="32" spans="1:95" ht="15" customHeight="1" x14ac:dyDescent="0.3">
      <c r="A32" s="196">
        <v>13</v>
      </c>
      <c r="B32" s="197"/>
      <c r="C32" s="197"/>
      <c r="D32" s="197"/>
      <c r="E32" s="198"/>
      <c r="F32" s="199" t="s">
        <v>549</v>
      </c>
      <c r="G32" s="200"/>
      <c r="H32" s="200"/>
      <c r="I32" s="200"/>
      <c r="J32" s="200"/>
      <c r="K32" s="200"/>
      <c r="L32" s="200"/>
      <c r="M32" s="200"/>
      <c r="N32" s="200"/>
      <c r="O32" s="200"/>
      <c r="P32" s="200"/>
      <c r="Q32" s="200"/>
      <c r="R32" s="200"/>
      <c r="S32" s="201"/>
    </row>
    <row r="33" spans="1:33" ht="14.4" customHeight="1" x14ac:dyDescent="0.3">
      <c r="A33" s="196">
        <v>14</v>
      </c>
      <c r="B33" s="197"/>
      <c r="C33" s="197"/>
      <c r="D33" s="197"/>
      <c r="E33" s="198"/>
      <c r="F33" s="199" t="s">
        <v>550</v>
      </c>
      <c r="G33" s="200"/>
      <c r="H33" s="200"/>
      <c r="I33" s="200"/>
      <c r="J33" s="200"/>
      <c r="K33" s="200"/>
      <c r="L33" s="200"/>
      <c r="M33" s="200"/>
      <c r="N33" s="200"/>
      <c r="O33" s="200"/>
      <c r="P33" s="200"/>
      <c r="Q33" s="200"/>
      <c r="R33" s="200"/>
      <c r="S33" s="201"/>
    </row>
    <row r="34" spans="1:33" ht="14.4" customHeight="1" x14ac:dyDescent="0.3">
      <c r="A34" s="196">
        <v>15</v>
      </c>
      <c r="B34" s="197"/>
      <c r="C34" s="197"/>
      <c r="D34" s="197"/>
      <c r="E34" s="198"/>
      <c r="F34" s="199" t="s">
        <v>551</v>
      </c>
      <c r="G34" s="200"/>
      <c r="H34" s="200"/>
      <c r="I34" s="200"/>
      <c r="J34" s="200"/>
      <c r="K34" s="200"/>
      <c r="L34" s="200"/>
      <c r="M34" s="200"/>
      <c r="N34" s="200"/>
      <c r="O34" s="200"/>
      <c r="P34" s="200"/>
      <c r="Q34" s="200"/>
      <c r="R34" s="200"/>
      <c r="S34" s="201"/>
    </row>
    <row r="35" spans="1:33" ht="14.4" customHeight="1" x14ac:dyDescent="0.3">
      <c r="A35" s="206">
        <v>16</v>
      </c>
      <c r="B35" s="207"/>
      <c r="C35" s="207"/>
      <c r="D35" s="207"/>
      <c r="E35" s="208"/>
      <c r="F35" s="209" t="s">
        <v>552</v>
      </c>
      <c r="G35" s="210"/>
      <c r="H35" s="210"/>
      <c r="I35" s="210"/>
      <c r="J35" s="210"/>
      <c r="K35" s="210"/>
      <c r="L35" s="210"/>
      <c r="M35" s="210"/>
      <c r="N35" s="210"/>
      <c r="O35" s="210"/>
      <c r="P35" s="210"/>
      <c r="Q35" s="210"/>
      <c r="R35" s="210"/>
      <c r="S35" s="211"/>
      <c r="U35" s="165" t="s">
        <v>556</v>
      </c>
      <c r="V35" s="165"/>
      <c r="W35" s="165"/>
      <c r="X35" s="165"/>
      <c r="Y35" s="165"/>
      <c r="Z35" s="165"/>
      <c r="AA35" s="165"/>
      <c r="AB35" s="165"/>
      <c r="AC35" s="165"/>
      <c r="AD35" s="165"/>
      <c r="AE35" s="165"/>
      <c r="AF35" s="165"/>
      <c r="AG35" s="165"/>
    </row>
    <row r="36" spans="1:33" ht="14.4" customHeight="1" x14ac:dyDescent="0.3">
      <c r="A36" s="192">
        <v>17</v>
      </c>
      <c r="B36" s="193"/>
      <c r="C36" s="193"/>
      <c r="D36" s="193"/>
      <c r="E36" s="193"/>
      <c r="F36" s="194" t="s">
        <v>553</v>
      </c>
      <c r="G36" s="194"/>
      <c r="H36" s="194"/>
      <c r="I36" s="194"/>
      <c r="J36" s="194"/>
      <c r="K36" s="194"/>
      <c r="L36" s="194"/>
      <c r="M36" s="194"/>
      <c r="N36" s="194"/>
      <c r="O36" s="194"/>
      <c r="P36" s="194"/>
      <c r="Q36" s="194"/>
      <c r="R36" s="194"/>
      <c r="S36" s="195"/>
    </row>
    <row r="37" spans="1:33" ht="14.4" customHeight="1" x14ac:dyDescent="0.3">
      <c r="A37" s="192">
        <v>18</v>
      </c>
      <c r="B37" s="193"/>
      <c r="C37" s="193"/>
      <c r="D37" s="193"/>
      <c r="E37" s="193"/>
      <c r="F37" s="194" t="s">
        <v>554</v>
      </c>
      <c r="G37" s="194"/>
      <c r="H37" s="194"/>
      <c r="I37" s="194"/>
      <c r="J37" s="194"/>
      <c r="K37" s="194"/>
      <c r="L37" s="194"/>
      <c r="M37" s="194"/>
      <c r="N37" s="194"/>
      <c r="O37" s="194"/>
      <c r="P37" s="194"/>
      <c r="Q37" s="194"/>
      <c r="R37" s="194"/>
      <c r="S37" s="195"/>
    </row>
    <row r="38" spans="1:33" ht="14.4" customHeight="1" thickBot="1" x14ac:dyDescent="0.35">
      <c r="A38" s="202">
        <v>19</v>
      </c>
      <c r="B38" s="203"/>
      <c r="C38" s="203"/>
      <c r="D38" s="203"/>
      <c r="E38" s="203"/>
      <c r="F38" s="204" t="s">
        <v>555</v>
      </c>
      <c r="G38" s="204"/>
      <c r="H38" s="204"/>
      <c r="I38" s="204"/>
      <c r="J38" s="204"/>
      <c r="K38" s="204"/>
      <c r="L38" s="204"/>
      <c r="M38" s="204"/>
      <c r="N38" s="204"/>
      <c r="O38" s="204"/>
      <c r="P38" s="204"/>
      <c r="Q38" s="204"/>
      <c r="R38" s="204"/>
      <c r="S38" s="205"/>
    </row>
    <row r="39" spans="1:33" ht="14.4" customHeight="1" x14ac:dyDescent="0.3"/>
    <row r="40" spans="1:33" x14ac:dyDescent="0.3">
      <c r="A40" s="166" t="s">
        <v>516</v>
      </c>
      <c r="B40" s="166"/>
      <c r="C40" s="166"/>
      <c r="D40" s="166"/>
      <c r="E40" s="166"/>
      <c r="F40" s="166"/>
      <c r="G40" s="166"/>
      <c r="H40" s="166"/>
      <c r="I40" s="166"/>
      <c r="J40" s="166"/>
      <c r="K40" s="166"/>
      <c r="L40" s="166"/>
      <c r="M40" s="166"/>
      <c r="N40" s="166"/>
      <c r="O40" s="166"/>
      <c r="P40" s="166"/>
      <c r="Q40" s="166"/>
      <c r="R40" s="166"/>
      <c r="S40" s="166"/>
      <c r="T40" s="166"/>
      <c r="U40" s="166"/>
      <c r="V40" s="166"/>
    </row>
    <row r="41" spans="1:33" ht="14.4" customHeight="1" x14ac:dyDescent="0.3"/>
    <row r="42" spans="1:33" ht="14.4" customHeight="1" x14ac:dyDescent="0.3"/>
    <row r="43" spans="1:33" ht="14.4" customHeight="1" x14ac:dyDescent="0.3"/>
    <row r="44" spans="1:33" ht="14.4" customHeight="1" x14ac:dyDescent="0.3"/>
    <row r="45" spans="1:33" ht="14.4" customHeight="1" x14ac:dyDescent="0.3"/>
    <row r="46" spans="1:33" ht="14.4" customHeight="1" x14ac:dyDescent="0.3"/>
    <row r="47" spans="1:33" ht="14.4" customHeight="1" x14ac:dyDescent="0.3"/>
    <row r="48" spans="1:33" ht="14.4" customHeight="1" x14ac:dyDescent="0.3"/>
    <row r="49" ht="14.4" customHeight="1" x14ac:dyDescent="0.3"/>
    <row r="50" ht="14.4" customHeight="1" x14ac:dyDescent="0.3"/>
  </sheetData>
  <mergeCells count="79">
    <mergeCell ref="W1:AM2"/>
    <mergeCell ref="A18:E19"/>
    <mergeCell ref="F18:S18"/>
    <mergeCell ref="F19:S19"/>
    <mergeCell ref="AI7:AK7"/>
    <mergeCell ref="A5:M5"/>
    <mergeCell ref="A7:K7"/>
    <mergeCell ref="A9:E9"/>
    <mergeCell ref="F9:J9"/>
    <mergeCell ref="K9:M9"/>
    <mergeCell ref="N9:X9"/>
    <mergeCell ref="AD5:AF5"/>
    <mergeCell ref="A12:E12"/>
    <mergeCell ref="F12:J12"/>
    <mergeCell ref="K12:M12"/>
    <mergeCell ref="A16:G16"/>
    <mergeCell ref="N12:X12"/>
    <mergeCell ref="A10:E10"/>
    <mergeCell ref="F10:J10"/>
    <mergeCell ref="K10:M10"/>
    <mergeCell ref="N10:X10"/>
    <mergeCell ref="A11:E11"/>
    <mergeCell ref="F11:J11"/>
    <mergeCell ref="K11:M11"/>
    <mergeCell ref="N11:X11"/>
    <mergeCell ref="F23:S23"/>
    <mergeCell ref="A24:E24"/>
    <mergeCell ref="F24:S24"/>
    <mergeCell ref="A20:E20"/>
    <mergeCell ref="F20:S20"/>
    <mergeCell ref="A21:E21"/>
    <mergeCell ref="F21:S21"/>
    <mergeCell ref="A22:E22"/>
    <mergeCell ref="A23:E23"/>
    <mergeCell ref="F22:S22"/>
    <mergeCell ref="A25:E25"/>
    <mergeCell ref="F25:S25"/>
    <mergeCell ref="A26:E26"/>
    <mergeCell ref="F26:S26"/>
    <mergeCell ref="A27:E27"/>
    <mergeCell ref="F27:S27"/>
    <mergeCell ref="A38:E38"/>
    <mergeCell ref="F38:S38"/>
    <mergeCell ref="A34:E34"/>
    <mergeCell ref="F34:S34"/>
    <mergeCell ref="A35:E35"/>
    <mergeCell ref="F35:S35"/>
    <mergeCell ref="A36:E36"/>
    <mergeCell ref="F36:S36"/>
    <mergeCell ref="A28:E28"/>
    <mergeCell ref="F28:S28"/>
    <mergeCell ref="A29:E29"/>
    <mergeCell ref="F29:S29"/>
    <mergeCell ref="A30:E30"/>
    <mergeCell ref="F30:S30"/>
    <mergeCell ref="A37:E37"/>
    <mergeCell ref="F37:S37"/>
    <mergeCell ref="A31:E31"/>
    <mergeCell ref="F31:S31"/>
    <mergeCell ref="A32:E32"/>
    <mergeCell ref="F32:S32"/>
    <mergeCell ref="A33:E33"/>
    <mergeCell ref="F33:S33"/>
    <mergeCell ref="CN5:CP5"/>
    <mergeCell ref="CS7:CU7"/>
    <mergeCell ref="CN10:CN15"/>
    <mergeCell ref="CQ5:CR5"/>
    <mergeCell ref="A40:V40"/>
    <mergeCell ref="A13:E13"/>
    <mergeCell ref="F13:J13"/>
    <mergeCell ref="K13:M13"/>
    <mergeCell ref="N13:X13"/>
    <mergeCell ref="N14:X14"/>
    <mergeCell ref="K14:M14"/>
    <mergeCell ref="F14:J14"/>
    <mergeCell ref="A14:E14"/>
    <mergeCell ref="U35:AG35"/>
    <mergeCell ref="BR21:BY21"/>
    <mergeCell ref="AD10:AD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U42"/>
  <sheetViews>
    <sheetView showGridLines="0" zoomScale="70" zoomScaleNormal="70" zoomScalePageLayoutView="85" workbookViewId="0">
      <selection activeCell="F3" sqref="F3:L3"/>
    </sheetView>
  </sheetViews>
  <sheetFormatPr baseColWidth="10" defaultColWidth="11.44140625" defaultRowHeight="13.8" x14ac:dyDescent="0.3"/>
  <cols>
    <col min="1" max="5" width="3.5546875" style="57" customWidth="1"/>
    <col min="6" max="10" width="2.5546875" style="11" customWidth="1"/>
    <col min="11" max="11" width="4" style="11" customWidth="1"/>
    <col min="12" max="12" width="2.5546875" style="11" customWidth="1"/>
    <col min="13" max="13" width="38.5546875" style="11" customWidth="1"/>
    <col min="14" max="28" width="2.5546875" style="11" customWidth="1"/>
    <col min="29" max="29" width="28.88671875" style="11" customWidth="1"/>
    <col min="30" max="36" width="16.88671875" style="57" customWidth="1"/>
    <col min="37" max="37" width="22.5546875" style="57" customWidth="1"/>
    <col min="38" max="43" width="16.88671875" style="57" customWidth="1"/>
    <col min="44" max="48" width="16.5546875" style="57" customWidth="1"/>
    <col min="49" max="49" width="6" style="57" hidden="1" customWidth="1"/>
    <col min="50" max="51" width="16.5546875" style="57" customWidth="1"/>
    <col min="52" max="53" width="16.5546875" style="57" hidden="1" customWidth="1"/>
    <col min="54" max="54" width="17.5546875" style="57" customWidth="1"/>
    <col min="55" max="59" width="2.44140625" style="11" customWidth="1"/>
    <col min="60" max="60" width="15.5546875" style="11" customWidth="1"/>
    <col min="61" max="61" width="2.44140625" style="11" customWidth="1"/>
    <col min="62" max="62" width="44.88671875" style="11" customWidth="1"/>
    <col min="63" max="63" width="30.5546875" style="11" customWidth="1"/>
    <col min="64" max="70" width="2.44140625" style="11" customWidth="1"/>
    <col min="71" max="71" width="22.44140625" style="11" bestFit="1" customWidth="1"/>
    <col min="72" max="72" width="33.109375" style="11" bestFit="1" customWidth="1"/>
    <col min="73" max="73" width="10.5546875" style="11" bestFit="1" customWidth="1"/>
    <col min="74" max="74" width="8.5546875" style="11" bestFit="1" customWidth="1"/>
    <col min="75" max="75" width="21.44140625" style="11" bestFit="1" customWidth="1"/>
    <col min="76" max="76" width="38.44140625" style="68" bestFit="1" customWidth="1"/>
    <col min="77" max="77" width="27.88671875" style="11" bestFit="1" customWidth="1"/>
    <col min="78" max="79" width="4.44140625" style="11" hidden="1" customWidth="1"/>
    <col min="80" max="80" width="4.109375" style="11" hidden="1" customWidth="1"/>
    <col min="81" max="81" width="4.5546875" style="11" hidden="1" customWidth="1"/>
    <col min="82" max="82" width="5.44140625" style="11" hidden="1" customWidth="1"/>
    <col min="83" max="83" width="5" style="11" hidden="1" customWidth="1"/>
    <col min="84" max="84" width="4.44140625" style="11" hidden="1" customWidth="1"/>
    <col min="85" max="85" width="9.5546875" style="11" hidden="1" customWidth="1"/>
    <col min="86" max="86" width="11.5546875" style="11" hidden="1" customWidth="1"/>
    <col min="87" max="87" width="17.44140625" style="11" bestFit="1" customWidth="1"/>
    <col min="88" max="88" width="6.44140625" style="11" hidden="1" customWidth="1"/>
    <col min="89" max="89" width="15.44140625" style="11" hidden="1" customWidth="1"/>
    <col min="90" max="90" width="14" style="11" hidden="1" customWidth="1"/>
    <col min="91" max="91" width="34.44140625" style="11" bestFit="1" customWidth="1"/>
    <col min="92" max="92" width="31.109375" style="11" bestFit="1" customWidth="1"/>
    <col min="93" max="93" width="8.109375" style="11" hidden="1" customWidth="1"/>
    <col min="94" max="94" width="7.5546875" style="11" hidden="1" customWidth="1"/>
    <col min="95" max="95" width="6.88671875" style="11" hidden="1" customWidth="1"/>
    <col min="96" max="96" width="6.44140625" style="11" hidden="1" customWidth="1"/>
    <col min="97" max="97" width="13.88671875" style="11" bestFit="1" customWidth="1"/>
    <col min="98" max="98" width="13.88671875" style="11" customWidth="1"/>
    <col min="99" max="99" width="48.44140625" style="11" hidden="1" customWidth="1"/>
    <col min="100" max="381" width="2.44140625" style="11" customWidth="1"/>
    <col min="382" max="16384" width="11.44140625" style="11"/>
  </cols>
  <sheetData>
    <row r="1" spans="1:99" ht="14.4" x14ac:dyDescent="0.3">
      <c r="A1"/>
      <c r="B1"/>
      <c r="C1"/>
      <c r="D1"/>
      <c r="E1"/>
      <c r="F1"/>
      <c r="G1" s="268" t="s">
        <v>436</v>
      </c>
      <c r="H1" s="268"/>
      <c r="I1" s="268"/>
      <c r="J1" s="268"/>
      <c r="K1" s="268"/>
      <c r="L1" s="268"/>
      <c r="M1" s="268"/>
      <c r="N1" s="268"/>
      <c r="O1" s="268"/>
      <c r="P1" s="268"/>
      <c r="Q1" s="268"/>
      <c r="R1" s="268"/>
      <c r="S1" s="268"/>
      <c r="T1" s="268"/>
      <c r="U1" s="268"/>
      <c r="V1" s="268"/>
      <c r="W1" s="268"/>
      <c r="X1" s="268"/>
      <c r="Y1" s="268"/>
      <c r="Z1" s="268"/>
      <c r="AA1" s="268"/>
      <c r="AB1" s="268"/>
      <c r="AC1" s="268"/>
      <c r="AD1" s="120"/>
      <c r="AE1" s="120"/>
      <c r="AF1" s="120"/>
      <c r="AG1" s="120"/>
      <c r="AH1" s="120"/>
    </row>
    <row r="2" spans="1:99" ht="14.4" customHeight="1" x14ac:dyDescent="0.3">
      <c r="A2"/>
      <c r="B2"/>
      <c r="C2"/>
      <c r="D2"/>
      <c r="E2"/>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D2" s="120"/>
      <c r="AE2" s="121" t="s">
        <v>370</v>
      </c>
      <c r="AF2" s="121">
        <f>COUNTIF($CS$23:$CS$300,AE2)</f>
        <v>1</v>
      </c>
      <c r="AG2" s="120"/>
      <c r="AH2" s="120"/>
    </row>
    <row r="3" spans="1:99" ht="15" customHeight="1" x14ac:dyDescent="0.3">
      <c r="A3"/>
      <c r="B3"/>
      <c r="C3"/>
      <c r="D3"/>
      <c r="E3"/>
      <c r="F3" s="269" t="s">
        <v>894</v>
      </c>
      <c r="G3" s="269"/>
      <c r="H3" s="269"/>
      <c r="I3" s="269"/>
      <c r="J3" s="269"/>
      <c r="K3" s="269"/>
      <c r="L3" s="269"/>
      <c r="M3" s="269" t="s">
        <v>273</v>
      </c>
      <c r="N3" s="269"/>
      <c r="O3" s="269"/>
      <c r="P3" s="269"/>
      <c r="Q3" s="269"/>
      <c r="R3" s="269"/>
      <c r="S3" s="269"/>
      <c r="T3" s="269"/>
      <c r="U3" s="269"/>
      <c r="V3" s="269"/>
      <c r="W3" s="269"/>
      <c r="X3" s="269"/>
      <c r="Y3" s="269"/>
      <c r="Z3" s="269"/>
      <c r="AA3" s="269"/>
      <c r="AB3" s="269"/>
      <c r="AC3" s="269"/>
      <c r="AD3" s="120"/>
      <c r="AE3" s="121" t="s">
        <v>367</v>
      </c>
      <c r="AF3" s="121">
        <f t="shared" ref="AF3:AF5" si="0">COUNTIF($CS$23:$CS$300,AE3)</f>
        <v>2</v>
      </c>
      <c r="AG3" s="120"/>
      <c r="AH3" s="120"/>
    </row>
    <row r="4" spans="1:99" ht="14.4" x14ac:dyDescent="0.3">
      <c r="A4"/>
      <c r="B4"/>
      <c r="C4"/>
      <c r="D4"/>
      <c r="E4"/>
      <c r="F4"/>
      <c r="G4"/>
      <c r="H4"/>
      <c r="I4"/>
      <c r="J4"/>
      <c r="K4"/>
      <c r="L4"/>
      <c r="M4"/>
      <c r="N4"/>
      <c r="O4"/>
      <c r="P4"/>
      <c r="Q4"/>
      <c r="R4"/>
      <c r="S4"/>
      <c r="T4"/>
      <c r="U4"/>
      <c r="V4"/>
      <c r="W4"/>
      <c r="X4"/>
      <c r="Y4"/>
      <c r="Z4"/>
      <c r="AA4"/>
      <c r="AB4"/>
      <c r="AC4"/>
      <c r="AD4" s="120"/>
      <c r="AE4" s="121" t="s">
        <v>372</v>
      </c>
      <c r="AF4" s="121">
        <f t="shared" si="0"/>
        <v>17</v>
      </c>
      <c r="AG4" s="120"/>
      <c r="AH4" s="120"/>
    </row>
    <row r="5" spans="1:99" ht="14.4" x14ac:dyDescent="0.3">
      <c r="A5"/>
      <c r="B5"/>
      <c r="C5"/>
      <c r="D5"/>
      <c r="E5"/>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D5" s="120"/>
      <c r="AE5" s="121" t="s">
        <v>411</v>
      </c>
      <c r="AF5" s="121">
        <f t="shared" si="0"/>
        <v>0</v>
      </c>
      <c r="AG5" s="120"/>
      <c r="AH5" s="120"/>
    </row>
    <row r="6" spans="1:99" ht="14.4" x14ac:dyDescent="0.3">
      <c r="A6"/>
      <c r="B6"/>
      <c r="C6"/>
      <c r="D6"/>
      <c r="E6"/>
      <c r="F6" s="270">
        <v>45211</v>
      </c>
      <c r="G6" s="269"/>
      <c r="H6" s="269"/>
      <c r="I6" s="269"/>
      <c r="J6" s="269"/>
      <c r="K6" s="269"/>
      <c r="L6" s="269"/>
      <c r="M6" s="269"/>
      <c r="N6" s="269" t="s">
        <v>441</v>
      </c>
      <c r="O6" s="269"/>
      <c r="P6" s="269"/>
      <c r="Q6" s="269"/>
      <c r="R6" s="269"/>
      <c r="S6" s="269"/>
      <c r="T6" s="269"/>
      <c r="U6" s="269"/>
      <c r="V6" s="269"/>
      <c r="W6" s="269"/>
      <c r="X6" s="269"/>
      <c r="Y6" s="269"/>
      <c r="Z6" s="269"/>
      <c r="AA6" s="269"/>
      <c r="AB6" s="269"/>
      <c r="AC6" s="269"/>
      <c r="AD6" s="120"/>
      <c r="AE6" s="120"/>
      <c r="AF6" s="120"/>
      <c r="AG6" s="120"/>
      <c r="AH6" s="120"/>
    </row>
    <row r="7" spans="1:99" ht="14.4" hidden="1" x14ac:dyDescent="0.3">
      <c r="A7"/>
      <c r="B7"/>
      <c r="C7"/>
      <c r="D7"/>
      <c r="E7"/>
      <c r="F7"/>
      <c r="G7"/>
      <c r="H7"/>
      <c r="I7"/>
      <c r="J7"/>
      <c r="K7"/>
      <c r="L7"/>
      <c r="M7"/>
      <c r="N7"/>
      <c r="O7"/>
      <c r="P7"/>
      <c r="Q7"/>
      <c r="R7"/>
      <c r="S7"/>
      <c r="T7"/>
      <c r="U7"/>
      <c r="V7"/>
      <c r="W7"/>
      <c r="X7"/>
      <c r="Y7"/>
      <c r="Z7"/>
      <c r="AA7"/>
      <c r="AB7"/>
      <c r="AC7"/>
      <c r="AD7" s="120"/>
      <c r="AE7" s="120"/>
      <c r="AF7" s="120"/>
      <c r="AG7" s="120"/>
      <c r="AH7" s="120"/>
    </row>
    <row r="8" spans="1:99" ht="14.4" hidden="1" x14ac:dyDescent="0.3">
      <c r="A8"/>
      <c r="B8"/>
      <c r="C8"/>
      <c r="D8"/>
      <c r="E8"/>
      <c r="F8"/>
      <c r="G8"/>
      <c r="H8"/>
      <c r="I8"/>
      <c r="J8"/>
      <c r="K8"/>
      <c r="L8"/>
      <c r="M8"/>
      <c r="N8"/>
      <c r="O8"/>
      <c r="P8"/>
      <c r="Q8"/>
      <c r="R8"/>
      <c r="S8"/>
      <c r="T8"/>
      <c r="U8"/>
      <c r="V8"/>
      <c r="W8"/>
      <c r="X8"/>
      <c r="Y8"/>
      <c r="Z8"/>
      <c r="AA8"/>
      <c r="AB8"/>
      <c r="AC8"/>
      <c r="AD8" s="120"/>
      <c r="AE8" s="120"/>
      <c r="AF8" s="120"/>
      <c r="AG8" s="120"/>
      <c r="AH8" s="120"/>
    </row>
    <row r="9" spans="1:99" ht="5.0999999999999996" hidden="1" customHeight="1" x14ac:dyDescent="0.3">
      <c r="A9"/>
      <c r="B9"/>
      <c r="C9"/>
      <c r="D9"/>
      <c r="E9"/>
      <c r="F9"/>
      <c r="G9"/>
      <c r="H9"/>
      <c r="I9"/>
      <c r="J9"/>
      <c r="K9"/>
      <c r="L9"/>
      <c r="M9"/>
      <c r="N9"/>
      <c r="O9"/>
      <c r="P9"/>
      <c r="Q9"/>
      <c r="R9"/>
      <c r="S9"/>
      <c r="T9"/>
      <c r="U9"/>
      <c r="V9"/>
      <c r="W9"/>
      <c r="X9"/>
      <c r="Y9"/>
      <c r="Z9"/>
      <c r="AA9"/>
      <c r="AB9"/>
      <c r="AC9"/>
      <c r="AD9" s="120"/>
      <c r="AE9" s="120"/>
      <c r="AF9" s="120"/>
      <c r="AG9" s="120"/>
      <c r="AH9" s="120"/>
    </row>
    <row r="10" spans="1:99" ht="15" hidden="1" customHeight="1" x14ac:dyDescent="0.3">
      <c r="A10"/>
      <c r="B10"/>
      <c r="C10"/>
      <c r="D10"/>
      <c r="E10"/>
      <c r="F10"/>
      <c r="G10"/>
      <c r="H10"/>
      <c r="I10"/>
      <c r="J10"/>
      <c r="K10"/>
      <c r="L10"/>
      <c r="M10"/>
      <c r="N10"/>
      <c r="O10"/>
      <c r="P10"/>
      <c r="Q10"/>
      <c r="R10"/>
      <c r="S10"/>
      <c r="T10"/>
      <c r="U10"/>
      <c r="V10"/>
      <c r="W10"/>
      <c r="X10"/>
      <c r="Y10"/>
      <c r="Z10"/>
      <c r="AA10"/>
      <c r="AB10"/>
      <c r="AC10"/>
      <c r="AD10" s="120"/>
      <c r="AE10" s="120"/>
      <c r="AF10" s="120"/>
      <c r="AG10" s="120"/>
      <c r="AH10" s="120"/>
    </row>
    <row r="11" spans="1:99" ht="14.4" hidden="1" x14ac:dyDescent="0.3">
      <c r="A11"/>
      <c r="B11"/>
      <c r="C11"/>
      <c r="D11"/>
      <c r="E11"/>
      <c r="F11"/>
      <c r="G11"/>
      <c r="H11"/>
      <c r="I11"/>
      <c r="J11"/>
      <c r="K11"/>
      <c r="L11"/>
      <c r="M11"/>
      <c r="N11"/>
      <c r="O11"/>
      <c r="P11"/>
      <c r="Q11"/>
      <c r="R11"/>
      <c r="S11"/>
      <c r="T11"/>
      <c r="U11"/>
      <c r="V11"/>
      <c r="W11"/>
      <c r="X11"/>
      <c r="Y11"/>
      <c r="Z11"/>
      <c r="AA11"/>
      <c r="AB11"/>
      <c r="AC11"/>
      <c r="AD11" s="120"/>
      <c r="AE11" s="120"/>
      <c r="AF11" s="120"/>
      <c r="AG11" s="120"/>
      <c r="AH11" s="120"/>
    </row>
    <row r="12" spans="1:99" ht="14.4" hidden="1" x14ac:dyDescent="0.3">
      <c r="A12"/>
      <c r="B12"/>
      <c r="C12"/>
      <c r="D12"/>
      <c r="E12"/>
      <c r="F12"/>
      <c r="G12"/>
      <c r="H12"/>
      <c r="I12"/>
      <c r="J12"/>
      <c r="K12"/>
      <c r="L12"/>
      <c r="M12"/>
      <c r="N12"/>
      <c r="O12"/>
      <c r="P12"/>
      <c r="Q12"/>
      <c r="R12"/>
      <c r="S12"/>
      <c r="T12"/>
      <c r="U12"/>
      <c r="V12"/>
      <c r="W12"/>
      <c r="X12"/>
      <c r="Y12"/>
      <c r="Z12"/>
      <c r="AA12"/>
      <c r="AB12"/>
      <c r="AC12"/>
      <c r="AD12" s="120"/>
      <c r="AE12" s="120"/>
      <c r="AF12" s="120"/>
      <c r="AG12" s="120"/>
      <c r="AH12" s="120"/>
    </row>
    <row r="13" spans="1:99" ht="14.4" hidden="1" x14ac:dyDescent="0.3">
      <c r="A13"/>
      <c r="B13"/>
      <c r="C13"/>
      <c r="D13"/>
      <c r="E13"/>
      <c r="F13"/>
      <c r="G13"/>
      <c r="H13"/>
      <c r="I13"/>
      <c r="J13"/>
      <c r="K13"/>
      <c r="L13"/>
      <c r="M13"/>
      <c r="N13"/>
      <c r="O13"/>
      <c r="P13"/>
      <c r="Q13"/>
      <c r="R13"/>
      <c r="S13"/>
      <c r="T13"/>
      <c r="U13"/>
      <c r="V13"/>
      <c r="W13"/>
      <c r="X13"/>
      <c r="Y13"/>
      <c r="Z13"/>
      <c r="AA13"/>
      <c r="AB13"/>
      <c r="AC13"/>
      <c r="AD13" s="120"/>
      <c r="AE13" s="120"/>
      <c r="AF13" s="120"/>
      <c r="AG13" s="120"/>
      <c r="AH13" s="120"/>
    </row>
    <row r="14" spans="1:99" ht="14.4" hidden="1" x14ac:dyDescent="0.3">
      <c r="A14"/>
      <c r="B14"/>
      <c r="C14"/>
      <c r="D14"/>
      <c r="E14"/>
      <c r="F14"/>
      <c r="G14"/>
      <c r="H14"/>
      <c r="I14"/>
      <c r="J14"/>
      <c r="K14"/>
      <c r="L14"/>
      <c r="M14"/>
      <c r="N14"/>
      <c r="O14"/>
      <c r="P14"/>
      <c r="Q14"/>
      <c r="R14"/>
      <c r="S14"/>
      <c r="T14"/>
      <c r="U14"/>
      <c r="V14"/>
      <c r="W14"/>
      <c r="X14"/>
      <c r="Y14"/>
      <c r="Z14"/>
      <c r="AA14"/>
      <c r="AB14"/>
      <c r="AC14"/>
      <c r="AD14" s="120"/>
      <c r="AE14" s="120"/>
      <c r="AF14" s="120"/>
      <c r="AG14" s="120"/>
      <c r="AH14" s="120"/>
    </row>
    <row r="15" spans="1:99" ht="5.0999999999999996" customHeight="1" thickBot="1" x14ac:dyDescent="0.35">
      <c r="L15" s="380"/>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row>
    <row r="16" spans="1:99" ht="14.4"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ht="14.1" customHeight="1"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ht="14.1" customHeight="1"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ht="14.1" customHeight="1"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ht="14.1" customHeight="1"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s="12" customFormat="1" ht="318.60000000000002" customHeight="1" x14ac:dyDescent="0.3">
      <c r="A23" s="384" t="s">
        <v>183</v>
      </c>
      <c r="B23" s="384"/>
      <c r="C23" s="384"/>
      <c r="D23" s="384"/>
      <c r="E23" s="384"/>
      <c r="F23" s="291" t="s">
        <v>66</v>
      </c>
      <c r="G23" s="291"/>
      <c r="H23" s="291"/>
      <c r="I23" s="291"/>
      <c r="J23" s="291"/>
      <c r="K23" s="291"/>
      <c r="L23" s="291"/>
      <c r="M23" s="291"/>
      <c r="N23" s="291" t="s">
        <v>65</v>
      </c>
      <c r="O23" s="356"/>
      <c r="P23" s="356"/>
      <c r="Q23" s="356"/>
      <c r="R23" s="356"/>
      <c r="S23" s="356"/>
      <c r="T23" s="356"/>
      <c r="U23" s="356"/>
      <c r="V23" s="291" t="s">
        <v>64</v>
      </c>
      <c r="W23" s="291"/>
      <c r="X23" s="291"/>
      <c r="Y23" s="291"/>
      <c r="Z23" s="291"/>
      <c r="AA23" s="291"/>
      <c r="AB23" s="291"/>
      <c r="AC23" s="291"/>
      <c r="AD23" s="44" t="s">
        <v>36</v>
      </c>
      <c r="AE23" s="44" t="s">
        <v>36</v>
      </c>
      <c r="AF23" s="44" t="s">
        <v>36</v>
      </c>
      <c r="AG23" s="44" t="s">
        <v>36</v>
      </c>
      <c r="AH23" s="44" t="s">
        <v>36</v>
      </c>
      <c r="AI23" s="44" t="s">
        <v>36</v>
      </c>
      <c r="AJ23" s="44" t="s">
        <v>36</v>
      </c>
      <c r="AK23" s="44" t="s">
        <v>37</v>
      </c>
      <c r="AL23" s="44" t="s">
        <v>36</v>
      </c>
      <c r="AM23" s="44" t="s">
        <v>36</v>
      </c>
      <c r="AN23" s="44" t="s">
        <v>36</v>
      </c>
      <c r="AO23" s="44" t="s">
        <v>36</v>
      </c>
      <c r="AP23" s="44" t="s">
        <v>36</v>
      </c>
      <c r="AQ23" s="44" t="s">
        <v>36</v>
      </c>
      <c r="AR23" s="44" t="s">
        <v>36</v>
      </c>
      <c r="AS23" s="44" t="s">
        <v>37</v>
      </c>
      <c r="AT23" s="44" t="s">
        <v>36</v>
      </c>
      <c r="AU23" s="44" t="s">
        <v>36</v>
      </c>
      <c r="AV23" s="44" t="s">
        <v>37</v>
      </c>
      <c r="AW23" s="9">
        <f t="shared" ref="AW23:AW33" si="1">COUNTIF(AD23:AV23, "SI")</f>
        <v>16</v>
      </c>
      <c r="AX23" s="9" t="str">
        <f t="shared" ref="AX23:AX33" si="2">IF($AS23="SI","CATASTRÓFICO",IF($AW23=0,".",IF($AW23&lt;6,"MODERADO",IF($AW23&lt;12,"MAYOR","CATASTRÓFICO"))))</f>
        <v>CATASTRÓFICO</v>
      </c>
      <c r="AY23" s="9">
        <v>1</v>
      </c>
      <c r="AZ23" s="9">
        <f t="shared" ref="AZ23:AZ33" si="3">IF(AX23="MODERADO",3,IF(AX23="MAYOR",4,IF(AX23="CATASTRÓFICO",5,"0")))</f>
        <v>5</v>
      </c>
      <c r="BA23" s="9">
        <f t="shared" ref="BA23:BA33" si="4">IF($AZ23=5,5,IF(AND($AZ23=4,$AY23&gt;2),5,IF(AND($AZ23=4,$AY23&lt;3),4,IF(AND($AZ23=3,$AY23=5),5,IF(AND($AZ23=3,$AY23&gt;2),4,IF(AND($AZ23=3,$AY23&lt;3),3,0))))))</f>
        <v>5</v>
      </c>
      <c r="BB23" s="9" t="str">
        <f t="shared" ref="BB23:BB33" si="5">IF(BA23=5,"CATASTRÓFICO",IF(BA23=4,"MAYOR",IF(BA23=3,"MODERADO",".")))</f>
        <v>CATASTRÓFICO</v>
      </c>
      <c r="BC23" s="359" t="s">
        <v>754</v>
      </c>
      <c r="BD23" s="360"/>
      <c r="BE23" s="360"/>
      <c r="BF23" s="360"/>
      <c r="BG23" s="360"/>
      <c r="BH23" s="360"/>
      <c r="BI23" s="360"/>
      <c r="BJ23" s="370"/>
      <c r="BK23" s="113" t="s">
        <v>752</v>
      </c>
      <c r="BL23" s="285" t="s">
        <v>753</v>
      </c>
      <c r="BM23" s="285"/>
      <c r="BN23" s="285"/>
      <c r="BO23" s="285"/>
      <c r="BP23" s="285"/>
      <c r="BQ23" s="285"/>
      <c r="BR23" s="285"/>
      <c r="BS23" s="9" t="s">
        <v>400</v>
      </c>
      <c r="BT23" s="9" t="s">
        <v>401</v>
      </c>
      <c r="BU23" s="9" t="s">
        <v>402</v>
      </c>
      <c r="BV23" s="9" t="s">
        <v>403</v>
      </c>
      <c r="BW23" s="9" t="s">
        <v>405</v>
      </c>
      <c r="BX23" s="6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412</v>
      </c>
      <c r="CO23" s="9">
        <f>IF(CM23="Directamente",IF(CL23="Fuerte", 2, IF(CL23="Moderado", 1,0)),0)</f>
        <v>2</v>
      </c>
      <c r="CP23" s="9">
        <f>IF(CN23="Directamente",IF(CL23="Fuerte",2,IF(CL23="Moderado",1,0)),IF(AND(CN23="Indirectamente",CL23="Fuerte"),1,0))</f>
        <v>1</v>
      </c>
      <c r="CQ23" s="9">
        <f>IF(AY23-CO23&lt;=0,1,AY23-CO23)</f>
        <v>1</v>
      </c>
      <c r="CR23" s="9">
        <f>IF(AZ23-CP23&lt;=0,1,AZ23-CP23)</f>
        <v>4</v>
      </c>
      <c r="CS23" s="9" t="str">
        <f>IF(CN23&lt;&gt;"",INDEX('Ayuda Diligenciamiento'!$AG$11:$AK$15,MATCH(CQ23,'Ayuda Diligenciamiento'!$AF$11:$AF$15,0),MATCH(CR23,'Ayuda Diligenciamiento'!$AG$10:$AK$10,0)),"")</f>
        <v>MAYOR</v>
      </c>
      <c r="CT23" s="145">
        <f>IF(CS23="BAJO",1,IF(CS23="MODERADO",3,IF(CS23="MAYOR",4,5)))</f>
        <v>4</v>
      </c>
      <c r="CU23" s="72"/>
    </row>
    <row r="24" spans="1:99" s="12" customFormat="1" ht="295.35000000000002" customHeight="1" x14ac:dyDescent="0.3">
      <c r="A24" s="384" t="s">
        <v>440</v>
      </c>
      <c r="B24" s="385"/>
      <c r="C24" s="385"/>
      <c r="D24" s="385"/>
      <c r="E24" s="385"/>
      <c r="F24" s="291" t="s">
        <v>63</v>
      </c>
      <c r="G24" s="291"/>
      <c r="H24" s="291"/>
      <c r="I24" s="291"/>
      <c r="J24" s="291"/>
      <c r="K24" s="291"/>
      <c r="L24" s="291"/>
      <c r="M24" s="291"/>
      <c r="N24" s="291" t="s">
        <v>73</v>
      </c>
      <c r="O24" s="356"/>
      <c r="P24" s="356"/>
      <c r="Q24" s="356"/>
      <c r="R24" s="356"/>
      <c r="S24" s="356"/>
      <c r="T24" s="356"/>
      <c r="U24" s="356"/>
      <c r="V24" s="291" t="s">
        <v>62</v>
      </c>
      <c r="W24" s="356"/>
      <c r="X24" s="356"/>
      <c r="Y24" s="356"/>
      <c r="Z24" s="356"/>
      <c r="AA24" s="356"/>
      <c r="AB24" s="356"/>
      <c r="AC24" s="356"/>
      <c r="AD24" s="44" t="s">
        <v>36</v>
      </c>
      <c r="AE24" s="44" t="s">
        <v>36</v>
      </c>
      <c r="AF24" s="44" t="s">
        <v>36</v>
      </c>
      <c r="AG24" s="44" t="s">
        <v>36</v>
      </c>
      <c r="AH24" s="44" t="s">
        <v>36</v>
      </c>
      <c r="AI24" s="44" t="s">
        <v>36</v>
      </c>
      <c r="AJ24" s="44" t="s">
        <v>36</v>
      </c>
      <c r="AK24" s="44" t="s">
        <v>37</v>
      </c>
      <c r="AL24" s="44" t="s">
        <v>36</v>
      </c>
      <c r="AM24" s="44" t="s">
        <v>36</v>
      </c>
      <c r="AN24" s="44" t="s">
        <v>36</v>
      </c>
      <c r="AO24" s="44" t="s">
        <v>36</v>
      </c>
      <c r="AP24" s="44" t="s">
        <v>36</v>
      </c>
      <c r="AQ24" s="44" t="s">
        <v>37</v>
      </c>
      <c r="AR24" s="44" t="s">
        <v>36</v>
      </c>
      <c r="AS24" s="44" t="s">
        <v>37</v>
      </c>
      <c r="AT24" s="44" t="s">
        <v>37</v>
      </c>
      <c r="AU24" s="44" t="s">
        <v>37</v>
      </c>
      <c r="AV24" s="44" t="s">
        <v>37</v>
      </c>
      <c r="AW24" s="9">
        <f t="shared" si="1"/>
        <v>13</v>
      </c>
      <c r="AX24" s="9" t="str">
        <f t="shared" si="2"/>
        <v>CATASTRÓFICO</v>
      </c>
      <c r="AY24" s="9">
        <v>2</v>
      </c>
      <c r="AZ24" s="9">
        <f t="shared" si="3"/>
        <v>5</v>
      </c>
      <c r="BA24" s="9">
        <f t="shared" si="4"/>
        <v>5</v>
      </c>
      <c r="BB24" s="9" t="str">
        <f t="shared" si="5"/>
        <v>CATASTRÓFICO</v>
      </c>
      <c r="BC24" s="386" t="s">
        <v>750</v>
      </c>
      <c r="BD24" s="387"/>
      <c r="BE24" s="387"/>
      <c r="BF24" s="387"/>
      <c r="BG24" s="387"/>
      <c r="BH24" s="387"/>
      <c r="BI24" s="387"/>
      <c r="BJ24" s="388"/>
      <c r="BK24" s="113" t="s">
        <v>460</v>
      </c>
      <c r="BL24" s="285" t="s">
        <v>755</v>
      </c>
      <c r="BM24" s="285"/>
      <c r="BN24" s="285"/>
      <c r="BO24" s="285"/>
      <c r="BP24" s="285"/>
      <c r="BQ24" s="285"/>
      <c r="BR24" s="285"/>
      <c r="BS24" s="9" t="s">
        <v>400</v>
      </c>
      <c r="BT24" s="9" t="s">
        <v>401</v>
      </c>
      <c r="BU24" s="9" t="s">
        <v>402</v>
      </c>
      <c r="BV24" s="9" t="s">
        <v>403</v>
      </c>
      <c r="BW24" s="9" t="s">
        <v>405</v>
      </c>
      <c r="BX24" s="69" t="s">
        <v>406</v>
      </c>
      <c r="BY24" s="9" t="s">
        <v>407</v>
      </c>
      <c r="BZ24" s="9">
        <f t="shared" ref="BZ24:BZ42" si="6">IFERROR(IF(BS24="Asignado", 15, 0), "")</f>
        <v>15</v>
      </c>
      <c r="CA24" s="9">
        <f t="shared" ref="CA24:CA42" si="7">IFERROR(IF(BT24="Adecuado", 15, 0), "")</f>
        <v>15</v>
      </c>
      <c r="CB24" s="9">
        <f t="shared" ref="CB24:CB42" si="8">IFERROR(IF(BU24="Oportuna", 15, 0), "")</f>
        <v>15</v>
      </c>
      <c r="CC24" s="9">
        <f t="shared" ref="CC24:CC42" si="9">IFERROR(IF(BV24="Prevenir", 15,IF(BV24="Detectar", 10, 0)), "")</f>
        <v>15</v>
      </c>
      <c r="CD24" s="9">
        <f t="shared" ref="CD24:CD42" si="10">IFERROR(IF(BW24="Confiable", 15, 0), "")</f>
        <v>15</v>
      </c>
      <c r="CE24" s="9">
        <f t="shared" ref="CE24:CE42" si="11">IFERROR(IF(BX24="Se investigan y se resuelven oportunamente", 15, 0), "")</f>
        <v>15</v>
      </c>
      <c r="CF24" s="9">
        <f t="shared" ref="CF24:CF42" si="12">IFERROR(IF(BY24="Completa", 10,IF(BY24="Incompleta",5, 0)), "")</f>
        <v>10</v>
      </c>
      <c r="CG24" s="9">
        <f t="shared" ref="CG24:CG42" si="13">SUM(BZ24:CF24)</f>
        <v>100</v>
      </c>
      <c r="CH24" s="9" t="str">
        <f t="shared" ref="CH24:CH42" si="14">IF(CG24&lt;=85, "Debil", IF(CG24&lt;=95, "Moderado", IF(CG24&lt;=100,"Fuerte","")))</f>
        <v>Fuerte</v>
      </c>
      <c r="CI24" s="9" t="s">
        <v>408</v>
      </c>
      <c r="CJ24" s="9" t="str">
        <f t="shared" ref="CJ24:CJ42" si="15">IF(CI24="Siempre se ejecuta","Fuerte",IF(CI24="Algunas veces","Moderado",IF(CI24="No se ejecuta","Debil","")))</f>
        <v>Fuerte</v>
      </c>
      <c r="CK24" s="9" t="str">
        <f t="shared" ref="CK24:CK42" si="16">IF(OR(CJ24="Debil",CH24="Debil"),"Debil", IF(OR(CJ24="Moderado",CH24="Moderado"), "Moderado", "Fuerte"))</f>
        <v>Fuerte</v>
      </c>
      <c r="CL24" s="9" t="str">
        <f t="shared" ref="CL24:CL42" si="17">CK24</f>
        <v>Fuerte</v>
      </c>
      <c r="CM24" s="9" t="s">
        <v>409</v>
      </c>
      <c r="CN24" s="9" t="s">
        <v>412</v>
      </c>
      <c r="CO24" s="9">
        <f t="shared" ref="CO24:CO32" si="18">IF(CM24="Directamente",IF(CL24="Fuerte", 2, IF(CL24="Moderado", 1,0)),0)</f>
        <v>2</v>
      </c>
      <c r="CP24" s="9">
        <f t="shared" ref="CP24:CP32" si="19">IF(CN24="Directamente",IF(CL24="Fuerte",2,IF(CL24="Moderado",1,0)),IF(AND(CN24="Indirectamente",CL24="Fuerte"),1,0))</f>
        <v>1</v>
      </c>
      <c r="CQ24" s="9">
        <f t="shared" ref="CQ24:CQ32" si="20">IF(AY24-CO24&lt;=0,1,AY24-CO24)</f>
        <v>1</v>
      </c>
      <c r="CR24" s="9">
        <f t="shared" ref="CR24:CR32" si="21">IF(AZ24-CP24&lt;=0,1,AZ24-CP24)</f>
        <v>4</v>
      </c>
      <c r="CS24" s="9" t="str">
        <f>IF(CN24&lt;&gt;"",INDEX('Ayuda Diligenciamiento'!$AG$11:$AK$15,MATCH(CQ24,'Ayuda Diligenciamiento'!$AF$11:$AF$15,0),MATCH(CR24,'Ayuda Diligenciamiento'!$AG$10:$AK$10,0)),"")</f>
        <v>MAYOR</v>
      </c>
      <c r="CT24" s="145">
        <f t="shared" ref="CT24:CT42" si="22">IF(CS24="BAJO",1,IF(CS24="MODERADO",3,IF(CS24="MAYOR",4,5)))</f>
        <v>4</v>
      </c>
      <c r="CU24" s="72"/>
    </row>
    <row r="25" spans="1:99" s="12" customFormat="1" ht="387.6" customHeight="1" x14ac:dyDescent="0.3">
      <c r="A25" s="384" t="s">
        <v>440</v>
      </c>
      <c r="B25" s="385"/>
      <c r="C25" s="385"/>
      <c r="D25" s="385"/>
      <c r="E25" s="385"/>
      <c r="F25" s="291" t="s">
        <v>61</v>
      </c>
      <c r="G25" s="291"/>
      <c r="H25" s="291"/>
      <c r="I25" s="291"/>
      <c r="J25" s="291"/>
      <c r="K25" s="291"/>
      <c r="L25" s="291"/>
      <c r="M25" s="291"/>
      <c r="N25" s="291" t="s">
        <v>60</v>
      </c>
      <c r="O25" s="356"/>
      <c r="P25" s="356"/>
      <c r="Q25" s="356"/>
      <c r="R25" s="356"/>
      <c r="S25" s="356"/>
      <c r="T25" s="356"/>
      <c r="U25" s="356"/>
      <c r="V25" s="291" t="s">
        <v>58</v>
      </c>
      <c r="W25" s="356"/>
      <c r="X25" s="356"/>
      <c r="Y25" s="356"/>
      <c r="Z25" s="356"/>
      <c r="AA25" s="356"/>
      <c r="AB25" s="356"/>
      <c r="AC25" s="356"/>
      <c r="AD25" s="44" t="s">
        <v>36</v>
      </c>
      <c r="AE25" s="44" t="s">
        <v>36</v>
      </c>
      <c r="AF25" s="44" t="s">
        <v>36</v>
      </c>
      <c r="AG25" s="44" t="s">
        <v>36</v>
      </c>
      <c r="AH25" s="44" t="s">
        <v>36</v>
      </c>
      <c r="AI25" s="44" t="s">
        <v>36</v>
      </c>
      <c r="AJ25" s="44" t="s">
        <v>36</v>
      </c>
      <c r="AK25" s="44" t="s">
        <v>37</v>
      </c>
      <c r="AL25" s="44" t="s">
        <v>36</v>
      </c>
      <c r="AM25" s="44" t="s">
        <v>36</v>
      </c>
      <c r="AN25" s="44" t="s">
        <v>36</v>
      </c>
      <c r="AO25" s="44" t="s">
        <v>36</v>
      </c>
      <c r="AP25" s="44" t="s">
        <v>36</v>
      </c>
      <c r="AQ25" s="44" t="s">
        <v>37</v>
      </c>
      <c r="AR25" s="105" t="s">
        <v>36</v>
      </c>
      <c r="AS25" s="44" t="s">
        <v>37</v>
      </c>
      <c r="AT25" s="44" t="s">
        <v>37</v>
      </c>
      <c r="AU25" s="44" t="s">
        <v>37</v>
      </c>
      <c r="AV25" s="44" t="s">
        <v>37</v>
      </c>
      <c r="AW25" s="9">
        <f t="shared" si="1"/>
        <v>13</v>
      </c>
      <c r="AX25" s="9" t="str">
        <f t="shared" si="2"/>
        <v>CATASTRÓFICO</v>
      </c>
      <c r="AY25" s="9">
        <v>2</v>
      </c>
      <c r="AZ25" s="9">
        <f t="shared" si="3"/>
        <v>5</v>
      </c>
      <c r="BA25" s="9">
        <f t="shared" si="4"/>
        <v>5</v>
      </c>
      <c r="BB25" s="9" t="str">
        <f t="shared" si="5"/>
        <v>CATASTRÓFICO</v>
      </c>
      <c r="BC25" s="386" t="s">
        <v>751</v>
      </c>
      <c r="BD25" s="387"/>
      <c r="BE25" s="387"/>
      <c r="BF25" s="387"/>
      <c r="BG25" s="387"/>
      <c r="BH25" s="387"/>
      <c r="BI25" s="387"/>
      <c r="BJ25" s="388"/>
      <c r="BK25" s="113" t="s">
        <v>460</v>
      </c>
      <c r="BL25" s="285" t="s">
        <v>755</v>
      </c>
      <c r="BM25" s="285"/>
      <c r="BN25" s="285"/>
      <c r="BO25" s="285"/>
      <c r="BP25" s="285"/>
      <c r="BQ25" s="285"/>
      <c r="BR25" s="285"/>
      <c r="BS25" s="9" t="s">
        <v>400</v>
      </c>
      <c r="BT25" s="9" t="s">
        <v>401</v>
      </c>
      <c r="BU25" s="9" t="s">
        <v>402</v>
      </c>
      <c r="BV25" s="9" t="s">
        <v>403</v>
      </c>
      <c r="BW25" s="9" t="s">
        <v>405</v>
      </c>
      <c r="BX25" s="69" t="s">
        <v>406</v>
      </c>
      <c r="BY25" s="9" t="s">
        <v>407</v>
      </c>
      <c r="BZ25" s="9">
        <f t="shared" si="6"/>
        <v>15</v>
      </c>
      <c r="CA25" s="9">
        <f t="shared" si="7"/>
        <v>15</v>
      </c>
      <c r="CB25" s="9">
        <f t="shared" si="8"/>
        <v>15</v>
      </c>
      <c r="CC25" s="9">
        <f t="shared" si="9"/>
        <v>15</v>
      </c>
      <c r="CD25" s="9">
        <f t="shared" si="10"/>
        <v>15</v>
      </c>
      <c r="CE25" s="9">
        <f t="shared" si="11"/>
        <v>15</v>
      </c>
      <c r="CF25" s="9">
        <f t="shared" si="12"/>
        <v>10</v>
      </c>
      <c r="CG25" s="9">
        <f t="shared" si="13"/>
        <v>100</v>
      </c>
      <c r="CH25" s="9" t="str">
        <f t="shared" si="14"/>
        <v>Fuerte</v>
      </c>
      <c r="CI25" s="9" t="s">
        <v>408</v>
      </c>
      <c r="CJ25" s="9" t="str">
        <f t="shared" si="15"/>
        <v>Fuerte</v>
      </c>
      <c r="CK25" s="9" t="str">
        <f t="shared" si="16"/>
        <v>Fuerte</v>
      </c>
      <c r="CL25" s="9" t="str">
        <f t="shared" si="17"/>
        <v>Fuerte</v>
      </c>
      <c r="CM25" s="9" t="s">
        <v>409</v>
      </c>
      <c r="CN25" s="9" t="s">
        <v>412</v>
      </c>
      <c r="CO25" s="9">
        <f t="shared" si="18"/>
        <v>2</v>
      </c>
      <c r="CP25" s="9">
        <f t="shared" si="19"/>
        <v>1</v>
      </c>
      <c r="CQ25" s="9">
        <f t="shared" si="20"/>
        <v>1</v>
      </c>
      <c r="CR25" s="9">
        <f t="shared" si="21"/>
        <v>4</v>
      </c>
      <c r="CS25" s="9" t="str">
        <f>IF(CN25&lt;&gt;"",INDEX('Ayuda Diligenciamiento'!$AG$11:$AK$15,MATCH(CQ25,'Ayuda Diligenciamiento'!$AF$11:$AF$15,0),MATCH(CR25,'Ayuda Diligenciamiento'!$AG$10:$AK$10,0)),"")</f>
        <v>MAYOR</v>
      </c>
      <c r="CT25" s="145">
        <f t="shared" si="22"/>
        <v>4</v>
      </c>
      <c r="CU25" s="72"/>
    </row>
    <row r="26" spans="1:99" s="12" customFormat="1" ht="320.39999999999998" customHeight="1" x14ac:dyDescent="0.3">
      <c r="A26" s="384" t="s">
        <v>440</v>
      </c>
      <c r="B26" s="385"/>
      <c r="C26" s="385"/>
      <c r="D26" s="385"/>
      <c r="E26" s="385"/>
      <c r="F26" s="291" t="s">
        <v>59</v>
      </c>
      <c r="G26" s="291"/>
      <c r="H26" s="291"/>
      <c r="I26" s="291"/>
      <c r="J26" s="291"/>
      <c r="K26" s="291"/>
      <c r="L26" s="291"/>
      <c r="M26" s="291"/>
      <c r="N26" s="356" t="s">
        <v>40</v>
      </c>
      <c r="O26" s="356"/>
      <c r="P26" s="356"/>
      <c r="Q26" s="356"/>
      <c r="R26" s="356"/>
      <c r="S26" s="356"/>
      <c r="T26" s="356"/>
      <c r="U26" s="356"/>
      <c r="V26" s="291" t="s">
        <v>58</v>
      </c>
      <c r="W26" s="356"/>
      <c r="X26" s="356"/>
      <c r="Y26" s="356"/>
      <c r="Z26" s="356"/>
      <c r="AA26" s="356"/>
      <c r="AB26" s="356"/>
      <c r="AC26" s="356"/>
      <c r="AD26" s="44" t="s">
        <v>36</v>
      </c>
      <c r="AE26" s="44" t="s">
        <v>36</v>
      </c>
      <c r="AF26" s="44" t="s">
        <v>36</v>
      </c>
      <c r="AG26" s="44" t="s">
        <v>36</v>
      </c>
      <c r="AH26" s="44" t="s">
        <v>36</v>
      </c>
      <c r="AI26" s="44" t="s">
        <v>36</v>
      </c>
      <c r="AJ26" s="44" t="s">
        <v>36</v>
      </c>
      <c r="AK26" s="44" t="s">
        <v>37</v>
      </c>
      <c r="AL26" s="44" t="s">
        <v>36</v>
      </c>
      <c r="AM26" s="44" t="s">
        <v>36</v>
      </c>
      <c r="AN26" s="44" t="s">
        <v>36</v>
      </c>
      <c r="AO26" s="44" t="s">
        <v>36</v>
      </c>
      <c r="AP26" s="44" t="s">
        <v>36</v>
      </c>
      <c r="AQ26" s="44" t="s">
        <v>37</v>
      </c>
      <c r="AR26" s="44" t="s">
        <v>36</v>
      </c>
      <c r="AS26" s="44" t="s">
        <v>37</v>
      </c>
      <c r="AT26" s="44" t="s">
        <v>37</v>
      </c>
      <c r="AU26" s="44" t="s">
        <v>37</v>
      </c>
      <c r="AV26" s="44" t="s">
        <v>37</v>
      </c>
      <c r="AW26" s="9">
        <f t="shared" si="1"/>
        <v>13</v>
      </c>
      <c r="AX26" s="9" t="str">
        <f t="shared" si="2"/>
        <v>CATASTRÓFICO</v>
      </c>
      <c r="AY26" s="9">
        <v>2</v>
      </c>
      <c r="AZ26" s="9">
        <f t="shared" si="3"/>
        <v>5</v>
      </c>
      <c r="BA26" s="9">
        <f t="shared" si="4"/>
        <v>5</v>
      </c>
      <c r="BB26" s="9" t="str">
        <f t="shared" si="5"/>
        <v>CATASTRÓFICO</v>
      </c>
      <c r="BC26" s="386" t="s">
        <v>632</v>
      </c>
      <c r="BD26" s="387"/>
      <c r="BE26" s="387"/>
      <c r="BF26" s="387"/>
      <c r="BG26" s="387"/>
      <c r="BH26" s="387"/>
      <c r="BI26" s="387"/>
      <c r="BJ26" s="388"/>
      <c r="BK26" s="113" t="s">
        <v>460</v>
      </c>
      <c r="BL26" s="285" t="s">
        <v>755</v>
      </c>
      <c r="BM26" s="285"/>
      <c r="BN26" s="285"/>
      <c r="BO26" s="285"/>
      <c r="BP26" s="285"/>
      <c r="BQ26" s="285"/>
      <c r="BR26" s="285"/>
      <c r="BS26" s="9" t="s">
        <v>400</v>
      </c>
      <c r="BT26" s="9" t="s">
        <v>401</v>
      </c>
      <c r="BU26" s="9" t="s">
        <v>402</v>
      </c>
      <c r="BV26" s="9" t="s">
        <v>403</v>
      </c>
      <c r="BW26" s="9" t="s">
        <v>405</v>
      </c>
      <c r="BX26" s="69" t="s">
        <v>406</v>
      </c>
      <c r="BY26" s="9" t="s">
        <v>407</v>
      </c>
      <c r="BZ26" s="9">
        <f t="shared" si="6"/>
        <v>15</v>
      </c>
      <c r="CA26" s="9">
        <f t="shared" si="7"/>
        <v>15</v>
      </c>
      <c r="CB26" s="9">
        <f t="shared" si="8"/>
        <v>15</v>
      </c>
      <c r="CC26" s="9">
        <f t="shared" si="9"/>
        <v>15</v>
      </c>
      <c r="CD26" s="9">
        <f t="shared" si="10"/>
        <v>15</v>
      </c>
      <c r="CE26" s="9">
        <f t="shared" si="11"/>
        <v>15</v>
      </c>
      <c r="CF26" s="9">
        <f t="shared" si="12"/>
        <v>10</v>
      </c>
      <c r="CG26" s="9">
        <f t="shared" si="13"/>
        <v>100</v>
      </c>
      <c r="CH26" s="9" t="str">
        <f t="shared" si="14"/>
        <v>Fuerte</v>
      </c>
      <c r="CI26" s="9" t="s">
        <v>408</v>
      </c>
      <c r="CJ26" s="9" t="str">
        <f t="shared" si="15"/>
        <v>Fuerte</v>
      </c>
      <c r="CK26" s="9" t="str">
        <f t="shared" si="16"/>
        <v>Fuerte</v>
      </c>
      <c r="CL26" s="9" t="str">
        <f t="shared" si="17"/>
        <v>Fuerte</v>
      </c>
      <c r="CM26" s="9" t="s">
        <v>409</v>
      </c>
      <c r="CN26" s="9" t="s">
        <v>412</v>
      </c>
      <c r="CO26" s="9">
        <f t="shared" si="18"/>
        <v>2</v>
      </c>
      <c r="CP26" s="9">
        <f t="shared" si="19"/>
        <v>1</v>
      </c>
      <c r="CQ26" s="9">
        <f t="shared" si="20"/>
        <v>1</v>
      </c>
      <c r="CR26" s="9">
        <f t="shared" si="21"/>
        <v>4</v>
      </c>
      <c r="CS26" s="9" t="str">
        <f>IF(CN26&lt;&gt;"",INDEX('Ayuda Diligenciamiento'!$AG$11:$AK$15,MATCH(CQ26,'Ayuda Diligenciamiento'!$AF$11:$AF$15,0),MATCH(CR26,'Ayuda Diligenciamiento'!$AG$10:$AK$10,0)),"")</f>
        <v>MAYOR</v>
      </c>
      <c r="CT26" s="145">
        <f t="shared" si="22"/>
        <v>4</v>
      </c>
      <c r="CU26" s="72"/>
    </row>
    <row r="27" spans="1:99" s="12" customFormat="1" ht="335.1" customHeight="1" x14ac:dyDescent="0.3">
      <c r="A27" s="384" t="s">
        <v>184</v>
      </c>
      <c r="B27" s="385"/>
      <c r="C27" s="385"/>
      <c r="D27" s="385"/>
      <c r="E27" s="385"/>
      <c r="F27" s="291" t="s">
        <v>57</v>
      </c>
      <c r="G27" s="291"/>
      <c r="H27" s="291"/>
      <c r="I27" s="291"/>
      <c r="J27" s="291"/>
      <c r="K27" s="291"/>
      <c r="L27" s="291"/>
      <c r="M27" s="291"/>
      <c r="N27" s="291" t="s">
        <v>56</v>
      </c>
      <c r="O27" s="291"/>
      <c r="P27" s="291"/>
      <c r="Q27" s="291"/>
      <c r="R27" s="291"/>
      <c r="S27" s="291"/>
      <c r="T27" s="291"/>
      <c r="U27" s="291"/>
      <c r="V27" s="291" t="s">
        <v>55</v>
      </c>
      <c r="W27" s="356"/>
      <c r="X27" s="356"/>
      <c r="Y27" s="356"/>
      <c r="Z27" s="356"/>
      <c r="AA27" s="356"/>
      <c r="AB27" s="356"/>
      <c r="AC27" s="356"/>
      <c r="AD27" s="44" t="s">
        <v>36</v>
      </c>
      <c r="AE27" s="44" t="s">
        <v>36</v>
      </c>
      <c r="AF27" s="44" t="s">
        <v>36</v>
      </c>
      <c r="AG27" s="44" t="s">
        <v>36</v>
      </c>
      <c r="AH27" s="44" t="s">
        <v>36</v>
      </c>
      <c r="AI27" s="44" t="s">
        <v>36</v>
      </c>
      <c r="AJ27" s="44" t="s">
        <v>36</v>
      </c>
      <c r="AK27" s="44" t="s">
        <v>37</v>
      </c>
      <c r="AL27" s="44" t="s">
        <v>36</v>
      </c>
      <c r="AM27" s="44" t="s">
        <v>36</v>
      </c>
      <c r="AN27" s="44" t="s">
        <v>36</v>
      </c>
      <c r="AO27" s="44" t="s">
        <v>36</v>
      </c>
      <c r="AP27" s="44" t="s">
        <v>36</v>
      </c>
      <c r="AQ27" s="44" t="s">
        <v>36</v>
      </c>
      <c r="AR27" s="44" t="s">
        <v>36</v>
      </c>
      <c r="AS27" s="44" t="s">
        <v>37</v>
      </c>
      <c r="AT27" s="44" t="s">
        <v>37</v>
      </c>
      <c r="AU27" s="44" t="s">
        <v>37</v>
      </c>
      <c r="AV27" s="44" t="s">
        <v>37</v>
      </c>
      <c r="AW27" s="9">
        <f t="shared" si="1"/>
        <v>14</v>
      </c>
      <c r="AX27" s="130" t="str">
        <f t="shared" si="2"/>
        <v>CATASTRÓFICO</v>
      </c>
      <c r="AY27" s="9">
        <v>4</v>
      </c>
      <c r="AZ27" s="9">
        <f t="shared" si="3"/>
        <v>5</v>
      </c>
      <c r="BA27" s="9">
        <f t="shared" si="4"/>
        <v>5</v>
      </c>
      <c r="BB27" s="9" t="str">
        <f t="shared" si="5"/>
        <v>CATASTRÓFICO</v>
      </c>
      <c r="BC27" s="386" t="s">
        <v>633</v>
      </c>
      <c r="BD27" s="387"/>
      <c r="BE27" s="387"/>
      <c r="BF27" s="387"/>
      <c r="BG27" s="387"/>
      <c r="BH27" s="387"/>
      <c r="BI27" s="387"/>
      <c r="BJ27" s="388"/>
      <c r="BK27" s="113" t="s">
        <v>461</v>
      </c>
      <c r="BL27" s="285" t="s">
        <v>756</v>
      </c>
      <c r="BM27" s="285"/>
      <c r="BN27" s="285"/>
      <c r="BO27" s="285"/>
      <c r="BP27" s="285"/>
      <c r="BQ27" s="285"/>
      <c r="BR27" s="285"/>
      <c r="BS27" s="9" t="s">
        <v>400</v>
      </c>
      <c r="BT27" s="9" t="s">
        <v>401</v>
      </c>
      <c r="BU27" s="9" t="s">
        <v>402</v>
      </c>
      <c r="BV27" s="9" t="s">
        <v>403</v>
      </c>
      <c r="BW27" s="9" t="s">
        <v>405</v>
      </c>
      <c r="BX27" s="69" t="s">
        <v>406</v>
      </c>
      <c r="BY27" s="9" t="s">
        <v>407</v>
      </c>
      <c r="BZ27" s="9">
        <f t="shared" si="6"/>
        <v>15</v>
      </c>
      <c r="CA27" s="9">
        <f t="shared" si="7"/>
        <v>15</v>
      </c>
      <c r="CB27" s="9">
        <f t="shared" si="8"/>
        <v>15</v>
      </c>
      <c r="CC27" s="9">
        <f t="shared" si="9"/>
        <v>15</v>
      </c>
      <c r="CD27" s="9">
        <f t="shared" si="10"/>
        <v>15</v>
      </c>
      <c r="CE27" s="9">
        <f t="shared" si="11"/>
        <v>15</v>
      </c>
      <c r="CF27" s="9">
        <f t="shared" si="12"/>
        <v>10</v>
      </c>
      <c r="CG27" s="9">
        <f t="shared" si="13"/>
        <v>100</v>
      </c>
      <c r="CH27" s="9" t="str">
        <f t="shared" si="14"/>
        <v>Fuerte</v>
      </c>
      <c r="CI27" s="9" t="s">
        <v>408</v>
      </c>
      <c r="CJ27" s="9" t="str">
        <f t="shared" si="15"/>
        <v>Fuerte</v>
      </c>
      <c r="CK27" s="9" t="str">
        <f t="shared" si="16"/>
        <v>Fuerte</v>
      </c>
      <c r="CL27" s="9" t="str">
        <f t="shared" si="17"/>
        <v>Fuerte</v>
      </c>
      <c r="CM27" s="9" t="s">
        <v>409</v>
      </c>
      <c r="CN27" s="9" t="s">
        <v>412</v>
      </c>
      <c r="CO27" s="9">
        <f t="shared" si="18"/>
        <v>2</v>
      </c>
      <c r="CP27" s="9">
        <f t="shared" si="19"/>
        <v>1</v>
      </c>
      <c r="CQ27" s="9">
        <f t="shared" si="20"/>
        <v>2</v>
      </c>
      <c r="CR27" s="9">
        <f t="shared" si="21"/>
        <v>4</v>
      </c>
      <c r="CS27" s="9" t="str">
        <f>IF(CN27&lt;&gt;"",INDEX('Ayuda Diligenciamiento'!$AG$11:$AK$15,MATCH(CQ27,'Ayuda Diligenciamiento'!$AF$11:$AF$15,0),MATCH(CR27,'Ayuda Diligenciamiento'!$AG$10:$AK$10,0)),"")</f>
        <v>MAYOR</v>
      </c>
      <c r="CT27" s="145">
        <f t="shared" si="22"/>
        <v>4</v>
      </c>
      <c r="CU27" s="72"/>
    </row>
    <row r="28" spans="1:99" s="12" customFormat="1" ht="353.25" customHeight="1" x14ac:dyDescent="0.3">
      <c r="A28" s="384" t="s">
        <v>184</v>
      </c>
      <c r="B28" s="385"/>
      <c r="C28" s="385"/>
      <c r="D28" s="385"/>
      <c r="E28" s="385"/>
      <c r="F28" s="291" t="s">
        <v>54</v>
      </c>
      <c r="G28" s="291"/>
      <c r="H28" s="291"/>
      <c r="I28" s="291"/>
      <c r="J28" s="291"/>
      <c r="K28" s="291"/>
      <c r="L28" s="291"/>
      <c r="M28" s="291"/>
      <c r="N28" s="291" t="s">
        <v>53</v>
      </c>
      <c r="O28" s="291"/>
      <c r="P28" s="291"/>
      <c r="Q28" s="291"/>
      <c r="R28" s="291"/>
      <c r="S28" s="291"/>
      <c r="T28" s="291"/>
      <c r="U28" s="291"/>
      <c r="V28" s="291" t="s">
        <v>52</v>
      </c>
      <c r="W28" s="356"/>
      <c r="X28" s="356"/>
      <c r="Y28" s="356"/>
      <c r="Z28" s="356"/>
      <c r="AA28" s="356"/>
      <c r="AB28" s="356"/>
      <c r="AC28" s="356"/>
      <c r="AD28" s="44" t="s">
        <v>36</v>
      </c>
      <c r="AE28" s="44" t="s">
        <v>36</v>
      </c>
      <c r="AF28" s="44" t="s">
        <v>36</v>
      </c>
      <c r="AG28" s="44" t="s">
        <v>36</v>
      </c>
      <c r="AH28" s="44" t="s">
        <v>36</v>
      </c>
      <c r="AI28" s="44" t="s">
        <v>37</v>
      </c>
      <c r="AJ28" s="44" t="s">
        <v>36</v>
      </c>
      <c r="AK28" s="44" t="s">
        <v>37</v>
      </c>
      <c r="AL28" s="44" t="s">
        <v>36</v>
      </c>
      <c r="AM28" s="44" t="s">
        <v>36</v>
      </c>
      <c r="AN28" s="44" t="s">
        <v>36</v>
      </c>
      <c r="AO28" s="44" t="s">
        <v>36</v>
      </c>
      <c r="AP28" s="44" t="s">
        <v>36</v>
      </c>
      <c r="AQ28" s="44" t="s">
        <v>37</v>
      </c>
      <c r="AR28" s="44" t="s">
        <v>37</v>
      </c>
      <c r="AS28" s="44" t="s">
        <v>37</v>
      </c>
      <c r="AT28" s="44" t="s">
        <v>37</v>
      </c>
      <c r="AU28" s="44" t="s">
        <v>37</v>
      </c>
      <c r="AV28" s="44" t="s">
        <v>37</v>
      </c>
      <c r="AW28" s="130">
        <f t="shared" si="1"/>
        <v>11</v>
      </c>
      <c r="AX28" s="130" t="str">
        <f t="shared" si="2"/>
        <v>MAYOR</v>
      </c>
      <c r="AY28" s="44">
        <v>4</v>
      </c>
      <c r="AZ28" s="130">
        <f t="shared" si="3"/>
        <v>4</v>
      </c>
      <c r="BA28" s="130">
        <f t="shared" si="4"/>
        <v>5</v>
      </c>
      <c r="BB28" s="130" t="str">
        <f t="shared" si="5"/>
        <v>CATASTRÓFICO</v>
      </c>
      <c r="BC28" s="386" t="s">
        <v>633</v>
      </c>
      <c r="BD28" s="387"/>
      <c r="BE28" s="387"/>
      <c r="BF28" s="387"/>
      <c r="BG28" s="387"/>
      <c r="BH28" s="387"/>
      <c r="BI28" s="387"/>
      <c r="BJ28" s="388"/>
      <c r="BK28" s="113" t="s">
        <v>461</v>
      </c>
      <c r="BL28" s="285" t="s">
        <v>756</v>
      </c>
      <c r="BM28" s="285"/>
      <c r="BN28" s="285"/>
      <c r="BO28" s="285"/>
      <c r="BP28" s="285"/>
      <c r="BQ28" s="285"/>
      <c r="BR28" s="285"/>
      <c r="BS28" s="9" t="s">
        <v>400</v>
      </c>
      <c r="BT28" s="9" t="s">
        <v>401</v>
      </c>
      <c r="BU28" s="9" t="s">
        <v>402</v>
      </c>
      <c r="BV28" s="9" t="s">
        <v>403</v>
      </c>
      <c r="BW28" s="9" t="s">
        <v>405</v>
      </c>
      <c r="BX28" s="69" t="s">
        <v>406</v>
      </c>
      <c r="BY28" s="9" t="s">
        <v>407</v>
      </c>
      <c r="BZ28" s="9">
        <f t="shared" si="6"/>
        <v>15</v>
      </c>
      <c r="CA28" s="9">
        <f t="shared" si="7"/>
        <v>15</v>
      </c>
      <c r="CB28" s="9">
        <f t="shared" si="8"/>
        <v>15</v>
      </c>
      <c r="CC28" s="9">
        <f t="shared" si="9"/>
        <v>15</v>
      </c>
      <c r="CD28" s="9">
        <f t="shared" si="10"/>
        <v>15</v>
      </c>
      <c r="CE28" s="9">
        <f t="shared" si="11"/>
        <v>15</v>
      </c>
      <c r="CF28" s="9">
        <f t="shared" si="12"/>
        <v>10</v>
      </c>
      <c r="CG28" s="9">
        <f t="shared" si="13"/>
        <v>100</v>
      </c>
      <c r="CH28" s="9" t="str">
        <f t="shared" si="14"/>
        <v>Fuerte</v>
      </c>
      <c r="CI28" s="9" t="s">
        <v>408</v>
      </c>
      <c r="CJ28" s="9" t="str">
        <f t="shared" si="15"/>
        <v>Fuerte</v>
      </c>
      <c r="CK28" s="9" t="str">
        <f t="shared" si="16"/>
        <v>Fuerte</v>
      </c>
      <c r="CL28" s="9" t="str">
        <f t="shared" si="17"/>
        <v>Fuerte</v>
      </c>
      <c r="CM28" s="9" t="s">
        <v>409</v>
      </c>
      <c r="CN28" s="9" t="s">
        <v>412</v>
      </c>
      <c r="CO28" s="9">
        <f t="shared" si="18"/>
        <v>2</v>
      </c>
      <c r="CP28" s="9">
        <f t="shared" si="19"/>
        <v>1</v>
      </c>
      <c r="CQ28" s="9">
        <f t="shared" si="20"/>
        <v>2</v>
      </c>
      <c r="CR28" s="9">
        <f t="shared" si="21"/>
        <v>3</v>
      </c>
      <c r="CS28" s="9" t="str">
        <f>IF(CN28&lt;&gt;"",INDEX('Ayuda Diligenciamiento'!$AG$11:$AK$15,MATCH(CQ28,'Ayuda Diligenciamiento'!$AF$11:$AF$15,0),MATCH(CR28,'Ayuda Diligenciamiento'!$AG$10:$AK$10,0)),"")</f>
        <v>MODERADO</v>
      </c>
      <c r="CT28" s="145">
        <f t="shared" si="22"/>
        <v>3</v>
      </c>
      <c r="CU28" s="72"/>
    </row>
    <row r="29" spans="1:99" s="12" customFormat="1" ht="374.1" customHeight="1" x14ac:dyDescent="0.3">
      <c r="A29" s="384" t="s">
        <v>184</v>
      </c>
      <c r="B29" s="385"/>
      <c r="C29" s="385"/>
      <c r="D29" s="385"/>
      <c r="E29" s="385"/>
      <c r="F29" s="291" t="s">
        <v>51</v>
      </c>
      <c r="G29" s="291"/>
      <c r="H29" s="291"/>
      <c r="I29" s="291"/>
      <c r="J29" s="291"/>
      <c r="K29" s="291"/>
      <c r="L29" s="291"/>
      <c r="M29" s="291"/>
      <c r="N29" s="291" t="s">
        <v>50</v>
      </c>
      <c r="O29" s="291"/>
      <c r="P29" s="291"/>
      <c r="Q29" s="291"/>
      <c r="R29" s="291"/>
      <c r="S29" s="291"/>
      <c r="T29" s="291"/>
      <c r="U29" s="291"/>
      <c r="V29" s="291" t="s">
        <v>49</v>
      </c>
      <c r="W29" s="291"/>
      <c r="X29" s="291"/>
      <c r="Y29" s="291"/>
      <c r="Z29" s="291"/>
      <c r="AA29" s="291"/>
      <c r="AB29" s="291"/>
      <c r="AC29" s="291"/>
      <c r="AD29" s="44" t="s">
        <v>36</v>
      </c>
      <c r="AE29" s="44" t="s">
        <v>36</v>
      </c>
      <c r="AF29" s="44" t="s">
        <v>36</v>
      </c>
      <c r="AG29" s="44" t="s">
        <v>36</v>
      </c>
      <c r="AH29" s="44" t="s">
        <v>36</v>
      </c>
      <c r="AI29" s="44" t="s">
        <v>36</v>
      </c>
      <c r="AJ29" s="44" t="s">
        <v>36</v>
      </c>
      <c r="AK29" s="44" t="s">
        <v>37</v>
      </c>
      <c r="AL29" s="44" t="s">
        <v>36</v>
      </c>
      <c r="AM29" s="44" t="s">
        <v>36</v>
      </c>
      <c r="AN29" s="44" t="s">
        <v>36</v>
      </c>
      <c r="AO29" s="44" t="s">
        <v>36</v>
      </c>
      <c r="AP29" s="44" t="s">
        <v>36</v>
      </c>
      <c r="AQ29" s="44" t="s">
        <v>36</v>
      </c>
      <c r="AR29" s="44" t="s">
        <v>48</v>
      </c>
      <c r="AS29" s="44" t="s">
        <v>37</v>
      </c>
      <c r="AT29" s="44" t="s">
        <v>37</v>
      </c>
      <c r="AU29" s="44" t="s">
        <v>37</v>
      </c>
      <c r="AV29" s="44" t="s">
        <v>37</v>
      </c>
      <c r="AW29" s="130">
        <f t="shared" si="1"/>
        <v>13</v>
      </c>
      <c r="AX29" s="130" t="str">
        <f t="shared" si="2"/>
        <v>CATASTRÓFICO</v>
      </c>
      <c r="AY29" s="44">
        <v>4</v>
      </c>
      <c r="AZ29" s="130">
        <f t="shared" si="3"/>
        <v>5</v>
      </c>
      <c r="BA29" s="130">
        <f t="shared" si="4"/>
        <v>5</v>
      </c>
      <c r="BB29" s="130" t="str">
        <f t="shared" si="5"/>
        <v>CATASTRÓFICO</v>
      </c>
      <c r="BC29" s="386" t="s">
        <v>633</v>
      </c>
      <c r="BD29" s="387"/>
      <c r="BE29" s="387"/>
      <c r="BF29" s="387"/>
      <c r="BG29" s="387"/>
      <c r="BH29" s="387"/>
      <c r="BI29" s="387"/>
      <c r="BJ29" s="388"/>
      <c r="BK29" s="113" t="s">
        <v>461</v>
      </c>
      <c r="BL29" s="285" t="s">
        <v>756</v>
      </c>
      <c r="BM29" s="285"/>
      <c r="BN29" s="285"/>
      <c r="BO29" s="285"/>
      <c r="BP29" s="285"/>
      <c r="BQ29" s="285"/>
      <c r="BR29" s="285"/>
      <c r="BS29" s="9" t="s">
        <v>400</v>
      </c>
      <c r="BT29" s="9" t="s">
        <v>401</v>
      </c>
      <c r="BU29" s="9" t="s">
        <v>402</v>
      </c>
      <c r="BV29" s="9" t="s">
        <v>403</v>
      </c>
      <c r="BW29" s="9" t="s">
        <v>405</v>
      </c>
      <c r="BX29" s="69" t="s">
        <v>406</v>
      </c>
      <c r="BY29" s="9" t="s">
        <v>407</v>
      </c>
      <c r="BZ29" s="9">
        <f t="shared" si="6"/>
        <v>15</v>
      </c>
      <c r="CA29" s="9">
        <f t="shared" si="7"/>
        <v>15</v>
      </c>
      <c r="CB29" s="9">
        <f t="shared" si="8"/>
        <v>15</v>
      </c>
      <c r="CC29" s="9">
        <f t="shared" si="9"/>
        <v>15</v>
      </c>
      <c r="CD29" s="9">
        <f t="shared" si="10"/>
        <v>15</v>
      </c>
      <c r="CE29" s="9">
        <f t="shared" si="11"/>
        <v>15</v>
      </c>
      <c r="CF29" s="9">
        <f t="shared" si="12"/>
        <v>10</v>
      </c>
      <c r="CG29" s="9">
        <f t="shared" si="13"/>
        <v>100</v>
      </c>
      <c r="CH29" s="9" t="str">
        <f t="shared" si="14"/>
        <v>Fuerte</v>
      </c>
      <c r="CI29" s="9" t="s">
        <v>408</v>
      </c>
      <c r="CJ29" s="9" t="str">
        <f t="shared" si="15"/>
        <v>Fuerte</v>
      </c>
      <c r="CK29" s="9" t="str">
        <f t="shared" si="16"/>
        <v>Fuerte</v>
      </c>
      <c r="CL29" s="9" t="str">
        <f t="shared" si="17"/>
        <v>Fuerte</v>
      </c>
      <c r="CM29" s="9" t="s">
        <v>409</v>
      </c>
      <c r="CN29" s="9" t="s">
        <v>412</v>
      </c>
      <c r="CO29" s="9">
        <f t="shared" si="18"/>
        <v>2</v>
      </c>
      <c r="CP29" s="9">
        <f t="shared" si="19"/>
        <v>1</v>
      </c>
      <c r="CQ29" s="9">
        <f t="shared" si="20"/>
        <v>2</v>
      </c>
      <c r="CR29" s="9">
        <f t="shared" si="21"/>
        <v>4</v>
      </c>
      <c r="CS29" s="9" t="str">
        <f>IF(CN29&lt;&gt;"",INDEX('Ayuda Diligenciamiento'!$AG$11:$AK$15,MATCH(CQ29,'Ayuda Diligenciamiento'!$AF$11:$AF$15,0),MATCH(CR29,'Ayuda Diligenciamiento'!$AG$10:$AK$10,0)),"")</f>
        <v>MAYOR</v>
      </c>
      <c r="CT29" s="145">
        <f t="shared" si="22"/>
        <v>4</v>
      </c>
      <c r="CU29" s="72"/>
    </row>
    <row r="30" spans="1:99" s="12" customFormat="1" ht="300" customHeight="1" x14ac:dyDescent="0.3">
      <c r="A30" s="384" t="s">
        <v>634</v>
      </c>
      <c r="B30" s="384"/>
      <c r="C30" s="384"/>
      <c r="D30" s="384"/>
      <c r="E30" s="384"/>
      <c r="F30" s="291" t="s">
        <v>47</v>
      </c>
      <c r="G30" s="291"/>
      <c r="H30" s="291"/>
      <c r="I30" s="291"/>
      <c r="J30" s="291"/>
      <c r="K30" s="291"/>
      <c r="L30" s="291"/>
      <c r="M30" s="291"/>
      <c r="N30" s="291" t="s">
        <v>46</v>
      </c>
      <c r="O30" s="291"/>
      <c r="P30" s="291"/>
      <c r="Q30" s="291"/>
      <c r="R30" s="291"/>
      <c r="S30" s="291"/>
      <c r="T30" s="291"/>
      <c r="U30" s="291"/>
      <c r="V30" s="291" t="s">
        <v>45</v>
      </c>
      <c r="W30" s="356"/>
      <c r="X30" s="356"/>
      <c r="Y30" s="356"/>
      <c r="Z30" s="356"/>
      <c r="AA30" s="356"/>
      <c r="AB30" s="356"/>
      <c r="AC30" s="356"/>
      <c r="AD30" s="44" t="s">
        <v>36</v>
      </c>
      <c r="AE30" s="44" t="s">
        <v>36</v>
      </c>
      <c r="AF30" s="44" t="s">
        <v>36</v>
      </c>
      <c r="AG30" s="44" t="s">
        <v>36</v>
      </c>
      <c r="AH30" s="44" t="s">
        <v>36</v>
      </c>
      <c r="AI30" s="44" t="s">
        <v>36</v>
      </c>
      <c r="AJ30" s="44" t="s">
        <v>36</v>
      </c>
      <c r="AK30" s="44" t="s">
        <v>37</v>
      </c>
      <c r="AL30" s="44" t="s">
        <v>36</v>
      </c>
      <c r="AM30" s="44" t="s">
        <v>36</v>
      </c>
      <c r="AN30" s="44" t="s">
        <v>36</v>
      </c>
      <c r="AO30" s="44" t="s">
        <v>36</v>
      </c>
      <c r="AP30" s="44" t="s">
        <v>36</v>
      </c>
      <c r="AQ30" s="44" t="s">
        <v>36</v>
      </c>
      <c r="AR30" s="44" t="s">
        <v>36</v>
      </c>
      <c r="AS30" s="44" t="s">
        <v>37</v>
      </c>
      <c r="AT30" s="44" t="s">
        <v>37</v>
      </c>
      <c r="AU30" s="44" t="s">
        <v>37</v>
      </c>
      <c r="AV30" s="44" t="s">
        <v>37</v>
      </c>
      <c r="AW30" s="9">
        <f t="shared" si="1"/>
        <v>14</v>
      </c>
      <c r="AX30" s="9" t="str">
        <f t="shared" si="2"/>
        <v>CATASTRÓFICO</v>
      </c>
      <c r="AY30" s="9">
        <v>4</v>
      </c>
      <c r="AZ30" s="9">
        <f t="shared" si="3"/>
        <v>5</v>
      </c>
      <c r="BA30" s="9">
        <f t="shared" si="4"/>
        <v>5</v>
      </c>
      <c r="BB30" s="9" t="str">
        <f t="shared" si="5"/>
        <v>CATASTRÓFICO</v>
      </c>
      <c r="BC30" s="359" t="s">
        <v>635</v>
      </c>
      <c r="BD30" s="360"/>
      <c r="BE30" s="360"/>
      <c r="BF30" s="360"/>
      <c r="BG30" s="360"/>
      <c r="BH30" s="360"/>
      <c r="BI30" s="360"/>
      <c r="BJ30" s="370"/>
      <c r="BK30" s="113" t="s">
        <v>462</v>
      </c>
      <c r="BL30" s="285" t="s">
        <v>757</v>
      </c>
      <c r="BM30" s="285"/>
      <c r="BN30" s="285"/>
      <c r="BO30" s="285"/>
      <c r="BP30" s="285"/>
      <c r="BQ30" s="285"/>
      <c r="BR30" s="285"/>
      <c r="BS30" s="9" t="s">
        <v>400</v>
      </c>
      <c r="BT30" s="9" t="s">
        <v>401</v>
      </c>
      <c r="BU30" s="9" t="s">
        <v>402</v>
      </c>
      <c r="BV30" s="9" t="s">
        <v>403</v>
      </c>
      <c r="BW30" s="9" t="s">
        <v>405</v>
      </c>
      <c r="BX30" s="69" t="s">
        <v>406</v>
      </c>
      <c r="BY30" s="9" t="s">
        <v>407</v>
      </c>
      <c r="BZ30" s="9">
        <f t="shared" si="6"/>
        <v>15</v>
      </c>
      <c r="CA30" s="9">
        <f t="shared" si="7"/>
        <v>15</v>
      </c>
      <c r="CB30" s="9">
        <f t="shared" si="8"/>
        <v>15</v>
      </c>
      <c r="CC30" s="9">
        <f t="shared" si="9"/>
        <v>15</v>
      </c>
      <c r="CD30" s="9">
        <f t="shared" si="10"/>
        <v>15</v>
      </c>
      <c r="CE30" s="9">
        <f t="shared" si="11"/>
        <v>15</v>
      </c>
      <c r="CF30" s="9">
        <f t="shared" si="12"/>
        <v>10</v>
      </c>
      <c r="CG30" s="9">
        <f t="shared" si="13"/>
        <v>100</v>
      </c>
      <c r="CH30" s="9" t="str">
        <f t="shared" si="14"/>
        <v>Fuerte</v>
      </c>
      <c r="CI30" s="9" t="s">
        <v>408</v>
      </c>
      <c r="CJ30" s="9" t="str">
        <f t="shared" si="15"/>
        <v>Fuerte</v>
      </c>
      <c r="CK30" s="9" t="str">
        <f t="shared" si="16"/>
        <v>Fuerte</v>
      </c>
      <c r="CL30" s="9" t="str">
        <f t="shared" si="17"/>
        <v>Fuerte</v>
      </c>
      <c r="CM30" s="9" t="s">
        <v>409</v>
      </c>
      <c r="CN30" s="9" t="s">
        <v>412</v>
      </c>
      <c r="CO30" s="9">
        <f t="shared" si="18"/>
        <v>2</v>
      </c>
      <c r="CP30" s="9">
        <f t="shared" si="19"/>
        <v>1</v>
      </c>
      <c r="CQ30" s="9">
        <f t="shared" si="20"/>
        <v>2</v>
      </c>
      <c r="CR30" s="9">
        <f t="shared" si="21"/>
        <v>4</v>
      </c>
      <c r="CS30" s="9" t="str">
        <f>IF(CN30&lt;&gt;"",INDEX('Ayuda Diligenciamiento'!$AG$11:$AK$15,MATCH(CQ30,'Ayuda Diligenciamiento'!$AF$11:$AF$15,0),MATCH(CR30,'Ayuda Diligenciamiento'!$AG$10:$AK$10,0)),"")</f>
        <v>MAYOR</v>
      </c>
      <c r="CT30" s="145">
        <f t="shared" si="22"/>
        <v>4</v>
      </c>
      <c r="CU30" s="72"/>
    </row>
    <row r="31" spans="1:99" s="12" customFormat="1" ht="300" customHeight="1" x14ac:dyDescent="0.3">
      <c r="A31" s="384" t="s">
        <v>634</v>
      </c>
      <c r="B31" s="384"/>
      <c r="C31" s="384"/>
      <c r="D31" s="384"/>
      <c r="E31" s="384"/>
      <c r="F31" s="291" t="s">
        <v>44</v>
      </c>
      <c r="G31" s="291"/>
      <c r="H31" s="291"/>
      <c r="I31" s="291"/>
      <c r="J31" s="291"/>
      <c r="K31" s="291"/>
      <c r="L31" s="291"/>
      <c r="M31" s="291"/>
      <c r="N31" s="291" t="s">
        <v>43</v>
      </c>
      <c r="O31" s="291"/>
      <c r="P31" s="291"/>
      <c r="Q31" s="291"/>
      <c r="R31" s="291"/>
      <c r="S31" s="291"/>
      <c r="T31" s="291"/>
      <c r="U31" s="291"/>
      <c r="V31" s="291" t="s">
        <v>42</v>
      </c>
      <c r="W31" s="356"/>
      <c r="X31" s="356"/>
      <c r="Y31" s="356"/>
      <c r="Z31" s="356"/>
      <c r="AA31" s="356"/>
      <c r="AB31" s="356"/>
      <c r="AC31" s="356"/>
      <c r="AD31" s="44" t="s">
        <v>36</v>
      </c>
      <c r="AE31" s="44" t="s">
        <v>36</v>
      </c>
      <c r="AF31" s="44" t="s">
        <v>36</v>
      </c>
      <c r="AG31" s="44" t="s">
        <v>37</v>
      </c>
      <c r="AH31" s="44" t="s">
        <v>36</v>
      </c>
      <c r="AI31" s="44" t="s">
        <v>36</v>
      </c>
      <c r="AJ31" s="44" t="s">
        <v>36</v>
      </c>
      <c r="AK31" s="44" t="s">
        <v>37</v>
      </c>
      <c r="AL31" s="44" t="s">
        <v>36</v>
      </c>
      <c r="AM31" s="44" t="s">
        <v>36</v>
      </c>
      <c r="AN31" s="44" t="s">
        <v>36</v>
      </c>
      <c r="AO31" s="44" t="s">
        <v>36</v>
      </c>
      <c r="AP31" s="44" t="s">
        <v>36</v>
      </c>
      <c r="AQ31" s="44" t="s">
        <v>36</v>
      </c>
      <c r="AR31" s="44" t="s">
        <v>36</v>
      </c>
      <c r="AS31" s="44" t="s">
        <v>37</v>
      </c>
      <c r="AT31" s="44" t="s">
        <v>37</v>
      </c>
      <c r="AU31" s="44" t="s">
        <v>37</v>
      </c>
      <c r="AV31" s="44" t="s">
        <v>37</v>
      </c>
      <c r="AW31" s="9">
        <f t="shared" si="1"/>
        <v>13</v>
      </c>
      <c r="AX31" s="9" t="str">
        <f t="shared" si="2"/>
        <v>CATASTRÓFICO</v>
      </c>
      <c r="AY31" s="9">
        <v>4</v>
      </c>
      <c r="AZ31" s="9">
        <f t="shared" si="3"/>
        <v>5</v>
      </c>
      <c r="BA31" s="9">
        <f t="shared" si="4"/>
        <v>5</v>
      </c>
      <c r="BB31" s="9" t="str">
        <f t="shared" si="5"/>
        <v>CATASTRÓFICO</v>
      </c>
      <c r="BC31" s="359" t="s">
        <v>635</v>
      </c>
      <c r="BD31" s="360"/>
      <c r="BE31" s="360"/>
      <c r="BF31" s="360"/>
      <c r="BG31" s="360"/>
      <c r="BH31" s="360"/>
      <c r="BI31" s="360"/>
      <c r="BJ31" s="370"/>
      <c r="BK31" s="113" t="s">
        <v>462</v>
      </c>
      <c r="BL31" s="285" t="s">
        <v>757</v>
      </c>
      <c r="BM31" s="285"/>
      <c r="BN31" s="285"/>
      <c r="BO31" s="285"/>
      <c r="BP31" s="285"/>
      <c r="BQ31" s="285"/>
      <c r="BR31" s="285"/>
      <c r="BS31" s="9" t="s">
        <v>400</v>
      </c>
      <c r="BT31" s="9" t="s">
        <v>401</v>
      </c>
      <c r="BU31" s="9" t="s">
        <v>402</v>
      </c>
      <c r="BV31" s="9" t="s">
        <v>403</v>
      </c>
      <c r="BW31" s="9" t="s">
        <v>405</v>
      </c>
      <c r="BX31" s="69" t="s">
        <v>406</v>
      </c>
      <c r="BY31" s="9" t="s">
        <v>407</v>
      </c>
      <c r="BZ31" s="9">
        <f t="shared" si="6"/>
        <v>15</v>
      </c>
      <c r="CA31" s="9">
        <f t="shared" si="7"/>
        <v>15</v>
      </c>
      <c r="CB31" s="9">
        <f t="shared" si="8"/>
        <v>15</v>
      </c>
      <c r="CC31" s="9">
        <f t="shared" si="9"/>
        <v>15</v>
      </c>
      <c r="CD31" s="9">
        <f t="shared" si="10"/>
        <v>15</v>
      </c>
      <c r="CE31" s="9">
        <f t="shared" si="11"/>
        <v>15</v>
      </c>
      <c r="CF31" s="9">
        <f t="shared" si="12"/>
        <v>10</v>
      </c>
      <c r="CG31" s="9">
        <f t="shared" si="13"/>
        <v>100</v>
      </c>
      <c r="CH31" s="9" t="str">
        <f t="shared" si="14"/>
        <v>Fuerte</v>
      </c>
      <c r="CI31" s="9" t="s">
        <v>408</v>
      </c>
      <c r="CJ31" s="9" t="str">
        <f t="shared" si="15"/>
        <v>Fuerte</v>
      </c>
      <c r="CK31" s="9" t="str">
        <f t="shared" si="16"/>
        <v>Fuerte</v>
      </c>
      <c r="CL31" s="9" t="str">
        <f t="shared" si="17"/>
        <v>Fuerte</v>
      </c>
      <c r="CM31" s="9" t="s">
        <v>409</v>
      </c>
      <c r="CN31" s="9" t="s">
        <v>412</v>
      </c>
      <c r="CO31" s="9">
        <f t="shared" si="18"/>
        <v>2</v>
      </c>
      <c r="CP31" s="9">
        <f t="shared" si="19"/>
        <v>1</v>
      </c>
      <c r="CQ31" s="9">
        <f t="shared" si="20"/>
        <v>2</v>
      </c>
      <c r="CR31" s="9">
        <f t="shared" si="21"/>
        <v>4</v>
      </c>
      <c r="CS31" s="9" t="str">
        <f>IF(CN31&lt;&gt;"",INDEX('Ayuda Diligenciamiento'!$AG$11:$AK$15,MATCH(CQ31,'Ayuda Diligenciamiento'!$AF$11:$AF$15,0),MATCH(CR31,'Ayuda Diligenciamiento'!$AG$10:$AK$10,0)),"")</f>
        <v>MAYOR</v>
      </c>
      <c r="CT31" s="145">
        <f t="shared" si="22"/>
        <v>4</v>
      </c>
      <c r="CU31" s="72"/>
    </row>
    <row r="32" spans="1:99" s="12" customFormat="1" ht="300" customHeight="1" x14ac:dyDescent="0.3">
      <c r="A32" s="384" t="s">
        <v>634</v>
      </c>
      <c r="B32" s="384"/>
      <c r="C32" s="384"/>
      <c r="D32" s="384"/>
      <c r="E32" s="384"/>
      <c r="F32" s="315" t="s">
        <v>41</v>
      </c>
      <c r="G32" s="315"/>
      <c r="H32" s="315"/>
      <c r="I32" s="315"/>
      <c r="J32" s="315"/>
      <c r="K32" s="315"/>
      <c r="L32" s="315"/>
      <c r="M32" s="315"/>
      <c r="N32" s="322" t="s">
        <v>40</v>
      </c>
      <c r="O32" s="322"/>
      <c r="P32" s="322"/>
      <c r="Q32" s="322"/>
      <c r="R32" s="322"/>
      <c r="S32" s="322"/>
      <c r="T32" s="322"/>
      <c r="U32" s="322"/>
      <c r="V32" s="315" t="s">
        <v>39</v>
      </c>
      <c r="W32" s="322"/>
      <c r="X32" s="322"/>
      <c r="Y32" s="322"/>
      <c r="Z32" s="322"/>
      <c r="AA32" s="322"/>
      <c r="AB32" s="322"/>
      <c r="AC32" s="322"/>
      <c r="AD32" s="9" t="s">
        <v>36</v>
      </c>
      <c r="AE32" s="9" t="s">
        <v>36</v>
      </c>
      <c r="AF32" s="9" t="s">
        <v>36</v>
      </c>
      <c r="AG32" s="9" t="s">
        <v>37</v>
      </c>
      <c r="AH32" s="9" t="s">
        <v>36</v>
      </c>
      <c r="AI32" s="9" t="s">
        <v>36</v>
      </c>
      <c r="AJ32" s="9" t="s">
        <v>36</v>
      </c>
      <c r="AK32" s="9" t="s">
        <v>37</v>
      </c>
      <c r="AL32" s="9" t="s">
        <v>36</v>
      </c>
      <c r="AM32" s="9" t="s">
        <v>36</v>
      </c>
      <c r="AN32" s="9" t="s">
        <v>36</v>
      </c>
      <c r="AO32" s="9" t="s">
        <v>36</v>
      </c>
      <c r="AP32" s="9" t="s">
        <v>36</v>
      </c>
      <c r="AQ32" s="9" t="s">
        <v>36</v>
      </c>
      <c r="AR32" s="9" t="s">
        <v>36</v>
      </c>
      <c r="AS32" s="9" t="s">
        <v>37</v>
      </c>
      <c r="AT32" s="9" t="s">
        <v>37</v>
      </c>
      <c r="AU32" s="9" t="s">
        <v>37</v>
      </c>
      <c r="AV32" s="9" t="s">
        <v>37</v>
      </c>
      <c r="AW32" s="9">
        <f t="shared" si="1"/>
        <v>13</v>
      </c>
      <c r="AX32" s="9" t="str">
        <f t="shared" si="2"/>
        <v>CATASTRÓFICO</v>
      </c>
      <c r="AY32" s="9">
        <v>4</v>
      </c>
      <c r="AZ32" s="9">
        <f t="shared" si="3"/>
        <v>5</v>
      </c>
      <c r="BA32" s="9">
        <f t="shared" si="4"/>
        <v>5</v>
      </c>
      <c r="BB32" s="9" t="str">
        <f t="shared" si="5"/>
        <v>CATASTRÓFICO</v>
      </c>
      <c r="BC32" s="359" t="s">
        <v>635</v>
      </c>
      <c r="BD32" s="360"/>
      <c r="BE32" s="360"/>
      <c r="BF32" s="360"/>
      <c r="BG32" s="360"/>
      <c r="BH32" s="360"/>
      <c r="BI32" s="360"/>
      <c r="BJ32" s="370"/>
      <c r="BK32" s="113" t="s">
        <v>462</v>
      </c>
      <c r="BL32" s="285" t="s">
        <v>757</v>
      </c>
      <c r="BM32" s="285"/>
      <c r="BN32" s="285"/>
      <c r="BO32" s="285"/>
      <c r="BP32" s="285"/>
      <c r="BQ32" s="285"/>
      <c r="BR32" s="285"/>
      <c r="BS32" s="9" t="s">
        <v>400</v>
      </c>
      <c r="BT32" s="9" t="s">
        <v>401</v>
      </c>
      <c r="BU32" s="9" t="s">
        <v>402</v>
      </c>
      <c r="BV32" s="9" t="s">
        <v>403</v>
      </c>
      <c r="BW32" s="9" t="s">
        <v>405</v>
      </c>
      <c r="BX32" s="69" t="s">
        <v>406</v>
      </c>
      <c r="BY32" s="9" t="s">
        <v>407</v>
      </c>
      <c r="BZ32" s="9">
        <f t="shared" si="6"/>
        <v>15</v>
      </c>
      <c r="CA32" s="9">
        <f t="shared" si="7"/>
        <v>15</v>
      </c>
      <c r="CB32" s="9">
        <f t="shared" si="8"/>
        <v>15</v>
      </c>
      <c r="CC32" s="9">
        <f t="shared" si="9"/>
        <v>15</v>
      </c>
      <c r="CD32" s="9">
        <f t="shared" si="10"/>
        <v>15</v>
      </c>
      <c r="CE32" s="9">
        <f t="shared" si="11"/>
        <v>15</v>
      </c>
      <c r="CF32" s="9">
        <f t="shared" si="12"/>
        <v>10</v>
      </c>
      <c r="CG32" s="9">
        <f t="shared" si="13"/>
        <v>100</v>
      </c>
      <c r="CH32" s="9" t="str">
        <f t="shared" si="14"/>
        <v>Fuerte</v>
      </c>
      <c r="CI32" s="9" t="s">
        <v>408</v>
      </c>
      <c r="CJ32" s="9" t="str">
        <f t="shared" si="15"/>
        <v>Fuerte</v>
      </c>
      <c r="CK32" s="9" t="str">
        <f t="shared" si="16"/>
        <v>Fuerte</v>
      </c>
      <c r="CL32" s="9" t="str">
        <f t="shared" si="17"/>
        <v>Fuerte</v>
      </c>
      <c r="CM32" s="9" t="s">
        <v>409</v>
      </c>
      <c r="CN32" s="9" t="s">
        <v>412</v>
      </c>
      <c r="CO32" s="9">
        <f t="shared" si="18"/>
        <v>2</v>
      </c>
      <c r="CP32" s="9">
        <f t="shared" si="19"/>
        <v>1</v>
      </c>
      <c r="CQ32" s="9">
        <f t="shared" si="20"/>
        <v>2</v>
      </c>
      <c r="CR32" s="9">
        <f t="shared" si="21"/>
        <v>4</v>
      </c>
      <c r="CS32" s="9" t="str">
        <f>IF(CN32&lt;&gt;"",INDEX('Ayuda Diligenciamiento'!$AG$11:$AK$15,MATCH(CQ32,'Ayuda Diligenciamiento'!$AF$11:$AF$15,0),MATCH(CR32,'Ayuda Diligenciamiento'!$AG$10:$AK$10,0)),"")</f>
        <v>MAYOR</v>
      </c>
      <c r="CT32" s="145">
        <f t="shared" si="22"/>
        <v>4</v>
      </c>
      <c r="CU32" s="72"/>
    </row>
    <row r="33" spans="1:99" customFormat="1" ht="98.1" customHeight="1" x14ac:dyDescent="0.3">
      <c r="A33" s="286" t="s">
        <v>199</v>
      </c>
      <c r="B33" s="295"/>
      <c r="C33" s="295"/>
      <c r="D33" s="295"/>
      <c r="E33" s="295"/>
      <c r="F33" s="287" t="s">
        <v>115</v>
      </c>
      <c r="G33" s="295"/>
      <c r="H33" s="295"/>
      <c r="I33" s="295"/>
      <c r="J33" s="295"/>
      <c r="K33" s="295"/>
      <c r="L33" s="295"/>
      <c r="M33" s="295"/>
      <c r="N33" s="287" t="s">
        <v>295</v>
      </c>
      <c r="O33" s="295"/>
      <c r="P33" s="295"/>
      <c r="Q33" s="295"/>
      <c r="R33" s="295"/>
      <c r="S33" s="295"/>
      <c r="T33" s="295"/>
      <c r="U33" s="295"/>
      <c r="V33" s="295" t="s">
        <v>654</v>
      </c>
      <c r="W33" s="295"/>
      <c r="X33" s="295"/>
      <c r="Y33" s="295"/>
      <c r="Z33" s="295"/>
      <c r="AA33" s="295"/>
      <c r="AB33" s="295"/>
      <c r="AC33" s="373"/>
      <c r="AD33" s="5" t="s">
        <v>36</v>
      </c>
      <c r="AE33" s="9" t="s">
        <v>36</v>
      </c>
      <c r="AF33" s="9" t="s">
        <v>37</v>
      </c>
      <c r="AG33" s="9" t="s">
        <v>37</v>
      </c>
      <c r="AH33" s="9" t="s">
        <v>36</v>
      </c>
      <c r="AI33" s="9" t="s">
        <v>36</v>
      </c>
      <c r="AJ33" s="9" t="s">
        <v>37</v>
      </c>
      <c r="AK33" s="9" t="s">
        <v>36</v>
      </c>
      <c r="AL33" s="9" t="s">
        <v>37</v>
      </c>
      <c r="AM33" s="9" t="s">
        <v>36</v>
      </c>
      <c r="AN33" s="9" t="s">
        <v>36</v>
      </c>
      <c r="AO33" s="9" t="s">
        <v>36</v>
      </c>
      <c r="AP33" s="9" t="s">
        <v>36</v>
      </c>
      <c r="AQ33" s="9" t="s">
        <v>36</v>
      </c>
      <c r="AR33" s="9" t="s">
        <v>37</v>
      </c>
      <c r="AS33" s="9" t="s">
        <v>37</v>
      </c>
      <c r="AT33" s="9" t="s">
        <v>37</v>
      </c>
      <c r="AU33" s="9" t="s">
        <v>37</v>
      </c>
      <c r="AV33" s="10" t="s">
        <v>37</v>
      </c>
      <c r="AW33" s="7">
        <f t="shared" si="1"/>
        <v>10</v>
      </c>
      <c r="AX33" s="6" t="str">
        <f t="shared" si="2"/>
        <v>MAYOR</v>
      </c>
      <c r="AY33" s="6"/>
      <c r="AZ33" s="118">
        <f t="shared" si="3"/>
        <v>4</v>
      </c>
      <c r="BA33" s="8">
        <f t="shared" si="4"/>
        <v>4</v>
      </c>
      <c r="BB33" s="6" t="str">
        <f t="shared" si="5"/>
        <v>MAYOR</v>
      </c>
      <c r="BC33" s="382" t="s">
        <v>655</v>
      </c>
      <c r="BD33" s="383"/>
      <c r="BE33" s="383"/>
      <c r="BF33" s="383"/>
      <c r="BG33" s="383"/>
      <c r="BH33" s="383"/>
      <c r="BI33" s="383"/>
      <c r="BJ33" s="383"/>
      <c r="BK33" s="113" t="s">
        <v>486</v>
      </c>
      <c r="BL33" s="285" t="s">
        <v>758</v>
      </c>
      <c r="BM33" s="285"/>
      <c r="BN33" s="285"/>
      <c r="BO33" s="285"/>
      <c r="BP33" s="285"/>
      <c r="BQ33" s="285"/>
      <c r="BR33" s="285"/>
      <c r="BS33" s="9" t="s">
        <v>400</v>
      </c>
      <c r="BT33" s="9" t="s">
        <v>401</v>
      </c>
      <c r="BU33" s="9" t="s">
        <v>402</v>
      </c>
      <c r="BV33" s="9" t="s">
        <v>403</v>
      </c>
      <c r="BW33" s="9" t="s">
        <v>405</v>
      </c>
      <c r="BX33" s="69" t="s">
        <v>406</v>
      </c>
      <c r="BY33" s="9" t="s">
        <v>407</v>
      </c>
      <c r="BZ33" s="9">
        <f t="shared" si="6"/>
        <v>15</v>
      </c>
      <c r="CA33" s="9">
        <f t="shared" si="7"/>
        <v>15</v>
      </c>
      <c r="CB33" s="9">
        <f t="shared" si="8"/>
        <v>15</v>
      </c>
      <c r="CC33" s="9">
        <f t="shared" si="9"/>
        <v>15</v>
      </c>
      <c r="CD33" s="9">
        <f t="shared" si="10"/>
        <v>15</v>
      </c>
      <c r="CE33" s="9">
        <f t="shared" si="11"/>
        <v>15</v>
      </c>
      <c r="CF33" s="9">
        <f t="shared" si="12"/>
        <v>10</v>
      </c>
      <c r="CG33" s="9">
        <f t="shared" si="13"/>
        <v>100</v>
      </c>
      <c r="CH33" s="9" t="str">
        <f t="shared" si="14"/>
        <v>Fuerte</v>
      </c>
      <c r="CI33" s="9" t="s">
        <v>408</v>
      </c>
      <c r="CJ33" s="9" t="str">
        <f t="shared" si="15"/>
        <v>Fuerte</v>
      </c>
      <c r="CK33" s="9" t="str">
        <f t="shared" si="16"/>
        <v>Fuerte</v>
      </c>
      <c r="CL33" s="9" t="str">
        <f t="shared" si="17"/>
        <v>Fuerte</v>
      </c>
      <c r="CM33" s="9" t="s">
        <v>409</v>
      </c>
      <c r="CN33" s="9" t="s">
        <v>412</v>
      </c>
      <c r="CO33" s="9">
        <f t="shared" ref="CO33:CO42" si="23">IF(CM33="Directamente",IF(CL33="Fuerte", 2, IF(CL33="Moderado", 1,0)),0)</f>
        <v>2</v>
      </c>
      <c r="CP33" s="9">
        <f t="shared" ref="CP33:CP42" si="24">IF(CN33="Directamente",IF(CL33="Fuerte",2,IF(CL33="Moderado",1,0)),IF(AND(CN33="Indirectamente",CL33="Fuerte"),1,0))</f>
        <v>1</v>
      </c>
      <c r="CQ33" s="9">
        <f t="shared" ref="CQ33:CQ42" si="25">IF(AY33-CO33&lt;=0,1,AY33-CO33)</f>
        <v>1</v>
      </c>
      <c r="CR33" s="9">
        <f t="shared" ref="CR33:CR42" si="26">IF(AZ33-CP33&lt;=0,1,AZ33-CP33)</f>
        <v>3</v>
      </c>
      <c r="CS33" s="9" t="str">
        <f>IF(CN33&lt;&gt;"",INDEX('Ayuda Diligenciamiento'!$AG$11:$AK$15,MATCH(CQ33,'Ayuda Diligenciamiento'!$AF$11:$AF$15,0),MATCH(CR33,'Ayuda Diligenciamiento'!$AG$10:$AK$10,0)),"")</f>
        <v>MODERADO</v>
      </c>
      <c r="CT33" s="145">
        <f t="shared" si="22"/>
        <v>3</v>
      </c>
      <c r="CU33" s="71"/>
    </row>
    <row r="34" spans="1:99" customFormat="1" ht="159" customHeight="1" x14ac:dyDescent="0.3">
      <c r="A34" s="286" t="s">
        <v>307</v>
      </c>
      <c r="B34" s="295"/>
      <c r="C34" s="295"/>
      <c r="D34" s="295"/>
      <c r="E34" s="295"/>
      <c r="F34" s="291" t="s">
        <v>343</v>
      </c>
      <c r="G34" s="291"/>
      <c r="H34" s="291"/>
      <c r="I34" s="291"/>
      <c r="J34" s="291"/>
      <c r="K34" s="291"/>
      <c r="L34" s="291"/>
      <c r="M34" s="291"/>
      <c r="N34" s="315" t="s">
        <v>130</v>
      </c>
      <c r="O34" s="315"/>
      <c r="P34" s="315"/>
      <c r="Q34" s="315"/>
      <c r="R34" s="315"/>
      <c r="S34" s="315"/>
      <c r="T34" s="315"/>
      <c r="U34" s="315"/>
      <c r="V34" s="315" t="s">
        <v>310</v>
      </c>
      <c r="W34" s="322"/>
      <c r="X34" s="322"/>
      <c r="Y34" s="322"/>
      <c r="Z34" s="322"/>
      <c r="AA34" s="322"/>
      <c r="AB34" s="322"/>
      <c r="AC34" s="323"/>
      <c r="AD34" s="5" t="s">
        <v>36</v>
      </c>
      <c r="AE34" s="5" t="s">
        <v>36</v>
      </c>
      <c r="AF34" s="5" t="s">
        <v>36</v>
      </c>
      <c r="AG34" s="5" t="s">
        <v>37</v>
      </c>
      <c r="AH34" s="5" t="s">
        <v>36</v>
      </c>
      <c r="AI34" s="5" t="s">
        <v>36</v>
      </c>
      <c r="AJ34" s="5" t="s">
        <v>37</v>
      </c>
      <c r="AK34" s="40" t="s">
        <v>131</v>
      </c>
      <c r="AL34" s="5" t="s">
        <v>36</v>
      </c>
      <c r="AM34" s="5" t="s">
        <v>36</v>
      </c>
      <c r="AN34" s="5" t="s">
        <v>36</v>
      </c>
      <c r="AO34" s="5" t="s">
        <v>36</v>
      </c>
      <c r="AP34" s="5" t="s">
        <v>36</v>
      </c>
      <c r="AQ34" s="5" t="s">
        <v>36</v>
      </c>
      <c r="AR34" s="5" t="s">
        <v>37</v>
      </c>
      <c r="AS34" s="5" t="s">
        <v>37</v>
      </c>
      <c r="AT34" s="5" t="s">
        <v>37</v>
      </c>
      <c r="AU34" s="5" t="s">
        <v>37</v>
      </c>
      <c r="AV34" s="5" t="s">
        <v>37</v>
      </c>
      <c r="AW34" s="7">
        <f>COUNTIF(AD34:AV34, "SI")</f>
        <v>11</v>
      </c>
      <c r="AX34" s="6" t="str">
        <f>IF($AS34="SI","CATASTRÓFICO",IF($AW34=0,".",IF($AW34&lt;6,"MODERADO",IF($AW34&lt;12,"MAYOR","CATASTRÓFICO"))))</f>
        <v>MAYOR</v>
      </c>
      <c r="AY34" s="6">
        <v>1</v>
      </c>
      <c r="AZ34" s="118">
        <f>IF(AX34="MODERADO",3,IF(AX34="MAYOR",4,IF(AX34="CATASTRÓFICO",5,"0")))</f>
        <v>4</v>
      </c>
      <c r="BA34" s="8">
        <f>IF($AZ34=5,5,IF(AND($AZ34=4,$AY34&gt;2),5,IF(AND($AZ34=4,$AY34&lt;3),4,IF(AND($AZ34=3,$AY34=5),5,IF(AND($AZ34=3,$AY34&gt;2),4,IF(AND($AZ34=3,$AY34&lt;3),3,0))))))</f>
        <v>4</v>
      </c>
      <c r="BB34" s="6" t="str">
        <f>IF(BA34=5,"CATASTRÓFICO",IF(BA34=4,"MAYOR",IF(BA34=3,"MODERADO",".")))</f>
        <v>MAYOR</v>
      </c>
      <c r="BC34" s="324" t="s">
        <v>636</v>
      </c>
      <c r="BD34" s="356"/>
      <c r="BE34" s="356"/>
      <c r="BF34" s="356"/>
      <c r="BG34" s="356"/>
      <c r="BH34" s="356"/>
      <c r="BI34" s="356"/>
      <c r="BJ34" s="356"/>
      <c r="BK34" s="113" t="s">
        <v>759</v>
      </c>
      <c r="BL34" s="285" t="s">
        <v>760</v>
      </c>
      <c r="BM34" s="285"/>
      <c r="BN34" s="285"/>
      <c r="BO34" s="285"/>
      <c r="BP34" s="285"/>
      <c r="BQ34" s="285"/>
      <c r="BR34" s="285"/>
      <c r="BS34" s="9" t="s">
        <v>400</v>
      </c>
      <c r="BT34" s="9" t="s">
        <v>401</v>
      </c>
      <c r="BU34" s="9" t="s">
        <v>402</v>
      </c>
      <c r="BV34" s="9" t="s">
        <v>403</v>
      </c>
      <c r="BW34" s="9" t="s">
        <v>405</v>
      </c>
      <c r="BX34" s="69" t="s">
        <v>406</v>
      </c>
      <c r="BY34" s="9" t="s">
        <v>407</v>
      </c>
      <c r="BZ34" s="9">
        <f t="shared" si="6"/>
        <v>15</v>
      </c>
      <c r="CA34" s="9">
        <f t="shared" si="7"/>
        <v>15</v>
      </c>
      <c r="CB34" s="9">
        <f t="shared" si="8"/>
        <v>15</v>
      </c>
      <c r="CC34" s="9">
        <f t="shared" si="9"/>
        <v>15</v>
      </c>
      <c r="CD34" s="9">
        <f t="shared" si="10"/>
        <v>15</v>
      </c>
      <c r="CE34" s="9">
        <f t="shared" si="11"/>
        <v>15</v>
      </c>
      <c r="CF34" s="9">
        <f t="shared" si="12"/>
        <v>10</v>
      </c>
      <c r="CG34" s="9">
        <f t="shared" si="13"/>
        <v>100</v>
      </c>
      <c r="CH34" s="9" t="str">
        <f t="shared" si="14"/>
        <v>Fuerte</v>
      </c>
      <c r="CI34" s="9" t="s">
        <v>408</v>
      </c>
      <c r="CJ34" s="9" t="str">
        <f t="shared" si="15"/>
        <v>Fuerte</v>
      </c>
      <c r="CK34" s="9" t="str">
        <f t="shared" si="16"/>
        <v>Fuerte</v>
      </c>
      <c r="CL34" s="9" t="str">
        <f t="shared" si="17"/>
        <v>Fuerte</v>
      </c>
      <c r="CM34" s="9" t="s">
        <v>409</v>
      </c>
      <c r="CN34" s="9" t="s">
        <v>410</v>
      </c>
      <c r="CO34" s="9">
        <f t="shared" si="23"/>
        <v>2</v>
      </c>
      <c r="CP34" s="9">
        <f t="shared" si="24"/>
        <v>0</v>
      </c>
      <c r="CQ34" s="9">
        <f t="shared" si="25"/>
        <v>1</v>
      </c>
      <c r="CR34" s="9">
        <f t="shared" si="26"/>
        <v>4</v>
      </c>
      <c r="CS34" s="9" t="str">
        <f>IF(CN34&lt;&gt;"",INDEX('Ayuda Diligenciamiento'!$AG$11:$AK$15,MATCH(CQ34,'Ayuda Diligenciamiento'!$AF$11:$AF$15,0),MATCH(CR34,'Ayuda Diligenciamiento'!$AG$10:$AK$10,0)),"")</f>
        <v>MAYOR</v>
      </c>
      <c r="CT34" s="145">
        <f t="shared" si="22"/>
        <v>4</v>
      </c>
      <c r="CU34" s="71"/>
    </row>
    <row r="35" spans="1:99" customFormat="1" ht="154.35" customHeight="1" x14ac:dyDescent="0.3">
      <c r="A35" s="286" t="s">
        <v>308</v>
      </c>
      <c r="B35" s="295"/>
      <c r="C35" s="295"/>
      <c r="D35" s="295"/>
      <c r="E35" s="295"/>
      <c r="F35" s="315" t="s">
        <v>312</v>
      </c>
      <c r="G35" s="315"/>
      <c r="H35" s="315"/>
      <c r="I35" s="315"/>
      <c r="J35" s="315"/>
      <c r="K35" s="315"/>
      <c r="L35" s="315"/>
      <c r="M35" s="315"/>
      <c r="N35" s="315" t="s">
        <v>130</v>
      </c>
      <c r="O35" s="315"/>
      <c r="P35" s="315"/>
      <c r="Q35" s="315"/>
      <c r="R35" s="315"/>
      <c r="S35" s="315"/>
      <c r="T35" s="315"/>
      <c r="U35" s="315"/>
      <c r="V35" s="315" t="s">
        <v>313</v>
      </c>
      <c r="W35" s="322"/>
      <c r="X35" s="322"/>
      <c r="Y35" s="322"/>
      <c r="Z35" s="322"/>
      <c r="AA35" s="322"/>
      <c r="AB35" s="322"/>
      <c r="AC35" s="323"/>
      <c r="AD35" s="5" t="s">
        <v>36</v>
      </c>
      <c r="AE35" s="9" t="s">
        <v>37</v>
      </c>
      <c r="AF35" s="9" t="s">
        <v>37</v>
      </c>
      <c r="AG35" s="9" t="s">
        <v>37</v>
      </c>
      <c r="AH35" s="9" t="s">
        <v>37</v>
      </c>
      <c r="AI35" s="9" t="s">
        <v>37</v>
      </c>
      <c r="AJ35" s="9" t="s">
        <v>37</v>
      </c>
      <c r="AK35" s="9" t="s">
        <v>37</v>
      </c>
      <c r="AL35" s="9" t="s">
        <v>37</v>
      </c>
      <c r="AM35" s="9" t="s">
        <v>36</v>
      </c>
      <c r="AN35" s="9" t="s">
        <v>36</v>
      </c>
      <c r="AO35" s="9" t="s">
        <v>36</v>
      </c>
      <c r="AP35" s="9" t="s">
        <v>36</v>
      </c>
      <c r="AQ35" s="9" t="s">
        <v>37</v>
      </c>
      <c r="AR35" s="9" t="s">
        <v>37</v>
      </c>
      <c r="AS35" s="9" t="s">
        <v>37</v>
      </c>
      <c r="AT35" s="9" t="s">
        <v>37</v>
      </c>
      <c r="AU35" s="9" t="s">
        <v>37</v>
      </c>
      <c r="AV35" s="10" t="s">
        <v>37</v>
      </c>
      <c r="AW35" s="7">
        <f t="shared" ref="AW35:AW36" si="27">COUNTIF(AD35:AV35, "SI")</f>
        <v>5</v>
      </c>
      <c r="AX35" s="6" t="str">
        <f t="shared" ref="AX35:AX36" si="28">IF($AS35="SI","CATASTRÓFICO",IF($AW35=0,".",IF($AW35&lt;6,"MODERADO",IF($AW35&lt;12,"MAYOR","CATASTRÓFICO"))))</f>
        <v>MODERADO</v>
      </c>
      <c r="AY35" s="6">
        <v>4</v>
      </c>
      <c r="AZ35" s="118">
        <f t="shared" ref="AZ35:AZ36" si="29">IF(AX35="MODERADO",3,IF(AX35="MAYOR",4,IF(AX35="CATASTRÓFICO",5,"0")))</f>
        <v>3</v>
      </c>
      <c r="BA35" s="8">
        <f t="shared" ref="BA35:BA36" si="30">IF($AZ35=5,5,IF(AND($AZ35=4,$AY35&gt;2),5,IF(AND($AZ35=4,$AY35&lt;3),4,IF(AND($AZ35=3,$AY35=5),5,IF(AND($AZ35=3,$AY35&gt;2),4,IF(AND($AZ35=3,$AY35&lt;3),3,0))))))</f>
        <v>4</v>
      </c>
      <c r="BB35" s="6" t="str">
        <f t="shared" ref="BB35:BB36" si="31">IF(BA35=5,"CATASTRÓFICO",IF(BA35=4,"MAYOR",IF(BA35=3,"MODERADO",".")))</f>
        <v>MAYOR</v>
      </c>
      <c r="BC35" s="379" t="s">
        <v>630</v>
      </c>
      <c r="BD35" s="356"/>
      <c r="BE35" s="356"/>
      <c r="BF35" s="356"/>
      <c r="BG35" s="356"/>
      <c r="BH35" s="356"/>
      <c r="BI35" s="356"/>
      <c r="BJ35" s="356"/>
      <c r="BK35" s="113" t="s">
        <v>493</v>
      </c>
      <c r="BL35" s="285" t="s">
        <v>761</v>
      </c>
      <c r="BM35" s="285"/>
      <c r="BN35" s="285"/>
      <c r="BO35" s="285"/>
      <c r="BP35" s="285"/>
      <c r="BQ35" s="285"/>
      <c r="BR35" s="285"/>
      <c r="BS35" s="9" t="s">
        <v>400</v>
      </c>
      <c r="BT35" s="9" t="s">
        <v>401</v>
      </c>
      <c r="BU35" s="9" t="s">
        <v>402</v>
      </c>
      <c r="BV35" s="9" t="s">
        <v>403</v>
      </c>
      <c r="BW35" s="9" t="s">
        <v>405</v>
      </c>
      <c r="BX35" s="69" t="s">
        <v>406</v>
      </c>
      <c r="BY35" s="9" t="s">
        <v>407</v>
      </c>
      <c r="BZ35" s="9">
        <f t="shared" si="6"/>
        <v>15</v>
      </c>
      <c r="CA35" s="9">
        <f t="shared" si="7"/>
        <v>15</v>
      </c>
      <c r="CB35" s="9">
        <f t="shared" si="8"/>
        <v>15</v>
      </c>
      <c r="CC35" s="9">
        <f t="shared" si="9"/>
        <v>15</v>
      </c>
      <c r="CD35" s="9">
        <f t="shared" si="10"/>
        <v>15</v>
      </c>
      <c r="CE35" s="9">
        <f t="shared" si="11"/>
        <v>15</v>
      </c>
      <c r="CF35" s="9">
        <f t="shared" si="12"/>
        <v>10</v>
      </c>
      <c r="CG35" s="9">
        <f t="shared" si="13"/>
        <v>100</v>
      </c>
      <c r="CH35" s="9" t="str">
        <f t="shared" si="14"/>
        <v>Fuerte</v>
      </c>
      <c r="CI35" s="9" t="s">
        <v>408</v>
      </c>
      <c r="CJ35" s="9" t="str">
        <f t="shared" si="15"/>
        <v>Fuerte</v>
      </c>
      <c r="CK35" s="9" t="str">
        <f t="shared" si="16"/>
        <v>Fuerte</v>
      </c>
      <c r="CL35" s="9" t="str">
        <f t="shared" si="17"/>
        <v>Fuerte</v>
      </c>
      <c r="CM35" s="9" t="s">
        <v>409</v>
      </c>
      <c r="CN35" s="9" t="s">
        <v>412</v>
      </c>
      <c r="CO35" s="9">
        <f t="shared" si="23"/>
        <v>2</v>
      </c>
      <c r="CP35" s="9">
        <f t="shared" si="24"/>
        <v>1</v>
      </c>
      <c r="CQ35" s="9">
        <f t="shared" si="25"/>
        <v>2</v>
      </c>
      <c r="CR35" s="9">
        <f t="shared" si="26"/>
        <v>2</v>
      </c>
      <c r="CS35" s="9" t="str">
        <f>IF(CN35&lt;&gt;"",INDEX('Ayuda Diligenciamiento'!$AG$11:$AK$15,MATCH(CQ35,'Ayuda Diligenciamiento'!$AF$11:$AF$15,0),MATCH(CR35,'Ayuda Diligenciamiento'!$AG$10:$AK$10,0)),"")</f>
        <v>BAJO</v>
      </c>
      <c r="CT35" s="145">
        <f t="shared" si="22"/>
        <v>1</v>
      </c>
      <c r="CU35" s="71"/>
    </row>
    <row r="36" spans="1:99" customFormat="1" ht="287.10000000000002" customHeight="1" x14ac:dyDescent="0.3">
      <c r="A36" s="286" t="s">
        <v>309</v>
      </c>
      <c r="B36" s="295"/>
      <c r="C36" s="295"/>
      <c r="D36" s="295"/>
      <c r="E36" s="295"/>
      <c r="F36" s="291" t="s">
        <v>342</v>
      </c>
      <c r="G36" s="291"/>
      <c r="H36" s="291"/>
      <c r="I36" s="291"/>
      <c r="J36" s="291"/>
      <c r="K36" s="291"/>
      <c r="L36" s="291"/>
      <c r="M36" s="291"/>
      <c r="N36" s="295" t="s">
        <v>137</v>
      </c>
      <c r="O36" s="295"/>
      <c r="P36" s="295"/>
      <c r="Q36" s="295"/>
      <c r="R36" s="295"/>
      <c r="S36" s="295"/>
      <c r="T36" s="295"/>
      <c r="U36" s="295"/>
      <c r="V36" s="315" t="s">
        <v>311</v>
      </c>
      <c r="W36" s="322"/>
      <c r="X36" s="322"/>
      <c r="Y36" s="322"/>
      <c r="Z36" s="322"/>
      <c r="AA36" s="322"/>
      <c r="AB36" s="322"/>
      <c r="AC36" s="323"/>
      <c r="AD36" s="5" t="s">
        <v>36</v>
      </c>
      <c r="AE36" s="9" t="s">
        <v>36</v>
      </c>
      <c r="AF36" s="9" t="s">
        <v>37</v>
      </c>
      <c r="AG36" s="9" t="s">
        <v>37</v>
      </c>
      <c r="AH36" s="9" t="s">
        <v>37</v>
      </c>
      <c r="AI36" s="9" t="s">
        <v>37</v>
      </c>
      <c r="AJ36" s="9" t="s">
        <v>37</v>
      </c>
      <c r="AK36" s="9" t="s">
        <v>37</v>
      </c>
      <c r="AL36" s="9" t="s">
        <v>37</v>
      </c>
      <c r="AM36" s="9" t="s">
        <v>36</v>
      </c>
      <c r="AN36" s="9" t="s">
        <v>36</v>
      </c>
      <c r="AO36" s="9" t="s">
        <v>36</v>
      </c>
      <c r="AP36" s="9" t="s">
        <v>36</v>
      </c>
      <c r="AQ36" s="9" t="s">
        <v>37</v>
      </c>
      <c r="AR36" s="9" t="s">
        <v>37</v>
      </c>
      <c r="AS36" s="9" t="s">
        <v>37</v>
      </c>
      <c r="AT36" s="9" t="s">
        <v>37</v>
      </c>
      <c r="AU36" s="9" t="s">
        <v>37</v>
      </c>
      <c r="AV36" s="10" t="s">
        <v>37</v>
      </c>
      <c r="AW36" s="7">
        <f t="shared" si="27"/>
        <v>6</v>
      </c>
      <c r="AX36" s="6" t="str">
        <f t="shared" si="28"/>
        <v>MAYOR</v>
      </c>
      <c r="AY36" s="6">
        <v>1</v>
      </c>
      <c r="AZ36" s="118">
        <f t="shared" si="29"/>
        <v>4</v>
      </c>
      <c r="BA36" s="8">
        <f t="shared" si="30"/>
        <v>4</v>
      </c>
      <c r="BB36" s="6" t="str">
        <f t="shared" si="31"/>
        <v>MAYOR</v>
      </c>
      <c r="BC36" s="324" t="s">
        <v>637</v>
      </c>
      <c r="BD36" s="356"/>
      <c r="BE36" s="356"/>
      <c r="BF36" s="356"/>
      <c r="BG36" s="356"/>
      <c r="BH36" s="356"/>
      <c r="BI36" s="356"/>
      <c r="BJ36" s="356"/>
      <c r="BK36" s="113" t="s">
        <v>763</v>
      </c>
      <c r="BL36" s="285" t="s">
        <v>762</v>
      </c>
      <c r="BM36" s="285"/>
      <c r="BN36" s="285"/>
      <c r="BO36" s="285"/>
      <c r="BP36" s="285"/>
      <c r="BQ36" s="285"/>
      <c r="BR36" s="285"/>
      <c r="BS36" s="9" t="s">
        <v>400</v>
      </c>
      <c r="BT36" s="9" t="s">
        <v>401</v>
      </c>
      <c r="BU36" s="9" t="s">
        <v>402</v>
      </c>
      <c r="BV36" s="9" t="s">
        <v>403</v>
      </c>
      <c r="BW36" s="9" t="s">
        <v>405</v>
      </c>
      <c r="BX36" s="69" t="s">
        <v>406</v>
      </c>
      <c r="BY36" s="9" t="s">
        <v>407</v>
      </c>
      <c r="BZ36" s="9">
        <f t="shared" si="6"/>
        <v>15</v>
      </c>
      <c r="CA36" s="9">
        <f t="shared" si="7"/>
        <v>15</v>
      </c>
      <c r="CB36" s="9">
        <f t="shared" si="8"/>
        <v>15</v>
      </c>
      <c r="CC36" s="9">
        <f t="shared" si="9"/>
        <v>15</v>
      </c>
      <c r="CD36" s="9">
        <f t="shared" si="10"/>
        <v>15</v>
      </c>
      <c r="CE36" s="9">
        <f t="shared" si="11"/>
        <v>15</v>
      </c>
      <c r="CF36" s="9">
        <f t="shared" si="12"/>
        <v>10</v>
      </c>
      <c r="CG36" s="9">
        <f t="shared" si="13"/>
        <v>100</v>
      </c>
      <c r="CH36" s="9" t="str">
        <f t="shared" si="14"/>
        <v>Fuerte</v>
      </c>
      <c r="CI36" s="9" t="s">
        <v>408</v>
      </c>
      <c r="CJ36" s="9" t="str">
        <f t="shared" si="15"/>
        <v>Fuerte</v>
      </c>
      <c r="CK36" s="9" t="str">
        <f t="shared" si="16"/>
        <v>Fuerte</v>
      </c>
      <c r="CL36" s="9" t="str">
        <f t="shared" si="17"/>
        <v>Fuerte</v>
      </c>
      <c r="CM36" s="9" t="s">
        <v>409</v>
      </c>
      <c r="CN36" s="9" t="s">
        <v>410</v>
      </c>
      <c r="CO36" s="9">
        <f t="shared" si="23"/>
        <v>2</v>
      </c>
      <c r="CP36" s="9">
        <f t="shared" si="24"/>
        <v>0</v>
      </c>
      <c r="CQ36" s="9">
        <f t="shared" si="25"/>
        <v>1</v>
      </c>
      <c r="CR36" s="9">
        <f t="shared" si="26"/>
        <v>4</v>
      </c>
      <c r="CS36" s="9" t="str">
        <f>IF(CN36&lt;&gt;"",INDEX('Ayuda Diligenciamiento'!$AG$11:$AK$15,MATCH(CQ36,'Ayuda Diligenciamiento'!$AF$11:$AF$15,0),MATCH(CR36,'Ayuda Diligenciamiento'!$AG$10:$AK$10,0)),"")</f>
        <v>MAYOR</v>
      </c>
      <c r="CT36" s="145">
        <f t="shared" si="22"/>
        <v>4</v>
      </c>
      <c r="CU36" s="71"/>
    </row>
    <row r="37" spans="1:99" customFormat="1" ht="117.6" customHeight="1" x14ac:dyDescent="0.3">
      <c r="A37" s="367" t="s">
        <v>242</v>
      </c>
      <c r="B37" s="368"/>
      <c r="C37" s="368"/>
      <c r="D37" s="368"/>
      <c r="E37" s="369"/>
      <c r="F37" s="315" t="s">
        <v>238</v>
      </c>
      <c r="G37" s="315"/>
      <c r="H37" s="315"/>
      <c r="I37" s="315"/>
      <c r="J37" s="315"/>
      <c r="K37" s="315"/>
      <c r="L37" s="315"/>
      <c r="M37" s="315"/>
      <c r="N37" s="315" t="s">
        <v>887</v>
      </c>
      <c r="O37" s="315"/>
      <c r="P37" s="315"/>
      <c r="Q37" s="315"/>
      <c r="R37" s="315"/>
      <c r="S37" s="315"/>
      <c r="T37" s="315"/>
      <c r="U37" s="315"/>
      <c r="V37" s="315" t="s">
        <v>254</v>
      </c>
      <c r="W37" s="315"/>
      <c r="X37" s="315"/>
      <c r="Y37" s="315"/>
      <c r="Z37" s="315"/>
      <c r="AA37" s="315"/>
      <c r="AB37" s="315"/>
      <c r="AC37" s="343"/>
      <c r="AD37" s="5" t="s">
        <v>36</v>
      </c>
      <c r="AE37" s="9" t="s">
        <v>36</v>
      </c>
      <c r="AF37" s="9" t="s">
        <v>36</v>
      </c>
      <c r="AG37" s="9" t="s">
        <v>36</v>
      </c>
      <c r="AH37" s="9" t="s">
        <v>36</v>
      </c>
      <c r="AI37" s="9" t="s">
        <v>36</v>
      </c>
      <c r="AJ37" s="9" t="s">
        <v>36</v>
      </c>
      <c r="AK37" s="9" t="s">
        <v>36</v>
      </c>
      <c r="AL37" s="9" t="s">
        <v>36</v>
      </c>
      <c r="AM37" s="9" t="s">
        <v>36</v>
      </c>
      <c r="AN37" s="9" t="s">
        <v>36</v>
      </c>
      <c r="AO37" s="9" t="s">
        <v>36</v>
      </c>
      <c r="AP37" s="9" t="s">
        <v>36</v>
      </c>
      <c r="AQ37" s="9" t="s">
        <v>36</v>
      </c>
      <c r="AR37" s="9" t="s">
        <v>36</v>
      </c>
      <c r="AS37" s="9" t="s">
        <v>36</v>
      </c>
      <c r="AT37" s="9" t="s">
        <v>36</v>
      </c>
      <c r="AU37" s="9" t="s">
        <v>36</v>
      </c>
      <c r="AV37" s="10" t="s">
        <v>37</v>
      </c>
      <c r="AW37" s="7">
        <f t="shared" ref="AW37:AW42" si="32">COUNTIF(AD37:AV37, "SI")</f>
        <v>18</v>
      </c>
      <c r="AX37" s="6" t="str">
        <f t="shared" ref="AX37:AX42" si="33">IF($AS37="SI","CATASTRÓFICO",IF($AW37=0,".",IF($AW37&lt;6,"MODERADO",IF($AW37&lt;12,"MAYOR","CATASTRÓFICO"))))</f>
        <v>CATASTRÓFICO</v>
      </c>
      <c r="AY37" s="6">
        <v>1</v>
      </c>
      <c r="AZ37" s="118">
        <f t="shared" ref="AZ37:AZ42" si="34">IF(AX37="MODERADO",3,IF(AX37="MAYOR",4,IF(AX37="CATASTRÓFICO",5,"0")))</f>
        <v>5</v>
      </c>
      <c r="BA37" s="8">
        <f t="shared" ref="BA37:BA42" si="35">IF($AZ37=5,5,IF(AND($AZ37=4,$AY37&gt;2),5,IF(AND($AZ37=4,$AY37&lt;3),4,IF(AND($AZ37=3,$AY37=5),5,IF(AND($AZ37=3,$AY37&gt;2),4,IF(AND($AZ37=3,$AY37&lt;3),3,0))))))</f>
        <v>5</v>
      </c>
      <c r="BB37" s="6" t="str">
        <f>IFERROR(INDEX('Ayuda Diligenciamiento'!$AG$11:$AK$15,MATCH($AY37,'Ayuda Diligenciamiento'!$AF$11:$AF$15,0),MATCH($AZ37,'Ayuda Diligenciamiento'!$AG$10:$AK$10,0)),"")</f>
        <v>CATASTRÓFICO</v>
      </c>
      <c r="BC37" s="357" t="s">
        <v>684</v>
      </c>
      <c r="BD37" s="315"/>
      <c r="BE37" s="315"/>
      <c r="BF37" s="315"/>
      <c r="BG37" s="315"/>
      <c r="BH37" s="315"/>
      <c r="BI37" s="315"/>
      <c r="BJ37" s="315"/>
      <c r="BK37" s="79" t="s">
        <v>764</v>
      </c>
      <c r="BL37" s="285" t="s">
        <v>765</v>
      </c>
      <c r="BM37" s="285"/>
      <c r="BN37" s="285"/>
      <c r="BO37" s="285"/>
      <c r="BP37" s="285"/>
      <c r="BQ37" s="285"/>
      <c r="BR37" s="285"/>
      <c r="BS37" s="9" t="s">
        <v>400</v>
      </c>
      <c r="BT37" s="9" t="s">
        <v>401</v>
      </c>
      <c r="BU37" s="9" t="s">
        <v>402</v>
      </c>
      <c r="BV37" s="9" t="s">
        <v>403</v>
      </c>
      <c r="BW37" s="9" t="s">
        <v>405</v>
      </c>
      <c r="BX37" s="69" t="s">
        <v>406</v>
      </c>
      <c r="BY37" s="9" t="s">
        <v>407</v>
      </c>
      <c r="BZ37" s="9">
        <f t="shared" si="6"/>
        <v>15</v>
      </c>
      <c r="CA37" s="9">
        <f t="shared" si="7"/>
        <v>15</v>
      </c>
      <c r="CB37" s="9">
        <f t="shared" si="8"/>
        <v>15</v>
      </c>
      <c r="CC37" s="9">
        <f t="shared" si="9"/>
        <v>15</v>
      </c>
      <c r="CD37" s="9">
        <f t="shared" si="10"/>
        <v>15</v>
      </c>
      <c r="CE37" s="9">
        <f t="shared" si="11"/>
        <v>15</v>
      </c>
      <c r="CF37" s="9">
        <f t="shared" si="12"/>
        <v>10</v>
      </c>
      <c r="CG37" s="9">
        <f t="shared" si="13"/>
        <v>100</v>
      </c>
      <c r="CH37" s="9" t="str">
        <f t="shared" si="14"/>
        <v>Fuerte</v>
      </c>
      <c r="CI37" s="9" t="s">
        <v>408</v>
      </c>
      <c r="CJ37" s="9" t="str">
        <f t="shared" si="15"/>
        <v>Fuerte</v>
      </c>
      <c r="CK37" s="9" t="str">
        <f t="shared" si="16"/>
        <v>Fuerte</v>
      </c>
      <c r="CL37" s="9" t="str">
        <f t="shared" si="17"/>
        <v>Fuerte</v>
      </c>
      <c r="CM37" s="9" t="s">
        <v>409</v>
      </c>
      <c r="CN37" s="9" t="s">
        <v>412</v>
      </c>
      <c r="CO37" s="9">
        <f t="shared" si="23"/>
        <v>2</v>
      </c>
      <c r="CP37" s="9">
        <f t="shared" si="24"/>
        <v>1</v>
      </c>
      <c r="CQ37" s="9">
        <f t="shared" si="25"/>
        <v>1</v>
      </c>
      <c r="CR37" s="9">
        <f t="shared" si="26"/>
        <v>4</v>
      </c>
      <c r="CS37" s="9" t="str">
        <f>IF(CN37&lt;&gt;"",INDEX('Ayuda Diligenciamiento'!$AG$11:$AK$15,MATCH(CQ37,'Ayuda Diligenciamiento'!$AF$11:$AF$15,0),MATCH(CR37,'Ayuda Diligenciamiento'!$AG$10:$AK$10,0)),"")</f>
        <v>MAYOR</v>
      </c>
      <c r="CT37" s="145">
        <f t="shared" si="22"/>
        <v>4</v>
      </c>
      <c r="CU37" s="71"/>
    </row>
    <row r="38" spans="1:99" customFormat="1" ht="144.6" customHeight="1" x14ac:dyDescent="0.3">
      <c r="A38" s="367" t="s">
        <v>242</v>
      </c>
      <c r="B38" s="368"/>
      <c r="C38" s="368"/>
      <c r="D38" s="368"/>
      <c r="E38" s="369"/>
      <c r="F38" s="359" t="s">
        <v>239</v>
      </c>
      <c r="G38" s="360"/>
      <c r="H38" s="360"/>
      <c r="I38" s="360"/>
      <c r="J38" s="360"/>
      <c r="K38" s="360"/>
      <c r="L38" s="360"/>
      <c r="M38" s="370"/>
      <c r="N38" s="315" t="s">
        <v>887</v>
      </c>
      <c r="O38" s="315"/>
      <c r="P38" s="315"/>
      <c r="Q38" s="315"/>
      <c r="R38" s="315"/>
      <c r="S38" s="315"/>
      <c r="T38" s="315"/>
      <c r="U38" s="315"/>
      <c r="V38" s="315" t="s">
        <v>255</v>
      </c>
      <c r="W38" s="315"/>
      <c r="X38" s="315"/>
      <c r="Y38" s="315"/>
      <c r="Z38" s="315"/>
      <c r="AA38" s="315"/>
      <c r="AB38" s="315"/>
      <c r="AC38" s="343"/>
      <c r="AD38" s="5" t="s">
        <v>36</v>
      </c>
      <c r="AE38" s="9" t="s">
        <v>36</v>
      </c>
      <c r="AF38" s="9" t="s">
        <v>36</v>
      </c>
      <c r="AG38" s="9" t="s">
        <v>36</v>
      </c>
      <c r="AH38" s="9" t="s">
        <v>36</v>
      </c>
      <c r="AI38" s="9" t="s">
        <v>36</v>
      </c>
      <c r="AJ38" s="9" t="s">
        <v>36</v>
      </c>
      <c r="AK38" s="9" t="s">
        <v>36</v>
      </c>
      <c r="AL38" s="9" t="s">
        <v>36</v>
      </c>
      <c r="AM38" s="9" t="s">
        <v>36</v>
      </c>
      <c r="AN38" s="9" t="s">
        <v>36</v>
      </c>
      <c r="AO38" s="9" t="s">
        <v>36</v>
      </c>
      <c r="AP38" s="9" t="s">
        <v>36</v>
      </c>
      <c r="AQ38" s="9" t="s">
        <v>36</v>
      </c>
      <c r="AR38" s="9" t="s">
        <v>36</v>
      </c>
      <c r="AS38" s="9" t="s">
        <v>36</v>
      </c>
      <c r="AT38" s="9" t="s">
        <v>36</v>
      </c>
      <c r="AU38" s="9" t="s">
        <v>36</v>
      </c>
      <c r="AV38" s="10" t="s">
        <v>37</v>
      </c>
      <c r="AW38" s="7">
        <f t="shared" si="32"/>
        <v>18</v>
      </c>
      <c r="AX38" s="6" t="str">
        <f t="shared" si="33"/>
        <v>CATASTRÓFICO</v>
      </c>
      <c r="AY38" s="6">
        <v>1</v>
      </c>
      <c r="AZ38" s="118">
        <f t="shared" si="34"/>
        <v>5</v>
      </c>
      <c r="BA38" s="8">
        <f t="shared" si="35"/>
        <v>5</v>
      </c>
      <c r="BB38" s="6" t="str">
        <f>IFERROR(INDEX('Ayuda Diligenciamiento'!$AG$11:$AK$15,MATCH($AY38,'Ayuda Diligenciamiento'!$AF$11:$AF$15,0),MATCH($AZ38,'Ayuda Diligenciamiento'!$AG$10:$AK$10,0)),"")</f>
        <v>CATASTRÓFICO</v>
      </c>
      <c r="BC38" s="357" t="s">
        <v>685</v>
      </c>
      <c r="BD38" s="315"/>
      <c r="BE38" s="315"/>
      <c r="BF38" s="315"/>
      <c r="BG38" s="315"/>
      <c r="BH38" s="315"/>
      <c r="BI38" s="315"/>
      <c r="BJ38" s="315"/>
      <c r="BK38" s="79" t="s">
        <v>766</v>
      </c>
      <c r="BL38" s="285" t="s">
        <v>767</v>
      </c>
      <c r="BM38" s="285"/>
      <c r="BN38" s="285"/>
      <c r="BO38" s="285"/>
      <c r="BP38" s="285"/>
      <c r="BQ38" s="285"/>
      <c r="BR38" s="285"/>
      <c r="BS38" s="9" t="s">
        <v>400</v>
      </c>
      <c r="BT38" s="9" t="s">
        <v>401</v>
      </c>
      <c r="BU38" s="9" t="s">
        <v>402</v>
      </c>
      <c r="BV38" s="9" t="s">
        <v>403</v>
      </c>
      <c r="BW38" s="9" t="s">
        <v>405</v>
      </c>
      <c r="BX38" s="69" t="s">
        <v>406</v>
      </c>
      <c r="BY38" s="9" t="s">
        <v>407</v>
      </c>
      <c r="BZ38" s="9">
        <f t="shared" si="6"/>
        <v>15</v>
      </c>
      <c r="CA38" s="9">
        <f t="shared" si="7"/>
        <v>15</v>
      </c>
      <c r="CB38" s="9">
        <f t="shared" si="8"/>
        <v>15</v>
      </c>
      <c r="CC38" s="9">
        <f t="shared" si="9"/>
        <v>15</v>
      </c>
      <c r="CD38" s="9">
        <f t="shared" si="10"/>
        <v>15</v>
      </c>
      <c r="CE38" s="9">
        <f t="shared" si="11"/>
        <v>15</v>
      </c>
      <c r="CF38" s="9">
        <f t="shared" si="12"/>
        <v>10</v>
      </c>
      <c r="CG38" s="9">
        <f t="shared" si="13"/>
        <v>100</v>
      </c>
      <c r="CH38" s="9" t="str">
        <f t="shared" si="14"/>
        <v>Fuerte</v>
      </c>
      <c r="CI38" s="9" t="s">
        <v>408</v>
      </c>
      <c r="CJ38" s="9" t="str">
        <f t="shared" si="15"/>
        <v>Fuerte</v>
      </c>
      <c r="CK38" s="9" t="str">
        <f t="shared" si="16"/>
        <v>Fuerte</v>
      </c>
      <c r="CL38" s="9" t="str">
        <f t="shared" si="17"/>
        <v>Fuerte</v>
      </c>
      <c r="CM38" s="9" t="s">
        <v>409</v>
      </c>
      <c r="CN38" s="9" t="s">
        <v>412</v>
      </c>
      <c r="CO38" s="9">
        <f t="shared" si="23"/>
        <v>2</v>
      </c>
      <c r="CP38" s="9">
        <f t="shared" si="24"/>
        <v>1</v>
      </c>
      <c r="CQ38" s="9">
        <f t="shared" si="25"/>
        <v>1</v>
      </c>
      <c r="CR38" s="9">
        <f t="shared" si="26"/>
        <v>4</v>
      </c>
      <c r="CS38" s="9" t="str">
        <f>IF(CN38&lt;&gt;"",INDEX('Ayuda Diligenciamiento'!$AG$11:$AK$15,MATCH(CQ38,'Ayuda Diligenciamiento'!$AF$11:$AF$15,0),MATCH(CR38,'Ayuda Diligenciamiento'!$AG$10:$AK$10,0)),"")</f>
        <v>MAYOR</v>
      </c>
      <c r="CT38" s="145">
        <f t="shared" si="22"/>
        <v>4</v>
      </c>
      <c r="CU38" s="71"/>
    </row>
    <row r="39" spans="1:99" customFormat="1" ht="167.4" customHeight="1" x14ac:dyDescent="0.3">
      <c r="A39" s="367" t="s">
        <v>241</v>
      </c>
      <c r="B39" s="368"/>
      <c r="C39" s="368"/>
      <c r="D39" s="368"/>
      <c r="E39" s="369"/>
      <c r="F39" s="315" t="s">
        <v>246</v>
      </c>
      <c r="G39" s="315"/>
      <c r="H39" s="315"/>
      <c r="I39" s="315"/>
      <c r="J39" s="315"/>
      <c r="K39" s="315"/>
      <c r="L39" s="315"/>
      <c r="M39" s="315"/>
      <c r="N39" s="315" t="s">
        <v>888</v>
      </c>
      <c r="O39" s="315"/>
      <c r="P39" s="315"/>
      <c r="Q39" s="315"/>
      <c r="R39" s="315"/>
      <c r="S39" s="315"/>
      <c r="T39" s="315"/>
      <c r="U39" s="315"/>
      <c r="V39" s="315" t="s">
        <v>256</v>
      </c>
      <c r="W39" s="315"/>
      <c r="X39" s="315"/>
      <c r="Y39" s="315"/>
      <c r="Z39" s="315"/>
      <c r="AA39" s="315"/>
      <c r="AB39" s="315"/>
      <c r="AC39" s="343"/>
      <c r="AD39" s="5" t="s">
        <v>36</v>
      </c>
      <c r="AE39" s="9" t="s">
        <v>36</v>
      </c>
      <c r="AF39" s="9" t="s">
        <v>36</v>
      </c>
      <c r="AG39" s="9" t="s">
        <v>36</v>
      </c>
      <c r="AH39" s="9" t="s">
        <v>36</v>
      </c>
      <c r="AI39" s="9" t="s">
        <v>36</v>
      </c>
      <c r="AJ39" s="9" t="s">
        <v>36</v>
      </c>
      <c r="AK39" s="9" t="s">
        <v>36</v>
      </c>
      <c r="AL39" s="9" t="s">
        <v>36</v>
      </c>
      <c r="AM39" s="9" t="s">
        <v>36</v>
      </c>
      <c r="AN39" s="9" t="s">
        <v>36</v>
      </c>
      <c r="AO39" s="9" t="s">
        <v>36</v>
      </c>
      <c r="AP39" s="9" t="s">
        <v>36</v>
      </c>
      <c r="AQ39" s="9" t="s">
        <v>36</v>
      </c>
      <c r="AR39" s="9" t="s">
        <v>36</v>
      </c>
      <c r="AS39" s="9" t="s">
        <v>36</v>
      </c>
      <c r="AT39" s="9" t="s">
        <v>36</v>
      </c>
      <c r="AU39" s="9" t="s">
        <v>36</v>
      </c>
      <c r="AV39" s="10" t="s">
        <v>37</v>
      </c>
      <c r="AW39" s="7">
        <f t="shared" si="32"/>
        <v>18</v>
      </c>
      <c r="AX39" s="6" t="str">
        <f t="shared" si="33"/>
        <v>CATASTRÓFICO</v>
      </c>
      <c r="AY39" s="6">
        <v>1</v>
      </c>
      <c r="AZ39" s="118">
        <f t="shared" si="34"/>
        <v>5</v>
      </c>
      <c r="BA39" s="8">
        <f t="shared" si="35"/>
        <v>5</v>
      </c>
      <c r="BB39" s="6" t="str">
        <f>IFERROR(INDEX('Ayuda Diligenciamiento'!$AG$11:$AK$15,MATCH($AY39,'Ayuda Diligenciamiento'!$AF$11:$AF$15,0),MATCH($AZ39,'Ayuda Diligenciamiento'!$AG$10:$AK$10,0)),"")</f>
        <v>CATASTRÓFICO</v>
      </c>
      <c r="BC39" s="357" t="s">
        <v>768</v>
      </c>
      <c r="BD39" s="315"/>
      <c r="BE39" s="315"/>
      <c r="BF39" s="315"/>
      <c r="BG39" s="315"/>
      <c r="BH39" s="315"/>
      <c r="BI39" s="315"/>
      <c r="BJ39" s="315"/>
      <c r="BK39" s="79" t="s">
        <v>770</v>
      </c>
      <c r="BL39" s="376" t="s">
        <v>769</v>
      </c>
      <c r="BM39" s="377"/>
      <c r="BN39" s="377"/>
      <c r="BO39" s="377"/>
      <c r="BP39" s="377"/>
      <c r="BQ39" s="377"/>
      <c r="BR39" s="378"/>
      <c r="BS39" s="9" t="s">
        <v>400</v>
      </c>
      <c r="BT39" s="9" t="s">
        <v>401</v>
      </c>
      <c r="BU39" s="9" t="s">
        <v>402</v>
      </c>
      <c r="BV39" s="9" t="s">
        <v>403</v>
      </c>
      <c r="BW39" s="9" t="s">
        <v>405</v>
      </c>
      <c r="BX39" s="69" t="s">
        <v>406</v>
      </c>
      <c r="BY39" s="9" t="s">
        <v>407</v>
      </c>
      <c r="BZ39" s="9">
        <f t="shared" si="6"/>
        <v>15</v>
      </c>
      <c r="CA39" s="9">
        <f t="shared" si="7"/>
        <v>15</v>
      </c>
      <c r="CB39" s="9">
        <f t="shared" si="8"/>
        <v>15</v>
      </c>
      <c r="CC39" s="9">
        <f t="shared" si="9"/>
        <v>15</v>
      </c>
      <c r="CD39" s="9">
        <f t="shared" si="10"/>
        <v>15</v>
      </c>
      <c r="CE39" s="9">
        <f t="shared" si="11"/>
        <v>15</v>
      </c>
      <c r="CF39" s="9">
        <f t="shared" si="12"/>
        <v>10</v>
      </c>
      <c r="CG39" s="9">
        <f t="shared" si="13"/>
        <v>100</v>
      </c>
      <c r="CH39" s="9" t="str">
        <f t="shared" si="14"/>
        <v>Fuerte</v>
      </c>
      <c r="CI39" s="9" t="s">
        <v>408</v>
      </c>
      <c r="CJ39" s="9" t="str">
        <f t="shared" si="15"/>
        <v>Fuerte</v>
      </c>
      <c r="CK39" s="9" t="str">
        <f t="shared" si="16"/>
        <v>Fuerte</v>
      </c>
      <c r="CL39" s="9" t="str">
        <f t="shared" si="17"/>
        <v>Fuerte</v>
      </c>
      <c r="CM39" s="9" t="s">
        <v>409</v>
      </c>
      <c r="CN39" s="9" t="s">
        <v>412</v>
      </c>
      <c r="CO39" s="9">
        <f t="shared" si="23"/>
        <v>2</v>
      </c>
      <c r="CP39" s="9">
        <f t="shared" si="24"/>
        <v>1</v>
      </c>
      <c r="CQ39" s="9">
        <f t="shared" si="25"/>
        <v>1</v>
      </c>
      <c r="CR39" s="9">
        <f t="shared" si="26"/>
        <v>4</v>
      </c>
      <c r="CS39" s="9" t="str">
        <f>IF(CN39&lt;&gt;"",INDEX('Ayuda Diligenciamiento'!$AG$11:$AK$15,MATCH(CQ39,'Ayuda Diligenciamiento'!$AF$11:$AF$15,0),MATCH(CR39,'Ayuda Diligenciamiento'!$AG$10:$AK$10,0)),"")</f>
        <v>MAYOR</v>
      </c>
      <c r="CT39" s="145">
        <f t="shared" si="22"/>
        <v>4</v>
      </c>
      <c r="CU39" s="71"/>
    </row>
    <row r="40" spans="1:99" customFormat="1" ht="147" customHeight="1" x14ac:dyDescent="0.3">
      <c r="A40" s="367" t="s">
        <v>240</v>
      </c>
      <c r="B40" s="368"/>
      <c r="C40" s="368"/>
      <c r="D40" s="368"/>
      <c r="E40" s="369"/>
      <c r="F40" s="315" t="s">
        <v>247</v>
      </c>
      <c r="G40" s="315"/>
      <c r="H40" s="315"/>
      <c r="I40" s="315"/>
      <c r="J40" s="315"/>
      <c r="K40" s="315"/>
      <c r="L40" s="315"/>
      <c r="M40" s="315"/>
      <c r="N40" s="315" t="s">
        <v>889</v>
      </c>
      <c r="O40" s="315"/>
      <c r="P40" s="315"/>
      <c r="Q40" s="315"/>
      <c r="R40" s="315"/>
      <c r="S40" s="315"/>
      <c r="T40" s="315"/>
      <c r="U40" s="315"/>
      <c r="V40" s="315" t="s">
        <v>257</v>
      </c>
      <c r="W40" s="315"/>
      <c r="X40" s="315"/>
      <c r="Y40" s="315"/>
      <c r="Z40" s="315"/>
      <c r="AA40" s="315"/>
      <c r="AB40" s="315"/>
      <c r="AC40" s="343"/>
      <c r="AD40" s="5" t="s">
        <v>36</v>
      </c>
      <c r="AE40" s="9" t="s">
        <v>36</v>
      </c>
      <c r="AF40" s="9" t="s">
        <v>36</v>
      </c>
      <c r="AG40" s="9" t="s">
        <v>36</v>
      </c>
      <c r="AH40" s="9" t="s">
        <v>36</v>
      </c>
      <c r="AI40" s="9" t="s">
        <v>36</v>
      </c>
      <c r="AJ40" s="9" t="s">
        <v>36</v>
      </c>
      <c r="AK40" s="9" t="s">
        <v>36</v>
      </c>
      <c r="AL40" s="9" t="s">
        <v>36</v>
      </c>
      <c r="AM40" s="9" t="s">
        <v>36</v>
      </c>
      <c r="AN40" s="9" t="s">
        <v>36</v>
      </c>
      <c r="AO40" s="9" t="s">
        <v>36</v>
      </c>
      <c r="AP40" s="9" t="s">
        <v>36</v>
      </c>
      <c r="AQ40" s="9" t="s">
        <v>36</v>
      </c>
      <c r="AR40" s="9" t="s">
        <v>36</v>
      </c>
      <c r="AS40" s="9" t="s">
        <v>36</v>
      </c>
      <c r="AT40" s="9" t="s">
        <v>36</v>
      </c>
      <c r="AU40" s="9" t="s">
        <v>36</v>
      </c>
      <c r="AV40" s="10" t="s">
        <v>37</v>
      </c>
      <c r="AW40" s="7">
        <f t="shared" si="32"/>
        <v>18</v>
      </c>
      <c r="AX40" s="6" t="str">
        <f t="shared" si="33"/>
        <v>CATASTRÓFICO</v>
      </c>
      <c r="AY40" s="6">
        <v>1</v>
      </c>
      <c r="AZ40" s="118">
        <f t="shared" si="34"/>
        <v>5</v>
      </c>
      <c r="BA40" s="8">
        <f t="shared" si="35"/>
        <v>5</v>
      </c>
      <c r="BB40" s="6" t="str">
        <f>IFERROR(INDEX('Ayuda Diligenciamiento'!$AG$11:$AK$15,MATCH($AY40,'Ayuda Diligenciamiento'!$AF$11:$AF$15,0),MATCH($AZ40,'Ayuda Diligenciamiento'!$AG$10:$AK$10,0)),"")</f>
        <v>CATASTRÓFICO</v>
      </c>
      <c r="BC40" s="357" t="s">
        <v>771</v>
      </c>
      <c r="BD40" s="315"/>
      <c r="BE40" s="315"/>
      <c r="BF40" s="315"/>
      <c r="BG40" s="315"/>
      <c r="BH40" s="315"/>
      <c r="BI40" s="315"/>
      <c r="BJ40" s="315"/>
      <c r="BK40" s="79" t="s">
        <v>772</v>
      </c>
      <c r="BL40" s="285" t="s">
        <v>773</v>
      </c>
      <c r="BM40" s="285"/>
      <c r="BN40" s="285"/>
      <c r="BO40" s="285"/>
      <c r="BP40" s="285"/>
      <c r="BQ40" s="285"/>
      <c r="BR40" s="285"/>
      <c r="BS40" s="9" t="s">
        <v>400</v>
      </c>
      <c r="BT40" s="9" t="s">
        <v>401</v>
      </c>
      <c r="BU40" s="9" t="s">
        <v>402</v>
      </c>
      <c r="BV40" s="9" t="s">
        <v>403</v>
      </c>
      <c r="BW40" s="9" t="s">
        <v>405</v>
      </c>
      <c r="BX40" s="69" t="s">
        <v>406</v>
      </c>
      <c r="BY40" s="9" t="s">
        <v>407</v>
      </c>
      <c r="BZ40" s="9">
        <f t="shared" si="6"/>
        <v>15</v>
      </c>
      <c r="CA40" s="9">
        <f t="shared" si="7"/>
        <v>15</v>
      </c>
      <c r="CB40" s="9">
        <f t="shared" si="8"/>
        <v>15</v>
      </c>
      <c r="CC40" s="9">
        <f t="shared" si="9"/>
        <v>15</v>
      </c>
      <c r="CD40" s="9">
        <f t="shared" si="10"/>
        <v>15</v>
      </c>
      <c r="CE40" s="9">
        <f t="shared" si="11"/>
        <v>15</v>
      </c>
      <c r="CF40" s="9">
        <f t="shared" si="12"/>
        <v>10</v>
      </c>
      <c r="CG40" s="9">
        <f t="shared" si="13"/>
        <v>100</v>
      </c>
      <c r="CH40" s="9" t="str">
        <f t="shared" si="14"/>
        <v>Fuerte</v>
      </c>
      <c r="CI40" s="9" t="s">
        <v>408</v>
      </c>
      <c r="CJ40" s="9" t="str">
        <f t="shared" si="15"/>
        <v>Fuerte</v>
      </c>
      <c r="CK40" s="9" t="str">
        <f t="shared" si="16"/>
        <v>Fuerte</v>
      </c>
      <c r="CL40" s="9" t="str">
        <f t="shared" si="17"/>
        <v>Fuerte</v>
      </c>
      <c r="CM40" s="9" t="s">
        <v>409</v>
      </c>
      <c r="CN40" s="9" t="s">
        <v>412</v>
      </c>
      <c r="CO40" s="9">
        <f t="shared" si="23"/>
        <v>2</v>
      </c>
      <c r="CP40" s="9">
        <f t="shared" si="24"/>
        <v>1</v>
      </c>
      <c r="CQ40" s="9">
        <f t="shared" si="25"/>
        <v>1</v>
      </c>
      <c r="CR40" s="9">
        <f t="shared" si="26"/>
        <v>4</v>
      </c>
      <c r="CS40" s="9" t="str">
        <f>IF(CN40&lt;&gt;"",INDEX('Ayuda Diligenciamiento'!$AG$11:$AK$15,MATCH(CQ40,'Ayuda Diligenciamiento'!$AF$11:$AF$15,0),MATCH(CR40,'Ayuda Diligenciamiento'!$AG$10:$AK$10,0)),"")</f>
        <v>MAYOR</v>
      </c>
      <c r="CT40" s="145">
        <f t="shared" si="22"/>
        <v>4</v>
      </c>
      <c r="CU40" s="71"/>
    </row>
    <row r="41" spans="1:99" customFormat="1" ht="149.1" customHeight="1" x14ac:dyDescent="0.3">
      <c r="A41" s="367" t="s">
        <v>240</v>
      </c>
      <c r="B41" s="368"/>
      <c r="C41" s="368"/>
      <c r="D41" s="368"/>
      <c r="E41" s="369"/>
      <c r="F41" s="315" t="s">
        <v>248</v>
      </c>
      <c r="G41" s="315"/>
      <c r="H41" s="315"/>
      <c r="I41" s="315"/>
      <c r="J41" s="315"/>
      <c r="K41" s="315"/>
      <c r="L41" s="315"/>
      <c r="M41" s="315"/>
      <c r="N41" s="315" t="s">
        <v>234</v>
      </c>
      <c r="O41" s="315"/>
      <c r="P41" s="315"/>
      <c r="Q41" s="315"/>
      <c r="R41" s="315"/>
      <c r="S41" s="315"/>
      <c r="T41" s="315"/>
      <c r="U41" s="315"/>
      <c r="V41" s="315" t="s">
        <v>257</v>
      </c>
      <c r="W41" s="315"/>
      <c r="X41" s="315"/>
      <c r="Y41" s="315"/>
      <c r="Z41" s="315"/>
      <c r="AA41" s="315"/>
      <c r="AB41" s="315"/>
      <c r="AC41" s="343"/>
      <c r="AD41" s="5" t="s">
        <v>36</v>
      </c>
      <c r="AE41" s="9" t="s">
        <v>36</v>
      </c>
      <c r="AF41" s="9" t="s">
        <v>36</v>
      </c>
      <c r="AG41" s="9" t="s">
        <v>36</v>
      </c>
      <c r="AH41" s="9" t="s">
        <v>36</v>
      </c>
      <c r="AI41" s="9" t="s">
        <v>36</v>
      </c>
      <c r="AJ41" s="9" t="s">
        <v>36</v>
      </c>
      <c r="AK41" s="9" t="s">
        <v>36</v>
      </c>
      <c r="AL41" s="9" t="s">
        <v>36</v>
      </c>
      <c r="AM41" s="9" t="s">
        <v>36</v>
      </c>
      <c r="AN41" s="9" t="s">
        <v>36</v>
      </c>
      <c r="AO41" s="9" t="s">
        <v>36</v>
      </c>
      <c r="AP41" s="9" t="s">
        <v>36</v>
      </c>
      <c r="AQ41" s="9" t="s">
        <v>36</v>
      </c>
      <c r="AR41" s="9" t="s">
        <v>37</v>
      </c>
      <c r="AS41" s="9" t="s">
        <v>36</v>
      </c>
      <c r="AT41" s="9" t="s">
        <v>36</v>
      </c>
      <c r="AU41" s="9" t="s">
        <v>36</v>
      </c>
      <c r="AV41" s="10" t="s">
        <v>37</v>
      </c>
      <c r="AW41" s="7">
        <f t="shared" si="32"/>
        <v>17</v>
      </c>
      <c r="AX41" s="6" t="str">
        <f t="shared" si="33"/>
        <v>CATASTRÓFICO</v>
      </c>
      <c r="AY41" s="6">
        <v>1</v>
      </c>
      <c r="AZ41" s="118">
        <f t="shared" si="34"/>
        <v>5</v>
      </c>
      <c r="BA41" s="8">
        <f t="shared" si="35"/>
        <v>5</v>
      </c>
      <c r="BB41" s="6" t="str">
        <f>IFERROR(INDEX('Ayuda Diligenciamiento'!$AG$11:$AK$15,MATCH($AY41,'Ayuda Diligenciamiento'!$AF$11:$AF$15,0),MATCH($AZ41,'Ayuda Diligenciamiento'!$AG$10:$AK$10,0)),"")</f>
        <v>CATASTRÓFICO</v>
      </c>
      <c r="BC41" s="357" t="s">
        <v>686</v>
      </c>
      <c r="BD41" s="315"/>
      <c r="BE41" s="315"/>
      <c r="BF41" s="315"/>
      <c r="BG41" s="315"/>
      <c r="BH41" s="315"/>
      <c r="BI41" s="315"/>
      <c r="BJ41" s="315"/>
      <c r="BK41" s="79" t="s">
        <v>774</v>
      </c>
      <c r="BL41" s="285" t="s">
        <v>773</v>
      </c>
      <c r="BM41" s="285"/>
      <c r="BN41" s="285"/>
      <c r="BO41" s="285"/>
      <c r="BP41" s="285"/>
      <c r="BQ41" s="285"/>
      <c r="BR41" s="285"/>
      <c r="BS41" s="9" t="s">
        <v>400</v>
      </c>
      <c r="BT41" s="9" t="s">
        <v>401</v>
      </c>
      <c r="BU41" s="9" t="s">
        <v>402</v>
      </c>
      <c r="BV41" s="9" t="s">
        <v>403</v>
      </c>
      <c r="BW41" s="9" t="s">
        <v>405</v>
      </c>
      <c r="BX41" s="69" t="s">
        <v>406</v>
      </c>
      <c r="BY41" s="9" t="s">
        <v>407</v>
      </c>
      <c r="BZ41" s="9">
        <f t="shared" si="6"/>
        <v>15</v>
      </c>
      <c r="CA41" s="9">
        <f t="shared" si="7"/>
        <v>15</v>
      </c>
      <c r="CB41" s="9">
        <f t="shared" si="8"/>
        <v>15</v>
      </c>
      <c r="CC41" s="9">
        <f t="shared" si="9"/>
        <v>15</v>
      </c>
      <c r="CD41" s="9">
        <f t="shared" si="10"/>
        <v>15</v>
      </c>
      <c r="CE41" s="9">
        <f t="shared" si="11"/>
        <v>15</v>
      </c>
      <c r="CF41" s="9">
        <f t="shared" si="12"/>
        <v>10</v>
      </c>
      <c r="CG41" s="9">
        <f t="shared" si="13"/>
        <v>100</v>
      </c>
      <c r="CH41" s="9" t="str">
        <f t="shared" si="14"/>
        <v>Fuerte</v>
      </c>
      <c r="CI41" s="9" t="s">
        <v>408</v>
      </c>
      <c r="CJ41" s="9" t="str">
        <f t="shared" si="15"/>
        <v>Fuerte</v>
      </c>
      <c r="CK41" s="9" t="str">
        <f t="shared" si="16"/>
        <v>Fuerte</v>
      </c>
      <c r="CL41" s="9" t="str">
        <f t="shared" si="17"/>
        <v>Fuerte</v>
      </c>
      <c r="CM41" s="9" t="s">
        <v>409</v>
      </c>
      <c r="CN41" s="9" t="s">
        <v>412</v>
      </c>
      <c r="CO41" s="9">
        <f t="shared" si="23"/>
        <v>2</v>
      </c>
      <c r="CP41" s="9">
        <f t="shared" si="24"/>
        <v>1</v>
      </c>
      <c r="CQ41" s="9">
        <f t="shared" si="25"/>
        <v>1</v>
      </c>
      <c r="CR41" s="9">
        <f t="shared" si="26"/>
        <v>4</v>
      </c>
      <c r="CS41" s="9" t="str">
        <f>IF(CN41&lt;&gt;"",INDEX('Ayuda Diligenciamiento'!$AG$11:$AK$15,MATCH(CQ41,'Ayuda Diligenciamiento'!$AF$11:$AF$15,0),MATCH(CR41,'Ayuda Diligenciamiento'!$AG$10:$AK$10,0)),"")</f>
        <v>MAYOR</v>
      </c>
      <c r="CT41" s="145">
        <f t="shared" si="22"/>
        <v>4</v>
      </c>
      <c r="CU41" s="71"/>
    </row>
    <row r="42" spans="1:99" customFormat="1" ht="296.10000000000002" customHeight="1" x14ac:dyDescent="0.3">
      <c r="A42" s="367" t="s">
        <v>244</v>
      </c>
      <c r="B42" s="368"/>
      <c r="C42" s="368"/>
      <c r="D42" s="368"/>
      <c r="E42" s="369"/>
      <c r="F42" s="315" t="s">
        <v>249</v>
      </c>
      <c r="G42" s="315"/>
      <c r="H42" s="315"/>
      <c r="I42" s="315"/>
      <c r="J42" s="315"/>
      <c r="K42" s="315"/>
      <c r="L42" s="315"/>
      <c r="M42" s="315"/>
      <c r="N42" s="322" t="s">
        <v>235</v>
      </c>
      <c r="O42" s="322"/>
      <c r="P42" s="322"/>
      <c r="Q42" s="322"/>
      <c r="R42" s="322"/>
      <c r="S42" s="322"/>
      <c r="T42" s="322"/>
      <c r="U42" s="322"/>
      <c r="V42" s="315" t="s">
        <v>258</v>
      </c>
      <c r="W42" s="315"/>
      <c r="X42" s="315"/>
      <c r="Y42" s="315"/>
      <c r="Z42" s="315"/>
      <c r="AA42" s="315"/>
      <c r="AB42" s="315"/>
      <c r="AC42" s="343"/>
      <c r="AD42" s="5" t="s">
        <v>36</v>
      </c>
      <c r="AE42" s="9" t="s">
        <v>36</v>
      </c>
      <c r="AF42" s="9" t="s">
        <v>36</v>
      </c>
      <c r="AG42" s="9" t="s">
        <v>36</v>
      </c>
      <c r="AH42" s="9" t="s">
        <v>36</v>
      </c>
      <c r="AI42" s="9" t="s">
        <v>36</v>
      </c>
      <c r="AJ42" s="9" t="s">
        <v>36</v>
      </c>
      <c r="AK42" s="9" t="s">
        <v>36</v>
      </c>
      <c r="AL42" s="9" t="s">
        <v>37</v>
      </c>
      <c r="AM42" s="9" t="s">
        <v>36</v>
      </c>
      <c r="AN42" s="9" t="s">
        <v>36</v>
      </c>
      <c r="AO42" s="9" t="s">
        <v>36</v>
      </c>
      <c r="AP42" s="9" t="s">
        <v>36</v>
      </c>
      <c r="AQ42" s="9" t="s">
        <v>36</v>
      </c>
      <c r="AR42" s="9" t="s">
        <v>37</v>
      </c>
      <c r="AS42" s="9" t="s">
        <v>36</v>
      </c>
      <c r="AT42" s="9" t="s">
        <v>36</v>
      </c>
      <c r="AU42" s="9" t="s">
        <v>36</v>
      </c>
      <c r="AV42" s="10" t="s">
        <v>37</v>
      </c>
      <c r="AW42" s="7">
        <f t="shared" si="32"/>
        <v>16</v>
      </c>
      <c r="AX42" s="6" t="str">
        <f t="shared" si="33"/>
        <v>CATASTRÓFICO</v>
      </c>
      <c r="AY42" s="6">
        <v>1</v>
      </c>
      <c r="AZ42" s="118">
        <f t="shared" si="34"/>
        <v>5</v>
      </c>
      <c r="BA42" s="8">
        <f t="shared" si="35"/>
        <v>5</v>
      </c>
      <c r="BB42" s="6" t="str">
        <f>IFERROR(INDEX('Ayuda Diligenciamiento'!$AG$11:$AK$15,MATCH($AY42,'Ayuda Diligenciamiento'!$AF$11:$AF$15,0),MATCH($AZ42,'Ayuda Diligenciamiento'!$AG$10:$AK$10,0)),"")</f>
        <v>CATASTRÓFICO</v>
      </c>
      <c r="BC42" s="357" t="s">
        <v>687</v>
      </c>
      <c r="BD42" s="315"/>
      <c r="BE42" s="315"/>
      <c r="BF42" s="315"/>
      <c r="BG42" s="315"/>
      <c r="BH42" s="315"/>
      <c r="BI42" s="315"/>
      <c r="BJ42" s="315"/>
      <c r="BK42" s="79" t="s">
        <v>775</v>
      </c>
      <c r="BL42" s="285" t="s">
        <v>776</v>
      </c>
      <c r="BM42" s="285"/>
      <c r="BN42" s="285"/>
      <c r="BO42" s="285"/>
      <c r="BP42" s="285"/>
      <c r="BQ42" s="285"/>
      <c r="BR42" s="285"/>
      <c r="BS42" s="9" t="s">
        <v>400</v>
      </c>
      <c r="BT42" s="9" t="s">
        <v>401</v>
      </c>
      <c r="BU42" s="9" t="s">
        <v>402</v>
      </c>
      <c r="BV42" s="9" t="s">
        <v>403</v>
      </c>
      <c r="BW42" s="9" t="s">
        <v>405</v>
      </c>
      <c r="BX42" s="69" t="s">
        <v>406</v>
      </c>
      <c r="BY42" s="9" t="s">
        <v>407</v>
      </c>
      <c r="BZ42" s="9">
        <f t="shared" si="6"/>
        <v>15</v>
      </c>
      <c r="CA42" s="9">
        <f t="shared" si="7"/>
        <v>15</v>
      </c>
      <c r="CB42" s="9">
        <f t="shared" si="8"/>
        <v>15</v>
      </c>
      <c r="CC42" s="9">
        <f t="shared" si="9"/>
        <v>15</v>
      </c>
      <c r="CD42" s="9">
        <f t="shared" si="10"/>
        <v>15</v>
      </c>
      <c r="CE42" s="9">
        <f t="shared" si="11"/>
        <v>15</v>
      </c>
      <c r="CF42" s="9">
        <f t="shared" si="12"/>
        <v>10</v>
      </c>
      <c r="CG42" s="9">
        <f t="shared" si="13"/>
        <v>100</v>
      </c>
      <c r="CH42" s="9" t="str">
        <f t="shared" si="14"/>
        <v>Fuerte</v>
      </c>
      <c r="CI42" s="9" t="s">
        <v>408</v>
      </c>
      <c r="CJ42" s="9" t="str">
        <f t="shared" si="15"/>
        <v>Fuerte</v>
      </c>
      <c r="CK42" s="9" t="str">
        <f t="shared" si="16"/>
        <v>Fuerte</v>
      </c>
      <c r="CL42" s="9" t="str">
        <f t="shared" si="17"/>
        <v>Fuerte</v>
      </c>
      <c r="CM42" s="9" t="s">
        <v>409</v>
      </c>
      <c r="CN42" s="9" t="s">
        <v>412</v>
      </c>
      <c r="CO42" s="9">
        <f t="shared" si="23"/>
        <v>2</v>
      </c>
      <c r="CP42" s="9">
        <f t="shared" si="24"/>
        <v>1</v>
      </c>
      <c r="CQ42" s="9">
        <f t="shared" si="25"/>
        <v>1</v>
      </c>
      <c r="CR42" s="9">
        <f t="shared" si="26"/>
        <v>4</v>
      </c>
      <c r="CS42" s="9" t="str">
        <f>IF(CN42&lt;&gt;"",INDEX('Ayuda Diligenciamiento'!$AG$11:$AK$15,MATCH(CQ42,'Ayuda Diligenciamiento'!$AF$11:$AF$15,0),MATCH(CR42,'Ayuda Diligenciamiento'!$AG$10:$AK$10,0)),"")</f>
        <v>MAYOR</v>
      </c>
      <c r="CT42" s="145">
        <f t="shared" si="22"/>
        <v>4</v>
      </c>
      <c r="CU42" s="71"/>
    </row>
  </sheetData>
  <mergeCells count="197">
    <mergeCell ref="CT17:CT22"/>
    <mergeCell ref="BL23:BR23"/>
    <mergeCell ref="CN17:CN22"/>
    <mergeCell ref="CO17:CO22"/>
    <mergeCell ref="CP17:CP22"/>
    <mergeCell ref="CQ17:CQ22"/>
    <mergeCell ref="CR17:CR22"/>
    <mergeCell ref="CS17:CS22"/>
    <mergeCell ref="CE17:CE22"/>
    <mergeCell ref="CF17:CF22"/>
    <mergeCell ref="CG17:CG22"/>
    <mergeCell ref="CH17:CH22"/>
    <mergeCell ref="CI17:CI22"/>
    <mergeCell ref="CJ17:CJ22"/>
    <mergeCell ref="CK17:CK22"/>
    <mergeCell ref="CL17:CL22"/>
    <mergeCell ref="CM17:CM22"/>
    <mergeCell ref="BV17:BV22"/>
    <mergeCell ref="BW17:BW22"/>
    <mergeCell ref="BX17:BX22"/>
    <mergeCell ref="BY17:BY22"/>
    <mergeCell ref="BZ17:BZ22"/>
    <mergeCell ref="CA17:CA22"/>
    <mergeCell ref="N42:U42"/>
    <mergeCell ref="V42:AC42"/>
    <mergeCell ref="BC42:BJ42"/>
    <mergeCell ref="BC38:BJ38"/>
    <mergeCell ref="A39:E39"/>
    <mergeCell ref="F39:M39"/>
    <mergeCell ref="N39:U39"/>
    <mergeCell ref="V39:AC39"/>
    <mergeCell ref="BC39:BJ39"/>
    <mergeCell ref="A41:E41"/>
    <mergeCell ref="F41:M41"/>
    <mergeCell ref="N41:U41"/>
    <mergeCell ref="V41:AC41"/>
    <mergeCell ref="BC41:BJ41"/>
    <mergeCell ref="A40:E40"/>
    <mergeCell ref="F40:M40"/>
    <mergeCell ref="N40:U40"/>
    <mergeCell ref="V40:AC40"/>
    <mergeCell ref="BC40:BJ40"/>
    <mergeCell ref="A42:E42"/>
    <mergeCell ref="F42:M42"/>
    <mergeCell ref="A38:E38"/>
    <mergeCell ref="F38:M38"/>
    <mergeCell ref="N38:U38"/>
    <mergeCell ref="V38:AC38"/>
    <mergeCell ref="BC23:BJ23"/>
    <mergeCell ref="BC26:BJ26"/>
    <mergeCell ref="A24:E24"/>
    <mergeCell ref="F24:M24"/>
    <mergeCell ref="N24:U24"/>
    <mergeCell ref="A26:E26"/>
    <mergeCell ref="F26:M26"/>
    <mergeCell ref="N26:U26"/>
    <mergeCell ref="V24:AC24"/>
    <mergeCell ref="BC24:BJ24"/>
    <mergeCell ref="A25:E25"/>
    <mergeCell ref="F25:M25"/>
    <mergeCell ref="N25:U25"/>
    <mergeCell ref="V25:AC25"/>
    <mergeCell ref="BC25:BJ25"/>
    <mergeCell ref="A32:E32"/>
    <mergeCell ref="A23:E23"/>
    <mergeCell ref="F23:M23"/>
    <mergeCell ref="N23:U23"/>
    <mergeCell ref="F32:M32"/>
    <mergeCell ref="N32:U32"/>
    <mergeCell ref="V32:AC32"/>
    <mergeCell ref="BC32:BJ32"/>
    <mergeCell ref="AH18:AH22"/>
    <mergeCell ref="AI18:AI22"/>
    <mergeCell ref="AJ18:AJ22"/>
    <mergeCell ref="AK18:AK22"/>
    <mergeCell ref="AV18:AV22"/>
    <mergeCell ref="AL18:AL22"/>
    <mergeCell ref="AM18:AM22"/>
    <mergeCell ref="AN18:AN22"/>
    <mergeCell ref="AP18:AP22"/>
    <mergeCell ref="AQ18:AQ22"/>
    <mergeCell ref="V17:AC22"/>
    <mergeCell ref="N17:U22"/>
    <mergeCell ref="F17:M22"/>
    <mergeCell ref="V23:AC23"/>
    <mergeCell ref="A17:E22"/>
    <mergeCell ref="AD18:AD22"/>
    <mergeCell ref="AE18:AE22"/>
    <mergeCell ref="AF18:AF22"/>
    <mergeCell ref="AG18:AG22"/>
    <mergeCell ref="A30:E30"/>
    <mergeCell ref="F30:M30"/>
    <mergeCell ref="N30:U30"/>
    <mergeCell ref="V30:AC30"/>
    <mergeCell ref="BC30:BJ30"/>
    <mergeCell ref="A31:E31"/>
    <mergeCell ref="F31:M31"/>
    <mergeCell ref="N31:U31"/>
    <mergeCell ref="V31:AC31"/>
    <mergeCell ref="BC31:BJ31"/>
    <mergeCell ref="V26:AC26"/>
    <mergeCell ref="A27:E27"/>
    <mergeCell ref="F27:M27"/>
    <mergeCell ref="N27:U27"/>
    <mergeCell ref="V27:AC27"/>
    <mergeCell ref="BC27:BJ27"/>
    <mergeCell ref="A28:E28"/>
    <mergeCell ref="F28:M28"/>
    <mergeCell ref="N28:U28"/>
    <mergeCell ref="V28:AC28"/>
    <mergeCell ref="BC28:BJ28"/>
    <mergeCell ref="CU17:CU22"/>
    <mergeCell ref="AD16:BB16"/>
    <mergeCell ref="BS16:CL16"/>
    <mergeCell ref="CM16:CS16"/>
    <mergeCell ref="AW18:AW22"/>
    <mergeCell ref="BA18:BA22"/>
    <mergeCell ref="AZ18:AZ22"/>
    <mergeCell ref="BC17:BJ22"/>
    <mergeCell ref="A16:AC16"/>
    <mergeCell ref="BC16:BR16"/>
    <mergeCell ref="AX17:AX22"/>
    <mergeCell ref="AY17:AY22"/>
    <mergeCell ref="BB17:BB22"/>
    <mergeCell ref="AR18:AR22"/>
    <mergeCell ref="AS18:AS22"/>
    <mergeCell ref="AT18:AT22"/>
    <mergeCell ref="AU18:AU22"/>
    <mergeCell ref="CB17:CB22"/>
    <mergeCell ref="CC17:CC22"/>
    <mergeCell ref="CD17:CD22"/>
    <mergeCell ref="BK17:BK22"/>
    <mergeCell ref="BL17:BR22"/>
    <mergeCell ref="AO18:AO22"/>
    <mergeCell ref="AD17:AV17"/>
    <mergeCell ref="G1:AC1"/>
    <mergeCell ref="F2:L2"/>
    <mergeCell ref="M2:AC2"/>
    <mergeCell ref="F3:L3"/>
    <mergeCell ref="M3:AC3"/>
    <mergeCell ref="F5:M5"/>
    <mergeCell ref="N5:AC5"/>
    <mergeCell ref="F6:M6"/>
    <mergeCell ref="N6:AC6"/>
    <mergeCell ref="L15:BJ15"/>
    <mergeCell ref="BS17:BS22"/>
    <mergeCell ref="BT17:BT22"/>
    <mergeCell ref="BU17:BU22"/>
    <mergeCell ref="A33:E33"/>
    <mergeCell ref="F33:M33"/>
    <mergeCell ref="N33:U33"/>
    <mergeCell ref="V33:AC33"/>
    <mergeCell ref="BC33:BJ33"/>
    <mergeCell ref="BL24:BR24"/>
    <mergeCell ref="BL25:BR25"/>
    <mergeCell ref="BL26:BR26"/>
    <mergeCell ref="BL27:BR27"/>
    <mergeCell ref="BL28:BR28"/>
    <mergeCell ref="BL29:BR29"/>
    <mergeCell ref="BL30:BR30"/>
    <mergeCell ref="BL31:BR31"/>
    <mergeCell ref="BL32:BR32"/>
    <mergeCell ref="BL33:BR33"/>
    <mergeCell ref="A29:E29"/>
    <mergeCell ref="F29:M29"/>
    <mergeCell ref="V29:AC29"/>
    <mergeCell ref="N29:U29"/>
    <mergeCell ref="BC29:BJ29"/>
    <mergeCell ref="A37:E37"/>
    <mergeCell ref="F37:M37"/>
    <mergeCell ref="N37:U37"/>
    <mergeCell ref="A35:E35"/>
    <mergeCell ref="F35:M35"/>
    <mergeCell ref="N35:U35"/>
    <mergeCell ref="V35:AC35"/>
    <mergeCell ref="BC35:BJ35"/>
    <mergeCell ref="A34:E34"/>
    <mergeCell ref="F34:M34"/>
    <mergeCell ref="N34:U34"/>
    <mergeCell ref="V34:AC34"/>
    <mergeCell ref="BC34:BJ34"/>
    <mergeCell ref="A36:E36"/>
    <mergeCell ref="F36:M36"/>
    <mergeCell ref="N36:U36"/>
    <mergeCell ref="V36:AC36"/>
    <mergeCell ref="BC36:BJ36"/>
    <mergeCell ref="V37:AC37"/>
    <mergeCell ref="BC37:BJ37"/>
    <mergeCell ref="BL34:BR34"/>
    <mergeCell ref="BL35:BR35"/>
    <mergeCell ref="BL36:BR36"/>
    <mergeCell ref="BL37:BR37"/>
    <mergeCell ref="BL38:BR38"/>
    <mergeCell ref="BL39:BR39"/>
    <mergeCell ref="BL40:BR40"/>
    <mergeCell ref="BL41:BR41"/>
    <mergeCell ref="BL42:BR42"/>
  </mergeCells>
  <conditionalFormatting sqref="A37:BK42 BK34:BK36 CN34:CS42 CU34:CU42">
    <cfRule type="cellIs" dxfId="192" priority="26" operator="equal">
      <formula>"MODERADO"</formula>
    </cfRule>
    <cfRule type="cellIs" dxfId="191" priority="27" operator="equal">
      <formula>"MAYOR"</formula>
    </cfRule>
    <cfRule type="cellIs" dxfId="190" priority="28" operator="equal">
      <formula>"CATASTRÓFICO"</formula>
    </cfRule>
  </conditionalFormatting>
  <conditionalFormatting sqref="A43:CU310 BS23:CS23 CU23:CU32 CN24:CS32 BS24:CM42">
    <cfRule type="cellIs" dxfId="189" priority="54" operator="equal">
      <formula>"MODERADO"</formula>
    </cfRule>
    <cfRule type="cellIs" dxfId="188" priority="55" operator="equal">
      <formula>"MAYOR"</formula>
    </cfRule>
    <cfRule type="cellIs" dxfId="187" priority="56" operator="equal">
      <formula>"CATASTRÓFICO"</formula>
    </cfRule>
  </conditionalFormatting>
  <conditionalFormatting sqref="AX23:AY36 BA23:BB36">
    <cfRule type="containsText" dxfId="186" priority="8" operator="containsText" text="MODERADO">
      <formula>NOT(ISERROR(SEARCH("MODERADO",AX23)))</formula>
    </cfRule>
    <cfRule type="containsText" dxfId="185" priority="9" operator="containsText" text="MAYOR">
      <formula>NOT(ISERROR(SEARCH("MAYOR",AX23)))</formula>
    </cfRule>
    <cfRule type="containsText" dxfId="184" priority="10" operator="containsText" text="CATASTRÓFICO">
      <formula>NOT(ISERROR(SEARCH("CATASTRÓFICO",AX23)))</formula>
    </cfRule>
  </conditionalFormatting>
  <conditionalFormatting sqref="AX23:AY42 BA23:BB42">
    <cfRule type="containsText" dxfId="183" priority="7" operator="containsText" text=".">
      <formula>NOT(ISERROR(SEARCH(".",AX23)))</formula>
    </cfRule>
  </conditionalFormatting>
  <conditionalFormatting sqref="AX8:BB9 AX15:BB15 AX43:BB1048576">
    <cfRule type="containsText" dxfId="182" priority="53" operator="containsText" text=".">
      <formula>NOT(ISERROR(SEARCH(".",AX8)))</formula>
    </cfRule>
  </conditionalFormatting>
  <conditionalFormatting sqref="AX17:BB17 AZ18:BA18">
    <cfRule type="containsText" dxfId="181" priority="49" operator="containsText" text=".">
      <formula>NOT(ISERROR(SEARCH(".",AX17)))</formula>
    </cfRule>
    <cfRule type="containsText" dxfId="180" priority="50" operator="containsText" text="MODERADO">
      <formula>NOT(ISERROR(SEARCH("MODERADO",AX17)))</formula>
    </cfRule>
    <cfRule type="containsText" dxfId="179" priority="51" operator="containsText" text="MAYOR">
      <formula>NOT(ISERROR(SEARCH("MAYOR",AX17)))</formula>
    </cfRule>
    <cfRule type="containsText" dxfId="178" priority="52" operator="containsText" text="CATASTRÓFICO">
      <formula>NOT(ISERROR(SEARCH("CATASTRÓFICO",AX17)))</formula>
    </cfRule>
  </conditionalFormatting>
  <conditionalFormatting sqref="BC23:BK32">
    <cfRule type="cellIs" dxfId="177" priority="15" operator="equal">
      <formula>"MODERADO"</formula>
    </cfRule>
    <cfRule type="cellIs" dxfId="176" priority="16" operator="equal">
      <formula>"MAYOR"</formula>
    </cfRule>
    <cfRule type="cellIs" dxfId="175" priority="17" operator="equal">
      <formula>"CATASTRÓFICO"</formula>
    </cfRule>
  </conditionalFormatting>
  <conditionalFormatting sqref="BC33:BK33">
    <cfRule type="containsText" dxfId="174" priority="4" operator="containsText" text="MODERADO">
      <formula>NOT(ISERROR(SEARCH("MODERADO",BC33)))</formula>
    </cfRule>
    <cfRule type="containsText" dxfId="173" priority="5" operator="containsText" text="MAYOR">
      <formula>NOT(ISERROR(SEARCH("MAYOR",BC33)))</formula>
    </cfRule>
    <cfRule type="containsText" dxfId="172" priority="6" operator="containsText" text="CATASTRÓFICO">
      <formula>NOT(ISERROR(SEARCH("CATASTRÓFICO",BC33)))</formula>
    </cfRule>
  </conditionalFormatting>
  <conditionalFormatting sqref="BL23:BL42">
    <cfRule type="cellIs" dxfId="171" priority="22" operator="equal">
      <formula>"MODERADO"</formula>
    </cfRule>
    <cfRule type="cellIs" dxfId="170" priority="23" operator="equal">
      <formula>"MAYOR"</formula>
    </cfRule>
    <cfRule type="cellIs" dxfId="169" priority="24" operator="equal">
      <formula>"CATASTRÓFICO"</formula>
    </cfRule>
  </conditionalFormatting>
  <conditionalFormatting sqref="CN33:CS33 CU33">
    <cfRule type="containsText" dxfId="168" priority="46" operator="containsText" text="MODERADO">
      <formula>NOT(ISERROR(SEARCH("MODERADO",CN33)))</formula>
    </cfRule>
    <cfRule type="containsText" dxfId="167" priority="47" operator="containsText" text="MAYOR">
      <formula>NOT(ISERROR(SEARCH("MAYOR",CN33)))</formula>
    </cfRule>
    <cfRule type="containsText" dxfId="166" priority="48" operator="containsText" text="CATASTRÓFICO">
      <formula>NOT(ISERROR(SEARCH("CATASTRÓFICO",CN33)))</formula>
    </cfRule>
  </conditionalFormatting>
  <conditionalFormatting sqref="CT23:CT42">
    <cfRule type="cellIs" dxfId="165" priority="1" operator="equal">
      <formula>"MODERADO"</formula>
    </cfRule>
    <cfRule type="cellIs" dxfId="164" priority="2" operator="equal">
      <formula>"MAYOR"</formula>
    </cfRule>
    <cfRule type="cellIs" dxfId="163" priority="3" operator="equal">
      <formula>"CATASTRÓFICO"</formula>
    </cfRule>
  </conditionalFormatting>
  <dataValidations count="12">
    <dataValidation type="list" allowBlank="1" showInputMessage="1" showErrorMessage="1" sqref="AY23:AY42" xr:uid="{00000000-0002-0000-0900-000000000000}">
      <formula1>"1,2,3,4,5"</formula1>
    </dataValidation>
    <dataValidation type="list" allowBlank="1" showInputMessage="1" showErrorMessage="1" sqref="AD34:AJ34 AD35:AV42 AL34:AV34 AD23:AV33" xr:uid="{00000000-0002-0000-0900-000001000000}">
      <formula1>"SI, NO"</formula1>
    </dataValidation>
    <dataValidation type="list" allowBlank="1" showInputMessage="1" showErrorMessage="1" sqref="CN23:CN42" xr:uid="{00000000-0002-0000-0900-000002000000}">
      <formula1>"Directamente, Indirectamente, No disminuye"</formula1>
    </dataValidation>
    <dataValidation type="list" allowBlank="1" showInputMessage="1" showErrorMessage="1" sqref="CM23:CM42" xr:uid="{00000000-0002-0000-0900-000003000000}">
      <formula1>"Directamente, No disminuye"</formula1>
    </dataValidation>
    <dataValidation type="list" allowBlank="1" showInputMessage="1" showErrorMessage="1" sqref="CI23:CI42" xr:uid="{00000000-0002-0000-0900-000004000000}">
      <formula1>"Siempre se ejecuta, Algunas veces, No se ejecuta"</formula1>
    </dataValidation>
    <dataValidation type="list" allowBlank="1" showInputMessage="1" showErrorMessage="1" sqref="BY23:BY42" xr:uid="{00000000-0002-0000-0900-000005000000}">
      <formula1>"Completa, Incompleta, No existe"</formula1>
    </dataValidation>
    <dataValidation type="list" allowBlank="1" showInputMessage="1" showErrorMessage="1" sqref="BX23:BX42" xr:uid="{00000000-0002-0000-0900-000006000000}">
      <formula1>"Se investigan y se resuelven oportunamente, No se investigan y se resuelven oportunamente"</formula1>
    </dataValidation>
    <dataValidation type="list" allowBlank="1" showInputMessage="1" showErrorMessage="1" sqref="BW23:BW42" xr:uid="{00000000-0002-0000-0900-000007000000}">
      <formula1>"Confiable, No confiable"</formula1>
    </dataValidation>
    <dataValidation type="list" allowBlank="1" showInputMessage="1" showErrorMessage="1" sqref="BV23:BV42" xr:uid="{00000000-0002-0000-0900-000008000000}">
      <formula1>"Prevenir, Detectar, No es un control"</formula1>
    </dataValidation>
    <dataValidation type="list" allowBlank="1" showInputMessage="1" showErrorMessage="1" sqref="BU23:BU42" xr:uid="{00000000-0002-0000-0900-000009000000}">
      <formula1>"Oportuna, Inoportuna"</formula1>
    </dataValidation>
    <dataValidation type="list" allowBlank="1" showInputMessage="1" showErrorMessage="1" sqref="BT23:BT42" xr:uid="{00000000-0002-0000-0900-00000A000000}">
      <formula1>"Adecuado, Inadecuado"</formula1>
    </dataValidation>
    <dataValidation type="list" allowBlank="1" showInputMessage="1" showErrorMessage="1" sqref="BS23:BS42" xr:uid="{00000000-0002-0000-0900-00000B000000}">
      <formula1>"Asignado, No asignado"</formula1>
    </dataValidation>
  </dataValidations>
  <pageMargins left="0.7" right="0.7" top="0.75" bottom="0.75" header="0.3" footer="0.3"/>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U1048545"/>
  <sheetViews>
    <sheetView showGridLines="0" zoomScale="70" zoomScaleNormal="70" zoomScalePageLayoutView="85" workbookViewId="0">
      <selection activeCell="F3" sqref="F3:L3"/>
    </sheetView>
  </sheetViews>
  <sheetFormatPr baseColWidth="10" defaultColWidth="11.44140625" defaultRowHeight="14.4" x14ac:dyDescent="0.3"/>
  <cols>
    <col min="1" max="4" width="3.5546875" customWidth="1"/>
    <col min="5" max="5" width="10.44140625" customWidth="1"/>
    <col min="6" max="10" width="2.5546875" customWidth="1"/>
    <col min="11" max="11" width="4" customWidth="1"/>
    <col min="12" max="12" width="2.5546875" customWidth="1"/>
    <col min="13" max="13" width="28.5546875" customWidth="1"/>
    <col min="14" max="20" width="2.5546875" customWidth="1"/>
    <col min="21" max="21" width="9.44140625" customWidth="1"/>
    <col min="22"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57" width="2.44140625" customWidth="1"/>
    <col min="58" max="58" width="19" customWidth="1"/>
    <col min="59" max="61" width="2.44140625" customWidth="1"/>
    <col min="62" max="62" width="38.5546875" customWidth="1"/>
    <col min="63" max="63" width="19" style="31" customWidth="1"/>
    <col min="64" max="70" width="2.44140625" style="31"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37.4414062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COUNTIF($CS$23:$CS$300,AE2)</f>
        <v>0</v>
      </c>
    </row>
    <row r="3" spans="1:99" ht="15" customHeight="1" x14ac:dyDescent="0.3">
      <c r="F3" s="269" t="s">
        <v>894</v>
      </c>
      <c r="G3" s="269"/>
      <c r="H3" s="269"/>
      <c r="I3" s="269"/>
      <c r="J3" s="269"/>
      <c r="K3" s="269"/>
      <c r="L3" s="269"/>
      <c r="M3" s="269" t="s">
        <v>478</v>
      </c>
      <c r="N3" s="269"/>
      <c r="O3" s="269"/>
      <c r="P3" s="269"/>
      <c r="Q3" s="269"/>
      <c r="R3" s="269"/>
      <c r="S3" s="269"/>
      <c r="T3" s="269"/>
      <c r="U3" s="269"/>
      <c r="V3" s="269"/>
      <c r="W3" s="269"/>
      <c r="X3" s="269"/>
      <c r="Y3" s="269"/>
      <c r="Z3" s="269"/>
      <c r="AA3" s="269"/>
      <c r="AB3" s="269"/>
      <c r="AC3" s="269"/>
      <c r="AE3" s="121" t="s">
        <v>367</v>
      </c>
      <c r="AF3" s="121">
        <f t="shared" ref="AF3:AF5" si="0">COUNTIF($CS$23:$CS$300,AE3)</f>
        <v>4</v>
      </c>
    </row>
    <row r="4" spans="1:99" x14ac:dyDescent="0.3">
      <c r="AE4" s="121" t="s">
        <v>372</v>
      </c>
      <c r="AF4" s="121">
        <f t="shared" si="0"/>
        <v>9</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 t="shared" si="0"/>
        <v>0</v>
      </c>
    </row>
    <row r="6" spans="1:99" x14ac:dyDescent="0.3">
      <c r="F6" s="270">
        <v>45211</v>
      </c>
      <c r="G6" s="269"/>
      <c r="H6" s="269"/>
      <c r="I6" s="269"/>
      <c r="J6" s="269"/>
      <c r="K6" s="269"/>
      <c r="L6" s="269"/>
      <c r="M6" s="269"/>
      <c r="N6" s="269" t="s">
        <v>447</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267.60000000000002" customHeight="1" x14ac:dyDescent="0.3">
      <c r="A23" s="390" t="s">
        <v>890</v>
      </c>
      <c r="B23" s="391"/>
      <c r="C23" s="391"/>
      <c r="D23" s="391"/>
      <c r="E23" s="391"/>
      <c r="F23" s="349" t="s">
        <v>283</v>
      </c>
      <c r="G23" s="350"/>
      <c r="H23" s="350"/>
      <c r="I23" s="350"/>
      <c r="J23" s="350"/>
      <c r="K23" s="350"/>
      <c r="L23" s="350"/>
      <c r="M23" s="351"/>
      <c r="N23" s="399" t="s">
        <v>104</v>
      </c>
      <c r="O23" s="393"/>
      <c r="P23" s="393"/>
      <c r="Q23" s="393"/>
      <c r="R23" s="393"/>
      <c r="S23" s="393"/>
      <c r="T23" s="393"/>
      <c r="U23" s="394"/>
      <c r="V23" s="349" t="s">
        <v>282</v>
      </c>
      <c r="W23" s="350"/>
      <c r="X23" s="350"/>
      <c r="Y23" s="350"/>
      <c r="Z23" s="350"/>
      <c r="AA23" s="350"/>
      <c r="AB23" s="350"/>
      <c r="AC23" s="351"/>
      <c r="AD23" s="17" t="s">
        <v>36</v>
      </c>
      <c r="AE23" s="17" t="s">
        <v>36</v>
      </c>
      <c r="AF23" s="17" t="s">
        <v>36</v>
      </c>
      <c r="AG23" s="21" t="s">
        <v>37</v>
      </c>
      <c r="AH23" s="29" t="s">
        <v>36</v>
      </c>
      <c r="AI23" s="28" t="s">
        <v>37</v>
      </c>
      <c r="AJ23" s="17" t="s">
        <v>36</v>
      </c>
      <c r="AK23" s="29" t="s">
        <v>37</v>
      </c>
      <c r="AL23" s="29" t="s">
        <v>37</v>
      </c>
      <c r="AM23" s="29" t="s">
        <v>36</v>
      </c>
      <c r="AN23" s="29" t="s">
        <v>37</v>
      </c>
      <c r="AO23" s="29" t="s">
        <v>36</v>
      </c>
      <c r="AP23" s="29" t="s">
        <v>36</v>
      </c>
      <c r="AQ23" s="29" t="s">
        <v>36</v>
      </c>
      <c r="AR23" s="29" t="s">
        <v>36</v>
      </c>
      <c r="AS23" s="29" t="s">
        <v>37</v>
      </c>
      <c r="AT23" s="29" t="s">
        <v>36</v>
      </c>
      <c r="AU23" s="29" t="s">
        <v>37</v>
      </c>
      <c r="AV23" s="29" t="s">
        <v>37</v>
      </c>
      <c r="AW23" s="29">
        <f t="shared" ref="AW23:AW28" si="1">COUNTIF(AD23:AV23, "SI")</f>
        <v>11</v>
      </c>
      <c r="AX23" s="29" t="str">
        <f t="shared" ref="AX23:AX28" si="2">IF($AS23="SI","CATASTRÓFICO",IF($AW23=0,".",IF($AW23&lt;6,"MODERADO",IF($AW23&lt;12,"MAYOR","CATASTRÓFICO"))))</f>
        <v>MAYOR</v>
      </c>
      <c r="AY23" s="29">
        <v>3</v>
      </c>
      <c r="AZ23" s="131">
        <f t="shared" ref="AZ23:AZ28" si="3">IF(AX23="MODERADO",3,IF(AX23="MAYOR",4,IF(AX23="CATASTRÓFICO",5,"0")))</f>
        <v>4</v>
      </c>
      <c r="BA23" s="29">
        <f t="shared" ref="BA23:BA28" si="4">IF($AZ23=5,5,IF(AND($AZ23=4,$AY23&gt;2),5,IF(AND($AZ23=4,$AY23&lt;3),4,IF(AND($AZ23=3,$AY23=5),5,IF(AND($AZ23=3,$AY23&gt;2),4,IF(AND($AZ23=3,$AY23&lt;3),3,0))))))</f>
        <v>5</v>
      </c>
      <c r="BB23" s="29" t="str">
        <f>IF(BA23=5,"CATASTRÓFICO",IF(BA23=4,"MAYOR",IF(BA23=3,"MODERADO",".")))</f>
        <v>CATASTRÓFICO</v>
      </c>
      <c r="BC23" s="401" t="s">
        <v>745</v>
      </c>
      <c r="BD23" s="402"/>
      <c r="BE23" s="402"/>
      <c r="BF23" s="402"/>
      <c r="BG23" s="402"/>
      <c r="BH23" s="402"/>
      <c r="BI23" s="402"/>
      <c r="BJ23" s="402"/>
      <c r="BK23" s="114" t="s">
        <v>481</v>
      </c>
      <c r="BL23" s="285" t="s">
        <v>734</v>
      </c>
      <c r="BM23" s="285"/>
      <c r="BN23" s="285"/>
      <c r="BO23" s="285"/>
      <c r="BP23" s="285"/>
      <c r="BQ23" s="285"/>
      <c r="BR23" s="285"/>
      <c r="BS23" s="9" t="s">
        <v>400</v>
      </c>
      <c r="BT23" s="9" t="s">
        <v>401</v>
      </c>
      <c r="BU23" s="9" t="s">
        <v>402</v>
      </c>
      <c r="BV23" s="9" t="s">
        <v>403</v>
      </c>
      <c r="BW23" s="9" t="s">
        <v>405</v>
      </c>
      <c r="BX23" s="69" t="s">
        <v>406</v>
      </c>
      <c r="BY23" s="9" t="s">
        <v>407</v>
      </c>
      <c r="BZ23" s="9">
        <f t="shared" ref="BZ23" si="5">IFERROR(IF(BS23="Asignado", 15, 0), "")</f>
        <v>15</v>
      </c>
      <c r="CA23" s="9">
        <f t="shared" ref="CA23" si="6">IFERROR(IF(BT23="Adecuado", 15, 0), "")</f>
        <v>15</v>
      </c>
      <c r="CB23" s="9">
        <f t="shared" ref="CB23" si="7">IFERROR(IF(BU23="Oportuna", 15, 0), "")</f>
        <v>15</v>
      </c>
      <c r="CC23" s="9">
        <f t="shared" ref="CC23" si="8">IFERROR(IF(BV23="Prevenir", 15,IF(BV23="Detectar", 10, 0)), "")</f>
        <v>15</v>
      </c>
      <c r="CD23" s="9">
        <f t="shared" ref="CD23" si="9">IFERROR(IF(BW23="Confiable", 15, 0), "")</f>
        <v>15</v>
      </c>
      <c r="CE23" s="9">
        <f t="shared" ref="CE23" si="10">IFERROR(IF(BX23="Se investigan y se resuelven oportunamente", 15, 0), "")</f>
        <v>15</v>
      </c>
      <c r="CF23" s="9">
        <f t="shared" ref="CF23" si="11">IFERROR(IF(BY23="Completa", 10,IF(BY23="Incompleta",5, 0)), "")</f>
        <v>10</v>
      </c>
      <c r="CG23" s="9">
        <f t="shared" ref="CG23" si="12">SUM(BZ23:CF23)</f>
        <v>100</v>
      </c>
      <c r="CH23" s="9" t="str">
        <f t="shared" ref="CH23" si="13">IF(CG23&lt;=85, "Debil", IF(CG23&lt;=95, "Moderado", IF(CG23&lt;=100,"Fuerte","")))</f>
        <v>Fuerte</v>
      </c>
      <c r="CI23" s="9" t="s">
        <v>408</v>
      </c>
      <c r="CJ23" s="9" t="str">
        <f t="shared" ref="CJ23" si="14">IF(CI23="Siempre se ejecuta","Fuerte",IF(CI23="Algunas veces","Moderado",IF(CI23="No se ejecuta","Debil","")))</f>
        <v>Fuerte</v>
      </c>
      <c r="CK23" s="9" t="str">
        <f t="shared" ref="CK23" si="15">IF(OR(CJ23="Debil",CH23="Debil"),"Debil", IF(OR(CJ23="Moderado",CH23="Moderado"), "Moderado", "Fuerte"))</f>
        <v>Fuerte</v>
      </c>
      <c r="CL23" s="9" t="str">
        <f t="shared" ref="CL23" si="16">CK23</f>
        <v>Fuerte</v>
      </c>
      <c r="CM23" s="9" t="s">
        <v>409</v>
      </c>
      <c r="CN23" s="9" t="s">
        <v>412</v>
      </c>
      <c r="CO23" s="9">
        <f t="shared" ref="CO23:CO28" si="17">IF(CM23="Directamente",IF(CL23="Fuerte", 2, IF(CL23="Moderado", 1,0)),0)</f>
        <v>2</v>
      </c>
      <c r="CP23" s="9">
        <f t="shared" ref="CP23:CP28" si="18">IF(CN23="Directamente",IF(CL23="Fuerte",2,IF(CL23="Moderado",1,0)),IF(AND(CN23="Indirectamente",CL23="Fuerte"),1,0))</f>
        <v>1</v>
      </c>
      <c r="CQ23" s="9">
        <f t="shared" ref="CQ23:CQ28" si="19">IF(AY23-CO23&lt;=0,1,AY23-CO23)</f>
        <v>1</v>
      </c>
      <c r="CR23" s="9">
        <f t="shared" ref="CR23:CR28" si="20">IF(AZ23-CP23&lt;=0,1,AZ23-CP23)</f>
        <v>3</v>
      </c>
      <c r="CS23" s="9" t="str">
        <f>IF(CN23&lt;&gt;"",INDEX('Ayuda Diligenciamiento'!$AG$11:$AK$15,MATCH(CQ23,'Ayuda Diligenciamiento'!$AF$11:$AF$15,0),MATCH(CR23,'Ayuda Diligenciamiento'!$AG$10:$AK$10,0)),"")</f>
        <v>MODERADO</v>
      </c>
      <c r="CT23" s="145">
        <f>IF(CS23="BAJO",1,IF(CS23="MODERADO",3,IF(CS23="MAYOR",4,5)))</f>
        <v>3</v>
      </c>
      <c r="CU23" s="73"/>
    </row>
    <row r="24" spans="1:99" ht="267.60000000000002" customHeight="1" x14ac:dyDescent="0.3">
      <c r="A24" s="390" t="s">
        <v>890</v>
      </c>
      <c r="B24" s="391"/>
      <c r="C24" s="391"/>
      <c r="D24" s="391"/>
      <c r="E24" s="391"/>
      <c r="F24" s="349" t="s">
        <v>231</v>
      </c>
      <c r="G24" s="350"/>
      <c r="H24" s="350"/>
      <c r="I24" s="350"/>
      <c r="J24" s="350"/>
      <c r="K24" s="350"/>
      <c r="L24" s="350"/>
      <c r="M24" s="351"/>
      <c r="N24" s="392" t="s">
        <v>284</v>
      </c>
      <c r="O24" s="393"/>
      <c r="P24" s="393"/>
      <c r="Q24" s="393"/>
      <c r="R24" s="393"/>
      <c r="S24" s="393"/>
      <c r="T24" s="393"/>
      <c r="U24" s="394"/>
      <c r="V24" s="349" t="s">
        <v>282</v>
      </c>
      <c r="W24" s="350"/>
      <c r="X24" s="350"/>
      <c r="Y24" s="350"/>
      <c r="Z24" s="350"/>
      <c r="AA24" s="350"/>
      <c r="AB24" s="350"/>
      <c r="AC24" s="351"/>
      <c r="AD24" s="17" t="s">
        <v>37</v>
      </c>
      <c r="AE24" s="17" t="s">
        <v>37</v>
      </c>
      <c r="AF24" s="17" t="s">
        <v>37</v>
      </c>
      <c r="AG24" s="21" t="s">
        <v>37</v>
      </c>
      <c r="AH24" s="17" t="s">
        <v>36</v>
      </c>
      <c r="AI24" s="22" t="s">
        <v>36</v>
      </c>
      <c r="AJ24" s="21" t="s">
        <v>37</v>
      </c>
      <c r="AK24" s="17" t="s">
        <v>37</v>
      </c>
      <c r="AL24" s="17" t="s">
        <v>37</v>
      </c>
      <c r="AM24" s="21" t="s">
        <v>36</v>
      </c>
      <c r="AN24" s="17" t="s">
        <v>37</v>
      </c>
      <c r="AO24" s="22" t="s">
        <v>36</v>
      </c>
      <c r="AP24" s="17" t="s">
        <v>36</v>
      </c>
      <c r="AQ24" s="17" t="s">
        <v>36</v>
      </c>
      <c r="AR24" s="17" t="s">
        <v>36</v>
      </c>
      <c r="AS24" s="17" t="s">
        <v>37</v>
      </c>
      <c r="AT24" s="17" t="s">
        <v>36</v>
      </c>
      <c r="AU24" s="17" t="s">
        <v>37</v>
      </c>
      <c r="AV24" s="17" t="s">
        <v>37</v>
      </c>
      <c r="AW24" s="17">
        <f t="shared" si="1"/>
        <v>8</v>
      </c>
      <c r="AX24" s="17" t="str">
        <f t="shared" si="2"/>
        <v>MAYOR</v>
      </c>
      <c r="AY24" s="17">
        <v>3</v>
      </c>
      <c r="AZ24" s="132">
        <f t="shared" si="3"/>
        <v>4</v>
      </c>
      <c r="BA24" s="17">
        <f t="shared" si="4"/>
        <v>5</v>
      </c>
      <c r="BB24" s="17" t="str">
        <f t="shared" ref="BB24:BB25" si="21">IF(BA24=5,"CATASTRÓFICO",IF(BA24=4,"MAYOR",IF(BA24=3,"MODERADO",".")))</f>
        <v>CATASTRÓFICO</v>
      </c>
      <c r="BC24" s="395" t="s">
        <v>746</v>
      </c>
      <c r="BD24" s="395"/>
      <c r="BE24" s="395"/>
      <c r="BF24" s="395"/>
      <c r="BG24" s="395"/>
      <c r="BH24" s="395"/>
      <c r="BI24" s="395"/>
      <c r="BJ24" s="395"/>
      <c r="BK24" s="114" t="s">
        <v>480</v>
      </c>
      <c r="BL24" s="285" t="s">
        <v>735</v>
      </c>
      <c r="BM24" s="285"/>
      <c r="BN24" s="285"/>
      <c r="BO24" s="285"/>
      <c r="BP24" s="285"/>
      <c r="BQ24" s="285"/>
      <c r="BR24" s="285"/>
      <c r="BS24" s="9" t="s">
        <v>400</v>
      </c>
      <c r="BT24" s="9" t="s">
        <v>401</v>
      </c>
      <c r="BU24" s="9" t="s">
        <v>402</v>
      </c>
      <c r="BV24" s="9" t="s">
        <v>403</v>
      </c>
      <c r="BW24" s="9" t="s">
        <v>405</v>
      </c>
      <c r="BX24" s="69" t="s">
        <v>406</v>
      </c>
      <c r="BY24" s="9" t="s">
        <v>407</v>
      </c>
      <c r="BZ24" s="9">
        <f t="shared" ref="BZ24:BZ35" si="22">IFERROR(IF(BS24="Asignado", 15, 0), "")</f>
        <v>15</v>
      </c>
      <c r="CA24" s="9">
        <f t="shared" ref="CA24:CA35" si="23">IFERROR(IF(BT24="Adecuado", 15, 0), "")</f>
        <v>15</v>
      </c>
      <c r="CB24" s="9">
        <f t="shared" ref="CB24:CB35" si="24">IFERROR(IF(BU24="Oportuna", 15, 0), "")</f>
        <v>15</v>
      </c>
      <c r="CC24" s="9">
        <f t="shared" ref="CC24:CC35" si="25">IFERROR(IF(BV24="Prevenir", 15,IF(BV24="Detectar", 10, 0)), "")</f>
        <v>15</v>
      </c>
      <c r="CD24" s="9">
        <f t="shared" ref="CD24:CD35" si="26">IFERROR(IF(BW24="Confiable", 15, 0), "")</f>
        <v>15</v>
      </c>
      <c r="CE24" s="9">
        <f t="shared" ref="CE24:CE35" si="27">IFERROR(IF(BX24="Se investigan y se resuelven oportunamente", 15, 0), "")</f>
        <v>15</v>
      </c>
      <c r="CF24" s="9">
        <f t="shared" ref="CF24:CF35" si="28">IFERROR(IF(BY24="Completa", 10,IF(BY24="Incompleta",5, 0)), "")</f>
        <v>10</v>
      </c>
      <c r="CG24" s="9">
        <f t="shared" ref="CG24:CG35" si="29">SUM(BZ24:CF24)</f>
        <v>100</v>
      </c>
      <c r="CH24" s="9" t="str">
        <f t="shared" ref="CH24:CH35" si="30">IF(CG24&lt;=85, "Debil", IF(CG24&lt;=95, "Moderado", IF(CG24&lt;=100,"Fuerte","")))</f>
        <v>Fuerte</v>
      </c>
      <c r="CI24" s="9" t="s">
        <v>408</v>
      </c>
      <c r="CJ24" s="9" t="str">
        <f t="shared" ref="CJ24:CJ35" si="31">IF(CI24="Siempre se ejecuta","Fuerte",IF(CI24="Algunas veces","Moderado",IF(CI24="No se ejecuta","Debil","")))</f>
        <v>Fuerte</v>
      </c>
      <c r="CK24" s="9" t="str">
        <f t="shared" ref="CK24:CK35" si="32">IF(OR(CJ24="Debil",CH24="Debil"),"Debil", IF(OR(CJ24="Moderado",CH24="Moderado"), "Moderado", "Fuerte"))</f>
        <v>Fuerte</v>
      </c>
      <c r="CL24" s="9" t="str">
        <f t="shared" ref="CL24:CL35" si="33">CK24</f>
        <v>Fuerte</v>
      </c>
      <c r="CM24" s="9" t="s">
        <v>409</v>
      </c>
      <c r="CN24" s="9" t="s">
        <v>412</v>
      </c>
      <c r="CO24" s="9">
        <f t="shared" si="17"/>
        <v>2</v>
      </c>
      <c r="CP24" s="9">
        <f t="shared" si="18"/>
        <v>1</v>
      </c>
      <c r="CQ24" s="9">
        <f t="shared" si="19"/>
        <v>1</v>
      </c>
      <c r="CR24" s="9">
        <f t="shared" si="20"/>
        <v>3</v>
      </c>
      <c r="CS24" s="9" t="str">
        <f>IF(CN24&lt;&gt;"",INDEX('Ayuda Diligenciamiento'!$AG$11:$AK$15,MATCH(CQ24,'Ayuda Diligenciamiento'!$AF$11:$AF$15,0),MATCH(CR24,'Ayuda Diligenciamiento'!$AG$10:$AK$10,0)),"")</f>
        <v>MODERADO</v>
      </c>
      <c r="CT24" s="145">
        <f t="shared" ref="CT24:CT35" si="34">IF(CS24="BAJO",1,IF(CS24="MODERADO",3,IF(CS24="MAYOR",4,5)))</f>
        <v>3</v>
      </c>
      <c r="CU24" s="73"/>
    </row>
    <row r="25" spans="1:99" ht="122.1" customHeight="1" thickBot="1" x14ac:dyDescent="0.35">
      <c r="A25" s="390" t="s">
        <v>280</v>
      </c>
      <c r="B25" s="391"/>
      <c r="C25" s="391"/>
      <c r="D25" s="391"/>
      <c r="E25" s="391"/>
      <c r="F25" s="349" t="s">
        <v>285</v>
      </c>
      <c r="G25" s="350"/>
      <c r="H25" s="350"/>
      <c r="I25" s="350"/>
      <c r="J25" s="350"/>
      <c r="K25" s="350"/>
      <c r="L25" s="350"/>
      <c r="M25" s="351"/>
      <c r="N25" s="392" t="s">
        <v>287</v>
      </c>
      <c r="O25" s="393"/>
      <c r="P25" s="393"/>
      <c r="Q25" s="393"/>
      <c r="R25" s="393"/>
      <c r="S25" s="393"/>
      <c r="T25" s="393"/>
      <c r="U25" s="394"/>
      <c r="V25" s="392" t="s">
        <v>286</v>
      </c>
      <c r="W25" s="393"/>
      <c r="X25" s="393"/>
      <c r="Y25" s="393"/>
      <c r="Z25" s="393"/>
      <c r="AA25" s="393"/>
      <c r="AB25" s="393"/>
      <c r="AC25" s="394"/>
      <c r="AD25" s="17" t="s">
        <v>36</v>
      </c>
      <c r="AE25" s="17" t="s">
        <v>36</v>
      </c>
      <c r="AF25" s="17" t="s">
        <v>36</v>
      </c>
      <c r="AG25" s="21" t="s">
        <v>37</v>
      </c>
      <c r="AH25" s="28" t="s">
        <v>36</v>
      </c>
      <c r="AI25" s="17" t="s">
        <v>36</v>
      </c>
      <c r="AJ25" s="17" t="s">
        <v>36</v>
      </c>
      <c r="AK25" s="28" t="s">
        <v>37</v>
      </c>
      <c r="AL25" s="28" t="s">
        <v>37</v>
      </c>
      <c r="AM25" s="28" t="s">
        <v>36</v>
      </c>
      <c r="AN25" s="28" t="s">
        <v>37</v>
      </c>
      <c r="AO25" s="28" t="s">
        <v>36</v>
      </c>
      <c r="AP25" s="28" t="s">
        <v>36</v>
      </c>
      <c r="AQ25" s="28" t="s">
        <v>36</v>
      </c>
      <c r="AR25" s="28" t="s">
        <v>36</v>
      </c>
      <c r="AS25" s="28" t="s">
        <v>37</v>
      </c>
      <c r="AT25" s="28" t="s">
        <v>37</v>
      </c>
      <c r="AU25" s="28" t="s">
        <v>37</v>
      </c>
      <c r="AV25" s="28" t="s">
        <v>37</v>
      </c>
      <c r="AW25" s="28">
        <f t="shared" si="1"/>
        <v>11</v>
      </c>
      <c r="AX25" s="28" t="str">
        <f t="shared" si="2"/>
        <v>MAYOR</v>
      </c>
      <c r="AY25" s="28">
        <v>4</v>
      </c>
      <c r="AZ25" s="133">
        <f t="shared" si="3"/>
        <v>4</v>
      </c>
      <c r="BA25" s="28">
        <f t="shared" si="4"/>
        <v>5</v>
      </c>
      <c r="BB25" s="28" t="str">
        <f t="shared" si="21"/>
        <v>CATASTRÓFICO</v>
      </c>
      <c r="BC25" s="400" t="s">
        <v>418</v>
      </c>
      <c r="BD25" s="400"/>
      <c r="BE25" s="400"/>
      <c r="BF25" s="400"/>
      <c r="BG25" s="400"/>
      <c r="BH25" s="400"/>
      <c r="BI25" s="400"/>
      <c r="BJ25" s="400"/>
      <c r="BK25" s="114" t="s">
        <v>482</v>
      </c>
      <c r="BL25" s="285" t="s">
        <v>736</v>
      </c>
      <c r="BM25" s="285"/>
      <c r="BN25" s="285"/>
      <c r="BO25" s="285"/>
      <c r="BP25" s="285"/>
      <c r="BQ25" s="285"/>
      <c r="BR25" s="285"/>
      <c r="BS25" s="9" t="s">
        <v>400</v>
      </c>
      <c r="BT25" s="9" t="s">
        <v>401</v>
      </c>
      <c r="BU25" s="9" t="s">
        <v>402</v>
      </c>
      <c r="BV25" s="9" t="s">
        <v>403</v>
      </c>
      <c r="BW25" s="9" t="s">
        <v>405</v>
      </c>
      <c r="BX25" s="69" t="s">
        <v>406</v>
      </c>
      <c r="BY25" s="9" t="s">
        <v>407</v>
      </c>
      <c r="BZ25" s="9">
        <f t="shared" si="22"/>
        <v>15</v>
      </c>
      <c r="CA25" s="9">
        <f t="shared" si="23"/>
        <v>15</v>
      </c>
      <c r="CB25" s="9">
        <f t="shared" si="24"/>
        <v>15</v>
      </c>
      <c r="CC25" s="9">
        <f t="shared" si="25"/>
        <v>15</v>
      </c>
      <c r="CD25" s="9">
        <f t="shared" si="26"/>
        <v>15</v>
      </c>
      <c r="CE25" s="9">
        <f t="shared" si="27"/>
        <v>15</v>
      </c>
      <c r="CF25" s="9">
        <f t="shared" si="28"/>
        <v>10</v>
      </c>
      <c r="CG25" s="9">
        <f t="shared" si="29"/>
        <v>100</v>
      </c>
      <c r="CH25" s="9" t="str">
        <f t="shared" si="30"/>
        <v>Fuerte</v>
      </c>
      <c r="CI25" s="9" t="s">
        <v>408</v>
      </c>
      <c r="CJ25" s="9" t="str">
        <f t="shared" si="31"/>
        <v>Fuerte</v>
      </c>
      <c r="CK25" s="9" t="str">
        <f t="shared" si="32"/>
        <v>Fuerte</v>
      </c>
      <c r="CL25" s="9" t="str">
        <f t="shared" si="33"/>
        <v>Fuerte</v>
      </c>
      <c r="CM25" s="9" t="s">
        <v>409</v>
      </c>
      <c r="CN25" s="9" t="s">
        <v>412</v>
      </c>
      <c r="CO25" s="9">
        <f t="shared" si="17"/>
        <v>2</v>
      </c>
      <c r="CP25" s="9">
        <f t="shared" si="18"/>
        <v>1</v>
      </c>
      <c r="CQ25" s="9">
        <f t="shared" si="19"/>
        <v>2</v>
      </c>
      <c r="CR25" s="9">
        <f t="shared" si="20"/>
        <v>3</v>
      </c>
      <c r="CS25" s="9" t="str">
        <f>IF(CN25&lt;&gt;"",INDEX('Ayuda Diligenciamiento'!$AG$11:$AK$15,MATCH(CQ25,'Ayuda Diligenciamiento'!$AF$11:$AF$15,0),MATCH(CR25,'Ayuda Diligenciamiento'!$AG$10:$AK$10,0)),"")</f>
        <v>MODERADO</v>
      </c>
      <c r="CT25" s="145">
        <f t="shared" si="34"/>
        <v>3</v>
      </c>
      <c r="CU25" s="73"/>
    </row>
    <row r="26" spans="1:99" ht="272.39999999999998" customHeight="1" thickBot="1" x14ac:dyDescent="0.35">
      <c r="A26" s="390" t="s">
        <v>890</v>
      </c>
      <c r="B26" s="391"/>
      <c r="C26" s="391"/>
      <c r="D26" s="391"/>
      <c r="E26" s="391"/>
      <c r="F26" s="349" t="s">
        <v>289</v>
      </c>
      <c r="G26" s="350"/>
      <c r="H26" s="350"/>
      <c r="I26" s="350"/>
      <c r="J26" s="350"/>
      <c r="K26" s="350"/>
      <c r="L26" s="350"/>
      <c r="M26" s="351"/>
      <c r="N26" s="399" t="s">
        <v>106</v>
      </c>
      <c r="O26" s="393"/>
      <c r="P26" s="393"/>
      <c r="Q26" s="393"/>
      <c r="R26" s="393"/>
      <c r="S26" s="393"/>
      <c r="T26" s="393"/>
      <c r="U26" s="394"/>
      <c r="V26" s="349" t="s">
        <v>288</v>
      </c>
      <c r="W26" s="350"/>
      <c r="X26" s="350"/>
      <c r="Y26" s="350"/>
      <c r="Z26" s="350"/>
      <c r="AA26" s="350"/>
      <c r="AB26" s="350"/>
      <c r="AC26" s="351"/>
      <c r="AD26" s="17" t="s">
        <v>36</v>
      </c>
      <c r="AE26" s="17" t="s">
        <v>36</v>
      </c>
      <c r="AF26" s="17" t="s">
        <v>36</v>
      </c>
      <c r="AG26" s="21" t="s">
        <v>37</v>
      </c>
      <c r="AH26" s="20" t="s">
        <v>36</v>
      </c>
      <c r="AI26" s="17" t="s">
        <v>37</v>
      </c>
      <c r="AJ26" s="17" t="s">
        <v>36</v>
      </c>
      <c r="AK26" s="20" t="s">
        <v>37</v>
      </c>
      <c r="AL26" s="17" t="s">
        <v>37</v>
      </c>
      <c r="AM26" s="20" t="s">
        <v>36</v>
      </c>
      <c r="AN26" s="17" t="s">
        <v>37</v>
      </c>
      <c r="AO26" s="20" t="s">
        <v>36</v>
      </c>
      <c r="AP26" s="20" t="s">
        <v>36</v>
      </c>
      <c r="AQ26" s="20" t="s">
        <v>36</v>
      </c>
      <c r="AR26" s="17" t="s">
        <v>36</v>
      </c>
      <c r="AS26" s="17" t="s">
        <v>37</v>
      </c>
      <c r="AT26" s="17" t="s">
        <v>36</v>
      </c>
      <c r="AU26" s="20" t="s">
        <v>37</v>
      </c>
      <c r="AV26" s="20" t="s">
        <v>37</v>
      </c>
      <c r="AW26" s="17">
        <f t="shared" si="1"/>
        <v>11</v>
      </c>
      <c r="AX26" s="17" t="str">
        <f t="shared" si="2"/>
        <v>MAYOR</v>
      </c>
      <c r="AY26" s="17">
        <v>3</v>
      </c>
      <c r="AZ26" s="132">
        <f t="shared" si="3"/>
        <v>4</v>
      </c>
      <c r="BA26" s="17">
        <f t="shared" si="4"/>
        <v>5</v>
      </c>
      <c r="BB26" s="17" t="str">
        <f>IF(BA26=5,"CATASTRÓFICO",IF(BA26=4,"MAYOR",IF(BA26=3,"MODERADO",".")))</f>
        <v>CATASTRÓFICO</v>
      </c>
      <c r="BC26" s="395" t="s">
        <v>747</v>
      </c>
      <c r="BD26" s="395"/>
      <c r="BE26" s="395"/>
      <c r="BF26" s="395"/>
      <c r="BG26" s="395"/>
      <c r="BH26" s="395"/>
      <c r="BI26" s="395"/>
      <c r="BJ26" s="395"/>
      <c r="BK26" s="114" t="s">
        <v>476</v>
      </c>
      <c r="BL26" s="285" t="s">
        <v>734</v>
      </c>
      <c r="BM26" s="285"/>
      <c r="BN26" s="285"/>
      <c r="BO26" s="285"/>
      <c r="BP26" s="285"/>
      <c r="BQ26" s="285"/>
      <c r="BR26" s="285"/>
      <c r="BS26" s="9" t="s">
        <v>400</v>
      </c>
      <c r="BT26" s="9" t="s">
        <v>401</v>
      </c>
      <c r="BU26" s="9" t="s">
        <v>402</v>
      </c>
      <c r="BV26" s="9" t="s">
        <v>403</v>
      </c>
      <c r="BW26" s="9" t="s">
        <v>405</v>
      </c>
      <c r="BX26" s="69" t="s">
        <v>406</v>
      </c>
      <c r="BY26" s="9" t="s">
        <v>407</v>
      </c>
      <c r="BZ26" s="9">
        <f t="shared" si="22"/>
        <v>15</v>
      </c>
      <c r="CA26" s="9">
        <f t="shared" si="23"/>
        <v>15</v>
      </c>
      <c r="CB26" s="9">
        <f t="shared" si="24"/>
        <v>15</v>
      </c>
      <c r="CC26" s="9">
        <f t="shared" si="25"/>
        <v>15</v>
      </c>
      <c r="CD26" s="9">
        <f t="shared" si="26"/>
        <v>15</v>
      </c>
      <c r="CE26" s="9">
        <f t="shared" si="27"/>
        <v>15</v>
      </c>
      <c r="CF26" s="9">
        <f t="shared" si="28"/>
        <v>10</v>
      </c>
      <c r="CG26" s="9">
        <f t="shared" si="29"/>
        <v>100</v>
      </c>
      <c r="CH26" s="9" t="str">
        <f t="shared" si="30"/>
        <v>Fuerte</v>
      </c>
      <c r="CI26" s="9" t="s">
        <v>408</v>
      </c>
      <c r="CJ26" s="9" t="str">
        <f t="shared" si="31"/>
        <v>Fuerte</v>
      </c>
      <c r="CK26" s="9" t="str">
        <f t="shared" si="32"/>
        <v>Fuerte</v>
      </c>
      <c r="CL26" s="9" t="str">
        <f t="shared" si="33"/>
        <v>Fuerte</v>
      </c>
      <c r="CM26" s="9" t="s">
        <v>409</v>
      </c>
      <c r="CN26" s="9" t="s">
        <v>410</v>
      </c>
      <c r="CO26" s="9">
        <f t="shared" si="17"/>
        <v>2</v>
      </c>
      <c r="CP26" s="9">
        <f t="shared" si="18"/>
        <v>0</v>
      </c>
      <c r="CQ26" s="9">
        <f t="shared" si="19"/>
        <v>1</v>
      </c>
      <c r="CR26" s="9">
        <f t="shared" si="20"/>
        <v>4</v>
      </c>
      <c r="CS26" s="9" t="str">
        <f>IF(CN26&lt;&gt;"",INDEX('Ayuda Diligenciamiento'!$AG$11:$AK$15,MATCH(CQ26,'Ayuda Diligenciamiento'!$AF$11:$AF$15,0),MATCH(CR26,'Ayuda Diligenciamiento'!$AG$10:$AK$10,0)),"")</f>
        <v>MAYOR</v>
      </c>
      <c r="CT26" s="145">
        <f t="shared" si="34"/>
        <v>4</v>
      </c>
      <c r="CU26" s="73"/>
    </row>
    <row r="27" spans="1:99" ht="246" customHeight="1" x14ac:dyDescent="0.3">
      <c r="A27" s="390" t="s">
        <v>890</v>
      </c>
      <c r="B27" s="391"/>
      <c r="C27" s="391"/>
      <c r="D27" s="391"/>
      <c r="E27" s="391"/>
      <c r="F27" s="349" t="s">
        <v>107</v>
      </c>
      <c r="G27" s="350"/>
      <c r="H27" s="350"/>
      <c r="I27" s="350"/>
      <c r="J27" s="350"/>
      <c r="K27" s="350"/>
      <c r="L27" s="350"/>
      <c r="M27" s="351"/>
      <c r="N27" s="349" t="s">
        <v>108</v>
      </c>
      <c r="O27" s="350"/>
      <c r="P27" s="350"/>
      <c r="Q27" s="350"/>
      <c r="R27" s="350"/>
      <c r="S27" s="350"/>
      <c r="T27" s="350"/>
      <c r="U27" s="351"/>
      <c r="V27" s="349" t="s">
        <v>282</v>
      </c>
      <c r="W27" s="350"/>
      <c r="X27" s="350"/>
      <c r="Y27" s="350"/>
      <c r="Z27" s="350"/>
      <c r="AA27" s="350"/>
      <c r="AB27" s="350"/>
      <c r="AC27" s="351"/>
      <c r="AD27" s="17" t="s">
        <v>36</v>
      </c>
      <c r="AE27" s="17" t="s">
        <v>36</v>
      </c>
      <c r="AF27" s="17" t="s">
        <v>36</v>
      </c>
      <c r="AG27" s="21" t="s">
        <v>37</v>
      </c>
      <c r="AH27" s="20" t="s">
        <v>36</v>
      </c>
      <c r="AI27" s="17" t="s">
        <v>37</v>
      </c>
      <c r="AJ27" s="17" t="s">
        <v>36</v>
      </c>
      <c r="AK27" s="20" t="s">
        <v>37</v>
      </c>
      <c r="AL27" s="17" t="s">
        <v>37</v>
      </c>
      <c r="AM27" s="20" t="s">
        <v>36</v>
      </c>
      <c r="AN27" s="17" t="s">
        <v>37</v>
      </c>
      <c r="AO27" s="20" t="s">
        <v>36</v>
      </c>
      <c r="AP27" s="20" t="s">
        <v>36</v>
      </c>
      <c r="AQ27" s="20" t="s">
        <v>36</v>
      </c>
      <c r="AR27" s="17" t="s">
        <v>36</v>
      </c>
      <c r="AS27" s="17" t="s">
        <v>37</v>
      </c>
      <c r="AT27" s="17" t="s">
        <v>36</v>
      </c>
      <c r="AU27" s="20" t="s">
        <v>37</v>
      </c>
      <c r="AV27" s="20" t="s">
        <v>37</v>
      </c>
      <c r="AW27" s="17">
        <f t="shared" si="1"/>
        <v>11</v>
      </c>
      <c r="AX27" s="17" t="str">
        <f t="shared" si="2"/>
        <v>MAYOR</v>
      </c>
      <c r="AY27" s="17">
        <v>3</v>
      </c>
      <c r="AZ27" s="132">
        <f t="shared" si="3"/>
        <v>4</v>
      </c>
      <c r="BA27" s="17">
        <f t="shared" si="4"/>
        <v>5</v>
      </c>
      <c r="BB27" s="17" t="str">
        <f>IF(BA27=5,"CATASTRÓFICO",IF(BA27=4,"MAYOR",IF(BA27=3,"MODERADO",".")))</f>
        <v>CATASTRÓFICO</v>
      </c>
      <c r="BC27" s="396" t="s">
        <v>748</v>
      </c>
      <c r="BD27" s="397"/>
      <c r="BE27" s="397"/>
      <c r="BF27" s="397"/>
      <c r="BG27" s="397"/>
      <c r="BH27" s="397"/>
      <c r="BI27" s="397"/>
      <c r="BJ27" s="398"/>
      <c r="BK27" s="114" t="s">
        <v>476</v>
      </c>
      <c r="BL27" s="285" t="s">
        <v>734</v>
      </c>
      <c r="BM27" s="285"/>
      <c r="BN27" s="285"/>
      <c r="BO27" s="285"/>
      <c r="BP27" s="285"/>
      <c r="BQ27" s="285"/>
      <c r="BR27" s="285"/>
      <c r="BS27" s="9" t="s">
        <v>400</v>
      </c>
      <c r="BT27" s="9" t="s">
        <v>401</v>
      </c>
      <c r="BU27" s="9" t="s">
        <v>402</v>
      </c>
      <c r="BV27" s="9" t="s">
        <v>403</v>
      </c>
      <c r="BW27" s="9" t="s">
        <v>405</v>
      </c>
      <c r="BX27" s="69" t="s">
        <v>406</v>
      </c>
      <c r="BY27" s="9" t="s">
        <v>407</v>
      </c>
      <c r="BZ27" s="9">
        <f t="shared" si="22"/>
        <v>15</v>
      </c>
      <c r="CA27" s="9">
        <f t="shared" si="23"/>
        <v>15</v>
      </c>
      <c r="CB27" s="9">
        <f t="shared" si="24"/>
        <v>15</v>
      </c>
      <c r="CC27" s="9">
        <f t="shared" si="25"/>
        <v>15</v>
      </c>
      <c r="CD27" s="9">
        <f t="shared" si="26"/>
        <v>15</v>
      </c>
      <c r="CE27" s="9">
        <f t="shared" si="27"/>
        <v>15</v>
      </c>
      <c r="CF27" s="9">
        <f t="shared" si="28"/>
        <v>10</v>
      </c>
      <c r="CG27" s="9">
        <f t="shared" si="29"/>
        <v>100</v>
      </c>
      <c r="CH27" s="9" t="str">
        <f t="shared" si="30"/>
        <v>Fuerte</v>
      </c>
      <c r="CI27" s="9" t="s">
        <v>408</v>
      </c>
      <c r="CJ27" s="9" t="str">
        <f t="shared" si="31"/>
        <v>Fuerte</v>
      </c>
      <c r="CK27" s="9" t="str">
        <f t="shared" si="32"/>
        <v>Fuerte</v>
      </c>
      <c r="CL27" s="9" t="str">
        <f t="shared" si="33"/>
        <v>Fuerte</v>
      </c>
      <c r="CM27" s="9" t="s">
        <v>409</v>
      </c>
      <c r="CN27" s="9" t="s">
        <v>410</v>
      </c>
      <c r="CO27" s="9">
        <f t="shared" si="17"/>
        <v>2</v>
      </c>
      <c r="CP27" s="9">
        <f t="shared" si="18"/>
        <v>0</v>
      </c>
      <c r="CQ27" s="9">
        <f t="shared" si="19"/>
        <v>1</v>
      </c>
      <c r="CR27" s="9">
        <f t="shared" si="20"/>
        <v>4</v>
      </c>
      <c r="CS27" s="9" t="str">
        <f>IF(CN27&lt;&gt;"",INDEX('Ayuda Diligenciamiento'!$AG$11:$AK$15,MATCH(CQ27,'Ayuda Diligenciamiento'!$AF$11:$AF$15,0),MATCH(CR27,'Ayuda Diligenciamiento'!$AG$10:$AK$10,0)),"")</f>
        <v>MAYOR</v>
      </c>
      <c r="CT27" s="145">
        <f t="shared" si="34"/>
        <v>4</v>
      </c>
      <c r="CU27" s="73"/>
    </row>
    <row r="28" spans="1:99" ht="110.1" customHeight="1" x14ac:dyDescent="0.3">
      <c r="A28" s="390" t="s">
        <v>230</v>
      </c>
      <c r="B28" s="391"/>
      <c r="C28" s="391"/>
      <c r="D28" s="391"/>
      <c r="E28" s="391"/>
      <c r="F28" s="349" t="s">
        <v>233</v>
      </c>
      <c r="G28" s="350"/>
      <c r="H28" s="350"/>
      <c r="I28" s="350"/>
      <c r="J28" s="350"/>
      <c r="K28" s="350"/>
      <c r="L28" s="350"/>
      <c r="M28" s="351"/>
      <c r="N28" s="392" t="s">
        <v>105</v>
      </c>
      <c r="O28" s="393"/>
      <c r="P28" s="393"/>
      <c r="Q28" s="393"/>
      <c r="R28" s="393"/>
      <c r="S28" s="393"/>
      <c r="T28" s="393"/>
      <c r="U28" s="394"/>
      <c r="V28" s="349" t="s">
        <v>282</v>
      </c>
      <c r="W28" s="350"/>
      <c r="X28" s="350"/>
      <c r="Y28" s="350"/>
      <c r="Z28" s="350"/>
      <c r="AA28" s="350"/>
      <c r="AB28" s="350"/>
      <c r="AC28" s="351"/>
      <c r="AD28" s="17" t="s">
        <v>37</v>
      </c>
      <c r="AE28" s="17" t="s">
        <v>37</v>
      </c>
      <c r="AF28" s="17" t="s">
        <v>37</v>
      </c>
      <c r="AG28" s="21" t="s">
        <v>37</v>
      </c>
      <c r="AH28" s="17" t="s">
        <v>36</v>
      </c>
      <c r="AI28" s="22" t="s">
        <v>36</v>
      </c>
      <c r="AJ28" s="21" t="s">
        <v>37</v>
      </c>
      <c r="AK28" s="17" t="s">
        <v>37</v>
      </c>
      <c r="AL28" s="17" t="s">
        <v>37</v>
      </c>
      <c r="AM28" s="21" t="s">
        <v>36</v>
      </c>
      <c r="AN28" s="17" t="s">
        <v>37</v>
      </c>
      <c r="AO28" s="22" t="s">
        <v>36</v>
      </c>
      <c r="AP28" s="17" t="s">
        <v>36</v>
      </c>
      <c r="AQ28" s="17" t="s">
        <v>36</v>
      </c>
      <c r="AR28" s="17" t="s">
        <v>36</v>
      </c>
      <c r="AS28" s="17" t="s">
        <v>37</v>
      </c>
      <c r="AT28" s="17" t="s">
        <v>36</v>
      </c>
      <c r="AU28" s="17" t="s">
        <v>37</v>
      </c>
      <c r="AV28" s="17" t="s">
        <v>37</v>
      </c>
      <c r="AW28" s="17">
        <f t="shared" si="1"/>
        <v>8</v>
      </c>
      <c r="AX28" s="17" t="str">
        <f t="shared" si="2"/>
        <v>MAYOR</v>
      </c>
      <c r="AY28" s="17">
        <v>2</v>
      </c>
      <c r="AZ28" s="132">
        <f t="shared" si="3"/>
        <v>4</v>
      </c>
      <c r="BA28" s="17">
        <f t="shared" si="4"/>
        <v>4</v>
      </c>
      <c r="BB28" s="17" t="str">
        <f t="shared" ref="BB28" si="35">IF(BA28=5,"CATASTRÓFICO",IF(BA28=4,"MAYOR",IF(BA28=3,"MODERADO",".")))</f>
        <v>MAYOR</v>
      </c>
      <c r="BC28" s="395" t="s">
        <v>749</v>
      </c>
      <c r="BD28" s="395"/>
      <c r="BE28" s="395"/>
      <c r="BF28" s="395"/>
      <c r="BG28" s="395"/>
      <c r="BH28" s="395"/>
      <c r="BI28" s="395"/>
      <c r="BJ28" s="395"/>
      <c r="BK28" s="114" t="s">
        <v>476</v>
      </c>
      <c r="BL28" s="285" t="s">
        <v>737</v>
      </c>
      <c r="BM28" s="285"/>
      <c r="BN28" s="285"/>
      <c r="BO28" s="285"/>
      <c r="BP28" s="285"/>
      <c r="BQ28" s="285"/>
      <c r="BR28" s="285"/>
      <c r="BS28" s="9" t="s">
        <v>400</v>
      </c>
      <c r="BT28" s="9" t="s">
        <v>401</v>
      </c>
      <c r="BU28" s="9" t="s">
        <v>402</v>
      </c>
      <c r="BV28" s="9" t="s">
        <v>403</v>
      </c>
      <c r="BW28" s="9" t="s">
        <v>405</v>
      </c>
      <c r="BX28" s="69" t="s">
        <v>406</v>
      </c>
      <c r="BY28" s="9" t="s">
        <v>407</v>
      </c>
      <c r="BZ28" s="9">
        <f t="shared" si="22"/>
        <v>15</v>
      </c>
      <c r="CA28" s="9">
        <f t="shared" si="23"/>
        <v>15</v>
      </c>
      <c r="CB28" s="9">
        <f t="shared" si="24"/>
        <v>15</v>
      </c>
      <c r="CC28" s="9">
        <f t="shared" si="25"/>
        <v>15</v>
      </c>
      <c r="CD28" s="9">
        <f t="shared" si="26"/>
        <v>15</v>
      </c>
      <c r="CE28" s="9">
        <f t="shared" si="27"/>
        <v>15</v>
      </c>
      <c r="CF28" s="9">
        <f t="shared" si="28"/>
        <v>10</v>
      </c>
      <c r="CG28" s="9">
        <f t="shared" si="29"/>
        <v>100</v>
      </c>
      <c r="CH28" s="9" t="str">
        <f t="shared" si="30"/>
        <v>Fuerte</v>
      </c>
      <c r="CI28" s="9" t="s">
        <v>408</v>
      </c>
      <c r="CJ28" s="9" t="str">
        <f t="shared" si="31"/>
        <v>Fuerte</v>
      </c>
      <c r="CK28" s="9" t="str">
        <f t="shared" si="32"/>
        <v>Fuerte</v>
      </c>
      <c r="CL28" s="9" t="str">
        <f t="shared" si="33"/>
        <v>Fuerte</v>
      </c>
      <c r="CM28" s="9" t="s">
        <v>409</v>
      </c>
      <c r="CN28" s="9" t="s">
        <v>410</v>
      </c>
      <c r="CO28" s="9">
        <f t="shared" si="17"/>
        <v>2</v>
      </c>
      <c r="CP28" s="9">
        <f t="shared" si="18"/>
        <v>0</v>
      </c>
      <c r="CQ28" s="9">
        <f t="shared" si="19"/>
        <v>1</v>
      </c>
      <c r="CR28" s="9">
        <f t="shared" si="20"/>
        <v>4</v>
      </c>
      <c r="CS28" s="9" t="str">
        <f>IF(CN28&lt;&gt;"",INDEX('Ayuda Diligenciamiento'!$AG$11:$AK$15,MATCH(CQ28,'Ayuda Diligenciamiento'!$AF$11:$AF$15,0),MATCH(CR28,'Ayuda Diligenciamiento'!$AG$10:$AK$10,0)),"")</f>
        <v>MAYOR</v>
      </c>
      <c r="CT28" s="145">
        <f t="shared" si="34"/>
        <v>4</v>
      </c>
      <c r="CU28" s="73"/>
    </row>
    <row r="29" spans="1:99" ht="229.35" customHeight="1" x14ac:dyDescent="0.3">
      <c r="A29" s="286" t="s">
        <v>195</v>
      </c>
      <c r="B29" s="295"/>
      <c r="C29" s="295"/>
      <c r="D29" s="295"/>
      <c r="E29" s="295"/>
      <c r="F29" s="287" t="s">
        <v>110</v>
      </c>
      <c r="G29" s="287"/>
      <c r="H29" s="287"/>
      <c r="I29" s="287"/>
      <c r="J29" s="287"/>
      <c r="K29" s="287"/>
      <c r="L29" s="287"/>
      <c r="M29" s="287"/>
      <c r="N29" s="287" t="s">
        <v>294</v>
      </c>
      <c r="O29" s="287"/>
      <c r="P29" s="287"/>
      <c r="Q29" s="287"/>
      <c r="R29" s="287"/>
      <c r="S29" s="287"/>
      <c r="T29" s="287"/>
      <c r="U29" s="287"/>
      <c r="V29" s="295" t="s">
        <v>656</v>
      </c>
      <c r="W29" s="295"/>
      <c r="X29" s="295"/>
      <c r="Y29" s="295"/>
      <c r="Z29" s="295"/>
      <c r="AA29" s="295"/>
      <c r="AB29" s="295"/>
      <c r="AC29" s="373"/>
      <c r="AD29" s="5" t="s">
        <v>36</v>
      </c>
      <c r="AE29" s="5" t="s">
        <v>36</v>
      </c>
      <c r="AF29" s="5" t="s">
        <v>36</v>
      </c>
      <c r="AG29" s="5" t="s">
        <v>37</v>
      </c>
      <c r="AH29" s="5" t="s">
        <v>36</v>
      </c>
      <c r="AI29" s="5" t="s">
        <v>36</v>
      </c>
      <c r="AJ29" s="5" t="s">
        <v>36</v>
      </c>
      <c r="AK29" s="5" t="s">
        <v>36</v>
      </c>
      <c r="AL29" s="5" t="s">
        <v>37</v>
      </c>
      <c r="AM29" s="5" t="s">
        <v>36</v>
      </c>
      <c r="AN29" s="5" t="s">
        <v>37</v>
      </c>
      <c r="AO29" s="5" t="s">
        <v>36</v>
      </c>
      <c r="AP29" s="5" t="s">
        <v>36</v>
      </c>
      <c r="AQ29" s="5" t="s">
        <v>36</v>
      </c>
      <c r="AR29" s="5" t="s">
        <v>37</v>
      </c>
      <c r="AS29" s="5" t="s">
        <v>37</v>
      </c>
      <c r="AT29" s="5" t="s">
        <v>37</v>
      </c>
      <c r="AU29" s="5" t="s">
        <v>37</v>
      </c>
      <c r="AV29" s="5" t="s">
        <v>37</v>
      </c>
      <c r="AW29" s="7">
        <f>COUNTIF(AD29:AV29, "SI")</f>
        <v>11</v>
      </c>
      <c r="AX29" s="6" t="str">
        <f>IF($AS29="SI","CATASTRÓFICO",IF($AW29=0,".",IF($AW29&lt;6,"MODERADO",IF($AW29&lt;12,"MAYOR","CATASTRÓFICO"))))</f>
        <v>MAYOR</v>
      </c>
      <c r="AY29" s="6">
        <v>1</v>
      </c>
      <c r="AZ29" s="118">
        <f>IF(AX29="MODERADO",3,IF(AX29="MAYOR",4,IF(AX29="CATASTRÓFICO",5,"0")))</f>
        <v>4</v>
      </c>
      <c r="BA29" s="8">
        <f>IF($AZ29=5,5,IF(AND($AZ29=4,$AY29&gt;2),5,IF(AND($AZ29=4,$AY29&lt;3),4,IF(AND($AZ29=3,$AY29=5),5,IF(AND($AZ29=3,$AY29&gt;2),4,IF(AND($AZ29=3,$AY29&lt;3),3,0))))))</f>
        <v>4</v>
      </c>
      <c r="BB29" s="6" t="str">
        <f>IF(BA29=5,"CATASTRÓFICO",IF(BA29=4,"MAYOR",IF(BA29=3,"MODERADO",".")))</f>
        <v>MAYOR</v>
      </c>
      <c r="BC29" s="382" t="s">
        <v>657</v>
      </c>
      <c r="BD29" s="383"/>
      <c r="BE29" s="383"/>
      <c r="BF29" s="383"/>
      <c r="BG29" s="383"/>
      <c r="BH29" s="383"/>
      <c r="BI29" s="383"/>
      <c r="BJ29" s="383"/>
      <c r="BK29" s="113" t="s">
        <v>739</v>
      </c>
      <c r="BL29" s="285" t="s">
        <v>738</v>
      </c>
      <c r="BM29" s="285"/>
      <c r="BN29" s="285"/>
      <c r="BO29" s="285"/>
      <c r="BP29" s="285"/>
      <c r="BQ29" s="285"/>
      <c r="BR29" s="285"/>
      <c r="BS29" s="9" t="s">
        <v>400</v>
      </c>
      <c r="BT29" s="9" t="s">
        <v>401</v>
      </c>
      <c r="BU29" s="9" t="s">
        <v>402</v>
      </c>
      <c r="BV29" s="9" t="s">
        <v>403</v>
      </c>
      <c r="BW29" s="9" t="s">
        <v>405</v>
      </c>
      <c r="BX29" s="69" t="s">
        <v>406</v>
      </c>
      <c r="BY29" s="9" t="s">
        <v>407</v>
      </c>
      <c r="BZ29" s="9">
        <f t="shared" si="22"/>
        <v>15</v>
      </c>
      <c r="CA29" s="9">
        <f t="shared" si="23"/>
        <v>15</v>
      </c>
      <c r="CB29" s="9">
        <f t="shared" si="24"/>
        <v>15</v>
      </c>
      <c r="CC29" s="9">
        <f t="shared" si="25"/>
        <v>15</v>
      </c>
      <c r="CD29" s="9">
        <f t="shared" si="26"/>
        <v>15</v>
      </c>
      <c r="CE29" s="9">
        <f t="shared" si="27"/>
        <v>15</v>
      </c>
      <c r="CF29" s="9">
        <f t="shared" si="28"/>
        <v>10</v>
      </c>
      <c r="CG29" s="9">
        <f t="shared" si="29"/>
        <v>100</v>
      </c>
      <c r="CH29" s="9" t="str">
        <f t="shared" si="30"/>
        <v>Fuerte</v>
      </c>
      <c r="CI29" s="9" t="s">
        <v>408</v>
      </c>
      <c r="CJ29" s="9" t="str">
        <f t="shared" si="31"/>
        <v>Fuerte</v>
      </c>
      <c r="CK29" s="9" t="str">
        <f t="shared" si="32"/>
        <v>Fuerte</v>
      </c>
      <c r="CL29" s="9" t="str">
        <f t="shared" si="33"/>
        <v>Fuerte</v>
      </c>
      <c r="CM29" s="9" t="s">
        <v>409</v>
      </c>
      <c r="CN29" s="9" t="s">
        <v>410</v>
      </c>
      <c r="CO29" s="9">
        <f t="shared" ref="CO29:CO35" si="36">IF(CM29="Directamente",IF(CL29="Fuerte", 2, IF(CL29="Moderado", 1,0)),0)</f>
        <v>2</v>
      </c>
      <c r="CP29" s="9">
        <f t="shared" ref="CP29:CP35" si="37">IF(CN29="Directamente",IF(CL29="Fuerte",2,IF(CL29="Moderado",1,0)),IF(AND(CN29="Indirectamente",CL29="Fuerte"),1,0))</f>
        <v>0</v>
      </c>
      <c r="CQ29" s="9">
        <f t="shared" ref="CQ29:CR35" si="38">IF(AY29-CO29&lt;=0,1,AY29-CO29)</f>
        <v>1</v>
      </c>
      <c r="CR29" s="9">
        <f t="shared" si="38"/>
        <v>4</v>
      </c>
      <c r="CS29" s="9" t="str">
        <f>IF(CN29&lt;&gt;"",INDEX('Ayuda Diligenciamiento'!$AG$11:$AK$15,MATCH(CQ29,'Ayuda Diligenciamiento'!$AF$11:$AF$15,0),MATCH(CR29,'Ayuda Diligenciamiento'!$AG$10:$AK$10,0)),"")</f>
        <v>MAYOR</v>
      </c>
      <c r="CT29" s="145">
        <f t="shared" si="34"/>
        <v>4</v>
      </c>
      <c r="CU29" s="71"/>
    </row>
    <row r="30" spans="1:99" ht="251.4" customHeight="1" x14ac:dyDescent="0.3">
      <c r="A30" s="286" t="s">
        <v>195</v>
      </c>
      <c r="B30" s="295"/>
      <c r="C30" s="295"/>
      <c r="D30" s="295"/>
      <c r="E30" s="295"/>
      <c r="F30" s="287" t="s">
        <v>291</v>
      </c>
      <c r="G30" s="295"/>
      <c r="H30" s="295"/>
      <c r="I30" s="295"/>
      <c r="J30" s="295"/>
      <c r="K30" s="295"/>
      <c r="L30" s="295"/>
      <c r="M30" s="295"/>
      <c r="N30" s="287" t="s">
        <v>111</v>
      </c>
      <c r="O30" s="287"/>
      <c r="P30" s="287"/>
      <c r="Q30" s="287"/>
      <c r="R30" s="287"/>
      <c r="S30" s="287"/>
      <c r="T30" s="287"/>
      <c r="U30" s="287"/>
      <c r="V30" s="287" t="s">
        <v>656</v>
      </c>
      <c r="W30" s="287"/>
      <c r="X30" s="287"/>
      <c r="Y30" s="287"/>
      <c r="Z30" s="287"/>
      <c r="AA30" s="287"/>
      <c r="AB30" s="287"/>
      <c r="AC30" s="389"/>
      <c r="AD30" s="5" t="s">
        <v>36</v>
      </c>
      <c r="AE30" s="9" t="s">
        <v>36</v>
      </c>
      <c r="AF30" s="9" t="s">
        <v>36</v>
      </c>
      <c r="AG30" s="9" t="s">
        <v>37</v>
      </c>
      <c r="AH30" s="9" t="s">
        <v>36</v>
      </c>
      <c r="AI30" s="9" t="s">
        <v>36</v>
      </c>
      <c r="AJ30" s="9" t="s">
        <v>36</v>
      </c>
      <c r="AK30" s="9" t="s">
        <v>36</v>
      </c>
      <c r="AL30" s="9" t="s">
        <v>37</v>
      </c>
      <c r="AM30" s="9" t="s">
        <v>36</v>
      </c>
      <c r="AN30" s="9" t="s">
        <v>37</v>
      </c>
      <c r="AO30" s="9" t="s">
        <v>36</v>
      </c>
      <c r="AP30" s="9" t="s">
        <v>36</v>
      </c>
      <c r="AQ30" s="9" t="s">
        <v>36</v>
      </c>
      <c r="AR30" s="9" t="s">
        <v>37</v>
      </c>
      <c r="AS30" s="9" t="s">
        <v>37</v>
      </c>
      <c r="AT30" s="9" t="s">
        <v>37</v>
      </c>
      <c r="AU30" s="9" t="s">
        <v>37</v>
      </c>
      <c r="AV30" s="10" t="s">
        <v>37</v>
      </c>
      <c r="AW30" s="7">
        <f t="shared" ref="AW30:AW35" si="39">COUNTIF(AD30:AV30, "SI")</f>
        <v>11</v>
      </c>
      <c r="AX30" s="6" t="str">
        <f t="shared" ref="AX30:AX35" si="40">IF($AS30="SI","CATASTRÓFICO",IF($AW30=0,".",IF($AW30&lt;6,"MODERADO",IF($AW30&lt;12,"MAYOR","CATASTRÓFICO"))))</f>
        <v>MAYOR</v>
      </c>
      <c r="AY30" s="6">
        <v>1</v>
      </c>
      <c r="AZ30" s="118">
        <f t="shared" ref="AZ30:AZ35" si="41">IF(AX30="MODERADO",3,IF(AX30="MAYOR",4,IF(AX30="CATASTRÓFICO",5,"0")))</f>
        <v>4</v>
      </c>
      <c r="BA30" s="8">
        <f t="shared" ref="BA30:BA35" si="42">IF($AZ30=5,5,IF(AND($AZ30=4,$AY30&gt;2),5,IF(AND($AZ30=4,$AY30&lt;3),4,IF(AND($AZ30=3,$AY30=5),5,IF(AND($AZ30=3,$AY30&gt;2),4,IF(AND($AZ30=3,$AY30&lt;3),3,0))))))</f>
        <v>4</v>
      </c>
      <c r="BB30" s="6" t="str">
        <f t="shared" ref="BB30:BB35" si="43">IF(BA30=5,"CATASTRÓFICO",IF(BA30=4,"MAYOR",IF(BA30=3,"MODERADO",".")))</f>
        <v>MAYOR</v>
      </c>
      <c r="BC30" s="382" t="s">
        <v>657</v>
      </c>
      <c r="BD30" s="383"/>
      <c r="BE30" s="383"/>
      <c r="BF30" s="383"/>
      <c r="BG30" s="383"/>
      <c r="BH30" s="383"/>
      <c r="BI30" s="383"/>
      <c r="BJ30" s="383"/>
      <c r="BK30" s="113" t="s">
        <v>739</v>
      </c>
      <c r="BL30" s="285" t="s">
        <v>738</v>
      </c>
      <c r="BM30" s="285"/>
      <c r="BN30" s="285"/>
      <c r="BO30" s="285"/>
      <c r="BP30" s="285"/>
      <c r="BQ30" s="285"/>
      <c r="BR30" s="285"/>
      <c r="BS30" s="9" t="s">
        <v>400</v>
      </c>
      <c r="BT30" s="9" t="s">
        <v>401</v>
      </c>
      <c r="BU30" s="9" t="s">
        <v>402</v>
      </c>
      <c r="BV30" s="9" t="s">
        <v>403</v>
      </c>
      <c r="BW30" s="9" t="s">
        <v>405</v>
      </c>
      <c r="BX30" s="69" t="s">
        <v>406</v>
      </c>
      <c r="BY30" s="9" t="s">
        <v>407</v>
      </c>
      <c r="BZ30" s="9">
        <f t="shared" si="22"/>
        <v>15</v>
      </c>
      <c r="CA30" s="9">
        <f t="shared" si="23"/>
        <v>15</v>
      </c>
      <c r="CB30" s="9">
        <f t="shared" si="24"/>
        <v>15</v>
      </c>
      <c r="CC30" s="9">
        <f t="shared" si="25"/>
        <v>15</v>
      </c>
      <c r="CD30" s="9">
        <f t="shared" si="26"/>
        <v>15</v>
      </c>
      <c r="CE30" s="9">
        <f t="shared" si="27"/>
        <v>15</v>
      </c>
      <c r="CF30" s="9">
        <f t="shared" si="28"/>
        <v>10</v>
      </c>
      <c r="CG30" s="9">
        <f t="shared" si="29"/>
        <v>100</v>
      </c>
      <c r="CH30" s="9" t="str">
        <f t="shared" si="30"/>
        <v>Fuerte</v>
      </c>
      <c r="CI30" s="9" t="s">
        <v>408</v>
      </c>
      <c r="CJ30" s="9" t="str">
        <f t="shared" si="31"/>
        <v>Fuerte</v>
      </c>
      <c r="CK30" s="9" t="str">
        <f t="shared" si="32"/>
        <v>Fuerte</v>
      </c>
      <c r="CL30" s="9" t="str">
        <f t="shared" si="33"/>
        <v>Fuerte</v>
      </c>
      <c r="CM30" s="9" t="s">
        <v>409</v>
      </c>
      <c r="CN30" s="9" t="s">
        <v>410</v>
      </c>
      <c r="CO30" s="9">
        <f t="shared" si="36"/>
        <v>2</v>
      </c>
      <c r="CP30" s="9">
        <f t="shared" si="37"/>
        <v>0</v>
      </c>
      <c r="CQ30" s="9">
        <f t="shared" si="38"/>
        <v>1</v>
      </c>
      <c r="CR30" s="9">
        <f t="shared" si="38"/>
        <v>4</v>
      </c>
      <c r="CS30" s="9" t="str">
        <f>IF(CN30&lt;&gt;"",INDEX('Ayuda Diligenciamiento'!$AG$11:$AK$15,MATCH(CQ30,'Ayuda Diligenciamiento'!$AF$11:$AF$15,0),MATCH(CR30,'Ayuda Diligenciamiento'!$AG$10:$AK$10,0)),"")</f>
        <v>MAYOR</v>
      </c>
      <c r="CT30" s="145">
        <f t="shared" si="34"/>
        <v>4</v>
      </c>
      <c r="CU30" s="71"/>
    </row>
    <row r="31" spans="1:99" ht="124.35" customHeight="1" x14ac:dyDescent="0.3">
      <c r="A31" s="286" t="s">
        <v>196</v>
      </c>
      <c r="B31" s="295"/>
      <c r="C31" s="295"/>
      <c r="D31" s="295"/>
      <c r="E31" s="295"/>
      <c r="F31" s="287" t="s">
        <v>112</v>
      </c>
      <c r="G31" s="295"/>
      <c r="H31" s="295"/>
      <c r="I31" s="295"/>
      <c r="J31" s="295"/>
      <c r="K31" s="295"/>
      <c r="L31" s="295"/>
      <c r="M31" s="295"/>
      <c r="N31" s="295" t="s">
        <v>293</v>
      </c>
      <c r="O31" s="295"/>
      <c r="P31" s="295"/>
      <c r="Q31" s="295"/>
      <c r="R31" s="295"/>
      <c r="S31" s="295"/>
      <c r="T31" s="295"/>
      <c r="U31" s="295"/>
      <c r="V31" s="287" t="s">
        <v>656</v>
      </c>
      <c r="W31" s="287"/>
      <c r="X31" s="287"/>
      <c r="Y31" s="287"/>
      <c r="Z31" s="287"/>
      <c r="AA31" s="287"/>
      <c r="AB31" s="287"/>
      <c r="AC31" s="389"/>
      <c r="AD31" s="5" t="s">
        <v>36</v>
      </c>
      <c r="AE31" s="9" t="s">
        <v>36</v>
      </c>
      <c r="AF31" s="9" t="s">
        <v>37</v>
      </c>
      <c r="AG31" s="9" t="s">
        <v>37</v>
      </c>
      <c r="AH31" s="9" t="s">
        <v>36</v>
      </c>
      <c r="AI31" s="9" t="s">
        <v>36</v>
      </c>
      <c r="AJ31" s="9" t="s">
        <v>37</v>
      </c>
      <c r="AK31" s="9" t="s">
        <v>36</v>
      </c>
      <c r="AL31" s="9" t="s">
        <v>37</v>
      </c>
      <c r="AM31" s="9" t="s">
        <v>36</v>
      </c>
      <c r="AN31" s="9" t="s">
        <v>36</v>
      </c>
      <c r="AO31" s="9" t="s">
        <v>36</v>
      </c>
      <c r="AP31" s="9" t="s">
        <v>36</v>
      </c>
      <c r="AQ31" s="9" t="s">
        <v>36</v>
      </c>
      <c r="AR31" s="9" t="s">
        <v>37</v>
      </c>
      <c r="AS31" s="9" t="s">
        <v>37</v>
      </c>
      <c r="AT31" s="9" t="s">
        <v>37</v>
      </c>
      <c r="AU31" s="9" t="s">
        <v>37</v>
      </c>
      <c r="AV31" s="10" t="s">
        <v>37</v>
      </c>
      <c r="AW31" s="7">
        <f t="shared" si="39"/>
        <v>10</v>
      </c>
      <c r="AX31" s="6" t="str">
        <f t="shared" si="40"/>
        <v>MAYOR</v>
      </c>
      <c r="AY31" s="6">
        <v>2</v>
      </c>
      <c r="AZ31" s="118">
        <f t="shared" si="41"/>
        <v>4</v>
      </c>
      <c r="BA31" s="8">
        <f t="shared" si="42"/>
        <v>4</v>
      </c>
      <c r="BB31" s="6" t="str">
        <f t="shared" si="43"/>
        <v>MAYOR</v>
      </c>
      <c r="BC31" s="382" t="s">
        <v>420</v>
      </c>
      <c r="BD31" s="383"/>
      <c r="BE31" s="383"/>
      <c r="BF31" s="383"/>
      <c r="BG31" s="383"/>
      <c r="BH31" s="383"/>
      <c r="BI31" s="383"/>
      <c r="BJ31" s="383"/>
      <c r="BK31" s="113" t="s">
        <v>482</v>
      </c>
      <c r="BL31" s="285" t="s">
        <v>740</v>
      </c>
      <c r="BM31" s="285"/>
      <c r="BN31" s="285"/>
      <c r="BO31" s="285"/>
      <c r="BP31" s="285"/>
      <c r="BQ31" s="285"/>
      <c r="BR31" s="285"/>
      <c r="BS31" s="9" t="s">
        <v>400</v>
      </c>
      <c r="BT31" s="9" t="s">
        <v>401</v>
      </c>
      <c r="BU31" s="9" t="s">
        <v>402</v>
      </c>
      <c r="BV31" s="9" t="s">
        <v>403</v>
      </c>
      <c r="BW31" s="9" t="s">
        <v>405</v>
      </c>
      <c r="BX31" s="69" t="s">
        <v>406</v>
      </c>
      <c r="BY31" s="9" t="s">
        <v>407</v>
      </c>
      <c r="BZ31" s="9">
        <f t="shared" si="22"/>
        <v>15</v>
      </c>
      <c r="CA31" s="9">
        <f t="shared" si="23"/>
        <v>15</v>
      </c>
      <c r="CB31" s="9">
        <f t="shared" si="24"/>
        <v>15</v>
      </c>
      <c r="CC31" s="9">
        <f t="shared" si="25"/>
        <v>15</v>
      </c>
      <c r="CD31" s="9">
        <f t="shared" si="26"/>
        <v>15</v>
      </c>
      <c r="CE31" s="9">
        <f t="shared" si="27"/>
        <v>15</v>
      </c>
      <c r="CF31" s="9">
        <f t="shared" si="28"/>
        <v>10</v>
      </c>
      <c r="CG31" s="9">
        <f t="shared" si="29"/>
        <v>100</v>
      </c>
      <c r="CH31" s="9" t="str">
        <f t="shared" si="30"/>
        <v>Fuerte</v>
      </c>
      <c r="CI31" s="9" t="s">
        <v>408</v>
      </c>
      <c r="CJ31" s="9" t="str">
        <f t="shared" si="31"/>
        <v>Fuerte</v>
      </c>
      <c r="CK31" s="9" t="str">
        <f t="shared" si="32"/>
        <v>Fuerte</v>
      </c>
      <c r="CL31" s="9" t="str">
        <f t="shared" si="33"/>
        <v>Fuerte</v>
      </c>
      <c r="CM31" s="9" t="s">
        <v>409</v>
      </c>
      <c r="CN31" s="9" t="s">
        <v>410</v>
      </c>
      <c r="CO31" s="9">
        <f t="shared" si="36"/>
        <v>2</v>
      </c>
      <c r="CP31" s="9">
        <f t="shared" si="37"/>
        <v>0</v>
      </c>
      <c r="CQ31" s="9">
        <f t="shared" si="38"/>
        <v>1</v>
      </c>
      <c r="CR31" s="9">
        <f t="shared" si="38"/>
        <v>4</v>
      </c>
      <c r="CS31" s="9" t="str">
        <f>IF(CN31&lt;&gt;"",INDEX('Ayuda Diligenciamiento'!$AG$11:$AK$15,MATCH(CQ31,'Ayuda Diligenciamiento'!$AF$11:$AF$15,0),MATCH(CR31,'Ayuda Diligenciamiento'!$AG$10:$AK$10,0)),"")</f>
        <v>MAYOR</v>
      </c>
      <c r="CT31" s="145">
        <f t="shared" si="34"/>
        <v>4</v>
      </c>
      <c r="CU31" s="71"/>
    </row>
    <row r="32" spans="1:99" ht="95.1" customHeight="1" x14ac:dyDescent="0.3">
      <c r="A32" s="286" t="s">
        <v>196</v>
      </c>
      <c r="B32" s="295"/>
      <c r="C32" s="295"/>
      <c r="D32" s="295"/>
      <c r="E32" s="295"/>
      <c r="F32" s="287" t="s">
        <v>113</v>
      </c>
      <c r="G32" s="295"/>
      <c r="H32" s="295"/>
      <c r="I32" s="295"/>
      <c r="J32" s="295"/>
      <c r="K32" s="295"/>
      <c r="L32" s="295"/>
      <c r="M32" s="295"/>
      <c r="N32" s="295" t="s">
        <v>293</v>
      </c>
      <c r="O32" s="295"/>
      <c r="P32" s="295"/>
      <c r="Q32" s="295"/>
      <c r="R32" s="295"/>
      <c r="S32" s="295"/>
      <c r="T32" s="295"/>
      <c r="U32" s="295"/>
      <c r="V32" s="287" t="s">
        <v>656</v>
      </c>
      <c r="W32" s="287"/>
      <c r="X32" s="287"/>
      <c r="Y32" s="287"/>
      <c r="Z32" s="287"/>
      <c r="AA32" s="287"/>
      <c r="AB32" s="287"/>
      <c r="AC32" s="389"/>
      <c r="AD32" s="5" t="s">
        <v>36</v>
      </c>
      <c r="AE32" s="9" t="s">
        <v>36</v>
      </c>
      <c r="AF32" s="9" t="s">
        <v>37</v>
      </c>
      <c r="AG32" s="39" t="s">
        <v>37</v>
      </c>
      <c r="AH32" s="9" t="s">
        <v>36</v>
      </c>
      <c r="AI32" s="9" t="s">
        <v>36</v>
      </c>
      <c r="AJ32" s="9" t="s">
        <v>37</v>
      </c>
      <c r="AK32" s="9" t="s">
        <v>36</v>
      </c>
      <c r="AL32" s="9" t="s">
        <v>37</v>
      </c>
      <c r="AM32" s="9" t="s">
        <v>36</v>
      </c>
      <c r="AN32" s="9" t="s">
        <v>36</v>
      </c>
      <c r="AO32" s="9" t="s">
        <v>36</v>
      </c>
      <c r="AP32" s="9" t="s">
        <v>36</v>
      </c>
      <c r="AQ32" s="9" t="s">
        <v>36</v>
      </c>
      <c r="AR32" s="9" t="s">
        <v>37</v>
      </c>
      <c r="AS32" s="9" t="s">
        <v>37</v>
      </c>
      <c r="AT32" s="9" t="s">
        <v>37</v>
      </c>
      <c r="AU32" s="9" t="s">
        <v>37</v>
      </c>
      <c r="AV32" s="10" t="s">
        <v>37</v>
      </c>
      <c r="AW32" s="7">
        <f t="shared" si="39"/>
        <v>10</v>
      </c>
      <c r="AX32" s="6" t="str">
        <f t="shared" si="40"/>
        <v>MAYOR</v>
      </c>
      <c r="AY32" s="6">
        <v>2</v>
      </c>
      <c r="AZ32" s="118">
        <f t="shared" si="41"/>
        <v>4</v>
      </c>
      <c r="BA32" s="8">
        <f t="shared" si="42"/>
        <v>4</v>
      </c>
      <c r="BB32" s="6" t="str">
        <f t="shared" si="43"/>
        <v>MAYOR</v>
      </c>
      <c r="BC32" s="382" t="s">
        <v>421</v>
      </c>
      <c r="BD32" s="383"/>
      <c r="BE32" s="383"/>
      <c r="BF32" s="383"/>
      <c r="BG32" s="383"/>
      <c r="BH32" s="383"/>
      <c r="BI32" s="383"/>
      <c r="BJ32" s="383"/>
      <c r="BK32" s="113" t="s">
        <v>485</v>
      </c>
      <c r="BL32" s="285" t="s">
        <v>741</v>
      </c>
      <c r="BM32" s="285"/>
      <c r="BN32" s="285"/>
      <c r="BO32" s="285"/>
      <c r="BP32" s="285"/>
      <c r="BQ32" s="285"/>
      <c r="BR32" s="285"/>
      <c r="BS32" s="9" t="s">
        <v>400</v>
      </c>
      <c r="BT32" s="9" t="s">
        <v>401</v>
      </c>
      <c r="BU32" s="9" t="s">
        <v>402</v>
      </c>
      <c r="BV32" s="9" t="s">
        <v>403</v>
      </c>
      <c r="BW32" s="9" t="s">
        <v>405</v>
      </c>
      <c r="BX32" s="69" t="s">
        <v>406</v>
      </c>
      <c r="BY32" s="9" t="s">
        <v>407</v>
      </c>
      <c r="BZ32" s="9">
        <f t="shared" si="22"/>
        <v>15</v>
      </c>
      <c r="CA32" s="9">
        <f t="shared" si="23"/>
        <v>15</v>
      </c>
      <c r="CB32" s="9">
        <f t="shared" si="24"/>
        <v>15</v>
      </c>
      <c r="CC32" s="9">
        <f t="shared" si="25"/>
        <v>15</v>
      </c>
      <c r="CD32" s="9">
        <f t="shared" si="26"/>
        <v>15</v>
      </c>
      <c r="CE32" s="9">
        <f t="shared" si="27"/>
        <v>15</v>
      </c>
      <c r="CF32" s="9">
        <f t="shared" si="28"/>
        <v>10</v>
      </c>
      <c r="CG32" s="9">
        <f t="shared" si="29"/>
        <v>100</v>
      </c>
      <c r="CH32" s="9" t="str">
        <f t="shared" si="30"/>
        <v>Fuerte</v>
      </c>
      <c r="CI32" s="9" t="s">
        <v>408</v>
      </c>
      <c r="CJ32" s="9" t="str">
        <f t="shared" si="31"/>
        <v>Fuerte</v>
      </c>
      <c r="CK32" s="9" t="str">
        <f t="shared" si="32"/>
        <v>Fuerte</v>
      </c>
      <c r="CL32" s="9" t="str">
        <f t="shared" si="33"/>
        <v>Fuerte</v>
      </c>
      <c r="CM32" s="9" t="s">
        <v>409</v>
      </c>
      <c r="CN32" s="9" t="s">
        <v>410</v>
      </c>
      <c r="CO32" s="9">
        <f t="shared" si="36"/>
        <v>2</v>
      </c>
      <c r="CP32" s="9">
        <f t="shared" si="37"/>
        <v>0</v>
      </c>
      <c r="CQ32" s="9">
        <f t="shared" si="38"/>
        <v>1</v>
      </c>
      <c r="CR32" s="9">
        <f t="shared" si="38"/>
        <v>4</v>
      </c>
      <c r="CS32" s="9" t="str">
        <f>IF(CN32&lt;&gt;"",INDEX('Ayuda Diligenciamiento'!$AG$11:$AK$15,MATCH(CQ32,'Ayuda Diligenciamiento'!$AF$11:$AF$15,0),MATCH(CR32,'Ayuda Diligenciamiento'!$AG$10:$AK$10,0)),"")</f>
        <v>MAYOR</v>
      </c>
      <c r="CT32" s="145">
        <f t="shared" si="34"/>
        <v>4</v>
      </c>
      <c r="CU32" s="71"/>
    </row>
    <row r="33" spans="1:99" ht="86.4" customHeight="1" x14ac:dyDescent="0.3">
      <c r="A33" s="286" t="s">
        <v>197</v>
      </c>
      <c r="B33" s="295"/>
      <c r="C33" s="295"/>
      <c r="D33" s="295"/>
      <c r="E33" s="295"/>
      <c r="F33" s="287" t="s">
        <v>296</v>
      </c>
      <c r="G33" s="295"/>
      <c r="H33" s="295"/>
      <c r="I33" s="295"/>
      <c r="J33" s="295"/>
      <c r="K33" s="295"/>
      <c r="L33" s="295"/>
      <c r="M33" s="295"/>
      <c r="N33" s="295" t="s">
        <v>293</v>
      </c>
      <c r="O33" s="295"/>
      <c r="P33" s="295"/>
      <c r="Q33" s="295"/>
      <c r="R33" s="295"/>
      <c r="S33" s="295"/>
      <c r="T33" s="295"/>
      <c r="U33" s="295"/>
      <c r="V33" s="295" t="s">
        <v>654</v>
      </c>
      <c r="W33" s="295"/>
      <c r="X33" s="295"/>
      <c r="Y33" s="295"/>
      <c r="Z33" s="295"/>
      <c r="AA33" s="295"/>
      <c r="AB33" s="295"/>
      <c r="AC33" s="373"/>
      <c r="AD33" s="5" t="s">
        <v>36</v>
      </c>
      <c r="AE33" s="9" t="s">
        <v>36</v>
      </c>
      <c r="AF33" s="9" t="s">
        <v>37</v>
      </c>
      <c r="AG33" s="9" t="s">
        <v>37</v>
      </c>
      <c r="AH33" s="9" t="s">
        <v>36</v>
      </c>
      <c r="AI33" s="9" t="s">
        <v>36</v>
      </c>
      <c r="AJ33" s="9" t="s">
        <v>37</v>
      </c>
      <c r="AK33" s="9" t="s">
        <v>36</v>
      </c>
      <c r="AL33" s="9" t="s">
        <v>37</v>
      </c>
      <c r="AM33" s="9" t="s">
        <v>36</v>
      </c>
      <c r="AN33" s="9" t="s">
        <v>36</v>
      </c>
      <c r="AO33" s="9" t="s">
        <v>36</v>
      </c>
      <c r="AP33" s="9" t="s">
        <v>36</v>
      </c>
      <c r="AQ33" s="9" t="s">
        <v>36</v>
      </c>
      <c r="AR33" s="9" t="s">
        <v>37</v>
      </c>
      <c r="AS33" s="9" t="s">
        <v>37</v>
      </c>
      <c r="AT33" s="9" t="s">
        <v>37</v>
      </c>
      <c r="AU33" s="9" t="s">
        <v>37</v>
      </c>
      <c r="AV33" s="10" t="s">
        <v>37</v>
      </c>
      <c r="AW33" s="7">
        <f t="shared" si="39"/>
        <v>10</v>
      </c>
      <c r="AX33" s="6" t="str">
        <f t="shared" si="40"/>
        <v>MAYOR</v>
      </c>
      <c r="AY33" s="6">
        <v>2</v>
      </c>
      <c r="AZ33" s="118">
        <f t="shared" si="41"/>
        <v>4</v>
      </c>
      <c r="BA33" s="8">
        <f t="shared" si="42"/>
        <v>4</v>
      </c>
      <c r="BB33" s="6" t="str">
        <f t="shared" si="43"/>
        <v>MAYOR</v>
      </c>
      <c r="BC33" s="382" t="s">
        <v>422</v>
      </c>
      <c r="BD33" s="383"/>
      <c r="BE33" s="383"/>
      <c r="BF33" s="383"/>
      <c r="BG33" s="383"/>
      <c r="BH33" s="383"/>
      <c r="BI33" s="383"/>
      <c r="BJ33" s="383"/>
      <c r="BK33" s="113" t="s">
        <v>743</v>
      </c>
      <c r="BL33" s="285" t="s">
        <v>742</v>
      </c>
      <c r="BM33" s="285"/>
      <c r="BN33" s="285"/>
      <c r="BO33" s="285"/>
      <c r="BP33" s="285"/>
      <c r="BQ33" s="285"/>
      <c r="BR33" s="285"/>
      <c r="BS33" s="9" t="s">
        <v>400</v>
      </c>
      <c r="BT33" s="9" t="s">
        <v>401</v>
      </c>
      <c r="BU33" s="9" t="s">
        <v>402</v>
      </c>
      <c r="BV33" s="9" t="s">
        <v>403</v>
      </c>
      <c r="BW33" s="9" t="s">
        <v>405</v>
      </c>
      <c r="BX33" s="69" t="s">
        <v>406</v>
      </c>
      <c r="BY33" s="9" t="s">
        <v>407</v>
      </c>
      <c r="BZ33" s="9">
        <f t="shared" si="22"/>
        <v>15</v>
      </c>
      <c r="CA33" s="9">
        <f t="shared" si="23"/>
        <v>15</v>
      </c>
      <c r="CB33" s="9">
        <f t="shared" si="24"/>
        <v>15</v>
      </c>
      <c r="CC33" s="9">
        <f t="shared" si="25"/>
        <v>15</v>
      </c>
      <c r="CD33" s="9">
        <f t="shared" si="26"/>
        <v>15</v>
      </c>
      <c r="CE33" s="9">
        <f t="shared" si="27"/>
        <v>15</v>
      </c>
      <c r="CF33" s="9">
        <f t="shared" si="28"/>
        <v>10</v>
      </c>
      <c r="CG33" s="9">
        <f t="shared" si="29"/>
        <v>100</v>
      </c>
      <c r="CH33" s="9" t="str">
        <f t="shared" si="30"/>
        <v>Fuerte</v>
      </c>
      <c r="CI33" s="9" t="s">
        <v>408</v>
      </c>
      <c r="CJ33" s="9" t="str">
        <f t="shared" si="31"/>
        <v>Fuerte</v>
      </c>
      <c r="CK33" s="9" t="str">
        <f t="shared" si="32"/>
        <v>Fuerte</v>
      </c>
      <c r="CL33" s="9" t="str">
        <f t="shared" si="33"/>
        <v>Fuerte</v>
      </c>
      <c r="CM33" s="9" t="s">
        <v>409</v>
      </c>
      <c r="CN33" s="9" t="s">
        <v>410</v>
      </c>
      <c r="CO33" s="9">
        <f t="shared" si="36"/>
        <v>2</v>
      </c>
      <c r="CP33" s="9">
        <f t="shared" si="37"/>
        <v>0</v>
      </c>
      <c r="CQ33" s="9">
        <f t="shared" si="38"/>
        <v>1</v>
      </c>
      <c r="CR33" s="9">
        <f t="shared" si="38"/>
        <v>4</v>
      </c>
      <c r="CS33" s="9" t="str">
        <f>IF(CN33&lt;&gt;"",INDEX('Ayuda Diligenciamiento'!$AG$11:$AK$15,MATCH(CQ33,'Ayuda Diligenciamiento'!$AF$11:$AF$15,0),MATCH(CR33,'Ayuda Diligenciamiento'!$AG$10:$AK$10,0)),"")</f>
        <v>MAYOR</v>
      </c>
      <c r="CT33" s="145">
        <f t="shared" si="34"/>
        <v>4</v>
      </c>
      <c r="CU33" s="71"/>
    </row>
    <row r="34" spans="1:99" ht="111.6" customHeight="1" x14ac:dyDescent="0.3">
      <c r="A34" s="286" t="s">
        <v>197</v>
      </c>
      <c r="B34" s="295"/>
      <c r="C34" s="295"/>
      <c r="D34" s="295"/>
      <c r="E34" s="295"/>
      <c r="F34" s="287" t="s">
        <v>292</v>
      </c>
      <c r="G34" s="295"/>
      <c r="H34" s="295"/>
      <c r="I34" s="295"/>
      <c r="J34" s="295"/>
      <c r="K34" s="295"/>
      <c r="L34" s="295"/>
      <c r="M34" s="295"/>
      <c r="N34" s="295" t="s">
        <v>293</v>
      </c>
      <c r="O34" s="295"/>
      <c r="P34" s="295"/>
      <c r="Q34" s="295"/>
      <c r="R34" s="295"/>
      <c r="S34" s="295"/>
      <c r="T34" s="295"/>
      <c r="U34" s="295"/>
      <c r="V34" s="295" t="s">
        <v>654</v>
      </c>
      <c r="W34" s="295"/>
      <c r="X34" s="295"/>
      <c r="Y34" s="295"/>
      <c r="Z34" s="295"/>
      <c r="AA34" s="295"/>
      <c r="AB34" s="295"/>
      <c r="AC34" s="373"/>
      <c r="AD34" s="5" t="s">
        <v>36</v>
      </c>
      <c r="AE34" s="9" t="s">
        <v>36</v>
      </c>
      <c r="AF34" s="9" t="s">
        <v>37</v>
      </c>
      <c r="AG34" s="9" t="s">
        <v>37</v>
      </c>
      <c r="AH34" s="9" t="s">
        <v>36</v>
      </c>
      <c r="AI34" s="9" t="s">
        <v>36</v>
      </c>
      <c r="AJ34" s="9" t="s">
        <v>37</v>
      </c>
      <c r="AK34" s="9" t="s">
        <v>36</v>
      </c>
      <c r="AL34" s="9" t="s">
        <v>37</v>
      </c>
      <c r="AM34" s="9" t="s">
        <v>36</v>
      </c>
      <c r="AN34" s="9" t="s">
        <v>36</v>
      </c>
      <c r="AO34" s="9" t="s">
        <v>36</v>
      </c>
      <c r="AP34" s="9" t="s">
        <v>36</v>
      </c>
      <c r="AQ34" s="9" t="s">
        <v>36</v>
      </c>
      <c r="AR34" s="9" t="s">
        <v>37</v>
      </c>
      <c r="AS34" s="9" t="s">
        <v>37</v>
      </c>
      <c r="AT34" s="9" t="s">
        <v>37</v>
      </c>
      <c r="AU34" s="9" t="s">
        <v>37</v>
      </c>
      <c r="AV34" s="10" t="s">
        <v>37</v>
      </c>
      <c r="AW34" s="7">
        <f t="shared" si="39"/>
        <v>10</v>
      </c>
      <c r="AX34" s="6" t="str">
        <f t="shared" si="40"/>
        <v>MAYOR</v>
      </c>
      <c r="AY34" s="6">
        <v>2</v>
      </c>
      <c r="AZ34" s="118">
        <f t="shared" si="41"/>
        <v>4</v>
      </c>
      <c r="BA34" s="8">
        <f t="shared" si="42"/>
        <v>4</v>
      </c>
      <c r="BB34" s="6" t="str">
        <f t="shared" si="43"/>
        <v>MAYOR</v>
      </c>
      <c r="BC34" s="382" t="s">
        <v>423</v>
      </c>
      <c r="BD34" s="383"/>
      <c r="BE34" s="383"/>
      <c r="BF34" s="383"/>
      <c r="BG34" s="383"/>
      <c r="BH34" s="383"/>
      <c r="BI34" s="383"/>
      <c r="BJ34" s="383"/>
      <c r="BK34" s="113" t="s">
        <v>484</v>
      </c>
      <c r="BL34" s="285" t="s">
        <v>737</v>
      </c>
      <c r="BM34" s="285"/>
      <c r="BN34" s="285"/>
      <c r="BO34" s="285"/>
      <c r="BP34" s="285"/>
      <c r="BQ34" s="285"/>
      <c r="BR34" s="285"/>
      <c r="BS34" s="9" t="s">
        <v>400</v>
      </c>
      <c r="BT34" s="9" t="s">
        <v>401</v>
      </c>
      <c r="BU34" s="9" t="s">
        <v>402</v>
      </c>
      <c r="BV34" s="9" t="s">
        <v>403</v>
      </c>
      <c r="BW34" s="9" t="s">
        <v>405</v>
      </c>
      <c r="BX34" s="69" t="s">
        <v>406</v>
      </c>
      <c r="BY34" s="9" t="s">
        <v>407</v>
      </c>
      <c r="BZ34" s="9">
        <f t="shared" si="22"/>
        <v>15</v>
      </c>
      <c r="CA34" s="9">
        <f t="shared" si="23"/>
        <v>15</v>
      </c>
      <c r="CB34" s="9">
        <f t="shared" si="24"/>
        <v>15</v>
      </c>
      <c r="CC34" s="9">
        <f t="shared" si="25"/>
        <v>15</v>
      </c>
      <c r="CD34" s="9">
        <f t="shared" si="26"/>
        <v>15</v>
      </c>
      <c r="CE34" s="9">
        <f t="shared" si="27"/>
        <v>15</v>
      </c>
      <c r="CF34" s="9">
        <f t="shared" si="28"/>
        <v>10</v>
      </c>
      <c r="CG34" s="9">
        <f t="shared" si="29"/>
        <v>100</v>
      </c>
      <c r="CH34" s="9" t="str">
        <f t="shared" si="30"/>
        <v>Fuerte</v>
      </c>
      <c r="CI34" s="9" t="s">
        <v>408</v>
      </c>
      <c r="CJ34" s="9" t="str">
        <f t="shared" si="31"/>
        <v>Fuerte</v>
      </c>
      <c r="CK34" s="9" t="str">
        <f t="shared" si="32"/>
        <v>Fuerte</v>
      </c>
      <c r="CL34" s="9" t="str">
        <f t="shared" si="33"/>
        <v>Fuerte</v>
      </c>
      <c r="CM34" s="9" t="s">
        <v>409</v>
      </c>
      <c r="CN34" s="9" t="s">
        <v>412</v>
      </c>
      <c r="CO34" s="9">
        <f t="shared" si="36"/>
        <v>2</v>
      </c>
      <c r="CP34" s="9">
        <f t="shared" si="37"/>
        <v>1</v>
      </c>
      <c r="CQ34" s="9">
        <f t="shared" si="38"/>
        <v>1</v>
      </c>
      <c r="CR34" s="9">
        <f t="shared" si="38"/>
        <v>3</v>
      </c>
      <c r="CS34" s="9" t="str">
        <f>IF(CN34&lt;&gt;"",INDEX('Ayuda Diligenciamiento'!$AG$11:$AK$15,MATCH(CQ34,'Ayuda Diligenciamiento'!$AF$11:$AF$15,0),MATCH(CR34,'Ayuda Diligenciamiento'!$AG$10:$AK$10,0)),"")</f>
        <v>MODERADO</v>
      </c>
      <c r="CT34" s="145">
        <f t="shared" si="34"/>
        <v>3</v>
      </c>
      <c r="CU34" s="71"/>
    </row>
    <row r="35" spans="1:99" ht="101.1" customHeight="1" x14ac:dyDescent="0.3">
      <c r="A35" s="286" t="s">
        <v>198</v>
      </c>
      <c r="B35" s="295"/>
      <c r="C35" s="295"/>
      <c r="D35" s="295"/>
      <c r="E35" s="295"/>
      <c r="F35" s="287" t="s">
        <v>114</v>
      </c>
      <c r="G35" s="295"/>
      <c r="H35" s="295"/>
      <c r="I35" s="295"/>
      <c r="J35" s="295"/>
      <c r="K35" s="295"/>
      <c r="L35" s="295"/>
      <c r="M35" s="295"/>
      <c r="N35" s="295" t="s">
        <v>293</v>
      </c>
      <c r="O35" s="295"/>
      <c r="P35" s="295"/>
      <c r="Q35" s="295"/>
      <c r="R35" s="295"/>
      <c r="S35" s="295"/>
      <c r="T35" s="295"/>
      <c r="U35" s="295"/>
      <c r="V35" s="287" t="s">
        <v>656</v>
      </c>
      <c r="W35" s="287"/>
      <c r="X35" s="287"/>
      <c r="Y35" s="287"/>
      <c r="Z35" s="287"/>
      <c r="AA35" s="287"/>
      <c r="AB35" s="287"/>
      <c r="AC35" s="389"/>
      <c r="AD35" s="5" t="s">
        <v>36</v>
      </c>
      <c r="AE35" s="9" t="s">
        <v>36</v>
      </c>
      <c r="AF35" s="9" t="s">
        <v>37</v>
      </c>
      <c r="AG35" s="9" t="s">
        <v>37</v>
      </c>
      <c r="AH35" s="9" t="s">
        <v>36</v>
      </c>
      <c r="AI35" s="9" t="s">
        <v>36</v>
      </c>
      <c r="AJ35" s="9" t="s">
        <v>37</v>
      </c>
      <c r="AK35" s="9" t="s">
        <v>36</v>
      </c>
      <c r="AL35" s="9" t="s">
        <v>37</v>
      </c>
      <c r="AM35" s="9" t="s">
        <v>36</v>
      </c>
      <c r="AN35" s="9" t="s">
        <v>36</v>
      </c>
      <c r="AO35" s="9" t="s">
        <v>36</v>
      </c>
      <c r="AP35" s="9" t="s">
        <v>36</v>
      </c>
      <c r="AQ35" s="9" t="s">
        <v>36</v>
      </c>
      <c r="AR35" s="9" t="s">
        <v>37</v>
      </c>
      <c r="AS35" s="9" t="s">
        <v>37</v>
      </c>
      <c r="AT35" s="9" t="s">
        <v>37</v>
      </c>
      <c r="AU35" s="9" t="s">
        <v>37</v>
      </c>
      <c r="AV35" s="10" t="s">
        <v>37</v>
      </c>
      <c r="AW35" s="7">
        <f t="shared" si="39"/>
        <v>10</v>
      </c>
      <c r="AX35" s="6" t="str">
        <f t="shared" si="40"/>
        <v>MAYOR</v>
      </c>
      <c r="AY35" s="6">
        <v>2</v>
      </c>
      <c r="AZ35" s="118">
        <f t="shared" si="41"/>
        <v>4</v>
      </c>
      <c r="BA35" s="8">
        <f t="shared" si="42"/>
        <v>4</v>
      </c>
      <c r="BB35" s="6" t="str">
        <f t="shared" si="43"/>
        <v>MAYOR</v>
      </c>
      <c r="BC35" s="382" t="s">
        <v>424</v>
      </c>
      <c r="BD35" s="383"/>
      <c r="BE35" s="383"/>
      <c r="BF35" s="383"/>
      <c r="BG35" s="383"/>
      <c r="BH35" s="383"/>
      <c r="BI35" s="383"/>
      <c r="BJ35" s="383"/>
      <c r="BK35" s="113" t="s">
        <v>485</v>
      </c>
      <c r="BL35" s="285" t="s">
        <v>744</v>
      </c>
      <c r="BM35" s="285"/>
      <c r="BN35" s="285"/>
      <c r="BO35" s="285"/>
      <c r="BP35" s="285"/>
      <c r="BQ35" s="285"/>
      <c r="BR35" s="285"/>
      <c r="BS35" s="9" t="s">
        <v>400</v>
      </c>
      <c r="BT35" s="9" t="s">
        <v>401</v>
      </c>
      <c r="BU35" s="9" t="s">
        <v>402</v>
      </c>
      <c r="BV35" s="9" t="s">
        <v>403</v>
      </c>
      <c r="BW35" s="9" t="s">
        <v>405</v>
      </c>
      <c r="BX35" s="69" t="s">
        <v>406</v>
      </c>
      <c r="BY35" s="9" t="s">
        <v>407</v>
      </c>
      <c r="BZ35" s="9">
        <f t="shared" si="22"/>
        <v>15</v>
      </c>
      <c r="CA35" s="9">
        <f t="shared" si="23"/>
        <v>15</v>
      </c>
      <c r="CB35" s="9">
        <f t="shared" si="24"/>
        <v>15</v>
      </c>
      <c r="CC35" s="9">
        <f t="shared" si="25"/>
        <v>15</v>
      </c>
      <c r="CD35" s="9">
        <f t="shared" si="26"/>
        <v>15</v>
      </c>
      <c r="CE35" s="9">
        <f t="shared" si="27"/>
        <v>15</v>
      </c>
      <c r="CF35" s="9">
        <f t="shared" si="28"/>
        <v>10</v>
      </c>
      <c r="CG35" s="9">
        <f t="shared" si="29"/>
        <v>100</v>
      </c>
      <c r="CH35" s="9" t="str">
        <f t="shared" si="30"/>
        <v>Fuerte</v>
      </c>
      <c r="CI35" s="9" t="s">
        <v>408</v>
      </c>
      <c r="CJ35" s="9" t="str">
        <f t="shared" si="31"/>
        <v>Fuerte</v>
      </c>
      <c r="CK35" s="9" t="str">
        <f t="shared" si="32"/>
        <v>Fuerte</v>
      </c>
      <c r="CL35" s="9" t="str">
        <f t="shared" si="33"/>
        <v>Fuerte</v>
      </c>
      <c r="CM35" s="9" t="s">
        <v>409</v>
      </c>
      <c r="CN35" s="9" t="s">
        <v>410</v>
      </c>
      <c r="CO35" s="9">
        <f t="shared" si="36"/>
        <v>2</v>
      </c>
      <c r="CP35" s="9">
        <f t="shared" si="37"/>
        <v>0</v>
      </c>
      <c r="CQ35" s="9">
        <f t="shared" si="38"/>
        <v>1</v>
      </c>
      <c r="CR35" s="9">
        <f t="shared" si="38"/>
        <v>4</v>
      </c>
      <c r="CS35" s="9" t="str">
        <f>IF(CN35&lt;&gt;"",INDEX('Ayuda Diligenciamiento'!$AG$11:$AK$15,MATCH(CQ35,'Ayuda Diligenciamiento'!$AF$11:$AF$15,0),MATCH(CR35,'Ayuda Diligenciamiento'!$AG$10:$AK$10,0)),"")</f>
        <v>MAYOR</v>
      </c>
      <c r="CT35" s="145">
        <f t="shared" si="34"/>
        <v>4</v>
      </c>
      <c r="CU35" s="71"/>
    </row>
    <row r="1048545" spans="63:70" x14ac:dyDescent="0.3">
      <c r="BK1048545" s="287"/>
      <c r="BL1048545" s="287"/>
      <c r="BM1048545" s="287"/>
      <c r="BN1048545" s="287"/>
      <c r="BO1048545" s="287"/>
      <c r="BP1048545" s="287"/>
      <c r="BQ1048545" s="287"/>
      <c r="BR1048545" s="287"/>
    </row>
  </sheetData>
  <mergeCells count="156">
    <mergeCell ref="CT17:CT22"/>
    <mergeCell ref="BL23:BR23"/>
    <mergeCell ref="CO17:CO22"/>
    <mergeCell ref="CP17:CP22"/>
    <mergeCell ref="CQ17:CQ22"/>
    <mergeCell ref="CR17:CR22"/>
    <mergeCell ref="CS17:CS22"/>
    <mergeCell ref="CF17:CF22"/>
    <mergeCell ref="CG17:CG22"/>
    <mergeCell ref="CH17:CH22"/>
    <mergeCell ref="CI17:CI22"/>
    <mergeCell ref="CJ17:CJ22"/>
    <mergeCell ref="CK17:CK22"/>
    <mergeCell ref="CL17:CL22"/>
    <mergeCell ref="CM17:CM22"/>
    <mergeCell ref="CN17:CN22"/>
    <mergeCell ref="BW17:BW22"/>
    <mergeCell ref="BX17:BX22"/>
    <mergeCell ref="BY17:BY22"/>
    <mergeCell ref="BZ17:BZ22"/>
    <mergeCell ref="CA17:CA22"/>
    <mergeCell ref="CB17:CB22"/>
    <mergeCell ref="CC17:CC22"/>
    <mergeCell ref="CD17:CD22"/>
    <mergeCell ref="CE17:CE22"/>
    <mergeCell ref="A17:E22"/>
    <mergeCell ref="F17:M22"/>
    <mergeCell ref="N17:U22"/>
    <mergeCell ref="V17:AC22"/>
    <mergeCell ref="AD17:AV17"/>
    <mergeCell ref="AX17:AX22"/>
    <mergeCell ref="AJ18:AJ22"/>
    <mergeCell ref="AK18:AK22"/>
    <mergeCell ref="AL18:AL22"/>
    <mergeCell ref="AM18:AM22"/>
    <mergeCell ref="BK17:BK22"/>
    <mergeCell ref="BL17:BR22"/>
    <mergeCell ref="A23:E23"/>
    <mergeCell ref="F23:M23"/>
    <mergeCell ref="N23:U23"/>
    <mergeCell ref="V23:AC23"/>
    <mergeCell ref="BC23:BJ23"/>
    <mergeCell ref="BB17:BB22"/>
    <mergeCell ref="BC17:BJ22"/>
    <mergeCell ref="AD18:AD22"/>
    <mergeCell ref="AE18:AE22"/>
    <mergeCell ref="AF18:AF22"/>
    <mergeCell ref="AG18:AG22"/>
    <mergeCell ref="AH18:AH22"/>
    <mergeCell ref="AI18:AI22"/>
    <mergeCell ref="AT18:AT22"/>
    <mergeCell ref="AU18:AU22"/>
    <mergeCell ref="AV18:AV22"/>
    <mergeCell ref="AW18:AW22"/>
    <mergeCell ref="AZ18:AZ22"/>
    <mergeCell ref="BA18:BA22"/>
    <mergeCell ref="AN18:AN22"/>
    <mergeCell ref="AO18:AO22"/>
    <mergeCell ref="AP18:AP22"/>
    <mergeCell ref="A25:E25"/>
    <mergeCell ref="F25:M25"/>
    <mergeCell ref="N25:U25"/>
    <mergeCell ref="V25:AC25"/>
    <mergeCell ref="BC25:BJ25"/>
    <mergeCell ref="A24:E24"/>
    <mergeCell ref="F24:M24"/>
    <mergeCell ref="N24:U24"/>
    <mergeCell ref="V24:AC24"/>
    <mergeCell ref="BC24:BJ24"/>
    <mergeCell ref="A27:E27"/>
    <mergeCell ref="F27:M27"/>
    <mergeCell ref="N27:U27"/>
    <mergeCell ref="V27:AC27"/>
    <mergeCell ref="BC27:BJ27"/>
    <mergeCell ref="A26:E26"/>
    <mergeCell ref="F26:M26"/>
    <mergeCell ref="N26:U26"/>
    <mergeCell ref="V26:AC26"/>
    <mergeCell ref="BC26:BJ26"/>
    <mergeCell ref="A28:E28"/>
    <mergeCell ref="F28:M28"/>
    <mergeCell ref="N28:U28"/>
    <mergeCell ref="V28:AC28"/>
    <mergeCell ref="BC28:BJ28"/>
    <mergeCell ref="A29:E29"/>
    <mergeCell ref="F29:M29"/>
    <mergeCell ref="N29:U29"/>
    <mergeCell ref="V29:AC29"/>
    <mergeCell ref="BC29:BJ29"/>
    <mergeCell ref="A31:E31"/>
    <mergeCell ref="F31:M31"/>
    <mergeCell ref="N31:U31"/>
    <mergeCell ref="V31:AC31"/>
    <mergeCell ref="BC31:BJ31"/>
    <mergeCell ref="A30:E30"/>
    <mergeCell ref="F30:M30"/>
    <mergeCell ref="N30:U30"/>
    <mergeCell ref="V30:AC30"/>
    <mergeCell ref="BC30:BJ30"/>
    <mergeCell ref="A33:E33"/>
    <mergeCell ref="F33:M33"/>
    <mergeCell ref="N33:U33"/>
    <mergeCell ref="V33:AC33"/>
    <mergeCell ref="BC33:BJ33"/>
    <mergeCell ref="A32:E32"/>
    <mergeCell ref="F32:M32"/>
    <mergeCell ref="N32:U32"/>
    <mergeCell ref="V32:AC32"/>
    <mergeCell ref="BC32:BJ32"/>
    <mergeCell ref="BK1048545:BR1048545"/>
    <mergeCell ref="A35:E35"/>
    <mergeCell ref="F35:M35"/>
    <mergeCell ref="N35:U35"/>
    <mergeCell ref="V35:AC35"/>
    <mergeCell ref="BC35:BJ35"/>
    <mergeCell ref="A34:E34"/>
    <mergeCell ref="F34:M34"/>
    <mergeCell ref="N34:U34"/>
    <mergeCell ref="V34:AC34"/>
    <mergeCell ref="BC34:BJ34"/>
    <mergeCell ref="CU17:CU22"/>
    <mergeCell ref="AD16:BB16"/>
    <mergeCell ref="BS16:CL16"/>
    <mergeCell ref="CM16:CS16"/>
    <mergeCell ref="G1:AC1"/>
    <mergeCell ref="F2:L2"/>
    <mergeCell ref="M2:AC2"/>
    <mergeCell ref="F3:L3"/>
    <mergeCell ref="M3:AC3"/>
    <mergeCell ref="F5:M5"/>
    <mergeCell ref="N5:AC5"/>
    <mergeCell ref="F6:M6"/>
    <mergeCell ref="N6:AC6"/>
    <mergeCell ref="AQ18:AQ22"/>
    <mergeCell ref="AR18:AR22"/>
    <mergeCell ref="AS18:AS22"/>
    <mergeCell ref="AY17:AY22"/>
    <mergeCell ref="A16:AC16"/>
    <mergeCell ref="BC16:BR16"/>
    <mergeCell ref="L15:BJ15"/>
    <mergeCell ref="BS17:BS22"/>
    <mergeCell ref="BT17:BT22"/>
    <mergeCell ref="BU17:BU22"/>
    <mergeCell ref="BV17:BV22"/>
    <mergeCell ref="BL33:BR33"/>
    <mergeCell ref="BL34:BR34"/>
    <mergeCell ref="BL35:BR35"/>
    <mergeCell ref="BL24:BR24"/>
    <mergeCell ref="BL25:BR25"/>
    <mergeCell ref="BL26:BR26"/>
    <mergeCell ref="BL27:BR27"/>
    <mergeCell ref="BL28:BR28"/>
    <mergeCell ref="BL29:BR29"/>
    <mergeCell ref="BL30:BR30"/>
    <mergeCell ref="BL31:BR31"/>
    <mergeCell ref="BL32:BR32"/>
  </mergeCells>
  <conditionalFormatting sqref="A36:CU306 BS23:CS23 CU23:CU28 CN24:CS28 BS24:CM35">
    <cfRule type="containsText" dxfId="162" priority="34" operator="containsText" text="MODERADO">
      <formula>NOT(ISERROR(SEARCH("MODERADO",A23)))</formula>
    </cfRule>
  </conditionalFormatting>
  <conditionalFormatting sqref="AX23:AY35 BA23:BB35">
    <cfRule type="containsText" dxfId="161" priority="7" operator="containsText" text=".">
      <formula>NOT(ISERROR(SEARCH(".",AX23)))</formula>
    </cfRule>
    <cfRule type="containsText" dxfId="160" priority="8" operator="containsText" text="MODERADO">
      <formula>NOT(ISERROR(SEARCH("MODERADO",AX23)))</formula>
    </cfRule>
    <cfRule type="containsText" dxfId="159" priority="9" operator="containsText" text="MAYOR">
      <formula>NOT(ISERROR(SEARCH("MAYOR",AX23)))</formula>
    </cfRule>
    <cfRule type="containsText" dxfId="158" priority="10" operator="containsText" text="CATASTRÓFICO">
      <formula>NOT(ISERROR(SEARCH("CATASTRÓFICO",AX23)))</formula>
    </cfRule>
  </conditionalFormatting>
  <conditionalFormatting sqref="AX8:BB9 AX15:BB15">
    <cfRule type="containsText" dxfId="157" priority="37" operator="containsText" text=".">
      <formula>NOT(ISERROR(SEARCH(".",AX8)))</formula>
    </cfRule>
    <cfRule type="containsText" dxfId="156" priority="38" operator="containsText" text="MODERADO">
      <formula>NOT(ISERROR(SEARCH("MODERADO",AX8)))</formula>
    </cfRule>
    <cfRule type="containsText" dxfId="155" priority="39" operator="containsText" text="MAYOR">
      <formula>NOT(ISERROR(SEARCH("MAYOR",AX8)))</formula>
    </cfRule>
    <cfRule type="containsText" dxfId="154" priority="40" operator="containsText" text="CATASTRÓFICO">
      <formula>NOT(ISERROR(SEARCH("CATASTRÓFICO",AX8)))</formula>
    </cfRule>
  </conditionalFormatting>
  <conditionalFormatting sqref="AX17:BB17 AZ18:BA18">
    <cfRule type="containsText" dxfId="153" priority="29" operator="containsText" text=".">
      <formula>NOT(ISERROR(SEARCH(".",AX17)))</formula>
    </cfRule>
    <cfRule type="containsText" dxfId="152" priority="30" operator="containsText" text="MODERADO">
      <formula>NOT(ISERROR(SEARCH("MODERADO",AX17)))</formula>
    </cfRule>
    <cfRule type="containsText" dxfId="151" priority="31" operator="containsText" text="MAYOR">
      <formula>NOT(ISERROR(SEARCH("MAYOR",AX17)))</formula>
    </cfRule>
    <cfRule type="containsText" dxfId="150" priority="32" operator="containsText" text="CATASTRÓFICO">
      <formula>NOT(ISERROR(SEARCH("CATASTRÓFICO",AX17)))</formula>
    </cfRule>
  </conditionalFormatting>
  <conditionalFormatting sqref="AX36:BB1048576">
    <cfRule type="containsText" dxfId="149" priority="33" operator="containsText" text=".">
      <formula>NOT(ISERROR(SEARCH(".",AX36)))</formula>
    </cfRule>
  </conditionalFormatting>
  <conditionalFormatting sqref="BC23:BK28">
    <cfRule type="containsText" dxfId="148" priority="4" operator="containsText" text="MODERADO">
      <formula>NOT(ISERROR(SEARCH("MODERADO",BC23)))</formula>
    </cfRule>
    <cfRule type="containsText" dxfId="147" priority="5" operator="containsText" text="MAYOR">
      <formula>NOT(ISERROR(SEARCH("MAYOR",BC23)))</formula>
    </cfRule>
    <cfRule type="containsText" dxfId="146" priority="6" operator="containsText" text="CATASTRÓFICO">
      <formula>NOT(ISERROR(SEARCH("CATASTRÓFICO",BC23)))</formula>
    </cfRule>
  </conditionalFormatting>
  <conditionalFormatting sqref="BC29:BK35">
    <cfRule type="cellIs" dxfId="145" priority="11" operator="equal">
      <formula>"MODERADO"</formula>
    </cfRule>
    <cfRule type="cellIs" dxfId="144" priority="12" operator="equal">
      <formula>"MAYOR"</formula>
    </cfRule>
    <cfRule type="cellIs" dxfId="143" priority="13" operator="equal">
      <formula>"CATASTRÓFICO"</formula>
    </cfRule>
  </conditionalFormatting>
  <conditionalFormatting sqref="BL23:BL35">
    <cfRule type="cellIs" dxfId="142" priority="18" operator="equal">
      <formula>"MODERADO"</formula>
    </cfRule>
    <cfRule type="cellIs" dxfId="141" priority="19" operator="equal">
      <formula>"MAYOR"</formula>
    </cfRule>
    <cfRule type="cellIs" dxfId="140" priority="20" operator="equal">
      <formula>"CATASTRÓFICO"</formula>
    </cfRule>
  </conditionalFormatting>
  <conditionalFormatting sqref="BS23:CS23 CU23:CU28 CN24:CS28 BS24:CM35 A36:CU306">
    <cfRule type="containsText" dxfId="139" priority="35" operator="containsText" text="MAYOR">
      <formula>NOT(ISERROR(SEARCH("MAYOR",A23)))</formula>
    </cfRule>
    <cfRule type="containsText" dxfId="138" priority="36" operator="containsText" text="CATASTRÓFICO">
      <formula>NOT(ISERROR(SEARCH("CATASTRÓFICO",A23)))</formula>
    </cfRule>
  </conditionalFormatting>
  <conditionalFormatting sqref="CN29:CS35 CU29:CU35">
    <cfRule type="cellIs" dxfId="137" priority="26" operator="equal">
      <formula>"MODERADO"</formula>
    </cfRule>
    <cfRule type="cellIs" dxfId="136" priority="27" operator="equal">
      <formula>"MAYOR"</formula>
    </cfRule>
    <cfRule type="cellIs" dxfId="135" priority="28" operator="equal">
      <formula>"CATASTRÓFICO"</formula>
    </cfRule>
  </conditionalFormatting>
  <conditionalFormatting sqref="CT23:CT35">
    <cfRule type="cellIs" dxfId="134" priority="1" operator="equal">
      <formula>"MODERADO"</formula>
    </cfRule>
    <cfRule type="cellIs" dxfId="133" priority="2" operator="equal">
      <formula>"MAYOR"</formula>
    </cfRule>
    <cfRule type="cellIs" dxfId="132" priority="3" operator="equal">
      <formula>"CATASTRÓFICO"</formula>
    </cfRule>
  </conditionalFormatting>
  <dataValidations count="12">
    <dataValidation type="list" allowBlank="1" showInputMessage="1" showErrorMessage="1" sqref="AY23:AY35" xr:uid="{00000000-0002-0000-0A00-000000000000}">
      <formula1>"1,2,3,4,5"</formula1>
    </dataValidation>
    <dataValidation type="list" allowBlank="1" showInputMessage="1" showErrorMessage="1" sqref="AD33:AV35 AH32:AV32 AD32:AF32 AD23:AV31" xr:uid="{00000000-0002-0000-0A00-000001000000}">
      <formula1>"SI, NO"</formula1>
    </dataValidation>
    <dataValidation type="list" allowBlank="1" showInputMessage="1" showErrorMessage="1" sqref="CN23:CN35" xr:uid="{00000000-0002-0000-0A00-000002000000}">
      <formula1>"Directamente, Indirectamente, No disminuye"</formula1>
    </dataValidation>
    <dataValidation type="list" allowBlank="1" showInputMessage="1" showErrorMessage="1" sqref="CM23:CM35" xr:uid="{00000000-0002-0000-0A00-000003000000}">
      <formula1>"Directamente, No disminuye"</formula1>
    </dataValidation>
    <dataValidation type="list" allowBlank="1" showInputMessage="1" showErrorMessage="1" sqref="CI23:CI35" xr:uid="{00000000-0002-0000-0A00-000004000000}">
      <formula1>"Siempre se ejecuta, Algunas veces, No se ejecuta"</formula1>
    </dataValidation>
    <dataValidation type="list" allowBlank="1" showInputMessage="1" showErrorMessage="1" sqref="BY23:BY35" xr:uid="{00000000-0002-0000-0A00-000005000000}">
      <formula1>"Completa, Incompleta, No existe"</formula1>
    </dataValidation>
    <dataValidation type="list" allowBlank="1" showInputMessage="1" showErrorMessage="1" sqref="BX23:BX35" xr:uid="{00000000-0002-0000-0A00-000006000000}">
      <formula1>"Se investigan y se resuelven oportunamente, No se investigan y se resuelven oportunamente"</formula1>
    </dataValidation>
    <dataValidation type="list" allowBlank="1" showInputMessage="1" showErrorMessage="1" sqref="BW23:BW35" xr:uid="{00000000-0002-0000-0A00-000007000000}">
      <formula1>"Confiable, No confiable"</formula1>
    </dataValidation>
    <dataValidation type="list" allowBlank="1" showInputMessage="1" showErrorMessage="1" sqref="BV23:BV35" xr:uid="{00000000-0002-0000-0A00-000008000000}">
      <formula1>"Prevenir, Detectar, No es un control"</formula1>
    </dataValidation>
    <dataValidation type="list" allowBlank="1" showInputMessage="1" showErrorMessage="1" sqref="BU23:BU35" xr:uid="{00000000-0002-0000-0A00-000009000000}">
      <formula1>"Oportuna, Inoportuna"</formula1>
    </dataValidation>
    <dataValidation type="list" allowBlank="1" showInputMessage="1" showErrorMessage="1" sqref="BT23:BT35" xr:uid="{00000000-0002-0000-0A00-00000A000000}">
      <formula1>"Adecuado, Inadecuado"</formula1>
    </dataValidation>
    <dataValidation type="list" allowBlank="1" showInputMessage="1" showErrorMessage="1" sqref="BS23:BS35" xr:uid="{00000000-0002-0000-0A00-00000B000000}">
      <formula1>"Asignado, No asignado"</formula1>
    </dataValidation>
  </dataValidations>
  <pageMargins left="0.7" right="0.7" top="0.75" bottom="0.75" header="0.3" footer="0.3"/>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U26"/>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8" width="2.5546875" customWidth="1"/>
    <col min="29" max="29" width="44.5546875" customWidth="1"/>
    <col min="30" max="36" width="16.5546875" style="120" customWidth="1"/>
    <col min="37" max="37" width="22.5546875" style="120" customWidth="1"/>
    <col min="38"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57" width="2.44140625" customWidth="1"/>
    <col min="58" max="58" width="17.88671875" customWidth="1"/>
    <col min="59" max="60" width="2.44140625" customWidth="1"/>
    <col min="61" max="61" width="27.5546875" customWidth="1"/>
    <col min="62" max="62" width="29.88671875" customWidth="1"/>
    <col min="63" max="63" width="19.5546875" style="31" customWidth="1"/>
    <col min="64" max="70" width="2.44140625" style="31"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37.4414062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85"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COUNTIF($CS$23:$CS$300,AE2)</f>
        <v>0</v>
      </c>
    </row>
    <row r="3" spans="1:99" ht="15" customHeight="1" x14ac:dyDescent="0.3">
      <c r="F3" s="269" t="s">
        <v>894</v>
      </c>
      <c r="G3" s="269"/>
      <c r="H3" s="269"/>
      <c r="I3" s="269"/>
      <c r="J3" s="269"/>
      <c r="K3" s="269"/>
      <c r="L3" s="269"/>
      <c r="M3" s="269" t="s">
        <v>450</v>
      </c>
      <c r="N3" s="269"/>
      <c r="O3" s="269"/>
      <c r="P3" s="269"/>
      <c r="Q3" s="269"/>
      <c r="R3" s="269"/>
      <c r="S3" s="269"/>
      <c r="T3" s="269"/>
      <c r="U3" s="269"/>
      <c r="V3" s="269"/>
      <c r="W3" s="269"/>
      <c r="X3" s="269"/>
      <c r="Y3" s="269"/>
      <c r="Z3" s="269"/>
      <c r="AA3" s="269"/>
      <c r="AB3" s="269"/>
      <c r="AC3" s="269"/>
      <c r="AE3" s="121" t="s">
        <v>367</v>
      </c>
      <c r="AF3" s="121">
        <f t="shared" ref="AF3:AF5" si="0">COUNTIF($CS$23:$CS$300,AE3)</f>
        <v>1</v>
      </c>
    </row>
    <row r="4" spans="1:99" x14ac:dyDescent="0.3">
      <c r="AE4" s="121" t="s">
        <v>372</v>
      </c>
      <c r="AF4" s="121">
        <f t="shared" si="0"/>
        <v>3</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 t="shared" si="0"/>
        <v>0</v>
      </c>
    </row>
    <row r="6" spans="1:99" x14ac:dyDescent="0.3">
      <c r="F6" s="270">
        <v>45211</v>
      </c>
      <c r="G6" s="269"/>
      <c r="H6" s="269"/>
      <c r="I6" s="269"/>
      <c r="J6" s="269"/>
      <c r="K6" s="269"/>
      <c r="L6" s="269"/>
      <c r="M6" s="269"/>
      <c r="N6" s="269" t="s">
        <v>456</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85"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237" customHeight="1" x14ac:dyDescent="0.3">
      <c r="A23" s="286" t="s">
        <v>200</v>
      </c>
      <c r="B23" s="295"/>
      <c r="C23" s="295"/>
      <c r="D23" s="295"/>
      <c r="E23" s="295"/>
      <c r="F23" s="291" t="s">
        <v>299</v>
      </c>
      <c r="G23" s="291"/>
      <c r="H23" s="291"/>
      <c r="I23" s="291"/>
      <c r="J23" s="291"/>
      <c r="K23" s="291"/>
      <c r="L23" s="291"/>
      <c r="M23" s="291"/>
      <c r="N23" s="287" t="s">
        <v>294</v>
      </c>
      <c r="O23" s="287"/>
      <c r="P23" s="287"/>
      <c r="Q23" s="287"/>
      <c r="R23" s="287"/>
      <c r="S23" s="287"/>
      <c r="T23" s="287"/>
      <c r="U23" s="287"/>
      <c r="V23" s="315" t="s">
        <v>656</v>
      </c>
      <c r="W23" s="315"/>
      <c r="X23" s="315"/>
      <c r="Y23" s="315"/>
      <c r="Z23" s="315"/>
      <c r="AA23" s="315"/>
      <c r="AB23" s="315"/>
      <c r="AC23" s="343"/>
      <c r="AD23" s="5" t="s">
        <v>36</v>
      </c>
      <c r="AE23" s="9" t="s">
        <v>36</v>
      </c>
      <c r="AF23" s="9" t="s">
        <v>36</v>
      </c>
      <c r="AG23" s="9" t="s">
        <v>37</v>
      </c>
      <c r="AH23" s="9" t="s">
        <v>36</v>
      </c>
      <c r="AI23" s="9" t="s">
        <v>37</v>
      </c>
      <c r="AJ23" s="9" t="s">
        <v>37</v>
      </c>
      <c r="AK23" s="9" t="s">
        <v>37</v>
      </c>
      <c r="AL23" s="9" t="s">
        <v>36</v>
      </c>
      <c r="AM23" s="9" t="s">
        <v>37</v>
      </c>
      <c r="AN23" s="9" t="s">
        <v>37</v>
      </c>
      <c r="AO23" s="9" t="s">
        <v>37</v>
      </c>
      <c r="AP23" s="9" t="s">
        <v>37</v>
      </c>
      <c r="AQ23" s="9" t="s">
        <v>37</v>
      </c>
      <c r="AR23" s="9" t="s">
        <v>37</v>
      </c>
      <c r="AS23" s="9" t="s">
        <v>37</v>
      </c>
      <c r="AT23" s="9" t="s">
        <v>37</v>
      </c>
      <c r="AU23" s="9" t="s">
        <v>37</v>
      </c>
      <c r="AV23" s="10" t="s">
        <v>37</v>
      </c>
      <c r="AW23" s="7">
        <f t="shared" ref="AW23:AW26" si="1">COUNTIF(AD23:AV23, "SI")</f>
        <v>5</v>
      </c>
      <c r="AX23" s="6" t="str">
        <f t="shared" ref="AX23:AX26" si="2">IF($AS23="SI","CATASTRÓFICO",IF($AW23=0,".",IF($AW23&lt;6,"MODERADO",IF($AW23&lt;12,"MAYOR","CATASTRÓFICO"))))</f>
        <v>MODERADO</v>
      </c>
      <c r="AY23" s="6">
        <v>2</v>
      </c>
      <c r="AZ23" s="118">
        <f t="shared" ref="AZ23:AZ26" si="3">IF(AX23="MODERADO",3,IF(AX23="MAYOR",4,IF(AX23="CATASTRÓFICO",5,"0")))</f>
        <v>3</v>
      </c>
      <c r="BA23" s="8">
        <f t="shared" ref="BA23:BA26" si="4">IF($AZ23=5,5,IF(AND($AZ23=4,$AY23&gt;2),5,IF(AND($AZ23=4,$AY23&lt;3),4,IF(AND($AZ23=3,$AY23=5),5,IF(AND($AZ23=3,$AY23&gt;2),4,IF(AND($AZ23=3,$AY23&lt;3),3,0))))))</f>
        <v>3</v>
      </c>
      <c r="BB23" s="6" t="str">
        <f t="shared" ref="BB23:BB26" si="5">IF(BA23=5,"CATASTRÓFICO",IF(BA23=4,"MAYOR",IF(BA23=3,"MODERADO",".")))</f>
        <v>MODERADO</v>
      </c>
      <c r="BC23" s="382" t="s">
        <v>729</v>
      </c>
      <c r="BD23" s="383"/>
      <c r="BE23" s="383"/>
      <c r="BF23" s="383"/>
      <c r="BG23" s="383"/>
      <c r="BH23" s="383"/>
      <c r="BI23" s="383"/>
      <c r="BJ23" s="383"/>
      <c r="BK23" s="113" t="s">
        <v>487</v>
      </c>
      <c r="BL23" s="285" t="s">
        <v>733</v>
      </c>
      <c r="BM23" s="403"/>
      <c r="BN23" s="403"/>
      <c r="BO23" s="403"/>
      <c r="BP23" s="403"/>
      <c r="BQ23" s="403"/>
      <c r="BR23" s="403"/>
      <c r="BS23" s="9" t="s">
        <v>400</v>
      </c>
      <c r="BT23" s="9" t="s">
        <v>401</v>
      </c>
      <c r="BU23" s="9" t="s">
        <v>402</v>
      </c>
      <c r="BV23" s="9" t="s">
        <v>403</v>
      </c>
      <c r="BW23" s="9" t="s">
        <v>405</v>
      </c>
      <c r="BX23" s="6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410</v>
      </c>
      <c r="CO23" s="9">
        <f>IF(CM23="Directamente",IF(CL23="Fuerte", 2, IF(CL23="Moderado", 1,0)),0)</f>
        <v>2</v>
      </c>
      <c r="CP23" s="9">
        <f>IF(CN23="Directamente",IF(CL23="Fuerte",2,IF(CL23="Moderado",1,0)),IF(AND(CN23="Indirectamente",CL23="Fuerte"),1,0))</f>
        <v>0</v>
      </c>
      <c r="CQ23" s="9">
        <f t="shared" ref="CQ23:CR26" si="6">IF(AY23-CO23&lt;=0,1,AY23-CO23)</f>
        <v>1</v>
      </c>
      <c r="CR23" s="9">
        <f t="shared" si="6"/>
        <v>3</v>
      </c>
      <c r="CS23" s="9" t="str">
        <f>IF(CN23&lt;&gt;"",INDEX('Ayuda Diligenciamiento'!$AG$11:$AK$15,MATCH(CQ23,'Ayuda Diligenciamiento'!$AF$11:$AF$15,0),MATCH(CR23,'Ayuda Diligenciamiento'!$AG$10:$AK$10,0)),"")</f>
        <v>MODERADO</v>
      </c>
      <c r="CT23" s="145">
        <f>IF(CS23="BAJO",1,IF(CS23="MODERADO",3,IF(CS23="MAYOR",4,5)))</f>
        <v>3</v>
      </c>
      <c r="CU23" s="71"/>
    </row>
    <row r="24" spans="1:99" ht="234" customHeight="1" x14ac:dyDescent="0.3">
      <c r="A24" s="286" t="s">
        <v>201</v>
      </c>
      <c r="B24" s="295"/>
      <c r="C24" s="295"/>
      <c r="D24" s="295"/>
      <c r="E24" s="295"/>
      <c r="F24" s="291" t="s">
        <v>298</v>
      </c>
      <c r="G24" s="356"/>
      <c r="H24" s="356"/>
      <c r="I24" s="356"/>
      <c r="J24" s="356"/>
      <c r="K24" s="356"/>
      <c r="L24" s="356"/>
      <c r="M24" s="356"/>
      <c r="N24" s="287" t="s">
        <v>294</v>
      </c>
      <c r="O24" s="287"/>
      <c r="P24" s="287"/>
      <c r="Q24" s="287"/>
      <c r="R24" s="287"/>
      <c r="S24" s="287"/>
      <c r="T24" s="287"/>
      <c r="U24" s="287"/>
      <c r="V24" s="315" t="s">
        <v>658</v>
      </c>
      <c r="W24" s="315"/>
      <c r="X24" s="315"/>
      <c r="Y24" s="315"/>
      <c r="Z24" s="315"/>
      <c r="AA24" s="315"/>
      <c r="AB24" s="315"/>
      <c r="AC24" s="343"/>
      <c r="AD24" s="5" t="s">
        <v>36</v>
      </c>
      <c r="AE24" s="9" t="s">
        <v>36</v>
      </c>
      <c r="AF24" s="9" t="s">
        <v>36</v>
      </c>
      <c r="AG24" s="9" t="s">
        <v>37</v>
      </c>
      <c r="AH24" s="9" t="s">
        <v>36</v>
      </c>
      <c r="AI24" s="9" t="s">
        <v>37</v>
      </c>
      <c r="AJ24" s="9" t="s">
        <v>37</v>
      </c>
      <c r="AK24" s="9" t="s">
        <v>37</v>
      </c>
      <c r="AL24" s="9" t="s">
        <v>36</v>
      </c>
      <c r="AM24" s="9" t="s">
        <v>36</v>
      </c>
      <c r="AN24" s="9" t="s">
        <v>37</v>
      </c>
      <c r="AO24" s="9" t="s">
        <v>36</v>
      </c>
      <c r="AP24" s="9" t="s">
        <v>37</v>
      </c>
      <c r="AQ24" s="9" t="s">
        <v>37</v>
      </c>
      <c r="AR24" s="9" t="s">
        <v>36</v>
      </c>
      <c r="AS24" s="9" t="s">
        <v>37</v>
      </c>
      <c r="AT24" s="9" t="s">
        <v>37</v>
      </c>
      <c r="AU24" s="9" t="s">
        <v>36</v>
      </c>
      <c r="AV24" s="10" t="s">
        <v>37</v>
      </c>
      <c r="AW24" s="7">
        <f t="shared" si="1"/>
        <v>9</v>
      </c>
      <c r="AX24" s="6" t="str">
        <f t="shared" si="2"/>
        <v>MAYOR</v>
      </c>
      <c r="AY24" s="6">
        <v>2</v>
      </c>
      <c r="AZ24" s="118">
        <f t="shared" si="3"/>
        <v>4</v>
      </c>
      <c r="BA24" s="8">
        <f t="shared" si="4"/>
        <v>4</v>
      </c>
      <c r="BB24" s="6" t="str">
        <f t="shared" si="5"/>
        <v>MAYOR</v>
      </c>
      <c r="BC24" s="382" t="s">
        <v>732</v>
      </c>
      <c r="BD24" s="383"/>
      <c r="BE24" s="383"/>
      <c r="BF24" s="383"/>
      <c r="BG24" s="383"/>
      <c r="BH24" s="383"/>
      <c r="BI24" s="383"/>
      <c r="BJ24" s="383"/>
      <c r="BK24" s="113" t="s">
        <v>487</v>
      </c>
      <c r="BL24" s="285" t="s">
        <v>733</v>
      </c>
      <c r="BM24" s="403"/>
      <c r="BN24" s="403"/>
      <c r="BO24" s="403"/>
      <c r="BP24" s="403"/>
      <c r="BQ24" s="403"/>
      <c r="BR24" s="403"/>
      <c r="BS24" s="9" t="s">
        <v>400</v>
      </c>
      <c r="BT24" s="9" t="s">
        <v>401</v>
      </c>
      <c r="BU24" s="9" t="s">
        <v>402</v>
      </c>
      <c r="BV24" s="9" t="s">
        <v>403</v>
      </c>
      <c r="BW24" s="9" t="s">
        <v>405</v>
      </c>
      <c r="BX24" s="69" t="s">
        <v>406</v>
      </c>
      <c r="BY24" s="9" t="s">
        <v>407</v>
      </c>
      <c r="BZ24" s="9">
        <f>IFERROR(IF(BS24="Asignado", 15, 0), "")</f>
        <v>15</v>
      </c>
      <c r="CA24" s="9">
        <f>IFERROR(IF(BT24="Adecuado", 15, 0), "")</f>
        <v>15</v>
      </c>
      <c r="CB24" s="9">
        <f>IFERROR(IF(BU24="Oportuna", 15, 0), "")</f>
        <v>15</v>
      </c>
      <c r="CC24" s="9">
        <f>IFERROR(IF(BV24="Prevenir", 15,IF(BV24="Detectar", 10, 0)), "")</f>
        <v>15</v>
      </c>
      <c r="CD24" s="9">
        <f>IFERROR(IF(BW24="Confiable", 15, 0), "")</f>
        <v>15</v>
      </c>
      <c r="CE24" s="9">
        <f>IFERROR(IF(BX24="Se investigan y se resuelven oportunamente", 15, 0), "")</f>
        <v>15</v>
      </c>
      <c r="CF24" s="9">
        <f>IFERROR(IF(BY24="Completa", 10,IF(BY24="Incompleta",5, 0)), "")</f>
        <v>10</v>
      </c>
      <c r="CG24" s="9">
        <f>SUM(BZ24:CF24)</f>
        <v>100</v>
      </c>
      <c r="CH24" s="9" t="str">
        <f>IF(CG24&lt;=85, "Debil", IF(CG24&lt;=95, "Moderado", IF(CG24&lt;=100,"Fuerte","")))</f>
        <v>Fuerte</v>
      </c>
      <c r="CI24" s="9" t="s">
        <v>408</v>
      </c>
      <c r="CJ24" s="9" t="str">
        <f>IF(CI24="Siempre se ejecuta","Fuerte",IF(CI24="Algunas veces","Moderado",IF(CI24="No se ejecuta","Debil","")))</f>
        <v>Fuerte</v>
      </c>
      <c r="CK24" s="9" t="str">
        <f>IF(OR(CJ24="Debil",CH24="Debil"),"Debil", IF(OR(CJ24="Moderado",CH24="Moderado"), "Moderado", "Fuerte"))</f>
        <v>Fuerte</v>
      </c>
      <c r="CL24" s="9" t="str">
        <f>CK24</f>
        <v>Fuerte</v>
      </c>
      <c r="CM24" s="9" t="s">
        <v>409</v>
      </c>
      <c r="CN24" s="9" t="s">
        <v>410</v>
      </c>
      <c r="CO24" s="9">
        <f>IF(CM24="Directamente",IF(CL24="Fuerte", 2, IF(CL24="Moderado", 1,0)),0)</f>
        <v>2</v>
      </c>
      <c r="CP24" s="9">
        <f>IF(CN24="Directamente",IF(CL24="Fuerte",2,IF(CL24="Moderado",1,0)),IF(AND(CN24="Indirectamente",CL24="Fuerte"),1,0))</f>
        <v>0</v>
      </c>
      <c r="CQ24" s="9">
        <f t="shared" si="6"/>
        <v>1</v>
      </c>
      <c r="CR24" s="9">
        <f t="shared" si="6"/>
        <v>4</v>
      </c>
      <c r="CS24" s="9" t="str">
        <f>IF(CN24&lt;&gt;"",INDEX('Ayuda Diligenciamiento'!$AG$11:$AK$15,MATCH(CQ24,'Ayuda Diligenciamiento'!$AF$11:$AF$15,0),MATCH(CR24,'Ayuda Diligenciamiento'!$AG$10:$AK$10,0)),"")</f>
        <v>MAYOR</v>
      </c>
      <c r="CT24" s="145">
        <f t="shared" ref="CT24:CT26" si="7">IF(CS24="BAJO",1,IF(CS24="MODERADO",3,IF(CS24="MAYOR",4,5)))</f>
        <v>4</v>
      </c>
      <c r="CU24" s="71"/>
    </row>
    <row r="25" spans="1:99" ht="217.35" customHeight="1" x14ac:dyDescent="0.3">
      <c r="A25" s="286" t="s">
        <v>201</v>
      </c>
      <c r="B25" s="295"/>
      <c r="C25" s="295"/>
      <c r="D25" s="295"/>
      <c r="E25" s="295"/>
      <c r="F25" s="291" t="s">
        <v>297</v>
      </c>
      <c r="G25" s="356"/>
      <c r="H25" s="356"/>
      <c r="I25" s="356"/>
      <c r="J25" s="356"/>
      <c r="K25" s="356"/>
      <c r="L25" s="356"/>
      <c r="M25" s="356"/>
      <c r="N25" s="287" t="s">
        <v>294</v>
      </c>
      <c r="O25" s="287"/>
      <c r="P25" s="287"/>
      <c r="Q25" s="287"/>
      <c r="R25" s="287"/>
      <c r="S25" s="287"/>
      <c r="T25" s="287"/>
      <c r="U25" s="287"/>
      <c r="V25" s="315" t="s">
        <v>659</v>
      </c>
      <c r="W25" s="315"/>
      <c r="X25" s="315"/>
      <c r="Y25" s="315"/>
      <c r="Z25" s="315"/>
      <c r="AA25" s="315"/>
      <c r="AB25" s="315"/>
      <c r="AC25" s="343"/>
      <c r="AD25" s="5" t="s">
        <v>36</v>
      </c>
      <c r="AE25" s="9" t="s">
        <v>36</v>
      </c>
      <c r="AF25" s="9" t="s">
        <v>37</v>
      </c>
      <c r="AG25" s="9" t="s">
        <v>37</v>
      </c>
      <c r="AH25" s="9" t="s">
        <v>36</v>
      </c>
      <c r="AI25" s="9" t="s">
        <v>37</v>
      </c>
      <c r="AJ25" s="9" t="s">
        <v>37</v>
      </c>
      <c r="AK25" s="9" t="s">
        <v>37</v>
      </c>
      <c r="AL25" s="9" t="s">
        <v>36</v>
      </c>
      <c r="AM25" s="9" t="s">
        <v>36</v>
      </c>
      <c r="AN25" s="9" t="s">
        <v>37</v>
      </c>
      <c r="AO25" s="9" t="s">
        <v>36</v>
      </c>
      <c r="AP25" s="9" t="s">
        <v>37</v>
      </c>
      <c r="AQ25" s="9" t="s">
        <v>37</v>
      </c>
      <c r="AR25" s="9" t="s">
        <v>37</v>
      </c>
      <c r="AS25" s="9" t="s">
        <v>37</v>
      </c>
      <c r="AT25" s="9" t="s">
        <v>37</v>
      </c>
      <c r="AU25" s="9" t="s">
        <v>37</v>
      </c>
      <c r="AV25" s="10" t="s">
        <v>37</v>
      </c>
      <c r="AW25" s="7">
        <f t="shared" si="1"/>
        <v>6</v>
      </c>
      <c r="AX25" s="6" t="str">
        <f t="shared" si="2"/>
        <v>MAYOR</v>
      </c>
      <c r="AY25" s="6">
        <v>1</v>
      </c>
      <c r="AZ25" s="118">
        <f t="shared" si="3"/>
        <v>4</v>
      </c>
      <c r="BA25" s="8">
        <f t="shared" si="4"/>
        <v>4</v>
      </c>
      <c r="BB25" s="6" t="str">
        <f t="shared" si="5"/>
        <v>MAYOR</v>
      </c>
      <c r="BC25" s="382" t="s">
        <v>732</v>
      </c>
      <c r="BD25" s="383"/>
      <c r="BE25" s="383"/>
      <c r="BF25" s="383"/>
      <c r="BG25" s="383"/>
      <c r="BH25" s="383"/>
      <c r="BI25" s="383"/>
      <c r="BJ25" s="383"/>
      <c r="BK25" s="113" t="s">
        <v>487</v>
      </c>
      <c r="BL25" s="285" t="s">
        <v>733</v>
      </c>
      <c r="BM25" s="403"/>
      <c r="BN25" s="403"/>
      <c r="BO25" s="403"/>
      <c r="BP25" s="403"/>
      <c r="BQ25" s="403"/>
      <c r="BR25" s="403"/>
      <c r="BS25" s="9" t="s">
        <v>400</v>
      </c>
      <c r="BT25" s="9" t="s">
        <v>401</v>
      </c>
      <c r="BU25" s="9" t="s">
        <v>402</v>
      </c>
      <c r="BV25" s="9" t="s">
        <v>403</v>
      </c>
      <c r="BW25" s="9" t="s">
        <v>405</v>
      </c>
      <c r="BX25" s="69" t="s">
        <v>406</v>
      </c>
      <c r="BY25" s="9" t="s">
        <v>407</v>
      </c>
      <c r="BZ25" s="9">
        <f>IFERROR(IF(BS25="Asignado", 15, 0), "")</f>
        <v>15</v>
      </c>
      <c r="CA25" s="9">
        <f>IFERROR(IF(BT25="Adecuado", 15, 0), "")</f>
        <v>15</v>
      </c>
      <c r="CB25" s="9">
        <f>IFERROR(IF(BU25="Oportuna", 15, 0), "")</f>
        <v>15</v>
      </c>
      <c r="CC25" s="9">
        <f>IFERROR(IF(BV25="Prevenir", 15,IF(BV25="Detectar", 10, 0)), "")</f>
        <v>15</v>
      </c>
      <c r="CD25" s="9">
        <f>IFERROR(IF(BW25="Confiable", 15, 0), "")</f>
        <v>15</v>
      </c>
      <c r="CE25" s="9">
        <f>IFERROR(IF(BX25="Se investigan y se resuelven oportunamente", 15, 0), "")</f>
        <v>15</v>
      </c>
      <c r="CF25" s="9">
        <f>IFERROR(IF(BY25="Completa", 10,IF(BY25="Incompleta",5, 0)), "")</f>
        <v>10</v>
      </c>
      <c r="CG25" s="9">
        <f>SUM(BZ25:CF25)</f>
        <v>100</v>
      </c>
      <c r="CH25" s="9" t="str">
        <f>IF(CG25&lt;=85, "Debil", IF(CG25&lt;=95, "Moderado", IF(CG25&lt;=100,"Fuerte","")))</f>
        <v>Fuerte</v>
      </c>
      <c r="CI25" s="9" t="s">
        <v>408</v>
      </c>
      <c r="CJ25" s="9" t="str">
        <f>IF(CI25="Siempre se ejecuta","Fuerte",IF(CI25="Algunas veces","Moderado",IF(CI25="No se ejecuta","Debil","")))</f>
        <v>Fuerte</v>
      </c>
      <c r="CK25" s="9" t="str">
        <f>IF(OR(CJ25="Debil",CH25="Debil"),"Debil", IF(OR(CJ25="Moderado",CH25="Moderado"), "Moderado", "Fuerte"))</f>
        <v>Fuerte</v>
      </c>
      <c r="CL25" s="9" t="str">
        <f>CK25</f>
        <v>Fuerte</v>
      </c>
      <c r="CM25" s="9" t="s">
        <v>409</v>
      </c>
      <c r="CN25" s="9" t="s">
        <v>410</v>
      </c>
      <c r="CO25" s="9">
        <f>IF(CM25="Directamente",IF(CL25="Fuerte", 2, IF(CL25="Moderado", 1,0)),0)</f>
        <v>2</v>
      </c>
      <c r="CP25" s="9">
        <f>IF(CN25="Directamente",IF(CL25="Fuerte",2,IF(CL25="Moderado",1,0)),IF(AND(CN25="Indirectamente",CL25="Fuerte"),1,0))</f>
        <v>0</v>
      </c>
      <c r="CQ25" s="9">
        <f t="shared" si="6"/>
        <v>1</v>
      </c>
      <c r="CR25" s="9">
        <f t="shared" si="6"/>
        <v>4</v>
      </c>
      <c r="CS25" s="9" t="str">
        <f>IF(CN25&lt;&gt;"",INDEX('Ayuda Diligenciamiento'!$AG$11:$AK$15,MATCH(CQ25,'Ayuda Diligenciamiento'!$AF$11:$AF$15,0),MATCH(CR25,'Ayuda Diligenciamiento'!$AG$10:$AK$10,0)),"")</f>
        <v>MAYOR</v>
      </c>
      <c r="CT25" s="145">
        <f t="shared" si="7"/>
        <v>4</v>
      </c>
      <c r="CU25" s="71"/>
    </row>
    <row r="26" spans="1:99" ht="162" customHeight="1" x14ac:dyDescent="0.3">
      <c r="A26" s="286" t="s">
        <v>202</v>
      </c>
      <c r="B26" s="295"/>
      <c r="C26" s="295"/>
      <c r="D26" s="295"/>
      <c r="E26" s="295"/>
      <c r="F26" s="291" t="s">
        <v>116</v>
      </c>
      <c r="G26" s="291"/>
      <c r="H26" s="291"/>
      <c r="I26" s="291"/>
      <c r="J26" s="291"/>
      <c r="K26" s="291"/>
      <c r="L26" s="291"/>
      <c r="M26" s="291"/>
      <c r="N26" s="287" t="s">
        <v>294</v>
      </c>
      <c r="O26" s="287"/>
      <c r="P26" s="287"/>
      <c r="Q26" s="287"/>
      <c r="R26" s="287"/>
      <c r="S26" s="287"/>
      <c r="T26" s="287"/>
      <c r="U26" s="287"/>
      <c r="V26" s="315" t="s">
        <v>659</v>
      </c>
      <c r="W26" s="315"/>
      <c r="X26" s="315"/>
      <c r="Y26" s="315"/>
      <c r="Z26" s="315"/>
      <c r="AA26" s="315"/>
      <c r="AB26" s="315"/>
      <c r="AC26" s="343"/>
      <c r="AD26" s="5" t="s">
        <v>36</v>
      </c>
      <c r="AE26" s="9" t="s">
        <v>36</v>
      </c>
      <c r="AF26" s="9" t="s">
        <v>37</v>
      </c>
      <c r="AG26" s="9" t="s">
        <v>37</v>
      </c>
      <c r="AH26" s="9" t="s">
        <v>36</v>
      </c>
      <c r="AI26" s="9" t="s">
        <v>37</v>
      </c>
      <c r="AJ26" s="9" t="s">
        <v>37</v>
      </c>
      <c r="AK26" s="9" t="s">
        <v>37</v>
      </c>
      <c r="AL26" s="9" t="s">
        <v>36</v>
      </c>
      <c r="AM26" s="9" t="s">
        <v>36</v>
      </c>
      <c r="AN26" s="9" t="s">
        <v>37</v>
      </c>
      <c r="AO26" s="9" t="s">
        <v>36</v>
      </c>
      <c r="AP26" s="9" t="s">
        <v>37</v>
      </c>
      <c r="AQ26" s="9" t="s">
        <v>37</v>
      </c>
      <c r="AR26" s="9" t="s">
        <v>37</v>
      </c>
      <c r="AS26" s="9" t="s">
        <v>37</v>
      </c>
      <c r="AT26" s="9" t="s">
        <v>37</v>
      </c>
      <c r="AU26" s="9" t="s">
        <v>37</v>
      </c>
      <c r="AV26" s="10" t="s">
        <v>37</v>
      </c>
      <c r="AW26" s="7">
        <f t="shared" si="1"/>
        <v>6</v>
      </c>
      <c r="AX26" s="6" t="str">
        <f t="shared" si="2"/>
        <v>MAYOR</v>
      </c>
      <c r="AY26" s="6">
        <v>2</v>
      </c>
      <c r="AZ26" s="118">
        <f t="shared" si="3"/>
        <v>4</v>
      </c>
      <c r="BA26" s="8">
        <f t="shared" si="4"/>
        <v>4</v>
      </c>
      <c r="BB26" s="6" t="str">
        <f t="shared" si="5"/>
        <v>MAYOR</v>
      </c>
      <c r="BC26" s="382" t="s">
        <v>660</v>
      </c>
      <c r="BD26" s="383"/>
      <c r="BE26" s="383"/>
      <c r="BF26" s="383"/>
      <c r="BG26" s="383"/>
      <c r="BH26" s="383"/>
      <c r="BI26" s="383"/>
      <c r="BJ26" s="383"/>
      <c r="BK26" s="113" t="s">
        <v>730</v>
      </c>
      <c r="BL26" s="285" t="s">
        <v>731</v>
      </c>
      <c r="BM26" s="403"/>
      <c r="BN26" s="403"/>
      <c r="BO26" s="403"/>
      <c r="BP26" s="403"/>
      <c r="BQ26" s="403"/>
      <c r="BR26" s="403"/>
      <c r="BS26" s="9" t="s">
        <v>400</v>
      </c>
      <c r="BT26" s="9" t="s">
        <v>401</v>
      </c>
      <c r="BU26" s="9" t="s">
        <v>402</v>
      </c>
      <c r="BV26" s="9" t="s">
        <v>403</v>
      </c>
      <c r="BW26" s="9" t="s">
        <v>405</v>
      </c>
      <c r="BX26" s="69" t="s">
        <v>406</v>
      </c>
      <c r="BY26" s="9" t="s">
        <v>407</v>
      </c>
      <c r="BZ26" s="9">
        <f>IFERROR(IF(BS26="Asignado", 15, 0), "")</f>
        <v>15</v>
      </c>
      <c r="CA26" s="9">
        <f>IFERROR(IF(BT26="Adecuado", 15, 0), "")</f>
        <v>15</v>
      </c>
      <c r="CB26" s="9">
        <f>IFERROR(IF(BU26="Oportuna", 15, 0), "")</f>
        <v>15</v>
      </c>
      <c r="CC26" s="9">
        <f>IFERROR(IF(BV26="Prevenir", 15,IF(BV26="Detectar", 10, 0)), "")</f>
        <v>15</v>
      </c>
      <c r="CD26" s="9">
        <f>IFERROR(IF(BW26="Confiable", 15, 0), "")</f>
        <v>15</v>
      </c>
      <c r="CE26" s="9">
        <f>IFERROR(IF(BX26="Se investigan y se resuelven oportunamente", 15, 0), "")</f>
        <v>15</v>
      </c>
      <c r="CF26" s="9">
        <f>IFERROR(IF(BY26="Completa", 10,IF(BY26="Incompleta",5, 0)), "")</f>
        <v>10</v>
      </c>
      <c r="CG26" s="9">
        <f>SUM(BZ26:CF26)</f>
        <v>100</v>
      </c>
      <c r="CH26" s="9" t="str">
        <f>IF(CG26&lt;=85, "Debil", IF(CG26&lt;=95, "Moderado", IF(CG26&lt;=100,"Fuerte","")))</f>
        <v>Fuerte</v>
      </c>
      <c r="CI26" s="9" t="s">
        <v>408</v>
      </c>
      <c r="CJ26" s="9" t="str">
        <f>IF(CI26="Siempre se ejecuta","Fuerte",IF(CI26="Algunas veces","Moderado",IF(CI26="No se ejecuta","Debil","")))</f>
        <v>Fuerte</v>
      </c>
      <c r="CK26" s="9" t="str">
        <f>IF(OR(CJ26="Debil",CH26="Debil"),"Debil", IF(OR(CJ26="Moderado",CH26="Moderado"), "Moderado", "Fuerte"))</f>
        <v>Fuerte</v>
      </c>
      <c r="CL26" s="9" t="str">
        <f>CK26</f>
        <v>Fuerte</v>
      </c>
      <c r="CM26" s="9" t="s">
        <v>409</v>
      </c>
      <c r="CN26" s="9" t="s">
        <v>410</v>
      </c>
      <c r="CO26" s="9">
        <f>IF(CM26="Directamente",IF(CL26="Fuerte", 2, IF(CL26="Moderado", 1,0)),0)</f>
        <v>2</v>
      </c>
      <c r="CP26" s="9">
        <f>IF(CN26="Directamente",IF(CL26="Fuerte",2,IF(CL26="Moderado",1,0)),IF(AND(CN26="Indirectamente",CL26="Fuerte"),1,0))</f>
        <v>0</v>
      </c>
      <c r="CQ26" s="9">
        <f t="shared" si="6"/>
        <v>1</v>
      </c>
      <c r="CR26" s="9">
        <f t="shared" si="6"/>
        <v>4</v>
      </c>
      <c r="CS26" s="9" t="str">
        <f>IF(CN26&lt;&gt;"",INDEX('Ayuda Diligenciamiento'!$AG$11:$AK$15,MATCH(CQ26,'Ayuda Diligenciamiento'!$AF$11:$AF$15,0),MATCH(CR26,'Ayuda Diligenciamiento'!$AG$10:$AK$10,0)),"")</f>
        <v>MAYOR</v>
      </c>
      <c r="CT26" s="145">
        <f t="shared" si="7"/>
        <v>4</v>
      </c>
      <c r="CU26" s="71"/>
    </row>
  </sheetData>
  <mergeCells count="101">
    <mergeCell ref="CT17:CT22"/>
    <mergeCell ref="BL17:BR22"/>
    <mergeCell ref="BL23:BR23"/>
    <mergeCell ref="CR17:CR22"/>
    <mergeCell ref="CS17:CS22"/>
    <mergeCell ref="CM17:CM22"/>
    <mergeCell ref="CN17:CN22"/>
    <mergeCell ref="CO17:CO22"/>
    <mergeCell ref="CP17:CP22"/>
    <mergeCell ref="CQ17:CQ22"/>
    <mergeCell ref="CH17:CH22"/>
    <mergeCell ref="CI17:CI22"/>
    <mergeCell ref="CJ17:CJ22"/>
    <mergeCell ref="CK17:CK22"/>
    <mergeCell ref="CL17:CL22"/>
    <mergeCell ref="CC17:CC22"/>
    <mergeCell ref="CF17:CF22"/>
    <mergeCell ref="CG17:CG22"/>
    <mergeCell ref="BX17:BX22"/>
    <mergeCell ref="BY17:BY22"/>
    <mergeCell ref="BZ17:BZ22"/>
    <mergeCell ref="CA17:CA22"/>
    <mergeCell ref="CB17:CB22"/>
    <mergeCell ref="BU17:BU22"/>
    <mergeCell ref="BV17:BV22"/>
    <mergeCell ref="BW17:BW22"/>
    <mergeCell ref="CD17:CD22"/>
    <mergeCell ref="CE17:CE22"/>
    <mergeCell ref="A16:AC16"/>
    <mergeCell ref="BC16:BR16"/>
    <mergeCell ref="AF18:AF22"/>
    <mergeCell ref="AG18:AG22"/>
    <mergeCell ref="AH18:AH22"/>
    <mergeCell ref="AI18:AI22"/>
    <mergeCell ref="A17:E22"/>
    <mergeCell ref="F17:M22"/>
    <mergeCell ref="N17:U22"/>
    <mergeCell ref="V17:AC22"/>
    <mergeCell ref="AD17:AV17"/>
    <mergeCell ref="BB17:BB22"/>
    <mergeCell ref="BC17:BJ22"/>
    <mergeCell ref="AD18:AD22"/>
    <mergeCell ref="AE18:AE22"/>
    <mergeCell ref="BK17:BK22"/>
    <mergeCell ref="A23:E23"/>
    <mergeCell ref="F23:M23"/>
    <mergeCell ref="N23:U23"/>
    <mergeCell ref="V23:AC23"/>
    <mergeCell ref="BC23:BJ23"/>
    <mergeCell ref="A24:E24"/>
    <mergeCell ref="F24:M24"/>
    <mergeCell ref="N24:U24"/>
    <mergeCell ref="V24:AC24"/>
    <mergeCell ref="BC24:BJ24"/>
    <mergeCell ref="A25:E25"/>
    <mergeCell ref="F25:M25"/>
    <mergeCell ref="N25:U25"/>
    <mergeCell ref="V25:AC25"/>
    <mergeCell ref="BC25:BJ25"/>
    <mergeCell ref="A26:E26"/>
    <mergeCell ref="F26:M26"/>
    <mergeCell ref="N26:U26"/>
    <mergeCell ref="V26:AC26"/>
    <mergeCell ref="BC26:BJ26"/>
    <mergeCell ref="N6:AC6"/>
    <mergeCell ref="AT18:AT22"/>
    <mergeCell ref="AN18:AN22"/>
    <mergeCell ref="AO18:AO22"/>
    <mergeCell ref="AP18:AP22"/>
    <mergeCell ref="AQ18:AQ22"/>
    <mergeCell ref="AR18:AR22"/>
    <mergeCell ref="AS18:AS22"/>
    <mergeCell ref="AJ18:AJ22"/>
    <mergeCell ref="AK18:AK22"/>
    <mergeCell ref="AL18:AL22"/>
    <mergeCell ref="AM18:AM22"/>
    <mergeCell ref="L15:BJ15"/>
    <mergeCell ref="G1:AC1"/>
    <mergeCell ref="F2:L2"/>
    <mergeCell ref="M2:AC2"/>
    <mergeCell ref="F3:L3"/>
    <mergeCell ref="M3:AC3"/>
    <mergeCell ref="BL24:BR24"/>
    <mergeCell ref="BL25:BR25"/>
    <mergeCell ref="BL26:BR26"/>
    <mergeCell ref="CU17:CU22"/>
    <mergeCell ref="AD16:BB16"/>
    <mergeCell ref="BS16:CL16"/>
    <mergeCell ref="CM16:CS16"/>
    <mergeCell ref="AU18:AU22"/>
    <mergeCell ref="AV18:AV22"/>
    <mergeCell ref="AZ18:AZ22"/>
    <mergeCell ref="BA18:BA22"/>
    <mergeCell ref="AY17:AY22"/>
    <mergeCell ref="AX17:AX22"/>
    <mergeCell ref="AW18:AW22"/>
    <mergeCell ref="BS17:BS22"/>
    <mergeCell ref="BT17:BT22"/>
    <mergeCell ref="F5:M5"/>
    <mergeCell ref="N5:AC5"/>
    <mergeCell ref="F6:M6"/>
  </mergeCells>
  <conditionalFormatting sqref="A27:CU292">
    <cfRule type="cellIs" dxfId="131" priority="23" operator="equal">
      <formula>"MODERADO"</formula>
    </cfRule>
    <cfRule type="cellIs" dxfId="130" priority="24" operator="equal">
      <formula>"MAYOR"</formula>
    </cfRule>
    <cfRule type="cellIs" dxfId="129" priority="25" operator="equal">
      <formula>"CATASTRÓFICO"</formula>
    </cfRule>
  </conditionalFormatting>
  <conditionalFormatting sqref="AX23:AY26 BA23:BB26">
    <cfRule type="containsText" dxfId="128" priority="7" operator="containsText" text=".">
      <formula>NOT(ISERROR(SEARCH(".",AX23)))</formula>
    </cfRule>
    <cfRule type="containsText" dxfId="127" priority="8" operator="containsText" text="MODERADO">
      <formula>NOT(ISERROR(SEARCH("MODERADO",AX23)))</formula>
    </cfRule>
    <cfRule type="containsText" dxfId="126" priority="9" operator="containsText" text="MAYOR">
      <formula>NOT(ISERROR(SEARCH("MAYOR",AX23)))</formula>
    </cfRule>
    <cfRule type="containsText" dxfId="125" priority="10" operator="containsText" text="CATASTRÓFICO">
      <formula>NOT(ISERROR(SEARCH("CATASTRÓFICO",AX23)))</formula>
    </cfRule>
  </conditionalFormatting>
  <conditionalFormatting sqref="AX8:BB9 AX15:BB15">
    <cfRule type="containsText" dxfId="124" priority="22" operator="containsText" text=".">
      <formula>NOT(ISERROR(SEARCH(".",AX8)))</formula>
    </cfRule>
  </conditionalFormatting>
  <conditionalFormatting sqref="AX17:BB17 AZ18:BA18">
    <cfRule type="containsText" dxfId="123" priority="14" operator="containsText" text=".">
      <formula>NOT(ISERROR(SEARCH(".",AX17)))</formula>
    </cfRule>
    <cfRule type="containsText" dxfId="122" priority="15" operator="containsText" text="MODERADO">
      <formula>NOT(ISERROR(SEARCH("MODERADO",AX17)))</formula>
    </cfRule>
    <cfRule type="containsText" dxfId="121" priority="16" operator="containsText" text="MAYOR">
      <formula>NOT(ISERROR(SEARCH("MAYOR",AX17)))</formula>
    </cfRule>
    <cfRule type="containsText" dxfId="120" priority="17" operator="containsText" text="CATASTRÓFICO">
      <formula>NOT(ISERROR(SEARCH("CATASTRÓFICO",AX17)))</formula>
    </cfRule>
  </conditionalFormatting>
  <conditionalFormatting sqref="AX27:BB1048576">
    <cfRule type="containsText" dxfId="119" priority="18" operator="containsText" text=".">
      <formula>NOT(ISERROR(SEARCH(".",AX27)))</formula>
    </cfRule>
    <cfRule type="containsText" dxfId="118" priority="19" operator="containsText" text="MODERADO">
      <formula>NOT(ISERROR(SEARCH("MODERADO",AX27)))</formula>
    </cfRule>
    <cfRule type="containsText" dxfId="117" priority="20" operator="containsText" text="MAYOR">
      <formula>NOT(ISERROR(SEARCH("MAYOR",AX27)))</formula>
    </cfRule>
    <cfRule type="containsText" dxfId="116" priority="21" operator="containsText" text="CATASTRÓFICO">
      <formula>NOT(ISERROR(SEARCH("CATASTRÓFICO",AX27)))</formula>
    </cfRule>
  </conditionalFormatting>
  <conditionalFormatting sqref="BC23:BL26">
    <cfRule type="cellIs" dxfId="115" priority="4" operator="equal">
      <formula>"MODERADO"</formula>
    </cfRule>
    <cfRule type="cellIs" dxfId="114" priority="5" operator="equal">
      <formula>"MAYOR"</formula>
    </cfRule>
    <cfRule type="cellIs" dxfId="113" priority="6" operator="equal">
      <formula>"CATASTRÓFICO"</formula>
    </cfRule>
  </conditionalFormatting>
  <conditionalFormatting sqref="BS23:CU26">
    <cfRule type="cellIs" dxfId="112" priority="1" operator="equal">
      <formula>"MODERADO"</formula>
    </cfRule>
    <cfRule type="cellIs" dxfId="111" priority="2" operator="equal">
      <formula>"MAYOR"</formula>
    </cfRule>
    <cfRule type="cellIs" dxfId="110" priority="3" operator="equal">
      <formula>"CATASTRÓFICO"</formula>
    </cfRule>
  </conditionalFormatting>
  <dataValidations count="12">
    <dataValidation type="list" allowBlank="1" showInputMessage="1" showErrorMessage="1" sqref="AY23:AY26" xr:uid="{00000000-0002-0000-0B00-000000000000}">
      <formula1>"1,2,3,4,5"</formula1>
    </dataValidation>
    <dataValidation type="list" allowBlank="1" showInputMessage="1" showErrorMessage="1" sqref="AD23:AV26" xr:uid="{00000000-0002-0000-0B00-000001000000}">
      <formula1>"SI, NO"</formula1>
    </dataValidation>
    <dataValidation type="list" allowBlank="1" showInputMessage="1" showErrorMessage="1" sqref="CN23:CN26" xr:uid="{00000000-0002-0000-0B00-000002000000}">
      <formula1>"Directamente, Indirectamente, No disminuye"</formula1>
    </dataValidation>
    <dataValidation type="list" allowBlank="1" showInputMessage="1" showErrorMessage="1" sqref="CM23:CM26" xr:uid="{00000000-0002-0000-0B00-000003000000}">
      <formula1>"Directamente, No disminuye"</formula1>
    </dataValidation>
    <dataValidation type="list" allowBlank="1" showInputMessage="1" showErrorMessage="1" sqref="CI23:CI26" xr:uid="{00000000-0002-0000-0B00-000004000000}">
      <formula1>"Siempre se ejecuta, Algunas veces, No se ejecuta"</formula1>
    </dataValidation>
    <dataValidation type="list" allowBlank="1" showInputMessage="1" showErrorMessage="1" sqref="BY23:BY26" xr:uid="{00000000-0002-0000-0B00-000005000000}">
      <formula1>"Completa, Incompleta, No existe"</formula1>
    </dataValidation>
    <dataValidation type="list" allowBlank="1" showInputMessage="1" showErrorMessage="1" sqref="BX23:BX26" xr:uid="{00000000-0002-0000-0B00-000006000000}">
      <formula1>"Se investigan y se resuelven oportunamente, No se investigan y se resuelven oportunamente"</formula1>
    </dataValidation>
    <dataValidation type="list" allowBlank="1" showInputMessage="1" showErrorMessage="1" sqref="BW23:BW26" xr:uid="{00000000-0002-0000-0B00-000007000000}">
      <formula1>"Confiable, No confiable"</formula1>
    </dataValidation>
    <dataValidation type="list" allowBlank="1" showInputMessage="1" showErrorMessage="1" sqref="BV23:BV26" xr:uid="{00000000-0002-0000-0B00-000008000000}">
      <formula1>"Prevenir, Detectar, No es un control"</formula1>
    </dataValidation>
    <dataValidation type="list" allowBlank="1" showInputMessage="1" showErrorMessage="1" sqref="BU23:BU26" xr:uid="{00000000-0002-0000-0B00-000009000000}">
      <formula1>"Oportuna, Inoportuna"</formula1>
    </dataValidation>
    <dataValidation type="list" allowBlank="1" showInputMessage="1" showErrorMessage="1" sqref="BT23:BT26" xr:uid="{00000000-0002-0000-0B00-00000A000000}">
      <formula1>"Adecuado, Inadecuado"</formula1>
    </dataValidation>
    <dataValidation type="list" allowBlank="1" showInputMessage="1" showErrorMessage="1" sqref="BS23:BS26" xr:uid="{00000000-0002-0000-0B00-00000B000000}">
      <formula1>"Asignado, No asignado"</formula1>
    </dataValidation>
  </dataValidations>
  <pageMargins left="0.7" right="0.7" top="0.75" bottom="0.75" header="0.3" footer="0.3"/>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U28"/>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6.44140625" customWidth="1"/>
    <col min="12" max="12" width="2.5546875" customWidth="1"/>
    <col min="13" max="13" width="24.5546875" customWidth="1"/>
    <col min="14"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59" width="2.44140625" customWidth="1"/>
    <col min="60" max="60" width="18.44140625" customWidth="1"/>
    <col min="61" max="61" width="2.44140625" customWidth="1"/>
    <col min="62" max="62" width="43.44140625" customWidth="1"/>
    <col min="63" max="63" width="19.44140625" customWidth="1"/>
    <col min="64" max="70" width="2.44140625" customWidth="1"/>
    <col min="71" max="71" width="22.44140625" style="31" bestFit="1" customWidth="1"/>
    <col min="72" max="72" width="33.109375" style="31" bestFit="1" customWidth="1"/>
    <col min="73" max="73" width="10.88671875" style="31" bestFit="1" customWidth="1"/>
    <col min="74" max="74" width="8.5546875" style="31" bestFit="1" customWidth="1"/>
    <col min="75" max="75" width="21.44140625" style="31" bestFit="1" customWidth="1"/>
    <col min="76" max="76" width="38.44140625" style="31" bestFit="1" customWidth="1"/>
    <col min="77" max="77" width="27.88671875" style="31" bestFit="1" customWidth="1"/>
    <col min="78" max="79" width="4.44140625" style="31" hidden="1" customWidth="1"/>
    <col min="80" max="80" width="4.109375" style="31" hidden="1" customWidth="1"/>
    <col min="81" max="81" width="4.5546875" style="31" hidden="1" customWidth="1"/>
    <col min="82" max="82" width="5.44140625" style="31" hidden="1" customWidth="1"/>
    <col min="83" max="83" width="5" style="31" hidden="1" customWidth="1"/>
    <col min="84" max="84" width="4.44140625" style="31" hidden="1" customWidth="1"/>
    <col min="85" max="85" width="9.5546875" style="31" hidden="1" customWidth="1"/>
    <col min="86" max="86" width="11.5546875" style="31" hidden="1" customWidth="1"/>
    <col min="87" max="87" width="17.44140625" style="31" bestFit="1" customWidth="1"/>
    <col min="88" max="88" width="6.44140625" style="31" hidden="1" customWidth="1"/>
    <col min="89" max="89" width="15.44140625" style="31" hidden="1" customWidth="1"/>
    <col min="90" max="90" width="14" style="31" hidden="1" customWidth="1"/>
    <col min="91" max="91" width="34.44140625" style="31" bestFit="1" customWidth="1"/>
    <col min="92" max="92" width="31.109375" style="31" bestFit="1" customWidth="1"/>
    <col min="93" max="93" width="8.109375" style="31" hidden="1" customWidth="1"/>
    <col min="94" max="94" width="7.5546875" style="31" hidden="1" customWidth="1"/>
    <col min="95" max="95" width="6.88671875" style="31" hidden="1" customWidth="1"/>
    <col min="96" max="96" width="6.44140625" style="31" hidden="1" customWidth="1"/>
    <col min="97" max="97" width="13.44140625" style="31" bestFit="1" customWidth="1"/>
    <col min="98" max="98" width="13.44140625" style="31" customWidth="1"/>
    <col min="99" max="99" width="50.5546875" style="31"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COUNTIF($CS$23:$CS$300,AE2)</f>
        <v>0</v>
      </c>
    </row>
    <row r="3" spans="1:99" ht="15" customHeight="1" x14ac:dyDescent="0.3">
      <c r="F3" s="269" t="s">
        <v>894</v>
      </c>
      <c r="G3" s="269"/>
      <c r="H3" s="269"/>
      <c r="I3" s="269"/>
      <c r="J3" s="269"/>
      <c r="K3" s="269"/>
      <c r="L3" s="269"/>
      <c r="M3" s="269" t="s">
        <v>445</v>
      </c>
      <c r="N3" s="269"/>
      <c r="O3" s="269"/>
      <c r="P3" s="269"/>
      <c r="Q3" s="269"/>
      <c r="R3" s="269"/>
      <c r="S3" s="269"/>
      <c r="T3" s="269"/>
      <c r="U3" s="269"/>
      <c r="V3" s="269"/>
      <c r="W3" s="269"/>
      <c r="X3" s="269"/>
      <c r="Y3" s="269"/>
      <c r="Z3" s="269"/>
      <c r="AA3" s="269"/>
      <c r="AB3" s="269"/>
      <c r="AC3" s="269"/>
      <c r="AE3" s="121" t="s">
        <v>367</v>
      </c>
      <c r="AF3" s="121">
        <f t="shared" ref="AF3:AF5" si="0">COUNTIF($CS$23:$CS$300,AE3)</f>
        <v>0</v>
      </c>
    </row>
    <row r="4" spans="1:99" x14ac:dyDescent="0.3">
      <c r="AE4" s="121" t="s">
        <v>372</v>
      </c>
      <c r="AF4" s="121">
        <f t="shared" si="0"/>
        <v>6</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 t="shared" si="0"/>
        <v>0</v>
      </c>
    </row>
    <row r="6" spans="1:99" x14ac:dyDescent="0.3">
      <c r="F6" s="270">
        <v>45211</v>
      </c>
      <c r="G6" s="269"/>
      <c r="H6" s="269"/>
      <c r="I6" s="269"/>
      <c r="J6" s="269"/>
      <c r="K6" s="269"/>
      <c r="L6" s="269"/>
      <c r="M6" s="269"/>
      <c r="N6" s="269" t="s">
        <v>471</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ht="14.4" customHeight="1"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257.10000000000002" customHeight="1" x14ac:dyDescent="0.3">
      <c r="A23" s="286" t="s">
        <v>661</v>
      </c>
      <c r="B23" s="287"/>
      <c r="C23" s="287"/>
      <c r="D23" s="287"/>
      <c r="E23" s="287"/>
      <c r="F23" s="287" t="s">
        <v>662</v>
      </c>
      <c r="G23" s="287"/>
      <c r="H23" s="287"/>
      <c r="I23" s="287"/>
      <c r="J23" s="287"/>
      <c r="K23" s="287"/>
      <c r="L23" s="287"/>
      <c r="M23" s="287"/>
      <c r="N23" s="287" t="s">
        <v>275</v>
      </c>
      <c r="O23" s="287"/>
      <c r="P23" s="287"/>
      <c r="Q23" s="287"/>
      <c r="R23" s="287"/>
      <c r="S23" s="287"/>
      <c r="T23" s="287"/>
      <c r="U23" s="287"/>
      <c r="V23" s="315" t="s">
        <v>91</v>
      </c>
      <c r="W23" s="315"/>
      <c r="X23" s="315"/>
      <c r="Y23" s="315"/>
      <c r="Z23" s="315"/>
      <c r="AA23" s="315"/>
      <c r="AB23" s="315"/>
      <c r="AC23" s="343"/>
      <c r="AD23" s="5" t="s">
        <v>36</v>
      </c>
      <c r="AE23" s="5" t="s">
        <v>37</v>
      </c>
      <c r="AF23" s="5" t="s">
        <v>36</v>
      </c>
      <c r="AG23" s="5" t="s">
        <v>36</v>
      </c>
      <c r="AH23" s="5" t="s">
        <v>36</v>
      </c>
      <c r="AI23" s="5" t="s">
        <v>36</v>
      </c>
      <c r="AJ23" s="5" t="s">
        <v>36</v>
      </c>
      <c r="AK23" s="5" t="s">
        <v>37</v>
      </c>
      <c r="AL23" s="5" t="s">
        <v>36</v>
      </c>
      <c r="AM23" s="5" t="s">
        <v>36</v>
      </c>
      <c r="AN23" s="5" t="s">
        <v>36</v>
      </c>
      <c r="AO23" s="5" t="s">
        <v>36</v>
      </c>
      <c r="AP23" s="5" t="s">
        <v>37</v>
      </c>
      <c r="AQ23" s="5" t="s">
        <v>37</v>
      </c>
      <c r="AR23" s="5" t="s">
        <v>36</v>
      </c>
      <c r="AS23" s="5" t="s">
        <v>37</v>
      </c>
      <c r="AT23" s="5" t="s">
        <v>37</v>
      </c>
      <c r="AU23" s="5" t="s">
        <v>37</v>
      </c>
      <c r="AV23" s="5" t="s">
        <v>37</v>
      </c>
      <c r="AW23" s="7">
        <f t="shared" ref="AW23:AW28" si="1">COUNTIF(AD23:AV23, "SI")</f>
        <v>11</v>
      </c>
      <c r="AX23" s="6" t="str">
        <f t="shared" ref="AX23:AX28" si="2">IF($AS23="SI","CATASTRÓFICO",IF($AW23=0,".",IF($AW23&lt;6,"MODERADO",IF($AW23&lt;12,"MAYOR","CATASTRÓFICO"))))</f>
        <v>MAYOR</v>
      </c>
      <c r="AY23" s="6">
        <v>2</v>
      </c>
      <c r="AZ23" s="118">
        <f t="shared" ref="AZ23:AZ28" si="3">IF(AX23="MODERADO",3,IF(AX23="MAYOR",4,IF(AX23="CATASTRÓFICO",5,"0")))</f>
        <v>4</v>
      </c>
      <c r="BA23" s="8">
        <f t="shared" ref="BA23:BA28" si="4">IF($AZ23=5,5,IF(AND($AZ23=4,$AY23&gt;2),5,IF(AND($AZ23=4,$AY23&lt;3),4,IF(AND($AZ23=3,$AY23=5),5,IF(AND($AZ23=3,$AY23&gt;2),4,IF(AND($AZ23=3,$AY23&lt;3),3,0))))))</f>
        <v>4</v>
      </c>
      <c r="BB23" s="6" t="str">
        <f t="shared" ref="BB23:BB28" si="5">IF(BA23=5,"CATASTRÓFICO",IF(BA23=4,"MAYOR",IF(BA23=3,"MODERADO",".")))</f>
        <v>MAYOR</v>
      </c>
      <c r="BC23" s="357" t="s">
        <v>663</v>
      </c>
      <c r="BD23" s="322"/>
      <c r="BE23" s="322"/>
      <c r="BF23" s="322"/>
      <c r="BG23" s="322"/>
      <c r="BH23" s="322"/>
      <c r="BI23" s="322"/>
      <c r="BJ23" s="322"/>
      <c r="BK23" s="113" t="s">
        <v>472</v>
      </c>
      <c r="BL23" s="285" t="s">
        <v>721</v>
      </c>
      <c r="BM23" s="285"/>
      <c r="BN23" s="285"/>
      <c r="BO23" s="285"/>
      <c r="BP23" s="285"/>
      <c r="BQ23" s="285"/>
      <c r="BR23" s="285"/>
      <c r="BS23" s="69" t="s">
        <v>400</v>
      </c>
      <c r="BT23" s="69" t="s">
        <v>401</v>
      </c>
      <c r="BU23" s="69" t="s">
        <v>402</v>
      </c>
      <c r="BV23" s="69" t="s">
        <v>404</v>
      </c>
      <c r="BW23" s="69" t="s">
        <v>405</v>
      </c>
      <c r="BX23" s="69" t="s">
        <v>406</v>
      </c>
      <c r="BY23" s="69" t="s">
        <v>407</v>
      </c>
      <c r="BZ23" s="69">
        <f>IFERROR(IF(BS23="Asignado", 15, 0), "")</f>
        <v>15</v>
      </c>
      <c r="CA23" s="69">
        <f>IFERROR(IF(BT23="Adecuado", 15, 0), "")</f>
        <v>15</v>
      </c>
      <c r="CB23" s="69">
        <f>IFERROR(IF(BU23="Oportuna", 15, 0), "")</f>
        <v>15</v>
      </c>
      <c r="CC23" s="69">
        <f>IFERROR(IF(BV23="Prevenir", 15,IF(BV23="Detectar", 10, 0)), "")</f>
        <v>10</v>
      </c>
      <c r="CD23" s="69">
        <f>IFERROR(IF(BW23="Confiable", 15, 0), "")</f>
        <v>15</v>
      </c>
      <c r="CE23" s="69">
        <f>IFERROR(IF(BX23="Se investigan y se resuelven oportunamente", 15, 0), "")</f>
        <v>15</v>
      </c>
      <c r="CF23" s="69">
        <f>IFERROR(IF(BY23="Completa", 10,IF(BY23="Incompleta",5, 0)), "")</f>
        <v>10</v>
      </c>
      <c r="CG23" s="69">
        <f>SUM(BZ23:CF23)</f>
        <v>95</v>
      </c>
      <c r="CH23" s="69" t="str">
        <f>IF(CG23&lt;=85, "Debil", IF(CG23&lt;=95, "Moderado", IF(CG23&lt;=100,"Fuerte","")))</f>
        <v>Moderado</v>
      </c>
      <c r="CI23" s="69" t="s">
        <v>408</v>
      </c>
      <c r="CJ23" s="69" t="str">
        <f>IF(CI23="Siempre se ejecuta","Fuerte",IF(CI23="Algunas veces","Moderado",IF(CI23="No se ejecuta","Debil","")))</f>
        <v>Fuerte</v>
      </c>
      <c r="CK23" s="69" t="str">
        <f>IF(OR(CJ23="Debil",CH23="Debil"),"Debil", IF(OR(CJ23="Moderado",CH23="Moderado"), "Moderado", "Fuerte"))</f>
        <v>Moderado</v>
      </c>
      <c r="CL23" s="69" t="str">
        <f>CK23</f>
        <v>Moderado</v>
      </c>
      <c r="CM23" s="69" t="s">
        <v>409</v>
      </c>
      <c r="CN23" s="69" t="s">
        <v>410</v>
      </c>
      <c r="CO23" s="69">
        <f>IF(CM23="Directamente",IF(CL23="Fuerte", 2, IF(CL23="Moderado", 1,0)),0)</f>
        <v>1</v>
      </c>
      <c r="CP23" s="69">
        <f>IF(CN23="Directamente",IF(CL23="Fuerte",2,IF(CL23="Moderado",1,0)),IF(AND(CN23="Indirectamente",CL23="Fuerte"),1,0))</f>
        <v>0</v>
      </c>
      <c r="CQ23" s="69">
        <f>IF(AY23-CO23&lt;=0,1,AY23-CO23)</f>
        <v>1</v>
      </c>
      <c r="CR23" s="69">
        <f>IF(AZ23-CP23&lt;=0,1,AZ23-CP23)</f>
        <v>4</v>
      </c>
      <c r="CS23" s="69" t="str">
        <f>IF(CN23&lt;&gt;"",INDEX('Ayuda Diligenciamiento'!$AG$11:$AK$15,MATCH(CQ23,'Ayuda Diligenciamiento'!$AF$11:$AF$15,0),MATCH(CR23,'Ayuda Diligenciamiento'!$AG$10:$AK$10,0)),"")</f>
        <v>MAYOR</v>
      </c>
      <c r="CT23" s="145">
        <f>IF(CS23="BAJO",1,IF(CS23="MODERADO",3,IF(CS23="MAYOR",4,5)))</f>
        <v>4</v>
      </c>
      <c r="CU23" s="72"/>
    </row>
    <row r="24" spans="1:99" ht="302.39999999999998" customHeight="1" x14ac:dyDescent="0.3">
      <c r="A24" s="286" t="s">
        <v>189</v>
      </c>
      <c r="B24" s="287"/>
      <c r="C24" s="287"/>
      <c r="D24" s="287"/>
      <c r="E24" s="287"/>
      <c r="F24" s="287" t="s">
        <v>92</v>
      </c>
      <c r="G24" s="287"/>
      <c r="H24" s="287"/>
      <c r="I24" s="287"/>
      <c r="J24" s="287"/>
      <c r="K24" s="287"/>
      <c r="L24" s="287"/>
      <c r="M24" s="287"/>
      <c r="N24" s="287" t="s">
        <v>275</v>
      </c>
      <c r="O24" s="287"/>
      <c r="P24" s="287"/>
      <c r="Q24" s="287"/>
      <c r="R24" s="287"/>
      <c r="S24" s="287"/>
      <c r="T24" s="287"/>
      <c r="U24" s="287"/>
      <c r="V24" s="315" t="s">
        <v>91</v>
      </c>
      <c r="W24" s="315"/>
      <c r="X24" s="315"/>
      <c r="Y24" s="315"/>
      <c r="Z24" s="315"/>
      <c r="AA24" s="315"/>
      <c r="AB24" s="315"/>
      <c r="AC24" s="343"/>
      <c r="AD24" s="5" t="s">
        <v>36</v>
      </c>
      <c r="AE24" s="5" t="s">
        <v>36</v>
      </c>
      <c r="AF24" s="5" t="s">
        <v>36</v>
      </c>
      <c r="AG24" s="5" t="s">
        <v>36</v>
      </c>
      <c r="AH24" s="5" t="s">
        <v>36</v>
      </c>
      <c r="AI24" s="5" t="s">
        <v>36</v>
      </c>
      <c r="AJ24" s="5" t="s">
        <v>36</v>
      </c>
      <c r="AK24" s="5" t="s">
        <v>37</v>
      </c>
      <c r="AL24" s="5" t="s">
        <v>37</v>
      </c>
      <c r="AM24" s="5" t="s">
        <v>36</v>
      </c>
      <c r="AN24" s="5" t="s">
        <v>36</v>
      </c>
      <c r="AO24" s="5" t="s">
        <v>36</v>
      </c>
      <c r="AP24" s="5" t="s">
        <v>37</v>
      </c>
      <c r="AQ24" s="5" t="s">
        <v>37</v>
      </c>
      <c r="AR24" s="5" t="s">
        <v>36</v>
      </c>
      <c r="AS24" s="5" t="s">
        <v>37</v>
      </c>
      <c r="AT24" s="5" t="s">
        <v>37</v>
      </c>
      <c r="AU24" s="5" t="s">
        <v>37</v>
      </c>
      <c r="AV24" s="5" t="s">
        <v>37</v>
      </c>
      <c r="AW24" s="7">
        <f t="shared" si="1"/>
        <v>11</v>
      </c>
      <c r="AX24" s="6" t="str">
        <f t="shared" si="2"/>
        <v>MAYOR</v>
      </c>
      <c r="AY24" s="6">
        <v>2</v>
      </c>
      <c r="AZ24" s="118">
        <f t="shared" si="3"/>
        <v>4</v>
      </c>
      <c r="BA24" s="8">
        <f t="shared" si="4"/>
        <v>4</v>
      </c>
      <c r="BB24" s="6" t="str">
        <f t="shared" si="5"/>
        <v>MAYOR</v>
      </c>
      <c r="BC24" s="324" t="s">
        <v>664</v>
      </c>
      <c r="BD24" s="356"/>
      <c r="BE24" s="356"/>
      <c r="BF24" s="356"/>
      <c r="BG24" s="356"/>
      <c r="BH24" s="356"/>
      <c r="BI24" s="356"/>
      <c r="BJ24" s="356"/>
      <c r="BK24" s="113" t="s">
        <v>472</v>
      </c>
      <c r="BL24" s="285" t="s">
        <v>721</v>
      </c>
      <c r="BM24" s="285"/>
      <c r="BN24" s="285"/>
      <c r="BO24" s="285"/>
      <c r="BP24" s="285"/>
      <c r="BQ24" s="285"/>
      <c r="BR24" s="285"/>
      <c r="BS24" s="69" t="s">
        <v>400</v>
      </c>
      <c r="BT24" s="69" t="s">
        <v>401</v>
      </c>
      <c r="BU24" s="69" t="s">
        <v>402</v>
      </c>
      <c r="BV24" s="69" t="s">
        <v>404</v>
      </c>
      <c r="BW24" s="69" t="s">
        <v>405</v>
      </c>
      <c r="BX24" s="69" t="s">
        <v>406</v>
      </c>
      <c r="BY24" s="69" t="s">
        <v>407</v>
      </c>
      <c r="BZ24" s="69">
        <f t="shared" ref="BZ24:BZ25" si="6">IFERROR(IF(BS24="Asignado", 15, 0), "")</f>
        <v>15</v>
      </c>
      <c r="CA24" s="69">
        <f t="shared" ref="CA24:CA25" si="7">IFERROR(IF(BT24="Adecuado", 15, 0), "")</f>
        <v>15</v>
      </c>
      <c r="CB24" s="69">
        <f t="shared" ref="CB24:CB25" si="8">IFERROR(IF(BU24="Oportuna", 15, 0), "")</f>
        <v>15</v>
      </c>
      <c r="CC24" s="69">
        <f t="shared" ref="CC24:CC25" si="9">IFERROR(IF(BV24="Prevenir", 15,IF(BV24="Detectar", 10, 0)), "")</f>
        <v>10</v>
      </c>
      <c r="CD24" s="69">
        <f t="shared" ref="CD24:CD25" si="10">IFERROR(IF(BW24="Confiable", 15, 0), "")</f>
        <v>15</v>
      </c>
      <c r="CE24" s="69">
        <f t="shared" ref="CE24:CE25" si="11">IFERROR(IF(BX24="Se investigan y se resuelven oportunamente", 15, 0), "")</f>
        <v>15</v>
      </c>
      <c r="CF24" s="69">
        <f t="shared" ref="CF24:CF25" si="12">IFERROR(IF(BY24="Completa", 10,IF(BY24="Incompleta",5, 0)), "")</f>
        <v>10</v>
      </c>
      <c r="CG24" s="69">
        <f t="shared" ref="CG24:CG25" si="13">SUM(BZ24:CF24)</f>
        <v>95</v>
      </c>
      <c r="CH24" s="69" t="str">
        <f t="shared" ref="CH24:CH25" si="14">IF(CG24&lt;=85, "Debil", IF(CG24&lt;=95, "Moderado", IF(CG24&lt;=100,"Fuerte","")))</f>
        <v>Moderado</v>
      </c>
      <c r="CI24" s="69" t="s">
        <v>408</v>
      </c>
      <c r="CJ24" s="69" t="str">
        <f t="shared" ref="CJ24:CJ25" si="15">IF(CI24="Siempre se ejecuta","Fuerte",IF(CI24="Algunas veces","Moderado",IF(CI24="No se ejecuta","Debil","")))</f>
        <v>Fuerte</v>
      </c>
      <c r="CK24" s="69" t="str">
        <f t="shared" ref="CK24:CK25" si="16">IF(OR(CJ24="Debil",CH24="Debil"),"Debil", IF(OR(CJ24="Moderado",CH24="Moderado"), "Moderado", "Fuerte"))</f>
        <v>Moderado</v>
      </c>
      <c r="CL24" s="69" t="str">
        <f t="shared" ref="CL24:CL25" si="17">CK24</f>
        <v>Moderado</v>
      </c>
      <c r="CM24" s="69" t="s">
        <v>409</v>
      </c>
      <c r="CN24" s="69" t="s">
        <v>410</v>
      </c>
      <c r="CO24" s="69">
        <f t="shared" ref="CO24:CO25" si="18">IF(CM24="Directamente",IF(CL24="Fuerte", 2, IF(CL24="Moderado", 1,0)),0)</f>
        <v>1</v>
      </c>
      <c r="CP24" s="69">
        <f t="shared" ref="CP24:CP25" si="19">IF(CN24="Directamente",IF(CL24="Fuerte",2,IF(CL24="Moderado",1,0)),IF(AND(CN24="Indirectamente",CL24="Fuerte"),1,0))</f>
        <v>0</v>
      </c>
      <c r="CQ24" s="69">
        <f t="shared" ref="CQ24:CQ25" si="20">IF(AY24-CO24&lt;=0,1,AY24-CO24)</f>
        <v>1</v>
      </c>
      <c r="CR24" s="69">
        <f t="shared" ref="CR24:CR25" si="21">IF(AZ24-CP24&lt;=0,1,AZ24-CP24)</f>
        <v>4</v>
      </c>
      <c r="CS24" s="69" t="str">
        <f>IF(CN24&lt;&gt;"",INDEX('Ayuda Diligenciamiento'!$AG$11:$AK$15,MATCH(CQ24,'Ayuda Diligenciamiento'!$AF$11:$AF$15,0),MATCH(CR24,'Ayuda Diligenciamiento'!$AG$10:$AK$10,0)),"")</f>
        <v>MAYOR</v>
      </c>
      <c r="CT24" s="145">
        <f t="shared" ref="CT24:CT28" si="22">IF(CS24="BAJO",1,IF(CS24="MODERADO",3,IF(CS24="MAYOR",4,5)))</f>
        <v>4</v>
      </c>
      <c r="CU24" s="72"/>
    </row>
    <row r="25" spans="1:99" ht="149.4" customHeight="1" x14ac:dyDescent="0.3">
      <c r="A25" s="286" t="s">
        <v>188</v>
      </c>
      <c r="B25" s="295"/>
      <c r="C25" s="295"/>
      <c r="D25" s="295"/>
      <c r="E25" s="295"/>
      <c r="F25" s="287" t="s">
        <v>274</v>
      </c>
      <c r="G25" s="287"/>
      <c r="H25" s="287"/>
      <c r="I25" s="287"/>
      <c r="J25" s="287"/>
      <c r="K25" s="287"/>
      <c r="L25" s="287"/>
      <c r="M25" s="287"/>
      <c r="N25" s="287" t="s">
        <v>275</v>
      </c>
      <c r="O25" s="287"/>
      <c r="P25" s="287"/>
      <c r="Q25" s="287"/>
      <c r="R25" s="287"/>
      <c r="S25" s="287"/>
      <c r="T25" s="287"/>
      <c r="U25" s="287"/>
      <c r="V25" s="315" t="s">
        <v>90</v>
      </c>
      <c r="W25" s="315"/>
      <c r="X25" s="315"/>
      <c r="Y25" s="315"/>
      <c r="Z25" s="315"/>
      <c r="AA25" s="315"/>
      <c r="AB25" s="315"/>
      <c r="AC25" s="343"/>
      <c r="AD25" s="5" t="s">
        <v>36</v>
      </c>
      <c r="AE25" s="9" t="s">
        <v>36</v>
      </c>
      <c r="AF25" s="9" t="s">
        <v>37</v>
      </c>
      <c r="AG25" s="9" t="s">
        <v>37</v>
      </c>
      <c r="AH25" s="9" t="s">
        <v>37</v>
      </c>
      <c r="AI25" s="9" t="s">
        <v>36</v>
      </c>
      <c r="AJ25" s="9" t="s">
        <v>37</v>
      </c>
      <c r="AK25" s="9" t="s">
        <v>37</v>
      </c>
      <c r="AL25" s="9" t="s">
        <v>37</v>
      </c>
      <c r="AM25" s="9" t="s">
        <v>36</v>
      </c>
      <c r="AN25" s="9" t="s">
        <v>36</v>
      </c>
      <c r="AO25" s="9" t="s">
        <v>36</v>
      </c>
      <c r="AP25" s="9" t="s">
        <v>36</v>
      </c>
      <c r="AQ25" s="9" t="s">
        <v>36</v>
      </c>
      <c r="AR25" s="9" t="s">
        <v>36</v>
      </c>
      <c r="AS25" s="9" t="s">
        <v>37</v>
      </c>
      <c r="AT25" s="9" t="s">
        <v>36</v>
      </c>
      <c r="AU25" s="9" t="s">
        <v>37</v>
      </c>
      <c r="AV25" s="10" t="s">
        <v>37</v>
      </c>
      <c r="AW25" s="7">
        <f t="shared" si="1"/>
        <v>10</v>
      </c>
      <c r="AX25" s="6" t="str">
        <f t="shared" si="2"/>
        <v>MAYOR</v>
      </c>
      <c r="AY25" s="6">
        <v>2</v>
      </c>
      <c r="AZ25" s="118">
        <f t="shared" si="3"/>
        <v>4</v>
      </c>
      <c r="BA25" s="8">
        <f t="shared" si="4"/>
        <v>4</v>
      </c>
      <c r="BB25" s="6" t="str">
        <f t="shared" si="5"/>
        <v>MAYOR</v>
      </c>
      <c r="BC25" s="324" t="s">
        <v>665</v>
      </c>
      <c r="BD25" s="356"/>
      <c r="BE25" s="356"/>
      <c r="BF25" s="356"/>
      <c r="BG25" s="356"/>
      <c r="BH25" s="356"/>
      <c r="BI25" s="356"/>
      <c r="BJ25" s="356"/>
      <c r="BK25" s="113" t="s">
        <v>473</v>
      </c>
      <c r="BL25" s="285" t="s">
        <v>722</v>
      </c>
      <c r="BM25" s="285"/>
      <c r="BN25" s="285"/>
      <c r="BO25" s="285"/>
      <c r="BP25" s="285"/>
      <c r="BQ25" s="285"/>
      <c r="BR25" s="285"/>
      <c r="BS25" s="69" t="s">
        <v>400</v>
      </c>
      <c r="BT25" s="69" t="s">
        <v>401</v>
      </c>
      <c r="BU25" s="69" t="s">
        <v>402</v>
      </c>
      <c r="BV25" s="69" t="s">
        <v>403</v>
      </c>
      <c r="BW25" s="69" t="s">
        <v>405</v>
      </c>
      <c r="BX25" s="69" t="s">
        <v>406</v>
      </c>
      <c r="BY25" s="69" t="s">
        <v>407</v>
      </c>
      <c r="BZ25" s="69">
        <f t="shared" si="6"/>
        <v>15</v>
      </c>
      <c r="CA25" s="69">
        <f t="shared" si="7"/>
        <v>15</v>
      </c>
      <c r="CB25" s="69">
        <f t="shared" si="8"/>
        <v>15</v>
      </c>
      <c r="CC25" s="69">
        <f t="shared" si="9"/>
        <v>15</v>
      </c>
      <c r="CD25" s="69">
        <f t="shared" si="10"/>
        <v>15</v>
      </c>
      <c r="CE25" s="69">
        <f t="shared" si="11"/>
        <v>15</v>
      </c>
      <c r="CF25" s="69">
        <f t="shared" si="12"/>
        <v>10</v>
      </c>
      <c r="CG25" s="69">
        <f t="shared" si="13"/>
        <v>100</v>
      </c>
      <c r="CH25" s="69" t="str">
        <f t="shared" si="14"/>
        <v>Fuerte</v>
      </c>
      <c r="CI25" s="69" t="s">
        <v>408</v>
      </c>
      <c r="CJ25" s="69" t="str">
        <f t="shared" si="15"/>
        <v>Fuerte</v>
      </c>
      <c r="CK25" s="69" t="str">
        <f t="shared" si="16"/>
        <v>Fuerte</v>
      </c>
      <c r="CL25" s="69" t="str">
        <f t="shared" si="17"/>
        <v>Fuerte</v>
      </c>
      <c r="CM25" s="69" t="s">
        <v>409</v>
      </c>
      <c r="CN25" s="69" t="s">
        <v>410</v>
      </c>
      <c r="CO25" s="69">
        <f t="shared" si="18"/>
        <v>2</v>
      </c>
      <c r="CP25" s="69">
        <f t="shared" si="19"/>
        <v>0</v>
      </c>
      <c r="CQ25" s="69">
        <f t="shared" si="20"/>
        <v>1</v>
      </c>
      <c r="CR25" s="69">
        <f t="shared" si="21"/>
        <v>4</v>
      </c>
      <c r="CS25" s="69" t="str">
        <f>IF(CN25&lt;&gt;"",INDEX('Ayuda Diligenciamiento'!$AG$11:$AK$15,MATCH(CQ25,'Ayuda Diligenciamiento'!$AF$11:$AF$15,0),MATCH(CR25,'Ayuda Diligenciamiento'!$AG$10:$AK$10,0)),"")</f>
        <v>MAYOR</v>
      </c>
      <c r="CT25" s="145">
        <f t="shared" si="22"/>
        <v>4</v>
      </c>
      <c r="CU25" s="72"/>
    </row>
    <row r="26" spans="1:99" ht="270.60000000000002" customHeight="1" x14ac:dyDescent="0.3">
      <c r="A26" s="286" t="s">
        <v>661</v>
      </c>
      <c r="B26" s="295"/>
      <c r="C26" s="295"/>
      <c r="D26" s="295"/>
      <c r="E26" s="295"/>
      <c r="F26" s="287" t="s">
        <v>666</v>
      </c>
      <c r="G26" s="287"/>
      <c r="H26" s="287"/>
      <c r="I26" s="287"/>
      <c r="J26" s="287"/>
      <c r="K26" s="287"/>
      <c r="L26" s="287"/>
      <c r="M26" s="287"/>
      <c r="N26" s="287" t="s">
        <v>275</v>
      </c>
      <c r="O26" s="287"/>
      <c r="P26" s="287"/>
      <c r="Q26" s="287"/>
      <c r="R26" s="287"/>
      <c r="S26" s="287"/>
      <c r="T26" s="287"/>
      <c r="U26" s="287"/>
      <c r="V26" s="315" t="s">
        <v>90</v>
      </c>
      <c r="W26" s="315"/>
      <c r="X26" s="315"/>
      <c r="Y26" s="315"/>
      <c r="Z26" s="315"/>
      <c r="AA26" s="315"/>
      <c r="AB26" s="315"/>
      <c r="AC26" s="343"/>
      <c r="AD26" s="5" t="s">
        <v>36</v>
      </c>
      <c r="AE26" s="9" t="s">
        <v>36</v>
      </c>
      <c r="AF26" s="9" t="s">
        <v>37</v>
      </c>
      <c r="AG26" s="9" t="s">
        <v>37</v>
      </c>
      <c r="AH26" s="9" t="s">
        <v>37</v>
      </c>
      <c r="AI26" s="9" t="s">
        <v>36</v>
      </c>
      <c r="AJ26" s="9" t="s">
        <v>37</v>
      </c>
      <c r="AK26" s="9" t="s">
        <v>37</v>
      </c>
      <c r="AL26" s="9" t="s">
        <v>37</v>
      </c>
      <c r="AM26" s="9" t="s">
        <v>36</v>
      </c>
      <c r="AN26" s="9" t="s">
        <v>36</v>
      </c>
      <c r="AO26" s="9" t="s">
        <v>36</v>
      </c>
      <c r="AP26" s="9" t="s">
        <v>36</v>
      </c>
      <c r="AQ26" s="9" t="s">
        <v>36</v>
      </c>
      <c r="AR26" s="9" t="s">
        <v>36</v>
      </c>
      <c r="AS26" s="9" t="s">
        <v>37</v>
      </c>
      <c r="AT26" s="9" t="s">
        <v>36</v>
      </c>
      <c r="AU26" s="9" t="s">
        <v>37</v>
      </c>
      <c r="AV26" s="10" t="s">
        <v>37</v>
      </c>
      <c r="AW26" s="7">
        <f t="shared" si="1"/>
        <v>10</v>
      </c>
      <c r="AX26" s="6" t="str">
        <f t="shared" si="2"/>
        <v>MAYOR</v>
      </c>
      <c r="AY26" s="6">
        <v>3</v>
      </c>
      <c r="AZ26" s="118">
        <f t="shared" si="3"/>
        <v>4</v>
      </c>
      <c r="BA26" s="8">
        <f t="shared" si="4"/>
        <v>5</v>
      </c>
      <c r="BB26" s="6" t="str">
        <f t="shared" si="5"/>
        <v>CATASTRÓFICO</v>
      </c>
      <c r="BC26" s="324" t="s">
        <v>667</v>
      </c>
      <c r="BD26" s="356"/>
      <c r="BE26" s="356"/>
      <c r="BF26" s="356"/>
      <c r="BG26" s="356"/>
      <c r="BH26" s="356"/>
      <c r="BI26" s="356"/>
      <c r="BJ26" s="356"/>
      <c r="BK26" s="113" t="s">
        <v>727</v>
      </c>
      <c r="BL26" s="285" t="s">
        <v>721</v>
      </c>
      <c r="BM26" s="285"/>
      <c r="BN26" s="285"/>
      <c r="BO26" s="285"/>
      <c r="BP26" s="285"/>
      <c r="BQ26" s="285"/>
      <c r="BR26" s="285"/>
      <c r="BS26" s="69" t="s">
        <v>400</v>
      </c>
      <c r="BT26" s="69" t="s">
        <v>401</v>
      </c>
      <c r="BU26" s="69" t="s">
        <v>402</v>
      </c>
      <c r="BV26" s="69" t="s">
        <v>404</v>
      </c>
      <c r="BW26" s="69" t="s">
        <v>405</v>
      </c>
      <c r="BX26" s="69" t="s">
        <v>406</v>
      </c>
      <c r="BY26" s="69" t="s">
        <v>407</v>
      </c>
      <c r="BZ26" s="69">
        <f t="shared" ref="BZ26:BZ28" si="23">IFERROR(IF(BS26="Asignado", 15, 0), "")</f>
        <v>15</v>
      </c>
      <c r="CA26" s="69">
        <f t="shared" ref="CA26:CA28" si="24">IFERROR(IF(BT26="Adecuado", 15, 0), "")</f>
        <v>15</v>
      </c>
      <c r="CB26" s="69">
        <f t="shared" ref="CB26:CB28" si="25">IFERROR(IF(BU26="Oportuna", 15, 0), "")</f>
        <v>15</v>
      </c>
      <c r="CC26" s="69">
        <f t="shared" ref="CC26:CC28" si="26">IFERROR(IF(BV26="Prevenir", 15,IF(BV26="Detectar", 10, 0)), "")</f>
        <v>10</v>
      </c>
      <c r="CD26" s="69">
        <f t="shared" ref="CD26:CD28" si="27">IFERROR(IF(BW26="Confiable", 15, 0), "")</f>
        <v>15</v>
      </c>
      <c r="CE26" s="69">
        <f t="shared" ref="CE26:CE28" si="28">IFERROR(IF(BX26="Se investigan y se resuelven oportunamente", 15, 0), "")</f>
        <v>15</v>
      </c>
      <c r="CF26" s="69">
        <f t="shared" ref="CF26:CF28" si="29">IFERROR(IF(BY26="Completa", 10,IF(BY26="Incompleta",5, 0)), "")</f>
        <v>10</v>
      </c>
      <c r="CG26" s="69">
        <f t="shared" ref="CG26:CG28" si="30">SUM(BZ26:CF26)</f>
        <v>95</v>
      </c>
      <c r="CH26" s="69" t="str">
        <f t="shared" ref="CH26:CH28" si="31">IF(CG26&lt;=85, "Debil", IF(CG26&lt;=95, "Moderado", IF(CG26&lt;=100,"Fuerte","")))</f>
        <v>Moderado</v>
      </c>
      <c r="CI26" s="69" t="s">
        <v>408</v>
      </c>
      <c r="CJ26" s="69" t="str">
        <f t="shared" ref="CJ26:CJ28" si="32">IF(CI26="Siempre se ejecuta","Fuerte",IF(CI26="Algunas veces","Moderado",IF(CI26="No se ejecuta","Debil","")))</f>
        <v>Fuerte</v>
      </c>
      <c r="CK26" s="69" t="str">
        <f t="shared" ref="CK26:CK28" si="33">IF(OR(CJ26="Debil",CH26="Debil"),"Debil", IF(OR(CJ26="Moderado",CH26="Moderado"), "Moderado", "Fuerte"))</f>
        <v>Moderado</v>
      </c>
      <c r="CL26" s="69" t="str">
        <f t="shared" ref="CL26:CL28" si="34">CK26</f>
        <v>Moderado</v>
      </c>
      <c r="CM26" s="69" t="s">
        <v>409</v>
      </c>
      <c r="CN26" s="69" t="s">
        <v>410</v>
      </c>
      <c r="CO26" s="69">
        <f t="shared" ref="CO26:CO28" si="35">IF(CM26="Directamente",IF(CL26="Fuerte", 2, IF(CL26="Moderado", 1,0)),0)</f>
        <v>1</v>
      </c>
      <c r="CP26" s="69">
        <f t="shared" ref="CP26:CP28" si="36">IF(CN26="Directamente",IF(CL26="Fuerte",2,IF(CL26="Moderado",1,0)),IF(AND(CN26="Indirectamente",CL26="Fuerte"),1,0))</f>
        <v>0</v>
      </c>
      <c r="CQ26" s="69">
        <f t="shared" ref="CQ26:CQ28" si="37">IF(AY26-CO26&lt;=0,1,AY26-CO26)</f>
        <v>2</v>
      </c>
      <c r="CR26" s="69">
        <f t="shared" ref="CR26:CR28" si="38">IF(AZ26-CP26&lt;=0,1,AZ26-CP26)</f>
        <v>4</v>
      </c>
      <c r="CS26" s="69" t="str">
        <f>IF(CN26&lt;&gt;"",INDEX('Ayuda Diligenciamiento'!$AG$11:$AK$15,MATCH(CQ26,'Ayuda Diligenciamiento'!$AF$11:$AF$15,0),MATCH(CR26,'Ayuda Diligenciamiento'!$AG$10:$AK$10,0)),"")</f>
        <v>MAYOR</v>
      </c>
      <c r="CT26" s="145">
        <f t="shared" si="22"/>
        <v>4</v>
      </c>
      <c r="CU26" s="72"/>
    </row>
    <row r="27" spans="1:99" ht="140.1" customHeight="1" x14ac:dyDescent="0.3">
      <c r="A27" s="286" t="s">
        <v>668</v>
      </c>
      <c r="B27" s="287"/>
      <c r="C27" s="287"/>
      <c r="D27" s="287"/>
      <c r="E27" s="287"/>
      <c r="F27" s="287" t="s">
        <v>669</v>
      </c>
      <c r="G27" s="287"/>
      <c r="H27" s="287"/>
      <c r="I27" s="287"/>
      <c r="J27" s="287"/>
      <c r="K27" s="287"/>
      <c r="L27" s="287"/>
      <c r="M27" s="287"/>
      <c r="N27" s="287" t="s">
        <v>275</v>
      </c>
      <c r="O27" s="287"/>
      <c r="P27" s="287"/>
      <c r="Q27" s="287"/>
      <c r="R27" s="287"/>
      <c r="S27" s="287"/>
      <c r="T27" s="287"/>
      <c r="U27" s="287"/>
      <c r="V27" s="315" t="s">
        <v>90</v>
      </c>
      <c r="W27" s="315"/>
      <c r="X27" s="315"/>
      <c r="Y27" s="315"/>
      <c r="Z27" s="315"/>
      <c r="AA27" s="315"/>
      <c r="AB27" s="315"/>
      <c r="AC27" s="343"/>
      <c r="AD27" s="5" t="s">
        <v>36</v>
      </c>
      <c r="AE27" s="9" t="s">
        <v>36</v>
      </c>
      <c r="AF27" s="9" t="s">
        <v>37</v>
      </c>
      <c r="AG27" s="9" t="s">
        <v>37</v>
      </c>
      <c r="AH27" s="9" t="s">
        <v>37</v>
      </c>
      <c r="AI27" s="9" t="s">
        <v>36</v>
      </c>
      <c r="AJ27" s="9" t="s">
        <v>37</v>
      </c>
      <c r="AK27" s="9" t="s">
        <v>37</v>
      </c>
      <c r="AL27" s="9" t="s">
        <v>37</v>
      </c>
      <c r="AM27" s="9" t="s">
        <v>36</v>
      </c>
      <c r="AN27" s="9" t="s">
        <v>36</v>
      </c>
      <c r="AO27" s="9" t="s">
        <v>36</v>
      </c>
      <c r="AP27" s="9" t="s">
        <v>36</v>
      </c>
      <c r="AQ27" s="9" t="s">
        <v>36</v>
      </c>
      <c r="AR27" s="9" t="s">
        <v>36</v>
      </c>
      <c r="AS27" s="9" t="s">
        <v>37</v>
      </c>
      <c r="AT27" s="9" t="s">
        <v>36</v>
      </c>
      <c r="AU27" s="9" t="s">
        <v>37</v>
      </c>
      <c r="AV27" s="10" t="s">
        <v>37</v>
      </c>
      <c r="AW27" s="7">
        <f t="shared" si="1"/>
        <v>10</v>
      </c>
      <c r="AX27" s="6" t="str">
        <f t="shared" si="2"/>
        <v>MAYOR</v>
      </c>
      <c r="AY27" s="6">
        <v>1</v>
      </c>
      <c r="AZ27" s="118">
        <f t="shared" si="3"/>
        <v>4</v>
      </c>
      <c r="BA27" s="8">
        <f t="shared" si="4"/>
        <v>4</v>
      </c>
      <c r="BB27" s="6" t="str">
        <f t="shared" si="5"/>
        <v>MAYOR</v>
      </c>
      <c r="BC27" s="357" t="s">
        <v>670</v>
      </c>
      <c r="BD27" s="315"/>
      <c r="BE27" s="315"/>
      <c r="BF27" s="315"/>
      <c r="BG27" s="315"/>
      <c r="BH27" s="315"/>
      <c r="BI27" s="315"/>
      <c r="BJ27" s="315"/>
      <c r="BK27" s="113" t="s">
        <v>723</v>
      </c>
      <c r="BL27" s="285" t="s">
        <v>726</v>
      </c>
      <c r="BM27" s="285"/>
      <c r="BN27" s="285"/>
      <c r="BO27" s="285"/>
      <c r="BP27" s="285"/>
      <c r="BQ27" s="285"/>
      <c r="BR27" s="285"/>
      <c r="BS27" s="69" t="s">
        <v>400</v>
      </c>
      <c r="BT27" s="69" t="s">
        <v>401</v>
      </c>
      <c r="BU27" s="69" t="s">
        <v>402</v>
      </c>
      <c r="BV27" s="69" t="s">
        <v>403</v>
      </c>
      <c r="BW27" s="69" t="s">
        <v>405</v>
      </c>
      <c r="BX27" s="69" t="s">
        <v>406</v>
      </c>
      <c r="BY27" s="69" t="s">
        <v>407</v>
      </c>
      <c r="BZ27" s="69">
        <f t="shared" si="23"/>
        <v>15</v>
      </c>
      <c r="CA27" s="69">
        <f t="shared" si="24"/>
        <v>15</v>
      </c>
      <c r="CB27" s="69">
        <f t="shared" si="25"/>
        <v>15</v>
      </c>
      <c r="CC27" s="69">
        <f t="shared" si="26"/>
        <v>15</v>
      </c>
      <c r="CD27" s="69">
        <f t="shared" si="27"/>
        <v>15</v>
      </c>
      <c r="CE27" s="69">
        <f t="shared" si="28"/>
        <v>15</v>
      </c>
      <c r="CF27" s="69">
        <f t="shared" si="29"/>
        <v>10</v>
      </c>
      <c r="CG27" s="69">
        <f t="shared" si="30"/>
        <v>100</v>
      </c>
      <c r="CH27" s="69" t="str">
        <f t="shared" si="31"/>
        <v>Fuerte</v>
      </c>
      <c r="CI27" s="69" t="s">
        <v>408</v>
      </c>
      <c r="CJ27" s="69" t="str">
        <f t="shared" si="32"/>
        <v>Fuerte</v>
      </c>
      <c r="CK27" s="69" t="str">
        <f t="shared" si="33"/>
        <v>Fuerte</v>
      </c>
      <c r="CL27" s="69" t="str">
        <f t="shared" si="34"/>
        <v>Fuerte</v>
      </c>
      <c r="CM27" s="69" t="s">
        <v>409</v>
      </c>
      <c r="CN27" s="69" t="s">
        <v>410</v>
      </c>
      <c r="CO27" s="69">
        <f t="shared" si="35"/>
        <v>2</v>
      </c>
      <c r="CP27" s="69">
        <f t="shared" si="36"/>
        <v>0</v>
      </c>
      <c r="CQ27" s="69">
        <f t="shared" si="37"/>
        <v>1</v>
      </c>
      <c r="CR27" s="69">
        <f t="shared" si="38"/>
        <v>4</v>
      </c>
      <c r="CS27" s="69" t="str">
        <f>IF(CN27&lt;&gt;"",INDEX('Ayuda Diligenciamiento'!$AG$11:$AK$15,MATCH(CQ27,'Ayuda Diligenciamiento'!$AF$11:$AF$15,0),MATCH(CR27,'Ayuda Diligenciamiento'!$AG$10:$AK$10,0)),"")</f>
        <v>MAYOR</v>
      </c>
      <c r="CT27" s="145">
        <f t="shared" si="22"/>
        <v>4</v>
      </c>
      <c r="CU27" s="71"/>
    </row>
    <row r="28" spans="1:99" ht="128.1" customHeight="1" x14ac:dyDescent="0.3">
      <c r="A28" s="286" t="s">
        <v>671</v>
      </c>
      <c r="B28" s="287"/>
      <c r="C28" s="287"/>
      <c r="D28" s="287"/>
      <c r="E28" s="287"/>
      <c r="F28" s="287" t="s">
        <v>672</v>
      </c>
      <c r="G28" s="287"/>
      <c r="H28" s="287"/>
      <c r="I28" s="287"/>
      <c r="J28" s="287"/>
      <c r="K28" s="287"/>
      <c r="L28" s="287"/>
      <c r="M28" s="287"/>
      <c r="N28" s="287" t="s">
        <v>275</v>
      </c>
      <c r="O28" s="287"/>
      <c r="P28" s="287"/>
      <c r="Q28" s="287"/>
      <c r="R28" s="287"/>
      <c r="S28" s="287"/>
      <c r="T28" s="287"/>
      <c r="U28" s="287"/>
      <c r="V28" s="315" t="s">
        <v>90</v>
      </c>
      <c r="W28" s="315"/>
      <c r="X28" s="315"/>
      <c r="Y28" s="315"/>
      <c r="Z28" s="315"/>
      <c r="AA28" s="315"/>
      <c r="AB28" s="315"/>
      <c r="AC28" s="343"/>
      <c r="AD28" s="5" t="s">
        <v>36</v>
      </c>
      <c r="AE28" s="9" t="s">
        <v>36</v>
      </c>
      <c r="AF28" s="9" t="s">
        <v>37</v>
      </c>
      <c r="AG28" s="9" t="s">
        <v>37</v>
      </c>
      <c r="AH28" s="9" t="s">
        <v>37</v>
      </c>
      <c r="AI28" s="9" t="s">
        <v>36</v>
      </c>
      <c r="AJ28" s="9" t="s">
        <v>37</v>
      </c>
      <c r="AK28" s="9" t="s">
        <v>37</v>
      </c>
      <c r="AL28" s="9" t="s">
        <v>37</v>
      </c>
      <c r="AM28" s="9" t="s">
        <v>36</v>
      </c>
      <c r="AN28" s="9" t="s">
        <v>36</v>
      </c>
      <c r="AO28" s="9" t="s">
        <v>36</v>
      </c>
      <c r="AP28" s="9" t="s">
        <v>36</v>
      </c>
      <c r="AQ28" s="9" t="s">
        <v>36</v>
      </c>
      <c r="AR28" s="9" t="s">
        <v>36</v>
      </c>
      <c r="AS28" s="9" t="s">
        <v>37</v>
      </c>
      <c r="AT28" s="9" t="s">
        <v>36</v>
      </c>
      <c r="AU28" s="9" t="s">
        <v>37</v>
      </c>
      <c r="AV28" s="10" t="s">
        <v>37</v>
      </c>
      <c r="AW28" s="7">
        <f t="shared" si="1"/>
        <v>10</v>
      </c>
      <c r="AX28" s="6" t="str">
        <f t="shared" si="2"/>
        <v>MAYOR</v>
      </c>
      <c r="AY28" s="6">
        <v>2</v>
      </c>
      <c r="AZ28" s="118">
        <f t="shared" si="3"/>
        <v>4</v>
      </c>
      <c r="BA28" s="8">
        <f t="shared" si="4"/>
        <v>4</v>
      </c>
      <c r="BB28" s="6" t="str">
        <f t="shared" si="5"/>
        <v>MAYOR</v>
      </c>
      <c r="BC28" s="357" t="s">
        <v>673</v>
      </c>
      <c r="BD28" s="315"/>
      <c r="BE28" s="315"/>
      <c r="BF28" s="315"/>
      <c r="BG28" s="315"/>
      <c r="BH28" s="315"/>
      <c r="BI28" s="315"/>
      <c r="BJ28" s="315"/>
      <c r="BK28" s="113" t="s">
        <v>724</v>
      </c>
      <c r="BL28" s="285" t="s">
        <v>725</v>
      </c>
      <c r="BM28" s="285"/>
      <c r="BN28" s="285"/>
      <c r="BO28" s="285"/>
      <c r="BP28" s="285"/>
      <c r="BQ28" s="285"/>
      <c r="BR28" s="285"/>
      <c r="BS28" s="69" t="s">
        <v>400</v>
      </c>
      <c r="BT28" s="69" t="s">
        <v>401</v>
      </c>
      <c r="BU28" s="69" t="s">
        <v>402</v>
      </c>
      <c r="BV28" s="69" t="s">
        <v>403</v>
      </c>
      <c r="BW28" s="69" t="s">
        <v>405</v>
      </c>
      <c r="BX28" s="69" t="s">
        <v>406</v>
      </c>
      <c r="BY28" s="69" t="s">
        <v>407</v>
      </c>
      <c r="BZ28" s="69">
        <f t="shared" si="23"/>
        <v>15</v>
      </c>
      <c r="CA28" s="69">
        <f t="shared" si="24"/>
        <v>15</v>
      </c>
      <c r="CB28" s="69">
        <f t="shared" si="25"/>
        <v>15</v>
      </c>
      <c r="CC28" s="69">
        <f t="shared" si="26"/>
        <v>15</v>
      </c>
      <c r="CD28" s="69">
        <f t="shared" si="27"/>
        <v>15</v>
      </c>
      <c r="CE28" s="69">
        <f t="shared" si="28"/>
        <v>15</v>
      </c>
      <c r="CF28" s="69">
        <f t="shared" si="29"/>
        <v>10</v>
      </c>
      <c r="CG28" s="69">
        <f t="shared" si="30"/>
        <v>100</v>
      </c>
      <c r="CH28" s="69" t="str">
        <f t="shared" si="31"/>
        <v>Fuerte</v>
      </c>
      <c r="CI28" s="69" t="s">
        <v>408</v>
      </c>
      <c r="CJ28" s="69" t="str">
        <f t="shared" si="32"/>
        <v>Fuerte</v>
      </c>
      <c r="CK28" s="69" t="str">
        <f t="shared" si="33"/>
        <v>Fuerte</v>
      </c>
      <c r="CL28" s="69" t="str">
        <f t="shared" si="34"/>
        <v>Fuerte</v>
      </c>
      <c r="CM28" s="69" t="s">
        <v>409</v>
      </c>
      <c r="CN28" s="69" t="s">
        <v>410</v>
      </c>
      <c r="CO28" s="69">
        <f t="shared" si="35"/>
        <v>2</v>
      </c>
      <c r="CP28" s="69">
        <f t="shared" si="36"/>
        <v>0</v>
      </c>
      <c r="CQ28" s="69">
        <f t="shared" si="37"/>
        <v>1</v>
      </c>
      <c r="CR28" s="69">
        <f t="shared" si="38"/>
        <v>4</v>
      </c>
      <c r="CS28" s="69" t="str">
        <f>IF(CN28&lt;&gt;"",INDEX('Ayuda Diligenciamiento'!$AG$11:$AK$15,MATCH(CQ28,'Ayuda Diligenciamiento'!$AF$11:$AF$15,0),MATCH(CR28,'Ayuda Diligenciamiento'!$AG$10:$AK$10,0)),"")</f>
        <v>MAYOR</v>
      </c>
      <c r="CT28" s="145">
        <f t="shared" si="22"/>
        <v>4</v>
      </c>
      <c r="CU28" s="71"/>
    </row>
  </sheetData>
  <mergeCells count="113">
    <mergeCell ref="CT17:CT22"/>
    <mergeCell ref="BL23:BR23"/>
    <mergeCell ref="CH17:CH22"/>
    <mergeCell ref="CI17:CI22"/>
    <mergeCell ref="BX17:BX22"/>
    <mergeCell ref="BY17:BY22"/>
    <mergeCell ref="BZ17:BZ22"/>
    <mergeCell ref="CA17:CA22"/>
    <mergeCell ref="CB17:CB22"/>
    <mergeCell ref="CC17:CC22"/>
    <mergeCell ref="CD17:CD22"/>
    <mergeCell ref="CE17:CE22"/>
    <mergeCell ref="CF17:CF22"/>
    <mergeCell ref="CG17:CG22"/>
    <mergeCell ref="BU17:BU22"/>
    <mergeCell ref="BV17:BV22"/>
    <mergeCell ref="BW17:BW22"/>
    <mergeCell ref="CJ17:CJ22"/>
    <mergeCell ref="CK17:CK22"/>
    <mergeCell ref="CL17:CL22"/>
    <mergeCell ref="CR17:CR22"/>
    <mergeCell ref="CS17:CS22"/>
    <mergeCell ref="CM17:CM22"/>
    <mergeCell ref="CN17:CN22"/>
    <mergeCell ref="CP17:CP22"/>
    <mergeCell ref="CQ17:CQ22"/>
    <mergeCell ref="AX17:AX22"/>
    <mergeCell ref="AY17:AY22"/>
    <mergeCell ref="BB17:BB22"/>
    <mergeCell ref="BC16:BR16"/>
    <mergeCell ref="BC17:BJ22"/>
    <mergeCell ref="AV18:AV22"/>
    <mergeCell ref="AD16:BB16"/>
    <mergeCell ref="BS16:CL16"/>
    <mergeCell ref="CM16:CS16"/>
    <mergeCell ref="BA18:BA22"/>
    <mergeCell ref="AZ18:AZ22"/>
    <mergeCell ref="AP18:AP22"/>
    <mergeCell ref="AQ18:AQ22"/>
    <mergeCell ref="AR18:AR22"/>
    <mergeCell ref="AS18:AS22"/>
    <mergeCell ref="AT18:AT22"/>
    <mergeCell ref="AD17:AV17"/>
    <mergeCell ref="CO17:CO22"/>
    <mergeCell ref="G1:AC1"/>
    <mergeCell ref="F2:L2"/>
    <mergeCell ref="M2:AC2"/>
    <mergeCell ref="F3:L3"/>
    <mergeCell ref="M3:AC3"/>
    <mergeCell ref="F5:M5"/>
    <mergeCell ref="N5:AC5"/>
    <mergeCell ref="F6:M6"/>
    <mergeCell ref="N6:AC6"/>
    <mergeCell ref="L15:BJ15"/>
    <mergeCell ref="A16:AC16"/>
    <mergeCell ref="BL24:BR24"/>
    <mergeCell ref="BL25:BR25"/>
    <mergeCell ref="A26:E26"/>
    <mergeCell ref="F26:M26"/>
    <mergeCell ref="N26:U26"/>
    <mergeCell ref="V26:AC26"/>
    <mergeCell ref="BC26:BJ26"/>
    <mergeCell ref="BL26:BR26"/>
    <mergeCell ref="N23:U23"/>
    <mergeCell ref="AO18:AO22"/>
    <mergeCell ref="A17:E22"/>
    <mergeCell ref="AJ18:AJ22"/>
    <mergeCell ref="AD18:AD22"/>
    <mergeCell ref="AE18:AE22"/>
    <mergeCell ref="AF18:AF22"/>
    <mergeCell ref="AG18:AG22"/>
    <mergeCell ref="AH18:AH22"/>
    <mergeCell ref="AI18:AI22"/>
    <mergeCell ref="V17:AC22"/>
    <mergeCell ref="N17:U22"/>
    <mergeCell ref="F17:M22"/>
    <mergeCell ref="V23:AC23"/>
    <mergeCell ref="CU17:CU22"/>
    <mergeCell ref="BS17:BS22"/>
    <mergeCell ref="BT17:BT22"/>
    <mergeCell ref="V24:AC24"/>
    <mergeCell ref="V25:AC25"/>
    <mergeCell ref="BC24:BJ24"/>
    <mergeCell ref="BC25:BJ25"/>
    <mergeCell ref="BC23:BJ23"/>
    <mergeCell ref="A24:E24"/>
    <mergeCell ref="F24:M24"/>
    <mergeCell ref="N24:U24"/>
    <mergeCell ref="A25:E25"/>
    <mergeCell ref="F25:M25"/>
    <mergeCell ref="N25:U25"/>
    <mergeCell ref="A23:E23"/>
    <mergeCell ref="F23:M23"/>
    <mergeCell ref="AK18:AK22"/>
    <mergeCell ref="AL18:AL22"/>
    <mergeCell ref="AM18:AM22"/>
    <mergeCell ref="AN18:AN22"/>
    <mergeCell ref="AU18:AU22"/>
    <mergeCell ref="AW18:AW22"/>
    <mergeCell ref="BK17:BK22"/>
    <mergeCell ref="BL17:BR22"/>
    <mergeCell ref="BL27:BR27"/>
    <mergeCell ref="BL28:BR28"/>
    <mergeCell ref="A28:E28"/>
    <mergeCell ref="F28:M28"/>
    <mergeCell ref="N28:U28"/>
    <mergeCell ref="V28:AC28"/>
    <mergeCell ref="BC28:BJ28"/>
    <mergeCell ref="A27:E27"/>
    <mergeCell ref="F27:M27"/>
    <mergeCell ref="N27:U27"/>
    <mergeCell ref="V27:AC27"/>
    <mergeCell ref="BC27:BJ27"/>
  </mergeCells>
  <conditionalFormatting sqref="A29:CU300">
    <cfRule type="cellIs" dxfId="109" priority="19" operator="equal">
      <formula>"MODERADO"</formula>
    </cfRule>
    <cfRule type="cellIs" dxfId="108" priority="20" operator="equal">
      <formula>"MAYOR"</formula>
    </cfRule>
    <cfRule type="cellIs" dxfId="107" priority="21" operator="equal">
      <formula>"CATASTRÓFICO"</formula>
    </cfRule>
  </conditionalFormatting>
  <conditionalFormatting sqref="AX23:AY28 BA23:BB28">
    <cfRule type="containsText" dxfId="106" priority="7" operator="containsText" text=".">
      <formula>NOT(ISERROR(SEARCH(".",AX23)))</formula>
    </cfRule>
    <cfRule type="containsText" dxfId="105" priority="8" operator="containsText" text="MODERADO">
      <formula>NOT(ISERROR(SEARCH("MODERADO",AX23)))</formula>
    </cfRule>
    <cfRule type="containsText" dxfId="104" priority="9" operator="containsText" text="MAYOR">
      <formula>NOT(ISERROR(SEARCH("MAYOR",AX23)))</formula>
    </cfRule>
    <cfRule type="containsText" dxfId="103" priority="10" operator="containsText" text="CATASTRÓFICO">
      <formula>NOT(ISERROR(SEARCH("CATASTRÓFICO",AX23)))</formula>
    </cfRule>
  </conditionalFormatting>
  <conditionalFormatting sqref="AX8:BB9 AX15:BB15 AX29:BB1048576">
    <cfRule type="containsText" dxfId="102" priority="18" operator="containsText" text=".">
      <formula>NOT(ISERROR(SEARCH(".",AX8)))</formula>
    </cfRule>
  </conditionalFormatting>
  <conditionalFormatting sqref="AX17:BB17 AZ18:BA18">
    <cfRule type="containsText" dxfId="101" priority="14" operator="containsText" text=".">
      <formula>NOT(ISERROR(SEARCH(".",AX17)))</formula>
    </cfRule>
    <cfRule type="containsText" dxfId="100" priority="15" operator="containsText" text="MODERADO">
      <formula>NOT(ISERROR(SEARCH("MODERADO",AX17)))</formula>
    </cfRule>
    <cfRule type="containsText" dxfId="99" priority="16" operator="containsText" text="MAYOR">
      <formula>NOT(ISERROR(SEARCH("MAYOR",AX17)))</formula>
    </cfRule>
    <cfRule type="containsText" dxfId="98" priority="17" operator="containsText" text="CATASTRÓFICO">
      <formula>NOT(ISERROR(SEARCH("CATASTRÓFICO",AX17)))</formula>
    </cfRule>
  </conditionalFormatting>
  <conditionalFormatting sqref="BC23:BJ26">
    <cfRule type="cellIs" dxfId="97" priority="4" operator="equal">
      <formula>"MODERADO"</formula>
    </cfRule>
    <cfRule type="cellIs" dxfId="96" priority="5" operator="equal">
      <formula>"MAYOR"</formula>
    </cfRule>
    <cfRule type="cellIs" dxfId="95" priority="6" operator="equal">
      <formula>"CATASTRÓFICO"</formula>
    </cfRule>
  </conditionalFormatting>
  <conditionalFormatting sqref="BK23:BL28">
    <cfRule type="cellIs" dxfId="94" priority="11" operator="equal">
      <formula>"MODERADO"</formula>
    </cfRule>
    <cfRule type="cellIs" dxfId="93" priority="12" operator="equal">
      <formula>"MAYOR"</formula>
    </cfRule>
    <cfRule type="cellIs" dxfId="92" priority="13" operator="equal">
      <formula>"CATASTRÓFICO"</formula>
    </cfRule>
  </conditionalFormatting>
  <conditionalFormatting sqref="BS23:CT28">
    <cfRule type="cellIs" dxfId="91" priority="1" operator="equal">
      <formula>"MODERADO"</formula>
    </cfRule>
    <cfRule type="cellIs" dxfId="90" priority="2" operator="equal">
      <formula>"MAYOR"</formula>
    </cfRule>
    <cfRule type="cellIs" dxfId="89" priority="3" operator="equal">
      <formula>"CATASTRÓFICO"</formula>
    </cfRule>
  </conditionalFormatting>
  <dataValidations count="12">
    <dataValidation type="list" allowBlank="1" showInputMessage="1" showErrorMessage="1" sqref="AY23:AY28" xr:uid="{00000000-0002-0000-0C00-000000000000}">
      <formula1>"1,2,3,4,5"</formula1>
    </dataValidation>
    <dataValidation type="list" allowBlank="1" showInputMessage="1" showErrorMessage="1" sqref="AD23:AV28" xr:uid="{00000000-0002-0000-0C00-000001000000}">
      <formula1>"SI, NO"</formula1>
    </dataValidation>
    <dataValidation type="list" allowBlank="1" showInputMessage="1" showErrorMessage="1" sqref="CN23:CN28" xr:uid="{00000000-0002-0000-0C00-000002000000}">
      <formula1>"Directamente, Indirectamente, No disminuye"</formula1>
    </dataValidation>
    <dataValidation type="list" allowBlank="1" showInputMessage="1" showErrorMessage="1" sqref="CM23:CM28" xr:uid="{00000000-0002-0000-0C00-000003000000}">
      <formula1>"Directamente, No disminuye"</formula1>
    </dataValidation>
    <dataValidation type="list" allowBlank="1" showInputMessage="1" showErrorMessage="1" sqref="CI23:CI28" xr:uid="{00000000-0002-0000-0C00-000004000000}">
      <formula1>"Siempre se ejecuta, Algunas veces, No se ejecuta"</formula1>
    </dataValidation>
    <dataValidation type="list" allowBlank="1" showInputMessage="1" showErrorMessage="1" sqref="BY23:BY28" xr:uid="{00000000-0002-0000-0C00-000005000000}">
      <formula1>"Completa, Incompleta, No existe"</formula1>
    </dataValidation>
    <dataValidation type="list" allowBlank="1" showInputMessage="1" showErrorMessage="1" sqref="BX23:BX28" xr:uid="{00000000-0002-0000-0C00-000006000000}">
      <formula1>"Se investigan y se resuelven oportunamente, No se investigan y se resuelven oportunamente"</formula1>
    </dataValidation>
    <dataValidation type="list" allowBlank="1" showInputMessage="1" showErrorMessage="1" sqref="BW23:BW28" xr:uid="{00000000-0002-0000-0C00-000007000000}">
      <formula1>"Confiable, No confiable"</formula1>
    </dataValidation>
    <dataValidation type="list" allowBlank="1" showInputMessage="1" showErrorMessage="1" sqref="BV23:BV28" xr:uid="{00000000-0002-0000-0C00-000008000000}">
      <formula1>"Prevenir, Detectar, No es un control"</formula1>
    </dataValidation>
    <dataValidation type="list" allowBlank="1" showInputMessage="1" showErrorMessage="1" sqref="BU23:BU28" xr:uid="{00000000-0002-0000-0C00-000009000000}">
      <formula1>"Oportuna, Inoportuna"</formula1>
    </dataValidation>
    <dataValidation type="list" allowBlank="1" showInputMessage="1" showErrorMessage="1" sqref="BT23:BT28" xr:uid="{00000000-0002-0000-0C00-00000A000000}">
      <formula1>"Adecuado, Inadecuado"</formula1>
    </dataValidation>
    <dataValidation type="list" allowBlank="1" showInputMessage="1" showErrorMessage="1" sqref="BS23:BS28" xr:uid="{00000000-0002-0000-0C00-00000B000000}">
      <formula1>"Asignado, No asignado"</formula1>
    </dataValidation>
  </dataValidations>
  <pageMargins left="0.7" right="0.7" top="0.75" bottom="0.75" header="0.3" footer="0.3"/>
  <pageSetup paperSize="9"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U1048546"/>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8.5546875" customWidth="1"/>
    <col min="14" max="20" width="2.5546875" customWidth="1"/>
    <col min="21" max="21" width="9.44140625" customWidth="1"/>
    <col min="22"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61" width="2.44140625" customWidth="1"/>
    <col min="62" max="62" width="34.88671875" customWidth="1"/>
    <col min="63" max="63" width="19.44140625" style="31" customWidth="1"/>
    <col min="64" max="70" width="2.44140625" style="31"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88671875" bestFit="1" customWidth="1"/>
    <col min="98" max="98" width="13.88671875" customWidth="1"/>
    <col min="99" max="99" width="37.4414062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COUNTIF($CS$23:$CS$300,AE2)</f>
        <v>0</v>
      </c>
    </row>
    <row r="3" spans="1:99" ht="15" customHeight="1" x14ac:dyDescent="0.3">
      <c r="F3" s="269" t="s">
        <v>894</v>
      </c>
      <c r="G3" s="269"/>
      <c r="H3" s="269"/>
      <c r="I3" s="269"/>
      <c r="J3" s="269"/>
      <c r="K3" s="269"/>
      <c r="L3" s="269"/>
      <c r="M3" s="269" t="s">
        <v>474</v>
      </c>
      <c r="N3" s="269"/>
      <c r="O3" s="269"/>
      <c r="P3" s="269"/>
      <c r="Q3" s="269"/>
      <c r="R3" s="269"/>
      <c r="S3" s="269"/>
      <c r="T3" s="269"/>
      <c r="U3" s="269"/>
      <c r="V3" s="269"/>
      <c r="W3" s="269"/>
      <c r="X3" s="269"/>
      <c r="Y3" s="269"/>
      <c r="Z3" s="269"/>
      <c r="AA3" s="269"/>
      <c r="AB3" s="269"/>
      <c r="AC3" s="269"/>
      <c r="AE3" s="121" t="s">
        <v>367</v>
      </c>
      <c r="AF3" s="121">
        <f t="shared" ref="AF3:AF5" si="0">COUNTIF($CS$23:$CS$300,AE3)</f>
        <v>4</v>
      </c>
    </row>
    <row r="4" spans="1:99" x14ac:dyDescent="0.3">
      <c r="AE4" s="121" t="s">
        <v>372</v>
      </c>
      <c r="AF4" s="121">
        <f t="shared" si="0"/>
        <v>7</v>
      </c>
    </row>
    <row r="5" spans="1:99" ht="17.399999999999999" customHeight="1"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 t="shared" si="0"/>
        <v>3</v>
      </c>
    </row>
    <row r="6" spans="1:99" x14ac:dyDescent="0.3">
      <c r="F6" s="270">
        <v>45211</v>
      </c>
      <c r="G6" s="269"/>
      <c r="H6" s="269"/>
      <c r="I6" s="269"/>
      <c r="J6" s="269"/>
      <c r="K6" s="269"/>
      <c r="L6" s="269"/>
      <c r="M6" s="269"/>
      <c r="N6" s="269" t="s">
        <v>446</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ht="15" thickBot="1" x14ac:dyDescent="0.35">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150" customHeight="1" thickBot="1" x14ac:dyDescent="0.35">
      <c r="A23" s="390" t="s">
        <v>276</v>
      </c>
      <c r="B23" s="391"/>
      <c r="C23" s="391"/>
      <c r="D23" s="391"/>
      <c r="E23" s="391"/>
      <c r="F23" s="346" t="s">
        <v>190</v>
      </c>
      <c r="G23" s="347"/>
      <c r="H23" s="347"/>
      <c r="I23" s="347"/>
      <c r="J23" s="347"/>
      <c r="K23" s="347"/>
      <c r="L23" s="347"/>
      <c r="M23" s="348"/>
      <c r="N23" s="392" t="s">
        <v>93</v>
      </c>
      <c r="O23" s="393"/>
      <c r="P23" s="393"/>
      <c r="Q23" s="393"/>
      <c r="R23" s="393"/>
      <c r="S23" s="393"/>
      <c r="T23" s="393"/>
      <c r="U23" s="394"/>
      <c r="V23" s="346" t="s">
        <v>279</v>
      </c>
      <c r="W23" s="347"/>
      <c r="X23" s="347"/>
      <c r="Y23" s="347"/>
      <c r="Z23" s="347"/>
      <c r="AA23" s="347"/>
      <c r="AB23" s="347"/>
      <c r="AC23" s="348"/>
      <c r="AD23" s="17" t="s">
        <v>36</v>
      </c>
      <c r="AE23" s="17" t="s">
        <v>36</v>
      </c>
      <c r="AF23" s="17" t="s">
        <v>37</v>
      </c>
      <c r="AG23" s="17" t="s">
        <v>37</v>
      </c>
      <c r="AH23" s="18" t="s">
        <v>36</v>
      </c>
      <c r="AI23" s="19" t="s">
        <v>36</v>
      </c>
      <c r="AJ23" s="19" t="s">
        <v>37</v>
      </c>
      <c r="AK23" s="18" t="s">
        <v>37</v>
      </c>
      <c r="AL23" s="19" t="s">
        <v>37</v>
      </c>
      <c r="AM23" s="18" t="s">
        <v>36</v>
      </c>
      <c r="AN23" s="19" t="s">
        <v>37</v>
      </c>
      <c r="AO23" s="18" t="s">
        <v>36</v>
      </c>
      <c r="AP23" s="18" t="s">
        <v>36</v>
      </c>
      <c r="AQ23" s="18" t="s">
        <v>36</v>
      </c>
      <c r="AR23" s="17" t="s">
        <v>36</v>
      </c>
      <c r="AS23" s="17" t="s">
        <v>37</v>
      </c>
      <c r="AT23" s="17" t="s">
        <v>36</v>
      </c>
      <c r="AU23" s="20" t="s">
        <v>37</v>
      </c>
      <c r="AV23" s="20" t="s">
        <v>37</v>
      </c>
      <c r="AW23" s="17">
        <f t="shared" ref="AW23:AW27" si="1">COUNTIF(AD23:AV23, "SI")</f>
        <v>10</v>
      </c>
      <c r="AX23" s="17" t="str">
        <f t="shared" ref="AX23:AX27" si="2">IF($AS23="SI","CATASTRÓFICO",IF($AW23=0,".",IF($AW23&lt;6,"MODERADO",IF($AW23&lt;12,"MAYOR","CATASTRÓFICO"))))</f>
        <v>MAYOR</v>
      </c>
      <c r="AY23" s="17">
        <v>1</v>
      </c>
      <c r="AZ23" s="132">
        <f t="shared" ref="AZ23:AZ27" si="3">IF(AX23="MODERADO",3,IF(AX23="MAYOR",4,IF(AX23="CATASTRÓFICO",5,"0")))</f>
        <v>4</v>
      </c>
      <c r="BA23" s="17">
        <f t="shared" ref="BA23:BA27" si="4">IF($AZ23=5,5,IF(AND($AZ23=4,$AY23&gt;2),5,IF(AND($AZ23=4,$AY23&lt;3),4,IF(AND($AZ23=3,$AY23=5),5,IF(AND($AZ23=3,$AY23&gt;2),4,IF(AND($AZ23=3,$AY23&lt;3),3,0))))))</f>
        <v>4</v>
      </c>
      <c r="BB23" s="17" t="str">
        <f t="shared" ref="BB23:BB27" si="5">IF(BA23=5,"CATASTRÓFICO",IF(BA23=4,"MAYOR",IF(BA23=3,"MODERADO",".")))</f>
        <v>MAYOR</v>
      </c>
      <c r="BC23" s="420" t="s">
        <v>708</v>
      </c>
      <c r="BD23" s="421"/>
      <c r="BE23" s="421"/>
      <c r="BF23" s="421"/>
      <c r="BG23" s="421"/>
      <c r="BH23" s="421"/>
      <c r="BI23" s="421"/>
      <c r="BJ23" s="422"/>
      <c r="BK23" s="114" t="s">
        <v>476</v>
      </c>
      <c r="BL23" s="285" t="s">
        <v>710</v>
      </c>
      <c r="BM23" s="285"/>
      <c r="BN23" s="285"/>
      <c r="BO23" s="285"/>
      <c r="BP23" s="285"/>
      <c r="BQ23" s="285"/>
      <c r="BR23" s="285"/>
      <c r="BS23" s="9" t="s">
        <v>400</v>
      </c>
      <c r="BT23" s="9" t="s">
        <v>401</v>
      </c>
      <c r="BU23" s="9" t="s">
        <v>402</v>
      </c>
      <c r="BV23" s="9" t="s">
        <v>403</v>
      </c>
      <c r="BW23" s="9" t="s">
        <v>405</v>
      </c>
      <c r="BX23" s="6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410</v>
      </c>
      <c r="CO23" s="9">
        <f>IF(CM23="Directamente",IF(CL23="Fuerte", 2, IF(CL23="Moderado", 1,0)),0)</f>
        <v>2</v>
      </c>
      <c r="CP23" s="9">
        <f>IF(CN23="Directamente",IF(CL23="Fuerte",2,IF(CL23="Moderado",1,0)),IF(AND(CN23="Indirectamente",CL23="Fuerte"),1,0))</f>
        <v>0</v>
      </c>
      <c r="CQ23" s="9">
        <f>IF(AY23-CO23&lt;=0,1,AY23-CO23)</f>
        <v>1</v>
      </c>
      <c r="CR23" s="9">
        <f>IF(AZ23-CP23&lt;=0,1,AZ23-CP23)</f>
        <v>4</v>
      </c>
      <c r="CS23" s="9" t="str">
        <f>IF(CN23&lt;&gt;"",INDEX('Ayuda Diligenciamiento'!$AG$11:$AK$15,MATCH(CQ23,'Ayuda Diligenciamiento'!$AF$11:$AF$15,0),MATCH(CR23,'Ayuda Diligenciamiento'!$AG$10:$AK$10,0)),"")</f>
        <v>MAYOR</v>
      </c>
      <c r="CT23" s="145">
        <f>IF(CS23="BAJO",1,IF(CS23="MODERADO",3,IF(CS23="MAYOR",4,5)))</f>
        <v>4</v>
      </c>
      <c r="CU23" s="134"/>
    </row>
    <row r="24" spans="1:99" ht="150.6" customHeight="1" x14ac:dyDescent="0.3">
      <c r="A24" s="417" t="s">
        <v>216</v>
      </c>
      <c r="B24" s="418"/>
      <c r="C24" s="418"/>
      <c r="D24" s="418"/>
      <c r="E24" s="419"/>
      <c r="F24" s="346" t="s">
        <v>94</v>
      </c>
      <c r="G24" s="347"/>
      <c r="H24" s="347"/>
      <c r="I24" s="347"/>
      <c r="J24" s="347"/>
      <c r="K24" s="347"/>
      <c r="L24" s="347"/>
      <c r="M24" s="348"/>
      <c r="N24" s="392" t="s">
        <v>95</v>
      </c>
      <c r="O24" s="393"/>
      <c r="P24" s="393"/>
      <c r="Q24" s="393"/>
      <c r="R24" s="393"/>
      <c r="S24" s="393"/>
      <c r="T24" s="393"/>
      <c r="U24" s="394"/>
      <c r="V24" s="346" t="s">
        <v>96</v>
      </c>
      <c r="W24" s="415"/>
      <c r="X24" s="415"/>
      <c r="Y24" s="415"/>
      <c r="Z24" s="415"/>
      <c r="AA24" s="415"/>
      <c r="AB24" s="415"/>
      <c r="AC24" s="416"/>
      <c r="AD24" s="17" t="s">
        <v>36</v>
      </c>
      <c r="AE24" s="17" t="s">
        <v>36</v>
      </c>
      <c r="AF24" s="17" t="s">
        <v>36</v>
      </c>
      <c r="AG24" s="21" t="s">
        <v>37</v>
      </c>
      <c r="AH24" s="19" t="s">
        <v>36</v>
      </c>
      <c r="AI24" s="22" t="s">
        <v>36</v>
      </c>
      <c r="AJ24" s="17" t="s">
        <v>37</v>
      </c>
      <c r="AK24" s="19" t="s">
        <v>37</v>
      </c>
      <c r="AL24" s="19" t="s">
        <v>36</v>
      </c>
      <c r="AM24" s="19" t="s">
        <v>36</v>
      </c>
      <c r="AN24" s="17" t="s">
        <v>37</v>
      </c>
      <c r="AO24" s="19" t="s">
        <v>36</v>
      </c>
      <c r="AP24" s="19" t="s">
        <v>36</v>
      </c>
      <c r="AQ24" s="19" t="s">
        <v>36</v>
      </c>
      <c r="AR24" s="23" t="s">
        <v>36</v>
      </c>
      <c r="AS24" s="19" t="s">
        <v>37</v>
      </c>
      <c r="AT24" s="19" t="s">
        <v>36</v>
      </c>
      <c r="AU24" s="18" t="s">
        <v>37</v>
      </c>
      <c r="AV24" s="18" t="s">
        <v>37</v>
      </c>
      <c r="AW24" s="17">
        <f t="shared" si="1"/>
        <v>12</v>
      </c>
      <c r="AX24" s="17" t="str">
        <f t="shared" si="2"/>
        <v>CATASTRÓFICO</v>
      </c>
      <c r="AY24" s="17">
        <v>1</v>
      </c>
      <c r="AZ24" s="132">
        <f t="shared" si="3"/>
        <v>5</v>
      </c>
      <c r="BA24" s="17">
        <f t="shared" si="4"/>
        <v>5</v>
      </c>
      <c r="BB24" s="17" t="str">
        <f t="shared" si="5"/>
        <v>CATASTRÓFICO</v>
      </c>
      <c r="BC24" s="396" t="s">
        <v>415</v>
      </c>
      <c r="BD24" s="397"/>
      <c r="BE24" s="397"/>
      <c r="BF24" s="397"/>
      <c r="BG24" s="397"/>
      <c r="BH24" s="397"/>
      <c r="BI24" s="397"/>
      <c r="BJ24" s="398"/>
      <c r="BK24" s="114" t="s">
        <v>475</v>
      </c>
      <c r="BL24" s="285" t="s">
        <v>709</v>
      </c>
      <c r="BM24" s="285"/>
      <c r="BN24" s="285"/>
      <c r="BO24" s="285"/>
      <c r="BP24" s="285"/>
      <c r="BQ24" s="285"/>
      <c r="BR24" s="285"/>
      <c r="BS24" s="9" t="s">
        <v>400</v>
      </c>
      <c r="BT24" s="9" t="s">
        <v>401</v>
      </c>
      <c r="BU24" s="9" t="s">
        <v>402</v>
      </c>
      <c r="BV24" s="9" t="s">
        <v>403</v>
      </c>
      <c r="BW24" s="9" t="s">
        <v>405</v>
      </c>
      <c r="BX24" s="69" t="s">
        <v>406</v>
      </c>
      <c r="BY24" s="9" t="s">
        <v>407</v>
      </c>
      <c r="BZ24" s="9">
        <f t="shared" ref="BZ24:BZ36" si="6">IFERROR(IF(BS24="Asignado", 15, 0), "")</f>
        <v>15</v>
      </c>
      <c r="CA24" s="9">
        <f t="shared" ref="CA24:CA36" si="7">IFERROR(IF(BT24="Adecuado", 15, 0), "")</f>
        <v>15</v>
      </c>
      <c r="CB24" s="9">
        <f t="shared" ref="CB24:CB36" si="8">IFERROR(IF(BU24="Oportuna", 15, 0), "")</f>
        <v>15</v>
      </c>
      <c r="CC24" s="9">
        <f t="shared" ref="CC24:CC36" si="9">IFERROR(IF(BV24="Prevenir", 15,IF(BV24="Detectar", 10, 0)), "")</f>
        <v>15</v>
      </c>
      <c r="CD24" s="9">
        <f t="shared" ref="CD24:CD36" si="10">IFERROR(IF(BW24="Confiable", 15, 0), "")</f>
        <v>15</v>
      </c>
      <c r="CE24" s="9">
        <f t="shared" ref="CE24:CE36" si="11">IFERROR(IF(BX24="Se investigan y se resuelven oportunamente", 15, 0), "")</f>
        <v>15</v>
      </c>
      <c r="CF24" s="9">
        <f t="shared" ref="CF24:CF36" si="12">IFERROR(IF(BY24="Completa", 10,IF(BY24="Incompleta",5, 0)), "")</f>
        <v>10</v>
      </c>
      <c r="CG24" s="9">
        <f t="shared" ref="CG24:CG36" si="13">SUM(BZ24:CF24)</f>
        <v>100</v>
      </c>
      <c r="CH24" s="9" t="str">
        <f t="shared" ref="CH24:CH36" si="14">IF(CG24&lt;=85, "Debil", IF(CG24&lt;=95, "Moderado", IF(CG24&lt;=100,"Fuerte","")))</f>
        <v>Fuerte</v>
      </c>
      <c r="CI24" s="9" t="s">
        <v>408</v>
      </c>
      <c r="CJ24" s="9" t="str">
        <f t="shared" ref="CJ24:CJ36" si="15">IF(CI24="Siempre se ejecuta","Fuerte",IF(CI24="Algunas veces","Moderado",IF(CI24="No se ejecuta","Debil","")))</f>
        <v>Fuerte</v>
      </c>
      <c r="CK24" s="9" t="str">
        <f t="shared" ref="CK24:CK36" si="16">IF(OR(CJ24="Debil",CH24="Debil"),"Debil", IF(OR(CJ24="Moderado",CH24="Moderado"), "Moderado", "Fuerte"))</f>
        <v>Fuerte</v>
      </c>
      <c r="CL24" s="9" t="str">
        <f t="shared" ref="CL24:CL36" si="17">CK24</f>
        <v>Fuerte</v>
      </c>
      <c r="CM24" s="9" t="s">
        <v>409</v>
      </c>
      <c r="CN24" s="9" t="s">
        <v>410</v>
      </c>
      <c r="CO24" s="9">
        <f t="shared" ref="CO24:CO36" si="18">IF(CM24="Directamente",IF(CL24="Fuerte", 2, IF(CL24="Moderado", 1,0)),0)</f>
        <v>2</v>
      </c>
      <c r="CP24" s="9">
        <f t="shared" ref="CP24:CP36" si="19">IF(CN24="Directamente",IF(CL24="Fuerte",2,IF(CL24="Moderado",1,0)),IF(AND(CN24="Indirectamente",CL24="Fuerte"),1,0))</f>
        <v>0</v>
      </c>
      <c r="CQ24" s="9">
        <f t="shared" ref="CQ24:CQ36" si="20">IF(AY24-CO24&lt;=0,1,AY24-CO24)</f>
        <v>1</v>
      </c>
      <c r="CR24" s="9">
        <f t="shared" ref="CR24:CR36" si="21">IF(AZ24-CP24&lt;=0,1,AZ24-CP24)</f>
        <v>5</v>
      </c>
      <c r="CS24" s="9" t="str">
        <f>IF(CN24&lt;&gt;"",INDEX('Ayuda Diligenciamiento'!$AG$11:$AK$15,MATCH(CQ24,'Ayuda Diligenciamiento'!$AF$11:$AF$15,0),MATCH(CR24,'Ayuda Diligenciamiento'!$AG$10:$AK$10,0)),"")</f>
        <v>CATASTRÓFICO</v>
      </c>
      <c r="CT24" s="145">
        <f t="shared" ref="CT24:CT36" si="22">IF(CS24="BAJO",1,IF(CS24="MODERADO",3,IF(CS24="MAYOR",4,5)))</f>
        <v>5</v>
      </c>
      <c r="CU24" s="72"/>
    </row>
    <row r="25" spans="1:99" ht="141.6" customHeight="1" x14ac:dyDescent="0.3">
      <c r="A25" s="390" t="s">
        <v>277</v>
      </c>
      <c r="B25" s="391"/>
      <c r="C25" s="391"/>
      <c r="D25" s="391"/>
      <c r="E25" s="391"/>
      <c r="F25" s="346" t="s">
        <v>97</v>
      </c>
      <c r="G25" s="347"/>
      <c r="H25" s="347"/>
      <c r="I25" s="347"/>
      <c r="J25" s="347"/>
      <c r="K25" s="347"/>
      <c r="L25" s="347"/>
      <c r="M25" s="348"/>
      <c r="N25" s="392" t="s">
        <v>98</v>
      </c>
      <c r="O25" s="393"/>
      <c r="P25" s="393"/>
      <c r="Q25" s="393"/>
      <c r="R25" s="393"/>
      <c r="S25" s="393"/>
      <c r="T25" s="393"/>
      <c r="U25" s="394"/>
      <c r="V25" s="346" t="s">
        <v>278</v>
      </c>
      <c r="W25" s="415"/>
      <c r="X25" s="415"/>
      <c r="Y25" s="415"/>
      <c r="Z25" s="415"/>
      <c r="AA25" s="415"/>
      <c r="AB25" s="415"/>
      <c r="AC25" s="416"/>
      <c r="AD25" s="17" t="s">
        <v>36</v>
      </c>
      <c r="AE25" s="17" t="s">
        <v>37</v>
      </c>
      <c r="AF25" s="17" t="s">
        <v>36</v>
      </c>
      <c r="AG25" s="21" t="s">
        <v>37</v>
      </c>
      <c r="AH25" s="17" t="s">
        <v>36</v>
      </c>
      <c r="AI25" s="25" t="s">
        <v>36</v>
      </c>
      <c r="AJ25" s="26" t="s">
        <v>37</v>
      </c>
      <c r="AK25" s="17" t="s">
        <v>37</v>
      </c>
      <c r="AL25" s="17" t="s">
        <v>37</v>
      </c>
      <c r="AM25" s="17" t="s">
        <v>36</v>
      </c>
      <c r="AN25" s="27" t="s">
        <v>37</v>
      </c>
      <c r="AO25" s="17" t="s">
        <v>36</v>
      </c>
      <c r="AP25" s="17" t="s">
        <v>36</v>
      </c>
      <c r="AQ25" s="17" t="s">
        <v>36</v>
      </c>
      <c r="AR25" s="17" t="s">
        <v>36</v>
      </c>
      <c r="AS25" s="17" t="s">
        <v>37</v>
      </c>
      <c r="AT25" s="21" t="s">
        <v>36</v>
      </c>
      <c r="AU25" s="17" t="s">
        <v>37</v>
      </c>
      <c r="AV25" s="17" t="s">
        <v>37</v>
      </c>
      <c r="AW25" s="22">
        <f t="shared" si="1"/>
        <v>10</v>
      </c>
      <c r="AX25" s="17" t="str">
        <f t="shared" si="2"/>
        <v>MAYOR</v>
      </c>
      <c r="AY25" s="17">
        <v>1</v>
      </c>
      <c r="AZ25" s="132">
        <f t="shared" si="3"/>
        <v>4</v>
      </c>
      <c r="BA25" s="17">
        <f t="shared" si="4"/>
        <v>4</v>
      </c>
      <c r="BB25" s="17" t="str">
        <f t="shared" si="5"/>
        <v>MAYOR</v>
      </c>
      <c r="BC25" s="395" t="s">
        <v>416</v>
      </c>
      <c r="BD25" s="395"/>
      <c r="BE25" s="395"/>
      <c r="BF25" s="395"/>
      <c r="BG25" s="395"/>
      <c r="BH25" s="395"/>
      <c r="BI25" s="395"/>
      <c r="BJ25" s="395"/>
      <c r="BK25" s="114" t="s">
        <v>477</v>
      </c>
      <c r="BL25" s="285" t="s">
        <v>711</v>
      </c>
      <c r="BM25" s="285"/>
      <c r="BN25" s="285"/>
      <c r="BO25" s="285"/>
      <c r="BP25" s="285"/>
      <c r="BQ25" s="285"/>
      <c r="BR25" s="285"/>
      <c r="BS25" s="9" t="s">
        <v>400</v>
      </c>
      <c r="BT25" s="9" t="s">
        <v>401</v>
      </c>
      <c r="BU25" s="9" t="s">
        <v>402</v>
      </c>
      <c r="BV25" s="9" t="s">
        <v>403</v>
      </c>
      <c r="BW25" s="9" t="s">
        <v>405</v>
      </c>
      <c r="BX25" s="69" t="s">
        <v>406</v>
      </c>
      <c r="BY25" s="9" t="s">
        <v>407</v>
      </c>
      <c r="BZ25" s="9">
        <f t="shared" si="6"/>
        <v>15</v>
      </c>
      <c r="CA25" s="9">
        <f t="shared" si="7"/>
        <v>15</v>
      </c>
      <c r="CB25" s="9">
        <f t="shared" si="8"/>
        <v>15</v>
      </c>
      <c r="CC25" s="9">
        <f t="shared" si="9"/>
        <v>15</v>
      </c>
      <c r="CD25" s="9">
        <f t="shared" si="10"/>
        <v>15</v>
      </c>
      <c r="CE25" s="9">
        <f t="shared" si="11"/>
        <v>15</v>
      </c>
      <c r="CF25" s="9">
        <f t="shared" si="12"/>
        <v>10</v>
      </c>
      <c r="CG25" s="9">
        <f t="shared" si="13"/>
        <v>100</v>
      </c>
      <c r="CH25" s="9" t="str">
        <f t="shared" si="14"/>
        <v>Fuerte</v>
      </c>
      <c r="CI25" s="9" t="s">
        <v>408</v>
      </c>
      <c r="CJ25" s="9" t="str">
        <f t="shared" si="15"/>
        <v>Fuerte</v>
      </c>
      <c r="CK25" s="9" t="str">
        <f t="shared" si="16"/>
        <v>Fuerte</v>
      </c>
      <c r="CL25" s="9" t="str">
        <f t="shared" si="17"/>
        <v>Fuerte</v>
      </c>
      <c r="CM25" s="9" t="s">
        <v>409</v>
      </c>
      <c r="CN25" s="9" t="s">
        <v>410</v>
      </c>
      <c r="CO25" s="9">
        <f t="shared" si="18"/>
        <v>2</v>
      </c>
      <c r="CP25" s="9">
        <f t="shared" si="19"/>
        <v>0</v>
      </c>
      <c r="CQ25" s="9">
        <f t="shared" si="20"/>
        <v>1</v>
      </c>
      <c r="CR25" s="9">
        <f t="shared" si="21"/>
        <v>4</v>
      </c>
      <c r="CS25" s="9" t="str">
        <f>IF(CN25&lt;&gt;"",INDEX('Ayuda Diligenciamiento'!$AG$11:$AK$15,MATCH(CQ25,'Ayuda Diligenciamiento'!$AF$11:$AF$15,0),MATCH(CR25,'Ayuda Diligenciamiento'!$AG$10:$AK$10,0)),"")</f>
        <v>MAYOR</v>
      </c>
      <c r="CT25" s="145">
        <f t="shared" si="22"/>
        <v>4</v>
      </c>
      <c r="CU25" s="135"/>
    </row>
    <row r="26" spans="1:99" ht="109.65" customHeight="1" thickBot="1" x14ac:dyDescent="0.35">
      <c r="A26" s="390" t="s">
        <v>217</v>
      </c>
      <c r="B26" s="391"/>
      <c r="C26" s="391"/>
      <c r="D26" s="391"/>
      <c r="E26" s="391"/>
      <c r="F26" s="346" t="s">
        <v>99</v>
      </c>
      <c r="G26" s="347"/>
      <c r="H26" s="347"/>
      <c r="I26" s="347"/>
      <c r="J26" s="347"/>
      <c r="K26" s="347"/>
      <c r="L26" s="347"/>
      <c r="M26" s="348"/>
      <c r="N26" s="392" t="s">
        <v>100</v>
      </c>
      <c r="O26" s="393"/>
      <c r="P26" s="393"/>
      <c r="Q26" s="393"/>
      <c r="R26" s="393"/>
      <c r="S26" s="393"/>
      <c r="T26" s="393"/>
      <c r="U26" s="394"/>
      <c r="V26" s="346" t="s">
        <v>101</v>
      </c>
      <c r="W26" s="415"/>
      <c r="X26" s="415"/>
      <c r="Y26" s="415"/>
      <c r="Z26" s="415"/>
      <c r="AA26" s="415"/>
      <c r="AB26" s="415"/>
      <c r="AC26" s="416"/>
      <c r="AD26" s="19" t="s">
        <v>36</v>
      </c>
      <c r="AE26" s="17" t="s">
        <v>36</v>
      </c>
      <c r="AF26" s="17" t="s">
        <v>36</v>
      </c>
      <c r="AG26" s="17" t="s">
        <v>37</v>
      </c>
      <c r="AH26" s="28" t="s">
        <v>36</v>
      </c>
      <c r="AI26" s="17" t="s">
        <v>36</v>
      </c>
      <c r="AJ26" s="17" t="s">
        <v>37</v>
      </c>
      <c r="AK26" s="29" t="s">
        <v>37</v>
      </c>
      <c r="AL26" s="29" t="s">
        <v>37</v>
      </c>
      <c r="AM26" s="29" t="s">
        <v>36</v>
      </c>
      <c r="AN26" s="19" t="s">
        <v>37</v>
      </c>
      <c r="AO26" s="29" t="s">
        <v>36</v>
      </c>
      <c r="AP26" s="29" t="s">
        <v>36</v>
      </c>
      <c r="AQ26" s="29" t="s">
        <v>36</v>
      </c>
      <c r="AR26" s="29" t="s">
        <v>36</v>
      </c>
      <c r="AS26" s="28" t="s">
        <v>37</v>
      </c>
      <c r="AT26" s="28" t="s">
        <v>36</v>
      </c>
      <c r="AU26" s="28" t="s">
        <v>37</v>
      </c>
      <c r="AV26" s="28" t="s">
        <v>37</v>
      </c>
      <c r="AW26" s="17">
        <f t="shared" si="1"/>
        <v>11</v>
      </c>
      <c r="AX26" s="17" t="str">
        <f t="shared" si="2"/>
        <v>MAYOR</v>
      </c>
      <c r="AY26" s="17">
        <v>1</v>
      </c>
      <c r="AZ26" s="132">
        <f t="shared" si="3"/>
        <v>4</v>
      </c>
      <c r="BA26" s="17">
        <f t="shared" si="4"/>
        <v>4</v>
      </c>
      <c r="BB26" s="17" t="str">
        <f t="shared" si="5"/>
        <v>MAYOR</v>
      </c>
      <c r="BC26" s="395" t="s">
        <v>417</v>
      </c>
      <c r="BD26" s="395"/>
      <c r="BE26" s="395"/>
      <c r="BF26" s="395"/>
      <c r="BG26" s="395"/>
      <c r="BH26" s="395"/>
      <c r="BI26" s="395"/>
      <c r="BJ26" s="395"/>
      <c r="BK26" s="114" t="s">
        <v>477</v>
      </c>
      <c r="BL26" s="285" t="s">
        <v>711</v>
      </c>
      <c r="BM26" s="285"/>
      <c r="BN26" s="285"/>
      <c r="BO26" s="285"/>
      <c r="BP26" s="285"/>
      <c r="BQ26" s="285"/>
      <c r="BR26" s="285"/>
      <c r="BS26" s="9" t="s">
        <v>400</v>
      </c>
      <c r="BT26" s="9" t="s">
        <v>401</v>
      </c>
      <c r="BU26" s="9" t="s">
        <v>402</v>
      </c>
      <c r="BV26" s="9" t="s">
        <v>403</v>
      </c>
      <c r="BW26" s="9" t="s">
        <v>405</v>
      </c>
      <c r="BX26" s="69" t="s">
        <v>406</v>
      </c>
      <c r="BY26" s="9" t="s">
        <v>407</v>
      </c>
      <c r="BZ26" s="9">
        <f t="shared" si="6"/>
        <v>15</v>
      </c>
      <c r="CA26" s="9">
        <f t="shared" si="7"/>
        <v>15</v>
      </c>
      <c r="CB26" s="9">
        <f t="shared" si="8"/>
        <v>15</v>
      </c>
      <c r="CC26" s="9">
        <f t="shared" si="9"/>
        <v>15</v>
      </c>
      <c r="CD26" s="9">
        <f t="shared" si="10"/>
        <v>15</v>
      </c>
      <c r="CE26" s="9">
        <f t="shared" si="11"/>
        <v>15</v>
      </c>
      <c r="CF26" s="9">
        <f t="shared" si="12"/>
        <v>10</v>
      </c>
      <c r="CG26" s="9">
        <f t="shared" si="13"/>
        <v>100</v>
      </c>
      <c r="CH26" s="9" t="str">
        <f t="shared" si="14"/>
        <v>Fuerte</v>
      </c>
      <c r="CI26" s="9" t="s">
        <v>408</v>
      </c>
      <c r="CJ26" s="9" t="str">
        <f t="shared" si="15"/>
        <v>Fuerte</v>
      </c>
      <c r="CK26" s="9" t="str">
        <f t="shared" si="16"/>
        <v>Fuerte</v>
      </c>
      <c r="CL26" s="9" t="str">
        <f t="shared" si="17"/>
        <v>Fuerte</v>
      </c>
      <c r="CM26" s="9" t="s">
        <v>409</v>
      </c>
      <c r="CN26" s="9" t="s">
        <v>410</v>
      </c>
      <c r="CO26" s="9">
        <f t="shared" si="18"/>
        <v>2</v>
      </c>
      <c r="CP26" s="9">
        <f t="shared" si="19"/>
        <v>0</v>
      </c>
      <c r="CQ26" s="9">
        <f t="shared" si="20"/>
        <v>1</v>
      </c>
      <c r="CR26" s="9">
        <f t="shared" si="21"/>
        <v>4</v>
      </c>
      <c r="CS26" s="9" t="str">
        <f>IF(CN26&lt;&gt;"",INDEX('Ayuda Diligenciamiento'!$AG$11:$AK$15,MATCH(CQ26,'Ayuda Diligenciamiento'!$AF$11:$AF$15,0),MATCH(CR26,'Ayuda Diligenciamiento'!$AG$10:$AK$10,0)),"")</f>
        <v>MAYOR</v>
      </c>
      <c r="CT26" s="145">
        <f t="shared" si="22"/>
        <v>4</v>
      </c>
      <c r="CU26" s="134"/>
    </row>
    <row r="27" spans="1:99" ht="109.65" customHeight="1" x14ac:dyDescent="0.3">
      <c r="A27" s="390" t="s">
        <v>218</v>
      </c>
      <c r="B27" s="391"/>
      <c r="C27" s="391"/>
      <c r="D27" s="391"/>
      <c r="E27" s="391"/>
      <c r="F27" s="346" t="s">
        <v>102</v>
      </c>
      <c r="G27" s="347"/>
      <c r="H27" s="347"/>
      <c r="I27" s="347"/>
      <c r="J27" s="347"/>
      <c r="K27" s="347"/>
      <c r="L27" s="347"/>
      <c r="M27" s="348"/>
      <c r="N27" s="392" t="s">
        <v>103</v>
      </c>
      <c r="O27" s="393"/>
      <c r="P27" s="393"/>
      <c r="Q27" s="393"/>
      <c r="R27" s="393"/>
      <c r="S27" s="393"/>
      <c r="T27" s="393"/>
      <c r="U27" s="394"/>
      <c r="V27" s="346" t="s">
        <v>101</v>
      </c>
      <c r="W27" s="415"/>
      <c r="X27" s="415"/>
      <c r="Y27" s="415"/>
      <c r="Z27" s="415"/>
      <c r="AA27" s="415"/>
      <c r="AB27" s="415"/>
      <c r="AC27" s="415"/>
      <c r="AD27" s="17" t="s">
        <v>36</v>
      </c>
      <c r="AE27" s="22" t="s">
        <v>36</v>
      </c>
      <c r="AF27" s="17" t="s">
        <v>37</v>
      </c>
      <c r="AG27" s="17" t="s">
        <v>37</v>
      </c>
      <c r="AH27" s="20" t="s">
        <v>36</v>
      </c>
      <c r="AI27" s="17" t="s">
        <v>36</v>
      </c>
      <c r="AJ27" s="21" t="s">
        <v>37</v>
      </c>
      <c r="AK27" s="17" t="s">
        <v>37</v>
      </c>
      <c r="AL27" s="17" t="s">
        <v>37</v>
      </c>
      <c r="AM27" s="17" t="s">
        <v>36</v>
      </c>
      <c r="AN27" s="17" t="s">
        <v>37</v>
      </c>
      <c r="AO27" s="17" t="s">
        <v>36</v>
      </c>
      <c r="AP27" s="17" t="s">
        <v>36</v>
      </c>
      <c r="AQ27" s="17" t="s">
        <v>36</v>
      </c>
      <c r="AR27" s="17" t="s">
        <v>36</v>
      </c>
      <c r="AS27" s="22" t="s">
        <v>37</v>
      </c>
      <c r="AT27" s="17" t="s">
        <v>37</v>
      </c>
      <c r="AU27" s="20" t="s">
        <v>37</v>
      </c>
      <c r="AV27" s="20" t="s">
        <v>37</v>
      </c>
      <c r="AW27" s="17">
        <f t="shared" si="1"/>
        <v>9</v>
      </c>
      <c r="AX27" s="17" t="str">
        <f t="shared" si="2"/>
        <v>MAYOR</v>
      </c>
      <c r="AY27" s="17">
        <v>1</v>
      </c>
      <c r="AZ27" s="132">
        <f t="shared" si="3"/>
        <v>4</v>
      </c>
      <c r="BA27" s="17">
        <f t="shared" si="4"/>
        <v>4</v>
      </c>
      <c r="BB27" s="17" t="str">
        <f t="shared" si="5"/>
        <v>MAYOR</v>
      </c>
      <c r="BC27" s="395" t="s">
        <v>417</v>
      </c>
      <c r="BD27" s="395"/>
      <c r="BE27" s="395"/>
      <c r="BF27" s="395"/>
      <c r="BG27" s="395"/>
      <c r="BH27" s="395"/>
      <c r="BI27" s="395"/>
      <c r="BJ27" s="395"/>
      <c r="BK27" s="114" t="s">
        <v>477</v>
      </c>
      <c r="BL27" s="285" t="s">
        <v>711</v>
      </c>
      <c r="BM27" s="285"/>
      <c r="BN27" s="285"/>
      <c r="BO27" s="285"/>
      <c r="BP27" s="285"/>
      <c r="BQ27" s="285"/>
      <c r="BR27" s="285"/>
      <c r="BS27" s="9" t="s">
        <v>400</v>
      </c>
      <c r="BT27" s="9" t="s">
        <v>401</v>
      </c>
      <c r="BU27" s="9" t="s">
        <v>402</v>
      </c>
      <c r="BV27" s="9" t="s">
        <v>403</v>
      </c>
      <c r="BW27" s="9" t="s">
        <v>405</v>
      </c>
      <c r="BX27" s="69" t="s">
        <v>406</v>
      </c>
      <c r="BY27" s="9" t="s">
        <v>407</v>
      </c>
      <c r="BZ27" s="9">
        <f t="shared" si="6"/>
        <v>15</v>
      </c>
      <c r="CA27" s="9">
        <f t="shared" si="7"/>
        <v>15</v>
      </c>
      <c r="CB27" s="9">
        <f t="shared" si="8"/>
        <v>15</v>
      </c>
      <c r="CC27" s="9">
        <f t="shared" si="9"/>
        <v>15</v>
      </c>
      <c r="CD27" s="9">
        <f t="shared" si="10"/>
        <v>15</v>
      </c>
      <c r="CE27" s="9">
        <f t="shared" si="11"/>
        <v>15</v>
      </c>
      <c r="CF27" s="9">
        <f t="shared" si="12"/>
        <v>10</v>
      </c>
      <c r="CG27" s="9">
        <f t="shared" si="13"/>
        <v>100</v>
      </c>
      <c r="CH27" s="9" t="str">
        <f t="shared" si="14"/>
        <v>Fuerte</v>
      </c>
      <c r="CI27" s="9" t="s">
        <v>408</v>
      </c>
      <c r="CJ27" s="9" t="str">
        <f t="shared" si="15"/>
        <v>Fuerte</v>
      </c>
      <c r="CK27" s="9" t="str">
        <f t="shared" si="16"/>
        <v>Fuerte</v>
      </c>
      <c r="CL27" s="9" t="str">
        <f t="shared" si="17"/>
        <v>Fuerte</v>
      </c>
      <c r="CM27" s="9" t="s">
        <v>409</v>
      </c>
      <c r="CN27" s="9" t="s">
        <v>410</v>
      </c>
      <c r="CO27" s="9">
        <f t="shared" si="18"/>
        <v>2</v>
      </c>
      <c r="CP27" s="9">
        <f t="shared" si="19"/>
        <v>0</v>
      </c>
      <c r="CQ27" s="9">
        <f t="shared" si="20"/>
        <v>1</v>
      </c>
      <c r="CR27" s="9">
        <f t="shared" si="21"/>
        <v>4</v>
      </c>
      <c r="CS27" s="9" t="str">
        <f>IF(CN27&lt;&gt;"",INDEX('Ayuda Diligenciamiento'!$AG$11:$AK$15,MATCH(CQ27,'Ayuda Diligenciamiento'!$AF$11:$AF$15,0),MATCH(CR27,'Ayuda Diligenciamiento'!$AG$10:$AK$10,0)),"")</f>
        <v>MAYOR</v>
      </c>
      <c r="CT27" s="145">
        <f t="shared" si="22"/>
        <v>4</v>
      </c>
      <c r="CU27" s="136"/>
    </row>
    <row r="28" spans="1:99" ht="158.1" customHeight="1" x14ac:dyDescent="0.3">
      <c r="A28" s="287" t="s">
        <v>175</v>
      </c>
      <c r="B28" s="287"/>
      <c r="C28" s="287"/>
      <c r="D28" s="287"/>
      <c r="E28" s="287"/>
      <c r="F28" s="412" t="s">
        <v>214</v>
      </c>
      <c r="G28" s="413"/>
      <c r="H28" s="413"/>
      <c r="I28" s="413"/>
      <c r="J28" s="413"/>
      <c r="K28" s="413"/>
      <c r="L28" s="413"/>
      <c r="M28" s="413"/>
      <c r="N28" s="414" t="s">
        <v>321</v>
      </c>
      <c r="O28" s="414"/>
      <c r="P28" s="414"/>
      <c r="Q28" s="414"/>
      <c r="R28" s="414"/>
      <c r="S28" s="414"/>
      <c r="T28" s="414"/>
      <c r="U28" s="414"/>
      <c r="V28" s="413" t="s">
        <v>314</v>
      </c>
      <c r="W28" s="413"/>
      <c r="X28" s="413"/>
      <c r="Y28" s="413"/>
      <c r="Z28" s="413"/>
      <c r="AA28" s="413"/>
      <c r="AB28" s="413"/>
      <c r="AC28" s="413"/>
      <c r="AD28" s="17" t="s">
        <v>36</v>
      </c>
      <c r="AE28" s="17" t="s">
        <v>36</v>
      </c>
      <c r="AF28" s="17" t="s">
        <v>37</v>
      </c>
      <c r="AG28" s="17" t="s">
        <v>37</v>
      </c>
      <c r="AH28" s="17" t="s">
        <v>37</v>
      </c>
      <c r="AI28" s="17" t="s">
        <v>36</v>
      </c>
      <c r="AJ28" s="17" t="s">
        <v>37</v>
      </c>
      <c r="AK28" s="17" t="s">
        <v>37</v>
      </c>
      <c r="AL28" s="17" t="s">
        <v>37</v>
      </c>
      <c r="AM28" s="17" t="s">
        <v>37</v>
      </c>
      <c r="AN28" s="17" t="s">
        <v>37</v>
      </c>
      <c r="AO28" s="17" t="s">
        <v>37</v>
      </c>
      <c r="AP28" s="17" t="s">
        <v>37</v>
      </c>
      <c r="AQ28" s="17" t="s">
        <v>37</v>
      </c>
      <c r="AR28" s="17" t="s">
        <v>37</v>
      </c>
      <c r="AS28" s="17" t="s">
        <v>37</v>
      </c>
      <c r="AT28" s="17" t="s">
        <v>37</v>
      </c>
      <c r="AU28" s="17" t="s">
        <v>37</v>
      </c>
      <c r="AV28" s="17" t="s">
        <v>37</v>
      </c>
      <c r="AW28" s="17">
        <f t="shared" ref="AW28:AW36" si="23">COUNTIF(AD28:AV28, "SI")</f>
        <v>3</v>
      </c>
      <c r="AX28" s="17" t="str">
        <f t="shared" ref="AX28:AX36" si="24">IF($AS28="SI","CATASTRÓFICO",IF($AW28=0,".",IF($AW28&lt;6,"MODERADO",IF($AW28&lt;12,"MAYOR","CATASTRÓFICO"))))</f>
        <v>MODERADO</v>
      </c>
      <c r="AY28" s="17">
        <v>2</v>
      </c>
      <c r="AZ28" s="132">
        <f t="shared" ref="AZ28:AZ36" si="25">IF(AX28="MODERADO",3,IF(AX28="MAYOR",4,IF(AX28="CATASTRÓFICO",5,"0")))</f>
        <v>3</v>
      </c>
      <c r="BA28" s="17">
        <f t="shared" ref="BA28:BA36" si="26">IF($AZ28=5,5,IF(AND($AZ28=4,$AY28&gt;2),5,IF(AND($AZ28=4,$AY28&lt;3),4,IF(AND($AZ28=3,$AY28=5),5,IF(AND($AZ28=3,$AY28&gt;2),4,IF(AND($AZ28=3,$AY28&lt;3),3,0))))))</f>
        <v>3</v>
      </c>
      <c r="BB28" s="17" t="str">
        <f t="shared" ref="BB28:BB36" si="27">IF(BA28=5,"CATASTRÓFICO",IF(BA28=4,"MAYOR",IF(BA28=3,"MODERADO",".")))</f>
        <v>MODERADO</v>
      </c>
      <c r="BC28" s="395" t="s">
        <v>356</v>
      </c>
      <c r="BD28" s="395"/>
      <c r="BE28" s="395"/>
      <c r="BF28" s="395"/>
      <c r="BG28" s="395"/>
      <c r="BH28" s="395"/>
      <c r="BI28" s="395"/>
      <c r="BJ28" s="395"/>
      <c r="BK28" s="79" t="s">
        <v>501</v>
      </c>
      <c r="BL28" s="285" t="s">
        <v>712</v>
      </c>
      <c r="BM28" s="285"/>
      <c r="BN28" s="285"/>
      <c r="BO28" s="285"/>
      <c r="BP28" s="285"/>
      <c r="BQ28" s="285"/>
      <c r="BR28" s="285"/>
      <c r="BS28" s="9" t="s">
        <v>400</v>
      </c>
      <c r="BT28" s="9" t="s">
        <v>401</v>
      </c>
      <c r="BU28" s="9" t="s">
        <v>402</v>
      </c>
      <c r="BV28" s="9" t="s">
        <v>403</v>
      </c>
      <c r="BW28" s="9" t="s">
        <v>405</v>
      </c>
      <c r="BX28" s="69" t="s">
        <v>406</v>
      </c>
      <c r="BY28" s="9" t="s">
        <v>407</v>
      </c>
      <c r="BZ28" s="9">
        <f t="shared" si="6"/>
        <v>15</v>
      </c>
      <c r="CA28" s="9">
        <f t="shared" si="7"/>
        <v>15</v>
      </c>
      <c r="CB28" s="9">
        <f t="shared" si="8"/>
        <v>15</v>
      </c>
      <c r="CC28" s="9">
        <f t="shared" si="9"/>
        <v>15</v>
      </c>
      <c r="CD28" s="9">
        <f t="shared" si="10"/>
        <v>15</v>
      </c>
      <c r="CE28" s="9">
        <f t="shared" si="11"/>
        <v>15</v>
      </c>
      <c r="CF28" s="9">
        <f t="shared" si="12"/>
        <v>10</v>
      </c>
      <c r="CG28" s="9">
        <f t="shared" si="13"/>
        <v>100</v>
      </c>
      <c r="CH28" s="9" t="str">
        <f t="shared" si="14"/>
        <v>Fuerte</v>
      </c>
      <c r="CI28" s="9" t="s">
        <v>408</v>
      </c>
      <c r="CJ28" s="9" t="str">
        <f t="shared" si="15"/>
        <v>Fuerte</v>
      </c>
      <c r="CK28" s="9" t="str">
        <f t="shared" si="16"/>
        <v>Fuerte</v>
      </c>
      <c r="CL28" s="9" t="str">
        <f t="shared" si="17"/>
        <v>Fuerte</v>
      </c>
      <c r="CM28" s="9" t="s">
        <v>409</v>
      </c>
      <c r="CN28" s="9" t="s">
        <v>410</v>
      </c>
      <c r="CO28" s="9">
        <f t="shared" si="18"/>
        <v>2</v>
      </c>
      <c r="CP28" s="9">
        <f t="shared" si="19"/>
        <v>0</v>
      </c>
      <c r="CQ28" s="9">
        <f t="shared" si="20"/>
        <v>1</v>
      </c>
      <c r="CR28" s="9">
        <f t="shared" si="21"/>
        <v>3</v>
      </c>
      <c r="CS28" s="9" t="str">
        <f>IF(CN28&lt;&gt;"",INDEX('Ayuda Diligenciamiento'!$AG$11:$AK$15,MATCH(CQ28,'Ayuda Diligenciamiento'!$AF$11:$AF$15,0),MATCH(CR28,'Ayuda Diligenciamiento'!$AG$10:$AK$10,0)),"")</f>
        <v>MODERADO</v>
      </c>
      <c r="CT28" s="145">
        <f t="shared" si="22"/>
        <v>3</v>
      </c>
      <c r="CU28" s="136"/>
    </row>
    <row r="29" spans="1:99" ht="158.1" customHeight="1" x14ac:dyDescent="0.3">
      <c r="A29" s="287" t="s">
        <v>216</v>
      </c>
      <c r="B29" s="287"/>
      <c r="C29" s="287"/>
      <c r="D29" s="287"/>
      <c r="E29" s="287"/>
      <c r="F29" s="412" t="s">
        <v>94</v>
      </c>
      <c r="G29" s="413"/>
      <c r="H29" s="413"/>
      <c r="I29" s="413"/>
      <c r="J29" s="413"/>
      <c r="K29" s="413"/>
      <c r="L29" s="413"/>
      <c r="M29" s="413"/>
      <c r="N29" s="414" t="s">
        <v>322</v>
      </c>
      <c r="O29" s="414"/>
      <c r="P29" s="414"/>
      <c r="Q29" s="414"/>
      <c r="R29" s="414"/>
      <c r="S29" s="414"/>
      <c r="T29" s="414"/>
      <c r="U29" s="414"/>
      <c r="V29" s="413" t="s">
        <v>315</v>
      </c>
      <c r="W29" s="413"/>
      <c r="X29" s="413"/>
      <c r="Y29" s="413"/>
      <c r="Z29" s="413"/>
      <c r="AA29" s="413"/>
      <c r="AB29" s="413"/>
      <c r="AC29" s="413"/>
      <c r="AD29" s="17" t="s">
        <v>36</v>
      </c>
      <c r="AE29" s="17" t="s">
        <v>36</v>
      </c>
      <c r="AF29" s="17" t="s">
        <v>36</v>
      </c>
      <c r="AG29" s="17" t="s">
        <v>37</v>
      </c>
      <c r="AH29" s="17" t="s">
        <v>36</v>
      </c>
      <c r="AI29" s="17" t="s">
        <v>36</v>
      </c>
      <c r="AJ29" s="17" t="s">
        <v>37</v>
      </c>
      <c r="AK29" s="17" t="s">
        <v>37</v>
      </c>
      <c r="AL29" s="17" t="s">
        <v>37</v>
      </c>
      <c r="AM29" s="17" t="s">
        <v>37</v>
      </c>
      <c r="AN29" s="17" t="s">
        <v>37</v>
      </c>
      <c r="AO29" s="17" t="s">
        <v>37</v>
      </c>
      <c r="AP29" s="17" t="s">
        <v>37</v>
      </c>
      <c r="AQ29" s="17" t="s">
        <v>37</v>
      </c>
      <c r="AR29" s="17" t="s">
        <v>37</v>
      </c>
      <c r="AS29" s="17" t="s">
        <v>37</v>
      </c>
      <c r="AT29" s="17" t="s">
        <v>37</v>
      </c>
      <c r="AU29" s="17" t="s">
        <v>37</v>
      </c>
      <c r="AV29" s="17" t="s">
        <v>37</v>
      </c>
      <c r="AW29" s="17">
        <f t="shared" si="23"/>
        <v>5</v>
      </c>
      <c r="AX29" s="17" t="str">
        <f t="shared" si="24"/>
        <v>MODERADO</v>
      </c>
      <c r="AY29" s="17">
        <v>2</v>
      </c>
      <c r="AZ29" s="132">
        <f t="shared" si="25"/>
        <v>3</v>
      </c>
      <c r="BA29" s="17">
        <f t="shared" si="26"/>
        <v>3</v>
      </c>
      <c r="BB29" s="17" t="str">
        <f t="shared" si="27"/>
        <v>MODERADO</v>
      </c>
      <c r="BC29" s="395" t="s">
        <v>426</v>
      </c>
      <c r="BD29" s="395"/>
      <c r="BE29" s="395"/>
      <c r="BF29" s="395"/>
      <c r="BG29" s="395"/>
      <c r="BH29" s="395"/>
      <c r="BI29" s="395"/>
      <c r="BJ29" s="395"/>
      <c r="BK29" s="79" t="s">
        <v>502</v>
      </c>
      <c r="BL29" s="285" t="s">
        <v>713</v>
      </c>
      <c r="BM29" s="285"/>
      <c r="BN29" s="285"/>
      <c r="BO29" s="285"/>
      <c r="BP29" s="285"/>
      <c r="BQ29" s="285"/>
      <c r="BR29" s="285"/>
      <c r="BS29" s="9" t="s">
        <v>400</v>
      </c>
      <c r="BT29" s="9" t="s">
        <v>401</v>
      </c>
      <c r="BU29" s="9" t="s">
        <v>402</v>
      </c>
      <c r="BV29" s="9" t="s">
        <v>403</v>
      </c>
      <c r="BW29" s="9" t="s">
        <v>405</v>
      </c>
      <c r="BX29" s="69" t="s">
        <v>406</v>
      </c>
      <c r="BY29" s="9" t="s">
        <v>407</v>
      </c>
      <c r="BZ29" s="9">
        <f t="shared" si="6"/>
        <v>15</v>
      </c>
      <c r="CA29" s="9">
        <f t="shared" si="7"/>
        <v>15</v>
      </c>
      <c r="CB29" s="9">
        <f t="shared" si="8"/>
        <v>15</v>
      </c>
      <c r="CC29" s="9">
        <f t="shared" si="9"/>
        <v>15</v>
      </c>
      <c r="CD29" s="9">
        <f t="shared" si="10"/>
        <v>15</v>
      </c>
      <c r="CE29" s="9">
        <f t="shared" si="11"/>
        <v>15</v>
      </c>
      <c r="CF29" s="9">
        <f t="shared" si="12"/>
        <v>10</v>
      </c>
      <c r="CG29" s="9">
        <f t="shared" si="13"/>
        <v>100</v>
      </c>
      <c r="CH29" s="9" t="str">
        <f t="shared" si="14"/>
        <v>Fuerte</v>
      </c>
      <c r="CI29" s="9" t="s">
        <v>408</v>
      </c>
      <c r="CJ29" s="9" t="str">
        <f t="shared" si="15"/>
        <v>Fuerte</v>
      </c>
      <c r="CK29" s="9" t="str">
        <f t="shared" si="16"/>
        <v>Fuerte</v>
      </c>
      <c r="CL29" s="9" t="str">
        <f t="shared" si="17"/>
        <v>Fuerte</v>
      </c>
      <c r="CM29" s="9" t="s">
        <v>409</v>
      </c>
      <c r="CN29" s="9" t="s">
        <v>410</v>
      </c>
      <c r="CO29" s="9">
        <f t="shared" si="18"/>
        <v>2</v>
      </c>
      <c r="CP29" s="9">
        <f t="shared" si="19"/>
        <v>0</v>
      </c>
      <c r="CQ29" s="9">
        <f t="shared" si="20"/>
        <v>1</v>
      </c>
      <c r="CR29" s="9">
        <f t="shared" si="21"/>
        <v>3</v>
      </c>
      <c r="CS29" s="9" t="str">
        <f>IF(CN29&lt;&gt;"",INDEX('Ayuda Diligenciamiento'!$AG$11:$AK$15,MATCH(CQ29,'Ayuda Diligenciamiento'!$AF$11:$AF$15,0),MATCH(CR29,'Ayuda Diligenciamiento'!$AG$10:$AK$10,0)),"")</f>
        <v>MODERADO</v>
      </c>
      <c r="CT29" s="145">
        <f t="shared" si="22"/>
        <v>3</v>
      </c>
      <c r="CU29" s="136"/>
    </row>
    <row r="30" spans="1:99" ht="158.1" customHeight="1" x14ac:dyDescent="0.3">
      <c r="A30" s="287" t="s">
        <v>217</v>
      </c>
      <c r="B30" s="287"/>
      <c r="C30" s="287"/>
      <c r="D30" s="287"/>
      <c r="E30" s="287"/>
      <c r="F30" s="412" t="s">
        <v>99</v>
      </c>
      <c r="G30" s="413"/>
      <c r="H30" s="413"/>
      <c r="I30" s="413"/>
      <c r="J30" s="413"/>
      <c r="K30" s="413"/>
      <c r="L30" s="413"/>
      <c r="M30" s="413"/>
      <c r="N30" s="411" t="s">
        <v>323</v>
      </c>
      <c r="O30" s="411"/>
      <c r="P30" s="411"/>
      <c r="Q30" s="411"/>
      <c r="R30" s="411"/>
      <c r="S30" s="411"/>
      <c r="T30" s="411"/>
      <c r="U30" s="411"/>
      <c r="V30" s="413" t="s">
        <v>286</v>
      </c>
      <c r="W30" s="413"/>
      <c r="X30" s="413"/>
      <c r="Y30" s="413"/>
      <c r="Z30" s="413"/>
      <c r="AA30" s="413"/>
      <c r="AB30" s="413"/>
      <c r="AC30" s="413"/>
      <c r="AD30" s="17" t="s">
        <v>36</v>
      </c>
      <c r="AE30" s="17" t="s">
        <v>36</v>
      </c>
      <c r="AF30" s="17" t="s">
        <v>36</v>
      </c>
      <c r="AG30" s="17" t="s">
        <v>37</v>
      </c>
      <c r="AH30" s="17" t="s">
        <v>36</v>
      </c>
      <c r="AI30" s="17" t="s">
        <v>36</v>
      </c>
      <c r="AJ30" s="17" t="s">
        <v>37</v>
      </c>
      <c r="AK30" s="17" t="s">
        <v>37</v>
      </c>
      <c r="AL30" s="17" t="s">
        <v>37</v>
      </c>
      <c r="AM30" s="17" t="s">
        <v>36</v>
      </c>
      <c r="AN30" s="17" t="s">
        <v>37</v>
      </c>
      <c r="AO30" s="17" t="s">
        <v>36</v>
      </c>
      <c r="AP30" s="17" t="s">
        <v>36</v>
      </c>
      <c r="AQ30" s="17" t="s">
        <v>36</v>
      </c>
      <c r="AR30" s="17" t="s">
        <v>36</v>
      </c>
      <c r="AS30" s="17" t="s">
        <v>37</v>
      </c>
      <c r="AT30" s="17" t="s">
        <v>37</v>
      </c>
      <c r="AU30" s="17" t="s">
        <v>37</v>
      </c>
      <c r="AV30" s="17" t="s">
        <v>37</v>
      </c>
      <c r="AW30" s="17">
        <f t="shared" si="23"/>
        <v>10</v>
      </c>
      <c r="AX30" s="17" t="str">
        <f t="shared" si="24"/>
        <v>MAYOR</v>
      </c>
      <c r="AY30" s="17">
        <v>4</v>
      </c>
      <c r="AZ30" s="132">
        <f t="shared" si="25"/>
        <v>4</v>
      </c>
      <c r="BA30" s="17">
        <f t="shared" si="26"/>
        <v>5</v>
      </c>
      <c r="BB30" s="17" t="str">
        <f t="shared" si="27"/>
        <v>CATASTRÓFICO</v>
      </c>
      <c r="BC30" s="395" t="s">
        <v>357</v>
      </c>
      <c r="BD30" s="395"/>
      <c r="BE30" s="395"/>
      <c r="BF30" s="395"/>
      <c r="BG30" s="395"/>
      <c r="BH30" s="395"/>
      <c r="BI30" s="395"/>
      <c r="BJ30" s="395"/>
      <c r="BK30" s="79" t="s">
        <v>503</v>
      </c>
      <c r="BL30" s="285" t="s">
        <v>714</v>
      </c>
      <c r="BM30" s="285"/>
      <c r="BN30" s="285"/>
      <c r="BO30" s="285"/>
      <c r="BP30" s="285"/>
      <c r="BQ30" s="285"/>
      <c r="BR30" s="285"/>
      <c r="BS30" s="9" t="s">
        <v>400</v>
      </c>
      <c r="BT30" s="9" t="s">
        <v>401</v>
      </c>
      <c r="BU30" s="9" t="s">
        <v>402</v>
      </c>
      <c r="BV30" s="9" t="s">
        <v>403</v>
      </c>
      <c r="BW30" s="9" t="s">
        <v>405</v>
      </c>
      <c r="BX30" s="69" t="s">
        <v>406</v>
      </c>
      <c r="BY30" s="9" t="s">
        <v>407</v>
      </c>
      <c r="BZ30" s="9">
        <f t="shared" si="6"/>
        <v>15</v>
      </c>
      <c r="CA30" s="9">
        <f t="shared" si="7"/>
        <v>15</v>
      </c>
      <c r="CB30" s="9">
        <f t="shared" si="8"/>
        <v>15</v>
      </c>
      <c r="CC30" s="9">
        <f t="shared" si="9"/>
        <v>15</v>
      </c>
      <c r="CD30" s="9">
        <f t="shared" si="10"/>
        <v>15</v>
      </c>
      <c r="CE30" s="9">
        <f t="shared" si="11"/>
        <v>15</v>
      </c>
      <c r="CF30" s="9">
        <f t="shared" si="12"/>
        <v>10</v>
      </c>
      <c r="CG30" s="9">
        <f t="shared" si="13"/>
        <v>100</v>
      </c>
      <c r="CH30" s="9" t="str">
        <f t="shared" si="14"/>
        <v>Fuerte</v>
      </c>
      <c r="CI30" s="9" t="s">
        <v>408</v>
      </c>
      <c r="CJ30" s="9" t="str">
        <f t="shared" si="15"/>
        <v>Fuerte</v>
      </c>
      <c r="CK30" s="9" t="str">
        <f t="shared" si="16"/>
        <v>Fuerte</v>
      </c>
      <c r="CL30" s="9" t="str">
        <f t="shared" si="17"/>
        <v>Fuerte</v>
      </c>
      <c r="CM30" s="9" t="s">
        <v>409</v>
      </c>
      <c r="CN30" s="9" t="s">
        <v>410</v>
      </c>
      <c r="CO30" s="9">
        <f t="shared" si="18"/>
        <v>2</v>
      </c>
      <c r="CP30" s="9">
        <f t="shared" si="19"/>
        <v>0</v>
      </c>
      <c r="CQ30" s="9">
        <f t="shared" si="20"/>
        <v>2</v>
      </c>
      <c r="CR30" s="9">
        <f t="shared" si="21"/>
        <v>4</v>
      </c>
      <c r="CS30" s="9" t="str">
        <f>IF(CN30&lt;&gt;"",INDEX('Ayuda Diligenciamiento'!$AG$11:$AK$15,MATCH(CQ30,'Ayuda Diligenciamiento'!$AF$11:$AF$15,0),MATCH(CR30,'Ayuda Diligenciamiento'!$AG$10:$AK$10,0)),"")</f>
        <v>MAYOR</v>
      </c>
      <c r="CT30" s="145">
        <f t="shared" si="22"/>
        <v>4</v>
      </c>
      <c r="CU30" s="134"/>
    </row>
    <row r="31" spans="1:99" ht="158.1" customHeight="1" x14ac:dyDescent="0.3">
      <c r="A31" s="287" t="s">
        <v>176</v>
      </c>
      <c r="B31" s="287"/>
      <c r="C31" s="287"/>
      <c r="D31" s="287"/>
      <c r="E31" s="287"/>
      <c r="F31" s="412" t="s">
        <v>215</v>
      </c>
      <c r="G31" s="413"/>
      <c r="H31" s="413"/>
      <c r="I31" s="413"/>
      <c r="J31" s="413"/>
      <c r="K31" s="413"/>
      <c r="L31" s="413"/>
      <c r="M31" s="413"/>
      <c r="N31" s="411" t="s">
        <v>324</v>
      </c>
      <c r="O31" s="411"/>
      <c r="P31" s="411"/>
      <c r="Q31" s="411"/>
      <c r="R31" s="411"/>
      <c r="S31" s="411"/>
      <c r="T31" s="411"/>
      <c r="U31" s="411"/>
      <c r="V31" s="413" t="s">
        <v>286</v>
      </c>
      <c r="W31" s="413"/>
      <c r="X31" s="413"/>
      <c r="Y31" s="413"/>
      <c r="Z31" s="413"/>
      <c r="AA31" s="413"/>
      <c r="AB31" s="413"/>
      <c r="AC31" s="413"/>
      <c r="AD31" s="17" t="s">
        <v>36</v>
      </c>
      <c r="AE31" s="17" t="s">
        <v>37</v>
      </c>
      <c r="AF31" s="17" t="s">
        <v>37</v>
      </c>
      <c r="AG31" s="17" t="s">
        <v>37</v>
      </c>
      <c r="AH31" s="17" t="s">
        <v>36</v>
      </c>
      <c r="AI31" s="17" t="s">
        <v>36</v>
      </c>
      <c r="AJ31" s="17" t="s">
        <v>37</v>
      </c>
      <c r="AK31" s="17" t="s">
        <v>37</v>
      </c>
      <c r="AL31" s="17" t="s">
        <v>37</v>
      </c>
      <c r="AM31" s="17" t="s">
        <v>36</v>
      </c>
      <c r="AN31" s="17" t="s">
        <v>37</v>
      </c>
      <c r="AO31" s="17" t="s">
        <v>36</v>
      </c>
      <c r="AP31" s="17" t="s">
        <v>36</v>
      </c>
      <c r="AQ31" s="17" t="s">
        <v>36</v>
      </c>
      <c r="AR31" s="17" t="s">
        <v>36</v>
      </c>
      <c r="AS31" s="17" t="s">
        <v>37</v>
      </c>
      <c r="AT31" s="17" t="s">
        <v>37</v>
      </c>
      <c r="AU31" s="17" t="s">
        <v>37</v>
      </c>
      <c r="AV31" s="17" t="s">
        <v>37</v>
      </c>
      <c r="AW31" s="17">
        <f t="shared" si="23"/>
        <v>8</v>
      </c>
      <c r="AX31" s="17" t="str">
        <f t="shared" si="24"/>
        <v>MAYOR</v>
      </c>
      <c r="AY31" s="17">
        <v>4</v>
      </c>
      <c r="AZ31" s="132">
        <f t="shared" si="25"/>
        <v>4</v>
      </c>
      <c r="BA31" s="17">
        <f t="shared" si="26"/>
        <v>5</v>
      </c>
      <c r="BB31" s="17" t="str">
        <f t="shared" si="27"/>
        <v>CATASTRÓFICO</v>
      </c>
      <c r="BC31" s="395" t="s">
        <v>674</v>
      </c>
      <c r="BD31" s="395"/>
      <c r="BE31" s="395"/>
      <c r="BF31" s="395"/>
      <c r="BG31" s="395"/>
      <c r="BH31" s="395"/>
      <c r="BI31" s="395"/>
      <c r="BJ31" s="395"/>
      <c r="BK31" s="79" t="s">
        <v>504</v>
      </c>
      <c r="BL31" s="285" t="s">
        <v>715</v>
      </c>
      <c r="BM31" s="285"/>
      <c r="BN31" s="285"/>
      <c r="BO31" s="285"/>
      <c r="BP31" s="285"/>
      <c r="BQ31" s="285"/>
      <c r="BR31" s="285"/>
      <c r="BS31" s="9" t="s">
        <v>400</v>
      </c>
      <c r="BT31" s="9" t="s">
        <v>401</v>
      </c>
      <c r="BU31" s="9" t="s">
        <v>402</v>
      </c>
      <c r="BV31" s="9" t="s">
        <v>403</v>
      </c>
      <c r="BW31" s="9" t="s">
        <v>405</v>
      </c>
      <c r="BX31" s="69" t="s">
        <v>406</v>
      </c>
      <c r="BY31" s="9" t="s">
        <v>407</v>
      </c>
      <c r="BZ31" s="9">
        <f t="shared" si="6"/>
        <v>15</v>
      </c>
      <c r="CA31" s="9">
        <f t="shared" si="7"/>
        <v>15</v>
      </c>
      <c r="CB31" s="9">
        <f t="shared" si="8"/>
        <v>15</v>
      </c>
      <c r="CC31" s="9">
        <f t="shared" si="9"/>
        <v>15</v>
      </c>
      <c r="CD31" s="9">
        <f t="shared" si="10"/>
        <v>15</v>
      </c>
      <c r="CE31" s="9">
        <f t="shared" si="11"/>
        <v>15</v>
      </c>
      <c r="CF31" s="9">
        <f t="shared" si="12"/>
        <v>10</v>
      </c>
      <c r="CG31" s="9">
        <f t="shared" si="13"/>
        <v>100</v>
      </c>
      <c r="CH31" s="9" t="str">
        <f t="shared" si="14"/>
        <v>Fuerte</v>
      </c>
      <c r="CI31" s="9" t="s">
        <v>408</v>
      </c>
      <c r="CJ31" s="9" t="str">
        <f t="shared" si="15"/>
        <v>Fuerte</v>
      </c>
      <c r="CK31" s="9" t="str">
        <f t="shared" si="16"/>
        <v>Fuerte</v>
      </c>
      <c r="CL31" s="9" t="str">
        <f t="shared" si="17"/>
        <v>Fuerte</v>
      </c>
      <c r="CM31" s="9" t="s">
        <v>409</v>
      </c>
      <c r="CN31" s="9" t="s">
        <v>410</v>
      </c>
      <c r="CO31" s="9">
        <f t="shared" si="18"/>
        <v>2</v>
      </c>
      <c r="CP31" s="9">
        <f t="shared" si="19"/>
        <v>0</v>
      </c>
      <c r="CQ31" s="9">
        <f t="shared" si="20"/>
        <v>2</v>
      </c>
      <c r="CR31" s="9">
        <f t="shared" si="21"/>
        <v>4</v>
      </c>
      <c r="CS31" s="9" t="str">
        <f>IF(CN31&lt;&gt;"",INDEX('Ayuda Diligenciamiento'!$AG$11:$AK$15,MATCH(CQ31,'Ayuda Diligenciamiento'!$AF$11:$AF$15,0),MATCH(CR31,'Ayuda Diligenciamiento'!$AG$10:$AK$10,0)),"")</f>
        <v>MAYOR</v>
      </c>
      <c r="CT31" s="145">
        <f t="shared" si="22"/>
        <v>4</v>
      </c>
      <c r="CU31" s="136"/>
    </row>
    <row r="32" spans="1:99" ht="211.35" customHeight="1" x14ac:dyDescent="0.3">
      <c r="A32" s="287" t="s">
        <v>177</v>
      </c>
      <c r="B32" s="287"/>
      <c r="C32" s="287"/>
      <c r="D32" s="287"/>
      <c r="E32" s="287"/>
      <c r="F32" s="370" t="s">
        <v>318</v>
      </c>
      <c r="G32" s="315"/>
      <c r="H32" s="315"/>
      <c r="I32" s="315"/>
      <c r="J32" s="315"/>
      <c r="K32" s="315"/>
      <c r="L32" s="315"/>
      <c r="M32" s="315"/>
      <c r="N32" s="287" t="s">
        <v>178</v>
      </c>
      <c r="O32" s="287"/>
      <c r="P32" s="287"/>
      <c r="Q32" s="287"/>
      <c r="R32" s="287"/>
      <c r="S32" s="287"/>
      <c r="T32" s="287"/>
      <c r="U32" s="287"/>
      <c r="V32" s="315" t="s">
        <v>316</v>
      </c>
      <c r="W32" s="315"/>
      <c r="X32" s="315"/>
      <c r="Y32" s="315"/>
      <c r="Z32" s="315"/>
      <c r="AA32" s="315"/>
      <c r="AB32" s="315"/>
      <c r="AC32" s="343"/>
      <c r="AD32" s="5" t="s">
        <v>36</v>
      </c>
      <c r="AE32" s="5" t="s">
        <v>36</v>
      </c>
      <c r="AF32" s="5" t="s">
        <v>36</v>
      </c>
      <c r="AG32" s="5" t="s">
        <v>36</v>
      </c>
      <c r="AH32" s="5" t="s">
        <v>36</v>
      </c>
      <c r="AI32" s="5" t="s">
        <v>36</v>
      </c>
      <c r="AJ32" s="5" t="s">
        <v>37</v>
      </c>
      <c r="AK32" s="5" t="s">
        <v>37</v>
      </c>
      <c r="AL32" s="5" t="s">
        <v>36</v>
      </c>
      <c r="AM32" s="5" t="s">
        <v>36</v>
      </c>
      <c r="AN32" s="5" t="s">
        <v>36</v>
      </c>
      <c r="AO32" s="5" t="s">
        <v>36</v>
      </c>
      <c r="AP32" s="5" t="s">
        <v>37</v>
      </c>
      <c r="AQ32" s="5" t="s">
        <v>36</v>
      </c>
      <c r="AR32" s="5" t="s">
        <v>36</v>
      </c>
      <c r="AS32" s="5" t="s">
        <v>37</v>
      </c>
      <c r="AT32" s="5" t="s">
        <v>36</v>
      </c>
      <c r="AU32" s="5" t="s">
        <v>37</v>
      </c>
      <c r="AV32" s="5" t="s">
        <v>37</v>
      </c>
      <c r="AW32" s="7">
        <f>COUNTIF(AD32:AV32, "SI")</f>
        <v>13</v>
      </c>
      <c r="AX32" s="17" t="str">
        <f t="shared" si="24"/>
        <v>CATASTRÓFICO</v>
      </c>
      <c r="AY32" s="6">
        <v>2</v>
      </c>
      <c r="AZ32" s="118">
        <f>IF(AX32="MODERADO",3,IF(AX32="MAYOR",4,IF(AX32="CATASTRÓFICO",5,"0")))</f>
        <v>5</v>
      </c>
      <c r="BA32" s="8">
        <f>IF($AZ32=5,5,IF(AND($AZ32=4,$AY32&gt;2),5,IF(AND($AZ32=4,$AY32&lt;3),4,IF(AND($AZ32=3,$AY32=5),5,IF(AND($AZ32=3,$AY32&gt;2),4,IF(AND($AZ32=3,$AY32&lt;3),3,0))))))</f>
        <v>5</v>
      </c>
      <c r="BB32" s="6" t="str">
        <f>IF(BA32=5,"CATASTRÓFICO",IF(BA32=4,"MAYOR",IF(BA32=3,"MODERADO",".")))</f>
        <v>CATASTRÓFICO</v>
      </c>
      <c r="BC32" s="379" t="s">
        <v>716</v>
      </c>
      <c r="BD32" s="334"/>
      <c r="BE32" s="334"/>
      <c r="BF32" s="334"/>
      <c r="BG32" s="334"/>
      <c r="BH32" s="334"/>
      <c r="BI32" s="334"/>
      <c r="BJ32" s="334"/>
      <c r="BK32" s="79" t="s">
        <v>505</v>
      </c>
      <c r="BL32" s="285" t="s">
        <v>717</v>
      </c>
      <c r="BM32" s="285"/>
      <c r="BN32" s="285"/>
      <c r="BO32" s="285"/>
      <c r="BP32" s="285"/>
      <c r="BQ32" s="285"/>
      <c r="BR32" s="285"/>
      <c r="BS32" s="9" t="s">
        <v>400</v>
      </c>
      <c r="BT32" s="9" t="s">
        <v>401</v>
      </c>
      <c r="BU32" s="9" t="s">
        <v>402</v>
      </c>
      <c r="BV32" s="9" t="s">
        <v>403</v>
      </c>
      <c r="BW32" s="9" t="s">
        <v>405</v>
      </c>
      <c r="BX32" s="69" t="s">
        <v>406</v>
      </c>
      <c r="BY32" s="9" t="s">
        <v>407</v>
      </c>
      <c r="BZ32" s="9">
        <f t="shared" si="6"/>
        <v>15</v>
      </c>
      <c r="CA32" s="9">
        <f t="shared" si="7"/>
        <v>15</v>
      </c>
      <c r="CB32" s="9">
        <f t="shared" si="8"/>
        <v>15</v>
      </c>
      <c r="CC32" s="9">
        <f t="shared" si="9"/>
        <v>15</v>
      </c>
      <c r="CD32" s="9">
        <f t="shared" si="10"/>
        <v>15</v>
      </c>
      <c r="CE32" s="9">
        <f t="shared" si="11"/>
        <v>15</v>
      </c>
      <c r="CF32" s="9">
        <f t="shared" si="12"/>
        <v>10</v>
      </c>
      <c r="CG32" s="9">
        <f t="shared" si="13"/>
        <v>100</v>
      </c>
      <c r="CH32" s="9" t="str">
        <f t="shared" si="14"/>
        <v>Fuerte</v>
      </c>
      <c r="CI32" s="9" t="s">
        <v>408</v>
      </c>
      <c r="CJ32" s="9" t="str">
        <f t="shared" si="15"/>
        <v>Fuerte</v>
      </c>
      <c r="CK32" s="9" t="str">
        <f t="shared" si="16"/>
        <v>Fuerte</v>
      </c>
      <c r="CL32" s="9" t="str">
        <f t="shared" si="17"/>
        <v>Fuerte</v>
      </c>
      <c r="CM32" s="9" t="s">
        <v>409</v>
      </c>
      <c r="CN32" s="9" t="s">
        <v>410</v>
      </c>
      <c r="CO32" s="9">
        <f t="shared" si="18"/>
        <v>2</v>
      </c>
      <c r="CP32" s="9">
        <f t="shared" si="19"/>
        <v>0</v>
      </c>
      <c r="CQ32" s="9">
        <f t="shared" si="20"/>
        <v>1</v>
      </c>
      <c r="CR32" s="9">
        <f t="shared" si="21"/>
        <v>5</v>
      </c>
      <c r="CS32" s="9" t="str">
        <f>IF(CN32&lt;&gt;"",INDEX('Ayuda Diligenciamiento'!$AG$11:$AK$15,MATCH(CQ32,'Ayuda Diligenciamiento'!$AF$11:$AF$15,0),MATCH(CR32,'Ayuda Diligenciamiento'!$AG$10:$AK$10,0)),"")</f>
        <v>CATASTRÓFICO</v>
      </c>
      <c r="CT32" s="145">
        <f t="shared" si="22"/>
        <v>5</v>
      </c>
      <c r="CU32" s="136"/>
    </row>
    <row r="33" spans="1:99" ht="158.1" customHeight="1" x14ac:dyDescent="0.3">
      <c r="A33" s="287" t="s">
        <v>219</v>
      </c>
      <c r="B33" s="287"/>
      <c r="C33" s="287"/>
      <c r="D33" s="287"/>
      <c r="E33" s="287"/>
      <c r="F33" s="370" t="s">
        <v>179</v>
      </c>
      <c r="G33" s="315"/>
      <c r="H33" s="315"/>
      <c r="I33" s="315"/>
      <c r="J33" s="315"/>
      <c r="K33" s="315"/>
      <c r="L33" s="315"/>
      <c r="M33" s="315"/>
      <c r="N33" s="287" t="s">
        <v>178</v>
      </c>
      <c r="O33" s="287"/>
      <c r="P33" s="287"/>
      <c r="Q33" s="287"/>
      <c r="R33" s="287"/>
      <c r="S33" s="287"/>
      <c r="T33" s="287"/>
      <c r="U33" s="287"/>
      <c r="V33" s="315" t="s">
        <v>316</v>
      </c>
      <c r="W33" s="315"/>
      <c r="X33" s="315"/>
      <c r="Y33" s="315"/>
      <c r="Z33" s="315"/>
      <c r="AA33" s="315"/>
      <c r="AB33" s="315"/>
      <c r="AC33" s="343"/>
      <c r="AD33" s="5" t="s">
        <v>36</v>
      </c>
      <c r="AE33" s="5" t="s">
        <v>36</v>
      </c>
      <c r="AF33" s="5" t="s">
        <v>36</v>
      </c>
      <c r="AG33" s="5" t="s">
        <v>36</v>
      </c>
      <c r="AH33" s="5" t="s">
        <v>36</v>
      </c>
      <c r="AI33" s="5" t="s">
        <v>36</v>
      </c>
      <c r="AJ33" s="5" t="s">
        <v>37</v>
      </c>
      <c r="AK33" s="5" t="s">
        <v>37</v>
      </c>
      <c r="AL33" s="5" t="s">
        <v>36</v>
      </c>
      <c r="AM33" s="5" t="s">
        <v>36</v>
      </c>
      <c r="AN33" s="5" t="s">
        <v>36</v>
      </c>
      <c r="AO33" s="5" t="s">
        <v>36</v>
      </c>
      <c r="AP33" s="5" t="s">
        <v>37</v>
      </c>
      <c r="AQ33" s="5" t="s">
        <v>36</v>
      </c>
      <c r="AR33" s="5" t="s">
        <v>36</v>
      </c>
      <c r="AS33" s="5" t="s">
        <v>37</v>
      </c>
      <c r="AT33" s="5" t="s">
        <v>36</v>
      </c>
      <c r="AU33" s="5" t="s">
        <v>37</v>
      </c>
      <c r="AV33" s="5" t="s">
        <v>37</v>
      </c>
      <c r="AW33" s="7">
        <f t="shared" ref="AW33" si="28">COUNTIF(AD33:AV33, "SI")</f>
        <v>13</v>
      </c>
      <c r="AX33" s="17" t="str">
        <f t="shared" si="24"/>
        <v>CATASTRÓFICO</v>
      </c>
      <c r="AY33" s="6">
        <v>1</v>
      </c>
      <c r="AZ33" s="118">
        <f t="shared" ref="AZ33" si="29">IF(AX33="MODERADO",3,IF(AX33="MAYOR",4,IF(AX33="CATASTRÓFICO",5,"0")))</f>
        <v>5</v>
      </c>
      <c r="BA33" s="8">
        <f t="shared" ref="BA33" si="30">IF($AZ33=5,5,IF(AND($AZ33=4,$AY33&gt;2),5,IF(AND($AZ33=4,$AY33&lt;3),4,IF(AND($AZ33=3,$AY33=5),5,IF(AND($AZ33=3,$AY33&gt;2),4,IF(AND($AZ33=3,$AY33&lt;3),3,0))))))</f>
        <v>5</v>
      </c>
      <c r="BB33" s="6" t="str">
        <f t="shared" ref="BB33" si="31">IF(BA33=5,"CATASTRÓFICO",IF(BA33=4,"MAYOR",IF(BA33=3,"MODERADO",".")))</f>
        <v>CATASTRÓFICO</v>
      </c>
      <c r="BC33" s="379" t="s">
        <v>675</v>
      </c>
      <c r="BD33" s="334"/>
      <c r="BE33" s="334"/>
      <c r="BF33" s="334"/>
      <c r="BG33" s="334"/>
      <c r="BH33" s="334"/>
      <c r="BI33" s="334"/>
      <c r="BJ33" s="334"/>
      <c r="BK33" s="79" t="s">
        <v>504</v>
      </c>
      <c r="BL33" s="285" t="s">
        <v>717</v>
      </c>
      <c r="BM33" s="285"/>
      <c r="BN33" s="285"/>
      <c r="BO33" s="285"/>
      <c r="BP33" s="285"/>
      <c r="BQ33" s="285"/>
      <c r="BR33" s="285"/>
      <c r="BS33" s="9" t="s">
        <v>400</v>
      </c>
      <c r="BT33" s="9" t="s">
        <v>401</v>
      </c>
      <c r="BU33" s="9" t="s">
        <v>402</v>
      </c>
      <c r="BV33" s="9" t="s">
        <v>403</v>
      </c>
      <c r="BW33" s="9" t="s">
        <v>405</v>
      </c>
      <c r="BX33" s="69" t="s">
        <v>406</v>
      </c>
      <c r="BY33" s="9" t="s">
        <v>407</v>
      </c>
      <c r="BZ33" s="9">
        <f t="shared" si="6"/>
        <v>15</v>
      </c>
      <c r="CA33" s="9">
        <f t="shared" si="7"/>
        <v>15</v>
      </c>
      <c r="CB33" s="9">
        <f t="shared" si="8"/>
        <v>15</v>
      </c>
      <c r="CC33" s="9">
        <f t="shared" si="9"/>
        <v>15</v>
      </c>
      <c r="CD33" s="9">
        <f t="shared" si="10"/>
        <v>15</v>
      </c>
      <c r="CE33" s="9">
        <f t="shared" si="11"/>
        <v>15</v>
      </c>
      <c r="CF33" s="9">
        <f t="shared" si="12"/>
        <v>10</v>
      </c>
      <c r="CG33" s="9">
        <f t="shared" si="13"/>
        <v>100</v>
      </c>
      <c r="CH33" s="9" t="str">
        <f t="shared" si="14"/>
        <v>Fuerte</v>
      </c>
      <c r="CI33" s="9" t="s">
        <v>408</v>
      </c>
      <c r="CJ33" s="9" t="str">
        <f t="shared" si="15"/>
        <v>Fuerte</v>
      </c>
      <c r="CK33" s="9" t="str">
        <f t="shared" si="16"/>
        <v>Fuerte</v>
      </c>
      <c r="CL33" s="9" t="str">
        <f t="shared" si="17"/>
        <v>Fuerte</v>
      </c>
      <c r="CM33" s="9" t="s">
        <v>409</v>
      </c>
      <c r="CN33" s="9" t="s">
        <v>410</v>
      </c>
      <c r="CO33" s="9">
        <f t="shared" si="18"/>
        <v>2</v>
      </c>
      <c r="CP33" s="9">
        <f t="shared" si="19"/>
        <v>0</v>
      </c>
      <c r="CQ33" s="9">
        <f t="shared" si="20"/>
        <v>1</v>
      </c>
      <c r="CR33" s="9">
        <f t="shared" si="21"/>
        <v>5</v>
      </c>
      <c r="CS33" s="9" t="str">
        <f>IF(CN33&lt;&gt;"",INDEX('Ayuda Diligenciamiento'!$AG$11:$AK$15,MATCH(CQ33,'Ayuda Diligenciamiento'!$AF$11:$AF$15,0),MATCH(CR33,'Ayuda Diligenciamiento'!$AG$10:$AK$10,0)),"")</f>
        <v>CATASTRÓFICO</v>
      </c>
      <c r="CT33" s="145">
        <f t="shared" si="22"/>
        <v>5</v>
      </c>
      <c r="CU33" s="72"/>
    </row>
    <row r="34" spans="1:99" ht="158.1" customHeight="1" x14ac:dyDescent="0.3">
      <c r="A34" s="287" t="s">
        <v>220</v>
      </c>
      <c r="B34" s="287"/>
      <c r="C34" s="287"/>
      <c r="D34" s="287"/>
      <c r="E34" s="287"/>
      <c r="F34" s="404" t="s">
        <v>319</v>
      </c>
      <c r="G34" s="405"/>
      <c r="H34" s="405"/>
      <c r="I34" s="405"/>
      <c r="J34" s="405"/>
      <c r="K34" s="405"/>
      <c r="L34" s="405"/>
      <c r="M34" s="405"/>
      <c r="N34" s="411" t="s">
        <v>325</v>
      </c>
      <c r="O34" s="411"/>
      <c r="P34" s="411"/>
      <c r="Q34" s="411"/>
      <c r="R34" s="411"/>
      <c r="S34" s="411"/>
      <c r="T34" s="411"/>
      <c r="U34" s="411"/>
      <c r="V34" s="405" t="s">
        <v>315</v>
      </c>
      <c r="W34" s="405"/>
      <c r="X34" s="405"/>
      <c r="Y34" s="405"/>
      <c r="Z34" s="405"/>
      <c r="AA34" s="405"/>
      <c r="AB34" s="405"/>
      <c r="AC34" s="405"/>
      <c r="AD34" s="17" t="s">
        <v>36</v>
      </c>
      <c r="AE34" s="17" t="s">
        <v>37</v>
      </c>
      <c r="AF34" s="17" t="s">
        <v>37</v>
      </c>
      <c r="AG34" s="17" t="s">
        <v>37</v>
      </c>
      <c r="AH34" s="17" t="s">
        <v>37</v>
      </c>
      <c r="AI34" s="17" t="s">
        <v>36</v>
      </c>
      <c r="AJ34" s="17" t="s">
        <v>36</v>
      </c>
      <c r="AK34" s="17" t="s">
        <v>37</v>
      </c>
      <c r="AL34" s="17" t="s">
        <v>36</v>
      </c>
      <c r="AM34" s="17" t="s">
        <v>36</v>
      </c>
      <c r="AN34" s="17" t="s">
        <v>36</v>
      </c>
      <c r="AO34" s="17" t="s">
        <v>36</v>
      </c>
      <c r="AP34" s="17" t="s">
        <v>36</v>
      </c>
      <c r="AQ34" s="17" t="s">
        <v>36</v>
      </c>
      <c r="AR34" s="17" t="s">
        <v>36</v>
      </c>
      <c r="AS34" s="17" t="s">
        <v>37</v>
      </c>
      <c r="AT34" s="17" t="s">
        <v>37</v>
      </c>
      <c r="AU34" s="17" t="s">
        <v>37</v>
      </c>
      <c r="AV34" s="17" t="s">
        <v>37</v>
      </c>
      <c r="AW34" s="17">
        <f t="shared" si="23"/>
        <v>10</v>
      </c>
      <c r="AX34" s="17" t="str">
        <f t="shared" si="24"/>
        <v>MAYOR</v>
      </c>
      <c r="AY34" s="17">
        <v>1</v>
      </c>
      <c r="AZ34" s="132">
        <f t="shared" si="25"/>
        <v>4</v>
      </c>
      <c r="BA34" s="17">
        <f t="shared" si="26"/>
        <v>4</v>
      </c>
      <c r="BB34" s="17" t="str">
        <f t="shared" si="27"/>
        <v>MAYOR</v>
      </c>
      <c r="BC34" s="395" t="s">
        <v>676</v>
      </c>
      <c r="BD34" s="395"/>
      <c r="BE34" s="395"/>
      <c r="BF34" s="395"/>
      <c r="BG34" s="395"/>
      <c r="BH34" s="395"/>
      <c r="BI34" s="395"/>
      <c r="BJ34" s="395"/>
      <c r="BK34" s="79" t="s">
        <v>719</v>
      </c>
      <c r="BL34" s="285" t="s">
        <v>709</v>
      </c>
      <c r="BM34" s="285"/>
      <c r="BN34" s="285"/>
      <c r="BO34" s="285"/>
      <c r="BP34" s="285"/>
      <c r="BQ34" s="285"/>
      <c r="BR34" s="285"/>
      <c r="BS34" s="9" t="s">
        <v>400</v>
      </c>
      <c r="BT34" s="9" t="s">
        <v>401</v>
      </c>
      <c r="BU34" s="9" t="s">
        <v>402</v>
      </c>
      <c r="BV34" s="9" t="s">
        <v>403</v>
      </c>
      <c r="BW34" s="9" t="s">
        <v>405</v>
      </c>
      <c r="BX34" s="69" t="s">
        <v>406</v>
      </c>
      <c r="BY34" s="9" t="s">
        <v>407</v>
      </c>
      <c r="BZ34" s="9">
        <f t="shared" si="6"/>
        <v>15</v>
      </c>
      <c r="CA34" s="9">
        <f t="shared" si="7"/>
        <v>15</v>
      </c>
      <c r="CB34" s="9">
        <f t="shared" si="8"/>
        <v>15</v>
      </c>
      <c r="CC34" s="9">
        <f t="shared" si="9"/>
        <v>15</v>
      </c>
      <c r="CD34" s="9">
        <f t="shared" si="10"/>
        <v>15</v>
      </c>
      <c r="CE34" s="9">
        <f t="shared" si="11"/>
        <v>15</v>
      </c>
      <c r="CF34" s="9">
        <f t="shared" si="12"/>
        <v>10</v>
      </c>
      <c r="CG34" s="9">
        <f t="shared" si="13"/>
        <v>100</v>
      </c>
      <c r="CH34" s="9" t="str">
        <f t="shared" si="14"/>
        <v>Fuerte</v>
      </c>
      <c r="CI34" s="9" t="s">
        <v>408</v>
      </c>
      <c r="CJ34" s="9" t="str">
        <f t="shared" si="15"/>
        <v>Fuerte</v>
      </c>
      <c r="CK34" s="9" t="str">
        <f t="shared" si="16"/>
        <v>Fuerte</v>
      </c>
      <c r="CL34" s="9" t="str">
        <f t="shared" si="17"/>
        <v>Fuerte</v>
      </c>
      <c r="CM34" s="9" t="s">
        <v>409</v>
      </c>
      <c r="CN34" s="9" t="s">
        <v>410</v>
      </c>
      <c r="CO34" s="9">
        <f t="shared" si="18"/>
        <v>2</v>
      </c>
      <c r="CP34" s="9">
        <f t="shared" si="19"/>
        <v>0</v>
      </c>
      <c r="CQ34" s="9">
        <f t="shared" si="20"/>
        <v>1</v>
      </c>
      <c r="CR34" s="9">
        <f t="shared" si="21"/>
        <v>4</v>
      </c>
      <c r="CS34" s="9" t="str">
        <f>IF(CN34&lt;&gt;"",INDEX('Ayuda Diligenciamiento'!$AG$11:$AK$15,MATCH(CQ34,'Ayuda Diligenciamiento'!$AF$11:$AF$15,0),MATCH(CR34,'Ayuda Diligenciamiento'!$AG$10:$AK$10,0)),"")</f>
        <v>MAYOR</v>
      </c>
      <c r="CT34" s="145">
        <f t="shared" si="22"/>
        <v>4</v>
      </c>
      <c r="CU34" s="72"/>
    </row>
    <row r="35" spans="1:99" ht="158.1" customHeight="1" x14ac:dyDescent="0.3">
      <c r="A35" s="287" t="s">
        <v>677</v>
      </c>
      <c r="B35" s="287"/>
      <c r="C35" s="287"/>
      <c r="D35" s="287"/>
      <c r="E35" s="287"/>
      <c r="F35" s="404" t="s">
        <v>320</v>
      </c>
      <c r="G35" s="405"/>
      <c r="H35" s="405"/>
      <c r="I35" s="405"/>
      <c r="J35" s="405"/>
      <c r="K35" s="405"/>
      <c r="L35" s="405"/>
      <c r="M35" s="405"/>
      <c r="N35" s="406" t="s">
        <v>180</v>
      </c>
      <c r="O35" s="407"/>
      <c r="P35" s="407"/>
      <c r="Q35" s="407"/>
      <c r="R35" s="407"/>
      <c r="S35" s="407"/>
      <c r="T35" s="407"/>
      <c r="U35" s="408"/>
      <c r="V35" s="409" t="s">
        <v>317</v>
      </c>
      <c r="W35" s="410"/>
      <c r="X35" s="410"/>
      <c r="Y35" s="410"/>
      <c r="Z35" s="410"/>
      <c r="AA35" s="410"/>
      <c r="AB35" s="410"/>
      <c r="AC35" s="404"/>
      <c r="AD35" s="17" t="s">
        <v>36</v>
      </c>
      <c r="AE35" s="17" t="s">
        <v>36</v>
      </c>
      <c r="AF35" s="17" t="s">
        <v>37</v>
      </c>
      <c r="AG35" s="17" t="s">
        <v>37</v>
      </c>
      <c r="AH35" s="17" t="s">
        <v>36</v>
      </c>
      <c r="AI35" s="17" t="s">
        <v>37</v>
      </c>
      <c r="AJ35" s="17" t="s">
        <v>37</v>
      </c>
      <c r="AK35" s="17" t="s">
        <v>37</v>
      </c>
      <c r="AL35" s="17" t="s">
        <v>37</v>
      </c>
      <c r="AM35" s="17" t="s">
        <v>37</v>
      </c>
      <c r="AN35" s="17" t="s">
        <v>37</v>
      </c>
      <c r="AO35" s="17" t="s">
        <v>36</v>
      </c>
      <c r="AP35" s="17" t="s">
        <v>37</v>
      </c>
      <c r="AQ35" s="17" t="s">
        <v>36</v>
      </c>
      <c r="AR35" s="17" t="s">
        <v>37</v>
      </c>
      <c r="AS35" s="17" t="s">
        <v>37</v>
      </c>
      <c r="AT35" s="17" t="s">
        <v>37</v>
      </c>
      <c r="AU35" s="17" t="s">
        <v>37</v>
      </c>
      <c r="AV35" s="17" t="s">
        <v>37</v>
      </c>
      <c r="AW35" s="17">
        <f t="shared" si="23"/>
        <v>5</v>
      </c>
      <c r="AX35" s="17" t="str">
        <f t="shared" si="24"/>
        <v>MODERADO</v>
      </c>
      <c r="AY35" s="17">
        <v>1</v>
      </c>
      <c r="AZ35" s="132">
        <f t="shared" si="25"/>
        <v>3</v>
      </c>
      <c r="BA35" s="17">
        <f t="shared" si="26"/>
        <v>3</v>
      </c>
      <c r="BB35" s="17" t="str">
        <f t="shared" si="27"/>
        <v>MODERADO</v>
      </c>
      <c r="BC35" s="396" t="s">
        <v>678</v>
      </c>
      <c r="BD35" s="397"/>
      <c r="BE35" s="397"/>
      <c r="BF35" s="397"/>
      <c r="BG35" s="397"/>
      <c r="BH35" s="397"/>
      <c r="BI35" s="397"/>
      <c r="BJ35" s="398"/>
      <c r="BK35" s="79" t="s">
        <v>720</v>
      </c>
      <c r="BL35" s="285" t="s">
        <v>718</v>
      </c>
      <c r="BM35" s="285"/>
      <c r="BN35" s="285"/>
      <c r="BO35" s="285"/>
      <c r="BP35" s="285"/>
      <c r="BQ35" s="285"/>
      <c r="BR35" s="285"/>
      <c r="BS35" s="9" t="s">
        <v>400</v>
      </c>
      <c r="BT35" s="9" t="s">
        <v>401</v>
      </c>
      <c r="BU35" s="9" t="s">
        <v>402</v>
      </c>
      <c r="BV35" s="9" t="s">
        <v>403</v>
      </c>
      <c r="BW35" s="9" t="s">
        <v>405</v>
      </c>
      <c r="BX35" s="69" t="s">
        <v>406</v>
      </c>
      <c r="BY35" s="9" t="s">
        <v>407</v>
      </c>
      <c r="BZ35" s="9">
        <f t="shared" si="6"/>
        <v>15</v>
      </c>
      <c r="CA35" s="9">
        <f t="shared" si="7"/>
        <v>15</v>
      </c>
      <c r="CB35" s="9">
        <f t="shared" si="8"/>
        <v>15</v>
      </c>
      <c r="CC35" s="9">
        <f t="shared" si="9"/>
        <v>15</v>
      </c>
      <c r="CD35" s="9">
        <f t="shared" si="10"/>
        <v>15</v>
      </c>
      <c r="CE35" s="9">
        <f t="shared" si="11"/>
        <v>15</v>
      </c>
      <c r="CF35" s="9">
        <f t="shared" si="12"/>
        <v>10</v>
      </c>
      <c r="CG35" s="9">
        <f t="shared" si="13"/>
        <v>100</v>
      </c>
      <c r="CH35" s="9" t="str">
        <f t="shared" si="14"/>
        <v>Fuerte</v>
      </c>
      <c r="CI35" s="9" t="s">
        <v>408</v>
      </c>
      <c r="CJ35" s="9" t="str">
        <f t="shared" si="15"/>
        <v>Fuerte</v>
      </c>
      <c r="CK35" s="9" t="str">
        <f t="shared" si="16"/>
        <v>Fuerte</v>
      </c>
      <c r="CL35" s="9" t="str">
        <f t="shared" si="17"/>
        <v>Fuerte</v>
      </c>
      <c r="CM35" s="9" t="s">
        <v>409</v>
      </c>
      <c r="CN35" s="9" t="s">
        <v>410</v>
      </c>
      <c r="CO35" s="9">
        <f t="shared" si="18"/>
        <v>2</v>
      </c>
      <c r="CP35" s="9">
        <f t="shared" si="19"/>
        <v>0</v>
      </c>
      <c r="CQ35" s="9">
        <f t="shared" si="20"/>
        <v>1</v>
      </c>
      <c r="CR35" s="9">
        <f t="shared" si="21"/>
        <v>3</v>
      </c>
      <c r="CS35" s="9" t="str">
        <f>IF(CN35&lt;&gt;"",INDEX('Ayuda Diligenciamiento'!$AG$11:$AK$15,MATCH(CQ35,'Ayuda Diligenciamiento'!$AF$11:$AF$15,0),MATCH(CR35,'Ayuda Diligenciamiento'!$AG$10:$AK$10,0)),"")</f>
        <v>MODERADO</v>
      </c>
      <c r="CT35" s="145">
        <f t="shared" si="22"/>
        <v>3</v>
      </c>
      <c r="CU35" s="136"/>
    </row>
    <row r="36" spans="1:99" ht="158.1" customHeight="1" x14ac:dyDescent="0.3">
      <c r="A36" s="287" t="s">
        <v>679</v>
      </c>
      <c r="B36" s="287"/>
      <c r="C36" s="287"/>
      <c r="D36" s="287"/>
      <c r="E36" s="287"/>
      <c r="F36" s="404" t="s">
        <v>320</v>
      </c>
      <c r="G36" s="405"/>
      <c r="H36" s="405"/>
      <c r="I36" s="405"/>
      <c r="J36" s="405"/>
      <c r="K36" s="405"/>
      <c r="L36" s="405"/>
      <c r="M36" s="405"/>
      <c r="N36" s="406" t="s">
        <v>180</v>
      </c>
      <c r="O36" s="407"/>
      <c r="P36" s="407"/>
      <c r="Q36" s="407"/>
      <c r="R36" s="407"/>
      <c r="S36" s="407"/>
      <c r="T36" s="407"/>
      <c r="U36" s="408"/>
      <c r="V36" s="409" t="s">
        <v>317</v>
      </c>
      <c r="W36" s="410"/>
      <c r="X36" s="410"/>
      <c r="Y36" s="410"/>
      <c r="Z36" s="410"/>
      <c r="AA36" s="410"/>
      <c r="AB36" s="410"/>
      <c r="AC36" s="404"/>
      <c r="AD36" s="17" t="s">
        <v>36</v>
      </c>
      <c r="AE36" s="17" t="s">
        <v>36</v>
      </c>
      <c r="AF36" s="17" t="s">
        <v>37</v>
      </c>
      <c r="AG36" s="17" t="s">
        <v>37</v>
      </c>
      <c r="AH36" s="17" t="s">
        <v>36</v>
      </c>
      <c r="AI36" s="17" t="s">
        <v>37</v>
      </c>
      <c r="AJ36" s="17" t="s">
        <v>37</v>
      </c>
      <c r="AK36" s="17" t="s">
        <v>37</v>
      </c>
      <c r="AL36" s="17" t="s">
        <v>37</v>
      </c>
      <c r="AM36" s="17" t="s">
        <v>37</v>
      </c>
      <c r="AN36" s="17" t="s">
        <v>37</v>
      </c>
      <c r="AO36" s="17" t="s">
        <v>36</v>
      </c>
      <c r="AP36" s="17" t="s">
        <v>37</v>
      </c>
      <c r="AQ36" s="17" t="s">
        <v>36</v>
      </c>
      <c r="AR36" s="17" t="s">
        <v>37</v>
      </c>
      <c r="AS36" s="17" t="s">
        <v>37</v>
      </c>
      <c r="AT36" s="17" t="s">
        <v>37</v>
      </c>
      <c r="AU36" s="17" t="s">
        <v>37</v>
      </c>
      <c r="AV36" s="17" t="s">
        <v>37</v>
      </c>
      <c r="AW36" s="17">
        <f t="shared" si="23"/>
        <v>5</v>
      </c>
      <c r="AX36" s="17" t="str">
        <f t="shared" si="24"/>
        <v>MODERADO</v>
      </c>
      <c r="AY36" s="17">
        <v>1</v>
      </c>
      <c r="AZ36" s="132">
        <f t="shared" si="25"/>
        <v>3</v>
      </c>
      <c r="BA36" s="17">
        <f t="shared" si="26"/>
        <v>3</v>
      </c>
      <c r="BB36" s="17" t="str">
        <f t="shared" si="27"/>
        <v>MODERADO</v>
      </c>
      <c r="BC36" s="396" t="s">
        <v>678</v>
      </c>
      <c r="BD36" s="397"/>
      <c r="BE36" s="397"/>
      <c r="BF36" s="397"/>
      <c r="BG36" s="397"/>
      <c r="BH36" s="397"/>
      <c r="BI36" s="397"/>
      <c r="BJ36" s="398"/>
      <c r="BK36" s="79" t="s">
        <v>720</v>
      </c>
      <c r="BL36" s="285" t="s">
        <v>718</v>
      </c>
      <c r="BM36" s="285"/>
      <c r="BN36" s="285"/>
      <c r="BO36" s="285"/>
      <c r="BP36" s="285"/>
      <c r="BQ36" s="285"/>
      <c r="BR36" s="285"/>
      <c r="BS36" s="9" t="s">
        <v>400</v>
      </c>
      <c r="BT36" s="9" t="s">
        <v>401</v>
      </c>
      <c r="BU36" s="9" t="s">
        <v>402</v>
      </c>
      <c r="BV36" s="9" t="s">
        <v>403</v>
      </c>
      <c r="BW36" s="9" t="s">
        <v>405</v>
      </c>
      <c r="BX36" s="69" t="s">
        <v>406</v>
      </c>
      <c r="BY36" s="9" t="s">
        <v>407</v>
      </c>
      <c r="BZ36" s="9">
        <f t="shared" si="6"/>
        <v>15</v>
      </c>
      <c r="CA36" s="9">
        <f t="shared" si="7"/>
        <v>15</v>
      </c>
      <c r="CB36" s="9">
        <f t="shared" si="8"/>
        <v>15</v>
      </c>
      <c r="CC36" s="9">
        <f t="shared" si="9"/>
        <v>15</v>
      </c>
      <c r="CD36" s="9">
        <f t="shared" si="10"/>
        <v>15</v>
      </c>
      <c r="CE36" s="9">
        <f t="shared" si="11"/>
        <v>15</v>
      </c>
      <c r="CF36" s="9">
        <f t="shared" si="12"/>
        <v>10</v>
      </c>
      <c r="CG36" s="9">
        <f t="shared" si="13"/>
        <v>100</v>
      </c>
      <c r="CH36" s="9" t="str">
        <f t="shared" si="14"/>
        <v>Fuerte</v>
      </c>
      <c r="CI36" s="9" t="s">
        <v>408</v>
      </c>
      <c r="CJ36" s="9" t="str">
        <f t="shared" si="15"/>
        <v>Fuerte</v>
      </c>
      <c r="CK36" s="9" t="str">
        <f t="shared" si="16"/>
        <v>Fuerte</v>
      </c>
      <c r="CL36" s="9" t="str">
        <f t="shared" si="17"/>
        <v>Fuerte</v>
      </c>
      <c r="CM36" s="9" t="s">
        <v>409</v>
      </c>
      <c r="CN36" s="9" t="s">
        <v>410</v>
      </c>
      <c r="CO36" s="9">
        <f t="shared" si="18"/>
        <v>2</v>
      </c>
      <c r="CP36" s="9">
        <f t="shared" si="19"/>
        <v>0</v>
      </c>
      <c r="CQ36" s="9">
        <f t="shared" si="20"/>
        <v>1</v>
      </c>
      <c r="CR36" s="9">
        <f t="shared" si="21"/>
        <v>3</v>
      </c>
      <c r="CS36" s="9" t="str">
        <f>IF(CN36&lt;&gt;"",INDEX('Ayuda Diligenciamiento'!$AG$11:$AK$15,MATCH(CQ36,'Ayuda Diligenciamiento'!$AF$11:$AF$15,0),MATCH(CR36,'Ayuda Diligenciamiento'!$AG$10:$AK$10,0)),"")</f>
        <v>MODERADO</v>
      </c>
      <c r="CT36" s="145">
        <f t="shared" si="22"/>
        <v>3</v>
      </c>
      <c r="CU36" s="136"/>
    </row>
    <row r="1048546" spans="63:70" x14ac:dyDescent="0.3">
      <c r="BK1048546" s="287"/>
      <c r="BL1048546" s="287"/>
      <c r="BM1048546" s="287"/>
      <c r="BN1048546" s="287"/>
      <c r="BO1048546" s="287"/>
      <c r="BP1048546" s="287"/>
      <c r="BQ1048546" s="287"/>
      <c r="BR1048546" s="287"/>
    </row>
  </sheetData>
  <mergeCells count="162">
    <mergeCell ref="CT17:CT22"/>
    <mergeCell ref="BL17:BR22"/>
    <mergeCell ref="BL23:BR23"/>
    <mergeCell ref="CK17:CK22"/>
    <mergeCell ref="CL17:CL22"/>
    <mergeCell ref="CM17:CM22"/>
    <mergeCell ref="CN17:CN22"/>
    <mergeCell ref="CO17:CO22"/>
    <mergeCell ref="CP17:CP22"/>
    <mergeCell ref="BS17:BS22"/>
    <mergeCell ref="BT17:BT22"/>
    <mergeCell ref="BU17:BU22"/>
    <mergeCell ref="BV17:BV22"/>
    <mergeCell ref="BW17:BW22"/>
    <mergeCell ref="BX17:BX22"/>
    <mergeCell ref="BY17:BY22"/>
    <mergeCell ref="BZ17:BZ22"/>
    <mergeCell ref="CA17:CA22"/>
    <mergeCell ref="CQ17:CQ22"/>
    <mergeCell ref="CR17:CR22"/>
    <mergeCell ref="CS17:CS22"/>
    <mergeCell ref="CB17:CB22"/>
    <mergeCell ref="CC17:CC22"/>
    <mergeCell ref="CD17:CD22"/>
    <mergeCell ref="CE17:CE22"/>
    <mergeCell ref="CF17:CF22"/>
    <mergeCell ref="CG17:CG22"/>
    <mergeCell ref="CH17:CH22"/>
    <mergeCell ref="CI17:CI22"/>
    <mergeCell ref="CJ17:CJ22"/>
    <mergeCell ref="L15:BJ15"/>
    <mergeCell ref="A16:AC16"/>
    <mergeCell ref="BC16:BR16"/>
    <mergeCell ref="AF18:AF22"/>
    <mergeCell ref="AG18:AG22"/>
    <mergeCell ref="AH18:AH22"/>
    <mergeCell ref="AI18:AI22"/>
    <mergeCell ref="A17:E22"/>
    <mergeCell ref="F17:M22"/>
    <mergeCell ref="N17:U22"/>
    <mergeCell ref="V17:AC22"/>
    <mergeCell ref="AD17:AV17"/>
    <mergeCell ref="AS18:AS22"/>
    <mergeCell ref="AY17:AY22"/>
    <mergeCell ref="BB17:BB22"/>
    <mergeCell ref="BC17:BJ22"/>
    <mergeCell ref="AD18:AD22"/>
    <mergeCell ref="AE18:AE22"/>
    <mergeCell ref="AX17:AX22"/>
    <mergeCell ref="AJ18:AJ22"/>
    <mergeCell ref="AK18:AK22"/>
    <mergeCell ref="AL18:AL22"/>
    <mergeCell ref="AM18:AM22"/>
    <mergeCell ref="BK17:BK22"/>
    <mergeCell ref="A24:E24"/>
    <mergeCell ref="F24:M24"/>
    <mergeCell ref="N24:U24"/>
    <mergeCell ref="V24:AC24"/>
    <mergeCell ref="BC24:BJ24"/>
    <mergeCell ref="A23:E23"/>
    <mergeCell ref="F23:M23"/>
    <mergeCell ref="N23:U23"/>
    <mergeCell ref="V23:AC23"/>
    <mergeCell ref="BC23:BJ23"/>
    <mergeCell ref="A26:E26"/>
    <mergeCell ref="F26:M26"/>
    <mergeCell ref="N26:U26"/>
    <mergeCell ref="V26:AC26"/>
    <mergeCell ref="BC26:BJ26"/>
    <mergeCell ref="A25:E25"/>
    <mergeCell ref="F25:M25"/>
    <mergeCell ref="N25:U25"/>
    <mergeCell ref="V25:AC25"/>
    <mergeCell ref="BC25:BJ25"/>
    <mergeCell ref="A28:E28"/>
    <mergeCell ref="F28:M28"/>
    <mergeCell ref="N28:U28"/>
    <mergeCell ref="V28:AC28"/>
    <mergeCell ref="BC28:BJ28"/>
    <mergeCell ref="A27:E27"/>
    <mergeCell ref="F27:M27"/>
    <mergeCell ref="N27:U27"/>
    <mergeCell ref="V27:AC27"/>
    <mergeCell ref="BC27:BJ27"/>
    <mergeCell ref="A30:E30"/>
    <mergeCell ref="F30:M30"/>
    <mergeCell ref="N30:U30"/>
    <mergeCell ref="V30:AC30"/>
    <mergeCell ref="BC30:BJ30"/>
    <mergeCell ref="A29:E29"/>
    <mergeCell ref="F29:M29"/>
    <mergeCell ref="N29:U29"/>
    <mergeCell ref="V29:AC29"/>
    <mergeCell ref="BC29:BJ29"/>
    <mergeCell ref="A32:E32"/>
    <mergeCell ref="F32:M32"/>
    <mergeCell ref="N32:U32"/>
    <mergeCell ref="V32:AC32"/>
    <mergeCell ref="BC32:BJ32"/>
    <mergeCell ref="A31:E31"/>
    <mergeCell ref="F31:M31"/>
    <mergeCell ref="N31:U31"/>
    <mergeCell ref="V31:AC31"/>
    <mergeCell ref="BC31:BJ31"/>
    <mergeCell ref="A34:E34"/>
    <mergeCell ref="F34:M34"/>
    <mergeCell ref="N34:U34"/>
    <mergeCell ref="V34:AC34"/>
    <mergeCell ref="BC34:BJ34"/>
    <mergeCell ref="A33:E33"/>
    <mergeCell ref="F33:M33"/>
    <mergeCell ref="N33:U33"/>
    <mergeCell ref="V33:AC33"/>
    <mergeCell ref="BC33:BJ33"/>
    <mergeCell ref="BK1048546:BR1048546"/>
    <mergeCell ref="A36:E36"/>
    <mergeCell ref="F36:M36"/>
    <mergeCell ref="N36:U36"/>
    <mergeCell ref="V36:AC36"/>
    <mergeCell ref="BC36:BJ36"/>
    <mergeCell ref="A35:E35"/>
    <mergeCell ref="F35:M35"/>
    <mergeCell ref="N35:U35"/>
    <mergeCell ref="V35:AC35"/>
    <mergeCell ref="BC35:BJ35"/>
    <mergeCell ref="CU17:CU22"/>
    <mergeCell ref="AD16:BB16"/>
    <mergeCell ref="BS16:CL16"/>
    <mergeCell ref="CM16:CS16"/>
    <mergeCell ref="G1:AC1"/>
    <mergeCell ref="F2:L2"/>
    <mergeCell ref="M2:AC2"/>
    <mergeCell ref="F3:L3"/>
    <mergeCell ref="M3:AC3"/>
    <mergeCell ref="F5:M5"/>
    <mergeCell ref="N5:AC5"/>
    <mergeCell ref="F6:M6"/>
    <mergeCell ref="N6:AC6"/>
    <mergeCell ref="AT18:AT22"/>
    <mergeCell ref="AU18:AU22"/>
    <mergeCell ref="AV18:AV22"/>
    <mergeCell ref="AW18:AW22"/>
    <mergeCell ref="AZ18:AZ22"/>
    <mergeCell ref="BA18:BA22"/>
    <mergeCell ref="AN18:AN22"/>
    <mergeCell ref="AO18:AO22"/>
    <mergeCell ref="AP18:AP22"/>
    <mergeCell ref="AQ18:AQ22"/>
    <mergeCell ref="AR18:AR22"/>
    <mergeCell ref="BL33:BR33"/>
    <mergeCell ref="BL34:BR34"/>
    <mergeCell ref="BL35:BR35"/>
    <mergeCell ref="BL36:BR36"/>
    <mergeCell ref="BL24:BR24"/>
    <mergeCell ref="BL25:BR25"/>
    <mergeCell ref="BL26:BR26"/>
    <mergeCell ref="BL27:BR27"/>
    <mergeCell ref="BL28:BR28"/>
    <mergeCell ref="BL29:BR29"/>
    <mergeCell ref="BL30:BR30"/>
    <mergeCell ref="BL31:BR31"/>
    <mergeCell ref="BL32:BR32"/>
  </mergeCells>
  <conditionalFormatting sqref="A37:CU300">
    <cfRule type="cellIs" dxfId="88" priority="23" operator="equal">
      <formula>"MODERADO"</formula>
    </cfRule>
    <cfRule type="cellIs" dxfId="87" priority="24" operator="equal">
      <formula>"MAYOR"</formula>
    </cfRule>
    <cfRule type="cellIs" dxfId="86" priority="25" operator="equal">
      <formula>"CATASTRÓFICO"</formula>
    </cfRule>
  </conditionalFormatting>
  <conditionalFormatting sqref="AX23:AY36 BA23:BB36">
    <cfRule type="containsText" dxfId="85" priority="7" operator="containsText" text=".">
      <formula>NOT(ISERROR(SEARCH(".",AX23)))</formula>
    </cfRule>
    <cfRule type="containsText" dxfId="84" priority="8" operator="containsText" text="MODERADO">
      <formula>NOT(ISERROR(SEARCH("MODERADO",AX23)))</formula>
    </cfRule>
    <cfRule type="containsText" dxfId="83" priority="9" operator="containsText" text="MAYOR">
      <formula>NOT(ISERROR(SEARCH("MAYOR",AX23)))</formula>
    </cfRule>
    <cfRule type="containsText" dxfId="82" priority="10" operator="containsText" text="CATASTRÓFICO">
      <formula>NOT(ISERROR(SEARCH("CATASTRÓFICO",AX23)))</formula>
    </cfRule>
  </conditionalFormatting>
  <conditionalFormatting sqref="AX17:BB17 AZ18:BA18">
    <cfRule type="containsText" dxfId="81" priority="26" operator="containsText" text=".">
      <formula>NOT(ISERROR(SEARCH(".",AX17)))</formula>
    </cfRule>
    <cfRule type="containsText" dxfId="80" priority="27" operator="containsText" text="MODERADO">
      <formula>NOT(ISERROR(SEARCH("MODERADO",AX17)))</formula>
    </cfRule>
    <cfRule type="containsText" dxfId="79" priority="28" operator="containsText" text="MAYOR">
      <formula>NOT(ISERROR(SEARCH("MAYOR",AX17)))</formula>
    </cfRule>
    <cfRule type="containsText" dxfId="78" priority="29" operator="containsText" text="CATASTRÓFICO">
      <formula>NOT(ISERROR(SEARCH("CATASTRÓFICO",AX17)))</formula>
    </cfRule>
  </conditionalFormatting>
  <conditionalFormatting sqref="BC35:BC36">
    <cfRule type="cellIs" dxfId="77" priority="11" operator="equal">
      <formula>"MODERADO"</formula>
    </cfRule>
    <cfRule type="cellIs" dxfId="76" priority="12" operator="equal">
      <formula>"MAYOR"</formula>
    </cfRule>
    <cfRule type="cellIs" dxfId="75" priority="13" operator="equal">
      <formula>"CATASTRÓFICO"</formula>
    </cfRule>
  </conditionalFormatting>
  <conditionalFormatting sqref="BC24:BJ34">
    <cfRule type="cellIs" dxfId="74" priority="4" operator="equal">
      <formula>"MODERADO"</formula>
    </cfRule>
    <cfRule type="cellIs" dxfId="73" priority="5" operator="equal">
      <formula>"MAYOR"</formula>
    </cfRule>
    <cfRule type="cellIs" dxfId="72" priority="6" operator="equal">
      <formula>"CATASTRÓFICO"</formula>
    </cfRule>
  </conditionalFormatting>
  <conditionalFormatting sqref="BK23:BL36">
    <cfRule type="cellIs" dxfId="71" priority="18" operator="equal">
      <formula>"MODERADO"</formula>
    </cfRule>
    <cfRule type="cellIs" dxfId="70" priority="19" operator="equal">
      <formula>"MAYOR"</formula>
    </cfRule>
    <cfRule type="cellIs" dxfId="69" priority="20" operator="equal">
      <formula>"CATASTRÓFICO"</formula>
    </cfRule>
  </conditionalFormatting>
  <conditionalFormatting sqref="BS23:CU36">
    <cfRule type="cellIs" dxfId="68" priority="1" operator="equal">
      <formula>"MODERADO"</formula>
    </cfRule>
    <cfRule type="cellIs" dxfId="67" priority="2" operator="equal">
      <formula>"MAYOR"</formula>
    </cfRule>
    <cfRule type="cellIs" dxfId="66" priority="3" operator="equal">
      <formula>"CATASTRÓFICO"</formula>
    </cfRule>
  </conditionalFormatting>
  <dataValidations count="12">
    <dataValidation type="list" allowBlank="1" showInputMessage="1" showErrorMessage="1" sqref="AY23:AY36" xr:uid="{00000000-0002-0000-0D00-000000000000}">
      <formula1>"1,2,3,4,5"</formula1>
    </dataValidation>
    <dataValidation type="list" allowBlank="1" showInputMessage="1" showErrorMessage="1" sqref="AD23:AV36" xr:uid="{00000000-0002-0000-0D00-000001000000}">
      <formula1>"SI, NO"</formula1>
    </dataValidation>
    <dataValidation type="list" allowBlank="1" showInputMessage="1" showErrorMessage="1" sqref="CN23:CN36" xr:uid="{00000000-0002-0000-0D00-000002000000}">
      <formula1>"Directamente, Indirectamente, No disminuye"</formula1>
    </dataValidation>
    <dataValidation type="list" allowBlank="1" showInputMessage="1" showErrorMessage="1" sqref="CM23:CM36" xr:uid="{00000000-0002-0000-0D00-000003000000}">
      <formula1>"Directamente, No disminuye"</formula1>
    </dataValidation>
    <dataValidation type="list" allowBlank="1" showInputMessage="1" showErrorMessage="1" sqref="CI23:CI36" xr:uid="{00000000-0002-0000-0D00-000004000000}">
      <formula1>"Siempre se ejecuta, Algunas veces, No se ejecuta"</formula1>
    </dataValidation>
    <dataValidation type="list" allowBlank="1" showInputMessage="1" showErrorMessage="1" sqref="BY23:BY36" xr:uid="{00000000-0002-0000-0D00-000005000000}">
      <formula1>"Completa, Incompleta, No existe"</formula1>
    </dataValidation>
    <dataValidation type="list" allowBlank="1" showInputMessage="1" showErrorMessage="1" sqref="BX23:BX36" xr:uid="{00000000-0002-0000-0D00-000006000000}">
      <formula1>"Se investigan y se resuelven oportunamente, No se investigan y se resuelven oportunamente"</formula1>
    </dataValidation>
    <dataValidation type="list" allowBlank="1" showInputMessage="1" showErrorMessage="1" sqref="BW23:BW36" xr:uid="{00000000-0002-0000-0D00-000007000000}">
      <formula1>"Confiable, No confiable"</formula1>
    </dataValidation>
    <dataValidation type="list" allowBlank="1" showInputMessage="1" showErrorMessage="1" sqref="BV23:BV36" xr:uid="{00000000-0002-0000-0D00-000008000000}">
      <formula1>"Prevenir, Detectar, No es un control"</formula1>
    </dataValidation>
    <dataValidation type="list" allowBlank="1" showInputMessage="1" showErrorMessage="1" sqref="BU23:BU36" xr:uid="{00000000-0002-0000-0D00-000009000000}">
      <formula1>"Oportuna, Inoportuna"</formula1>
    </dataValidation>
    <dataValidation type="list" allowBlank="1" showInputMessage="1" showErrorMessage="1" sqref="BT23:BT36" xr:uid="{00000000-0002-0000-0D00-00000A000000}">
      <formula1>"Adecuado, Inadecuado"</formula1>
    </dataValidation>
    <dataValidation type="list" allowBlank="1" showInputMessage="1" showErrorMessage="1" sqref="BS23:BS36" xr:uid="{00000000-0002-0000-0D00-00000B000000}">
      <formula1>"Asignado, No asignado"</formula1>
    </dataValidation>
  </dataValidations>
  <pageMargins left="0.7" right="0.7" top="0.75" bottom="0.75" header="0.3" footer="0.3"/>
  <pageSetup paperSize="9"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28"/>
  <sheetViews>
    <sheetView showGridLines="0" zoomScale="70" zoomScaleNormal="70" zoomScalePageLayoutView="85" workbookViewId="0">
      <selection activeCell="AE24" sqref="AE24"/>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59" width="15.88671875" customWidth="1"/>
    <col min="60" max="60" width="14.44140625" customWidth="1"/>
    <col min="61" max="61" width="4.5546875" hidden="1" customWidth="1"/>
    <col min="62" max="62" width="9.5546875" customWidth="1"/>
    <col min="63" max="63" width="19.44140625" style="31" customWidth="1"/>
    <col min="64" max="70" width="2.44140625" style="31"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37.4414062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COUNTIF($CS$23:$CS$300,AE2)</f>
        <v>0</v>
      </c>
    </row>
    <row r="3" spans="1:99" ht="15" customHeight="1" x14ac:dyDescent="0.3">
      <c r="F3" s="269" t="s">
        <v>894</v>
      </c>
      <c r="G3" s="269"/>
      <c r="H3" s="269"/>
      <c r="I3" s="269"/>
      <c r="J3" s="269"/>
      <c r="K3" s="269"/>
      <c r="L3" s="269"/>
      <c r="M3" s="269" t="s">
        <v>442</v>
      </c>
      <c r="N3" s="269"/>
      <c r="O3" s="269"/>
      <c r="P3" s="269"/>
      <c r="Q3" s="269"/>
      <c r="R3" s="269"/>
      <c r="S3" s="269"/>
      <c r="T3" s="269"/>
      <c r="U3" s="269"/>
      <c r="V3" s="269"/>
      <c r="W3" s="269"/>
      <c r="X3" s="269"/>
      <c r="Y3" s="269"/>
      <c r="Z3" s="269"/>
      <c r="AA3" s="269"/>
      <c r="AB3" s="269"/>
      <c r="AC3" s="269"/>
      <c r="AE3" s="121" t="s">
        <v>367</v>
      </c>
      <c r="AF3" s="121">
        <f t="shared" ref="AF3:AF5" si="0">COUNTIF($CS$23:$CS$300,AE3)</f>
        <v>4</v>
      </c>
    </row>
    <row r="4" spans="1:99" x14ac:dyDescent="0.3">
      <c r="AE4" s="121" t="s">
        <v>372</v>
      </c>
      <c r="AF4" s="121">
        <f t="shared" si="0"/>
        <v>2</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 t="shared" si="0"/>
        <v>0</v>
      </c>
    </row>
    <row r="6" spans="1:99" x14ac:dyDescent="0.3">
      <c r="F6" s="270">
        <v>45211</v>
      </c>
      <c r="G6" s="269"/>
      <c r="H6" s="269"/>
      <c r="I6" s="269"/>
      <c r="J6" s="269"/>
      <c r="K6" s="269"/>
      <c r="L6" s="269"/>
      <c r="M6" s="269"/>
      <c r="N6" s="269" t="s">
        <v>79</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t="36" hidden="1" customHeight="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150"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150"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150"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150"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150"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150"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150" ht="232.35" customHeight="1" x14ac:dyDescent="0.3">
      <c r="A23" s="286" t="s">
        <v>76</v>
      </c>
      <c r="B23" s="295"/>
      <c r="C23" s="295"/>
      <c r="D23" s="295"/>
      <c r="E23" s="295"/>
      <c r="F23" s="315" t="s">
        <v>78</v>
      </c>
      <c r="G23" s="315"/>
      <c r="H23" s="315"/>
      <c r="I23" s="315"/>
      <c r="J23" s="315"/>
      <c r="K23" s="315"/>
      <c r="L23" s="315"/>
      <c r="M23" s="315"/>
      <c r="N23" s="295" t="s">
        <v>73</v>
      </c>
      <c r="O23" s="295"/>
      <c r="P23" s="295"/>
      <c r="Q23" s="295"/>
      <c r="R23" s="295"/>
      <c r="S23" s="295"/>
      <c r="T23" s="295"/>
      <c r="U23" s="295"/>
      <c r="V23" s="315" t="s">
        <v>67</v>
      </c>
      <c r="W23" s="315"/>
      <c r="X23" s="315"/>
      <c r="Y23" s="315"/>
      <c r="Z23" s="315"/>
      <c r="AA23" s="315"/>
      <c r="AB23" s="315"/>
      <c r="AC23" s="343"/>
      <c r="AD23" s="5" t="s">
        <v>36</v>
      </c>
      <c r="AE23" s="5" t="s">
        <v>37</v>
      </c>
      <c r="AF23" s="5" t="s">
        <v>37</v>
      </c>
      <c r="AG23" s="5" t="s">
        <v>37</v>
      </c>
      <c r="AH23" s="5" t="s">
        <v>36</v>
      </c>
      <c r="AI23" s="5" t="s">
        <v>37</v>
      </c>
      <c r="AJ23" s="5" t="s">
        <v>36</v>
      </c>
      <c r="AK23" s="5" t="s">
        <v>37</v>
      </c>
      <c r="AL23" s="5" t="s">
        <v>37</v>
      </c>
      <c r="AM23" s="5" t="s">
        <v>36</v>
      </c>
      <c r="AN23" s="5" t="s">
        <v>36</v>
      </c>
      <c r="AO23" s="5" t="s">
        <v>36</v>
      </c>
      <c r="AP23" s="5" t="s">
        <v>36</v>
      </c>
      <c r="AQ23" s="5" t="s">
        <v>36</v>
      </c>
      <c r="AR23" s="5" t="s">
        <v>36</v>
      </c>
      <c r="AS23" s="5" t="s">
        <v>37</v>
      </c>
      <c r="AT23" s="5" t="s">
        <v>37</v>
      </c>
      <c r="AU23" s="5" t="s">
        <v>37</v>
      </c>
      <c r="AV23" s="5" t="s">
        <v>37</v>
      </c>
      <c r="AW23" s="7">
        <f t="shared" ref="AW23:AW28" si="1">COUNTIF(AD23:AV23, "SI")</f>
        <v>9</v>
      </c>
      <c r="AX23" s="6" t="str">
        <f t="shared" ref="AX23:AX28" si="2">IF($AS23="SI","CATASTRÓFICO",IF($AW23=0,".",IF($AW23&lt;6,"MODERADO",IF($AW23&lt;12,"MAYOR","CATASTRÓFICO"))))</f>
        <v>MAYOR</v>
      </c>
      <c r="AY23" s="6">
        <v>1</v>
      </c>
      <c r="AZ23" s="118">
        <f t="shared" ref="AZ23:AZ28" si="3">IF(AX23="MODERADO",3,IF(AX23="MAYOR",4,IF(AX23="CATASTRÓFICO",5,"0")))</f>
        <v>4</v>
      </c>
      <c r="BA23" s="8">
        <f t="shared" ref="BA23:BA28" si="4">IF($AZ23=5,5,IF(AND($AZ23=4,$AY23&gt;2),5,IF(AND($AZ23=4,$AY23&lt;3),4,IF(AND($AZ23=3,$AY23=5),5,IF(AND($AZ23=3,$AY23&gt;2),4,IF(AND($AZ23=3,$AY23&lt;3),3,0))))))</f>
        <v>4</v>
      </c>
      <c r="BB23" s="6" t="str">
        <f>IFERROR(INDEX('Ayuda Diligenciamiento'!$AG$11:$AK$15,MATCH($AY23,'Ayuda Diligenciamiento'!$AF$11:$AF$15,0),MATCH($AZ23,'Ayuda Diligenciamiento'!$AG$10:$AK$10,0)),"")</f>
        <v>MAYOR</v>
      </c>
      <c r="BC23" s="357" t="s">
        <v>701</v>
      </c>
      <c r="BD23" s="315"/>
      <c r="BE23" s="315"/>
      <c r="BF23" s="315"/>
      <c r="BG23" s="315"/>
      <c r="BH23" s="315"/>
      <c r="BI23" s="315"/>
      <c r="BJ23" s="315"/>
      <c r="BK23" s="113" t="s">
        <v>463</v>
      </c>
      <c r="BL23" s="285" t="s">
        <v>705</v>
      </c>
      <c r="BM23" s="285"/>
      <c r="BN23" s="285"/>
      <c r="BO23" s="285"/>
      <c r="BP23" s="285"/>
      <c r="BQ23" s="285"/>
      <c r="BR23" s="285"/>
      <c r="BS23" s="9" t="s">
        <v>400</v>
      </c>
      <c r="BT23" s="9" t="s">
        <v>401</v>
      </c>
      <c r="BU23" s="9" t="s">
        <v>402</v>
      </c>
      <c r="BV23" s="9" t="s">
        <v>403</v>
      </c>
      <c r="BW23" s="9" t="s">
        <v>405</v>
      </c>
      <c r="BX23" s="6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410</v>
      </c>
      <c r="CO23" s="9">
        <f>IF(CM23="Directamente",IF(CL23="Fuerte", 2, IF(CL23="Moderado", 1,0)),0)</f>
        <v>2</v>
      </c>
      <c r="CP23" s="9">
        <f>IF(CN23="Directamente",IF(CL23="Fuerte",2,IF(CL23="Moderado",1,0)),IF(AND(CN23="Indirectamente",CL23="Fuerte"),1,0))</f>
        <v>0</v>
      </c>
      <c r="CQ23" s="9">
        <f>IF(AY23-CO23&lt;=0,1,AY23-CO23)</f>
        <v>1</v>
      </c>
      <c r="CR23" s="9">
        <f>IF(AZ23-CP23&lt;=0,1,AZ23-CP23)</f>
        <v>4</v>
      </c>
      <c r="CS23" s="9" t="str">
        <f>IF(CN23&lt;&gt;"",INDEX('Ayuda Diligenciamiento'!$AG$11:$AK$15,MATCH(CQ23,'Ayuda Diligenciamiento'!$AF$11:$AF$15,0),MATCH(CR23,'Ayuda Diligenciamiento'!$AG$10:$AK$10,0)),"")</f>
        <v>MAYOR</v>
      </c>
      <c r="CT23" s="145">
        <f>IF(CS23="BAJO",1,IF(CS23="MODERADO",3,IF(CS23="MAYOR",4,5)))</f>
        <v>4</v>
      </c>
      <c r="CU23" s="71"/>
    </row>
    <row r="24" spans="1:150" ht="213.6" customHeight="1" x14ac:dyDescent="0.3">
      <c r="A24" s="286" t="s">
        <v>76</v>
      </c>
      <c r="B24" s="295"/>
      <c r="C24" s="295"/>
      <c r="D24" s="295"/>
      <c r="E24" s="295"/>
      <c r="F24" s="315" t="s">
        <v>77</v>
      </c>
      <c r="G24" s="315"/>
      <c r="H24" s="315"/>
      <c r="I24" s="315"/>
      <c r="J24" s="315"/>
      <c r="K24" s="315"/>
      <c r="L24" s="315"/>
      <c r="M24" s="315"/>
      <c r="N24" s="287" t="s">
        <v>71</v>
      </c>
      <c r="O24" s="287"/>
      <c r="P24" s="287"/>
      <c r="Q24" s="287"/>
      <c r="R24" s="287"/>
      <c r="S24" s="287"/>
      <c r="T24" s="287"/>
      <c r="U24" s="287"/>
      <c r="V24" s="315" t="s">
        <v>67</v>
      </c>
      <c r="W24" s="315"/>
      <c r="X24" s="315"/>
      <c r="Y24" s="315"/>
      <c r="Z24" s="315"/>
      <c r="AA24" s="315"/>
      <c r="AB24" s="315"/>
      <c r="AC24" s="343"/>
      <c r="AD24" s="5" t="s">
        <v>36</v>
      </c>
      <c r="AE24" s="5" t="s">
        <v>37</v>
      </c>
      <c r="AF24" s="5" t="s">
        <v>37</v>
      </c>
      <c r="AG24" s="5" t="s">
        <v>37</v>
      </c>
      <c r="AH24" s="5" t="s">
        <v>36</v>
      </c>
      <c r="AI24" s="5" t="s">
        <v>37</v>
      </c>
      <c r="AJ24" s="5" t="s">
        <v>36</v>
      </c>
      <c r="AK24" s="5" t="s">
        <v>37</v>
      </c>
      <c r="AL24" s="5" t="s">
        <v>37</v>
      </c>
      <c r="AM24" s="5" t="s">
        <v>36</v>
      </c>
      <c r="AN24" s="5" t="s">
        <v>36</v>
      </c>
      <c r="AO24" s="5" t="s">
        <v>36</v>
      </c>
      <c r="AP24" s="5" t="s">
        <v>36</v>
      </c>
      <c r="AQ24" s="5" t="s">
        <v>36</v>
      </c>
      <c r="AR24" s="5" t="s">
        <v>36</v>
      </c>
      <c r="AS24" s="5" t="s">
        <v>37</v>
      </c>
      <c r="AT24" s="5" t="s">
        <v>37</v>
      </c>
      <c r="AU24" s="5" t="s">
        <v>37</v>
      </c>
      <c r="AV24" s="5" t="s">
        <v>37</v>
      </c>
      <c r="AW24" s="7">
        <f t="shared" si="1"/>
        <v>9</v>
      </c>
      <c r="AX24" s="6" t="str">
        <f t="shared" si="2"/>
        <v>MAYOR</v>
      </c>
      <c r="AY24" s="6">
        <v>1</v>
      </c>
      <c r="AZ24" s="118">
        <f t="shared" si="3"/>
        <v>4</v>
      </c>
      <c r="BA24" s="8">
        <f t="shared" si="4"/>
        <v>4</v>
      </c>
      <c r="BB24" s="6" t="str">
        <f>IFERROR(INDEX('Ayuda Diligenciamiento'!$AG$11:$AK$15,MATCH($AY24,'Ayuda Diligenciamiento'!$AF$11:$AF$15,0),MATCH($AZ24,'Ayuda Diligenciamiento'!$AG$10:$AK$10,0)),"")</f>
        <v>MAYOR</v>
      </c>
      <c r="BC24" s="357" t="s">
        <v>702</v>
      </c>
      <c r="BD24" s="315"/>
      <c r="BE24" s="315"/>
      <c r="BF24" s="315"/>
      <c r="BG24" s="315"/>
      <c r="BH24" s="315"/>
      <c r="BI24" s="315"/>
      <c r="BJ24" s="315"/>
      <c r="BK24" s="113" t="s">
        <v>467</v>
      </c>
      <c r="BL24" s="285" t="s">
        <v>705</v>
      </c>
      <c r="BM24" s="285"/>
      <c r="BN24" s="285"/>
      <c r="BO24" s="285"/>
      <c r="BP24" s="285"/>
      <c r="BQ24" s="285"/>
      <c r="BR24" s="285"/>
      <c r="BS24" s="9" t="s">
        <v>400</v>
      </c>
      <c r="BT24" s="9" t="s">
        <v>401</v>
      </c>
      <c r="BU24" s="9" t="s">
        <v>402</v>
      </c>
      <c r="BV24" s="9" t="s">
        <v>403</v>
      </c>
      <c r="BW24" s="9" t="s">
        <v>405</v>
      </c>
      <c r="BX24" s="69" t="s">
        <v>406</v>
      </c>
      <c r="BY24" s="9" t="s">
        <v>407</v>
      </c>
      <c r="BZ24" s="9">
        <f t="shared" ref="BZ24:BZ28" si="5">IFERROR(IF(BS24="Asignado", 15, 0), "")</f>
        <v>15</v>
      </c>
      <c r="CA24" s="9">
        <f t="shared" ref="CA24:CA28" si="6">IFERROR(IF(BT24="Adecuado", 15, 0), "")</f>
        <v>15</v>
      </c>
      <c r="CB24" s="9">
        <f t="shared" ref="CB24:CB28" si="7">IFERROR(IF(BU24="Oportuna", 15, 0), "")</f>
        <v>15</v>
      </c>
      <c r="CC24" s="9">
        <f t="shared" ref="CC24:CC28" si="8">IFERROR(IF(BV24="Prevenir", 15,IF(BV24="Detectar", 10, 0)), "")</f>
        <v>15</v>
      </c>
      <c r="CD24" s="9">
        <f t="shared" ref="CD24:CD28" si="9">IFERROR(IF(BW24="Confiable", 15, 0), "")</f>
        <v>15</v>
      </c>
      <c r="CE24" s="9">
        <f t="shared" ref="CE24:CE28" si="10">IFERROR(IF(BX24="Se investigan y se resuelven oportunamente", 15, 0), "")</f>
        <v>15</v>
      </c>
      <c r="CF24" s="9">
        <f t="shared" ref="CF24:CF28" si="11">IFERROR(IF(BY24="Completa", 10,IF(BY24="Incompleta",5, 0)), "")</f>
        <v>10</v>
      </c>
      <c r="CG24" s="9">
        <f t="shared" ref="CG24:CG28" si="12">SUM(BZ24:CF24)</f>
        <v>100</v>
      </c>
      <c r="CH24" s="9" t="str">
        <f t="shared" ref="CH24:CH28" si="13">IF(CG24&lt;=85, "Debil", IF(CG24&lt;=95, "Moderado", IF(CG24&lt;=100,"Fuerte","")))</f>
        <v>Fuerte</v>
      </c>
      <c r="CI24" s="9" t="s">
        <v>408</v>
      </c>
      <c r="CJ24" s="9" t="str">
        <f t="shared" ref="CJ24:CJ28" si="14">IF(CI24="Siempre se ejecuta","Fuerte",IF(CI24="Algunas veces","Moderado",IF(CI24="No se ejecuta","Debil","")))</f>
        <v>Fuerte</v>
      </c>
      <c r="CK24" s="9" t="str">
        <f t="shared" ref="CK24:CK28" si="15">IF(OR(CJ24="Debil",CH24="Debil"),"Debil", IF(OR(CJ24="Moderado",CH24="Moderado"), "Moderado", "Fuerte"))</f>
        <v>Fuerte</v>
      </c>
      <c r="CL24" s="9" t="str">
        <f t="shared" ref="CL24:CL28" si="16">CK24</f>
        <v>Fuerte</v>
      </c>
      <c r="CM24" s="9" t="s">
        <v>409</v>
      </c>
      <c r="CN24" s="9" t="s">
        <v>410</v>
      </c>
      <c r="CO24" s="9">
        <f t="shared" ref="CO24:CO28" si="17">IF(CM24="Directamente",IF(CL24="Fuerte", 2, IF(CL24="Moderado", 1,0)),0)</f>
        <v>2</v>
      </c>
      <c r="CP24" s="9">
        <f t="shared" ref="CP24:CP28" si="18">IF(CN24="Directamente",IF(CL24="Fuerte",2,IF(CL24="Moderado",1,0)),IF(AND(CN24="Indirectamente",CL24="Fuerte"),1,0))</f>
        <v>0</v>
      </c>
      <c r="CQ24" s="9">
        <f t="shared" ref="CQ24:CQ28" si="19">IF(AY24-CO24&lt;=0,1,AY24-CO24)</f>
        <v>1</v>
      </c>
      <c r="CR24" s="9">
        <f t="shared" ref="CR24:CR28" si="20">IF(AZ24-CP24&lt;=0,1,AZ24-CP24)</f>
        <v>4</v>
      </c>
      <c r="CS24" s="9" t="str">
        <f>IF(CN24&lt;&gt;"",INDEX('Ayuda Diligenciamiento'!$AG$11:$AK$15,MATCH(CQ24,'Ayuda Diligenciamiento'!$AF$11:$AF$15,0),MATCH(CR24,'Ayuda Diligenciamiento'!$AG$10:$AK$10,0)),"")</f>
        <v>MAYOR</v>
      </c>
      <c r="CT24" s="145">
        <f t="shared" ref="CT24:CT28" si="21">IF(CS24="BAJO",1,IF(CS24="MODERADO",3,IF(CS24="MAYOR",4,5)))</f>
        <v>4</v>
      </c>
      <c r="CU24" s="71"/>
    </row>
    <row r="25" spans="1:150" ht="266.10000000000002" customHeight="1" x14ac:dyDescent="0.3">
      <c r="A25" s="286" t="s">
        <v>76</v>
      </c>
      <c r="B25" s="295"/>
      <c r="C25" s="295"/>
      <c r="D25" s="295"/>
      <c r="E25" s="295"/>
      <c r="F25" s="315" t="s">
        <v>75</v>
      </c>
      <c r="G25" s="315"/>
      <c r="H25" s="315"/>
      <c r="I25" s="315"/>
      <c r="J25" s="315"/>
      <c r="K25" s="315"/>
      <c r="L25" s="315"/>
      <c r="M25" s="315"/>
      <c r="N25" s="287" t="s">
        <v>68</v>
      </c>
      <c r="O25" s="287"/>
      <c r="P25" s="287"/>
      <c r="Q25" s="287"/>
      <c r="R25" s="287"/>
      <c r="S25" s="287"/>
      <c r="T25" s="287"/>
      <c r="U25" s="287"/>
      <c r="V25" s="315" t="s">
        <v>67</v>
      </c>
      <c r="W25" s="315"/>
      <c r="X25" s="315"/>
      <c r="Y25" s="315"/>
      <c r="Z25" s="315"/>
      <c r="AA25" s="315"/>
      <c r="AB25" s="315"/>
      <c r="AC25" s="343"/>
      <c r="AD25" s="5" t="s">
        <v>36</v>
      </c>
      <c r="AE25" s="5" t="s">
        <v>37</v>
      </c>
      <c r="AF25" s="5" t="s">
        <v>37</v>
      </c>
      <c r="AG25" s="5" t="s">
        <v>37</v>
      </c>
      <c r="AH25" s="5" t="s">
        <v>36</v>
      </c>
      <c r="AI25" s="5" t="s">
        <v>37</v>
      </c>
      <c r="AJ25" s="5" t="s">
        <v>36</v>
      </c>
      <c r="AK25" s="5" t="s">
        <v>37</v>
      </c>
      <c r="AL25" s="5" t="s">
        <v>37</v>
      </c>
      <c r="AM25" s="5" t="s">
        <v>36</v>
      </c>
      <c r="AN25" s="5" t="s">
        <v>36</v>
      </c>
      <c r="AO25" s="5" t="s">
        <v>36</v>
      </c>
      <c r="AP25" s="5" t="s">
        <v>36</v>
      </c>
      <c r="AQ25" s="5" t="s">
        <v>36</v>
      </c>
      <c r="AR25" s="5" t="s">
        <v>36</v>
      </c>
      <c r="AS25" s="5" t="s">
        <v>37</v>
      </c>
      <c r="AT25" s="5" t="s">
        <v>37</v>
      </c>
      <c r="AU25" s="5" t="s">
        <v>37</v>
      </c>
      <c r="AV25" s="5" t="s">
        <v>37</v>
      </c>
      <c r="AW25" s="7">
        <f t="shared" si="1"/>
        <v>9</v>
      </c>
      <c r="AX25" s="6" t="str">
        <f t="shared" si="2"/>
        <v>MAYOR</v>
      </c>
      <c r="AY25" s="6">
        <v>1</v>
      </c>
      <c r="AZ25" s="118">
        <f t="shared" si="3"/>
        <v>4</v>
      </c>
      <c r="BA25" s="8">
        <f t="shared" si="4"/>
        <v>4</v>
      </c>
      <c r="BB25" s="6" t="str">
        <f>IFERROR(INDEX('Ayuda Diligenciamiento'!$AG$11:$AK$15,MATCH($AY25,'Ayuda Diligenciamiento'!$AF$11:$AF$15,0),MATCH($AZ25,'Ayuda Diligenciamiento'!$AG$10:$AK$10,0)),"")</f>
        <v>MAYOR</v>
      </c>
      <c r="BC25" s="357" t="s">
        <v>706</v>
      </c>
      <c r="BD25" s="315"/>
      <c r="BE25" s="315"/>
      <c r="BF25" s="315"/>
      <c r="BG25" s="315"/>
      <c r="BH25" s="315"/>
      <c r="BI25" s="315"/>
      <c r="BJ25" s="315"/>
      <c r="BK25" s="113" t="s">
        <v>467</v>
      </c>
      <c r="BL25" s="285" t="s">
        <v>705</v>
      </c>
      <c r="BM25" s="285"/>
      <c r="BN25" s="285"/>
      <c r="BO25" s="285"/>
      <c r="BP25" s="285"/>
      <c r="BQ25" s="285"/>
      <c r="BR25" s="285"/>
      <c r="BS25" s="9" t="s">
        <v>400</v>
      </c>
      <c r="BT25" s="9" t="s">
        <v>401</v>
      </c>
      <c r="BU25" s="9" t="s">
        <v>402</v>
      </c>
      <c r="BV25" s="9" t="s">
        <v>403</v>
      </c>
      <c r="BW25" s="9" t="s">
        <v>405</v>
      </c>
      <c r="BX25" s="69" t="s">
        <v>406</v>
      </c>
      <c r="BY25" s="9" t="s">
        <v>407</v>
      </c>
      <c r="BZ25" s="9">
        <f t="shared" si="5"/>
        <v>15</v>
      </c>
      <c r="CA25" s="9">
        <f t="shared" si="6"/>
        <v>15</v>
      </c>
      <c r="CB25" s="9">
        <f t="shared" si="7"/>
        <v>15</v>
      </c>
      <c r="CC25" s="9">
        <f t="shared" si="8"/>
        <v>15</v>
      </c>
      <c r="CD25" s="9">
        <f t="shared" si="9"/>
        <v>15</v>
      </c>
      <c r="CE25" s="9">
        <f t="shared" si="10"/>
        <v>15</v>
      </c>
      <c r="CF25" s="9">
        <f t="shared" si="11"/>
        <v>10</v>
      </c>
      <c r="CG25" s="9">
        <f t="shared" si="12"/>
        <v>100</v>
      </c>
      <c r="CH25" s="9" t="str">
        <f t="shared" si="13"/>
        <v>Fuerte</v>
      </c>
      <c r="CI25" s="9" t="s">
        <v>408</v>
      </c>
      <c r="CJ25" s="9" t="str">
        <f t="shared" si="14"/>
        <v>Fuerte</v>
      </c>
      <c r="CK25" s="9" t="str">
        <f t="shared" si="15"/>
        <v>Fuerte</v>
      </c>
      <c r="CL25" s="9" t="str">
        <f t="shared" si="16"/>
        <v>Fuerte</v>
      </c>
      <c r="CM25" s="9" t="s">
        <v>409</v>
      </c>
      <c r="CN25" s="9" t="s">
        <v>412</v>
      </c>
      <c r="CO25" s="9">
        <f t="shared" si="17"/>
        <v>2</v>
      </c>
      <c r="CP25" s="9">
        <f t="shared" si="18"/>
        <v>1</v>
      </c>
      <c r="CQ25" s="9">
        <f t="shared" si="19"/>
        <v>1</v>
      </c>
      <c r="CR25" s="9">
        <f t="shared" si="20"/>
        <v>3</v>
      </c>
      <c r="CS25" s="9" t="str">
        <f>IF(CN25&lt;&gt;"",INDEX('Ayuda Diligenciamiento'!$AG$11:$AK$15,MATCH(CQ25,'Ayuda Diligenciamiento'!$AF$11:$AF$15,0),MATCH(CR25,'Ayuda Diligenciamiento'!$AG$10:$AK$10,0)),"")</f>
        <v>MODERADO</v>
      </c>
      <c r="CT25" s="145">
        <f t="shared" si="21"/>
        <v>3</v>
      </c>
      <c r="CU25" s="71"/>
    </row>
    <row r="26" spans="1:150" ht="320.10000000000002" customHeight="1" x14ac:dyDescent="0.3">
      <c r="A26" s="286" t="s">
        <v>70</v>
      </c>
      <c r="B26" s="287"/>
      <c r="C26" s="287"/>
      <c r="D26" s="287"/>
      <c r="E26" s="287"/>
      <c r="F26" s="315" t="s">
        <v>74</v>
      </c>
      <c r="G26" s="315"/>
      <c r="H26" s="315"/>
      <c r="I26" s="315"/>
      <c r="J26" s="315"/>
      <c r="K26" s="315"/>
      <c r="L26" s="315"/>
      <c r="M26" s="315"/>
      <c r="N26" s="295" t="s">
        <v>73</v>
      </c>
      <c r="O26" s="295"/>
      <c r="P26" s="295"/>
      <c r="Q26" s="295"/>
      <c r="R26" s="295"/>
      <c r="S26" s="295"/>
      <c r="T26" s="295"/>
      <c r="U26" s="295"/>
      <c r="V26" s="315" t="s">
        <v>67</v>
      </c>
      <c r="W26" s="315"/>
      <c r="X26" s="315"/>
      <c r="Y26" s="315"/>
      <c r="Z26" s="315"/>
      <c r="AA26" s="315"/>
      <c r="AB26" s="315"/>
      <c r="AC26" s="343"/>
      <c r="AD26" s="5" t="s">
        <v>36</v>
      </c>
      <c r="AE26" s="5" t="s">
        <v>37</v>
      </c>
      <c r="AF26" s="5" t="s">
        <v>37</v>
      </c>
      <c r="AG26" s="5" t="s">
        <v>37</v>
      </c>
      <c r="AH26" s="5" t="s">
        <v>36</v>
      </c>
      <c r="AI26" s="5" t="s">
        <v>37</v>
      </c>
      <c r="AJ26" s="5" t="s">
        <v>36</v>
      </c>
      <c r="AK26" s="5" t="s">
        <v>37</v>
      </c>
      <c r="AL26" s="5" t="s">
        <v>37</v>
      </c>
      <c r="AM26" s="5" t="s">
        <v>36</v>
      </c>
      <c r="AN26" s="5" t="s">
        <v>36</v>
      </c>
      <c r="AO26" s="5" t="s">
        <v>36</v>
      </c>
      <c r="AP26" s="5" t="s">
        <v>36</v>
      </c>
      <c r="AQ26" s="5" t="s">
        <v>36</v>
      </c>
      <c r="AR26" s="5" t="s">
        <v>36</v>
      </c>
      <c r="AS26" s="5" t="s">
        <v>37</v>
      </c>
      <c r="AT26" s="5" t="s">
        <v>37</v>
      </c>
      <c r="AU26" s="5" t="s">
        <v>37</v>
      </c>
      <c r="AV26" s="5" t="s">
        <v>37</v>
      </c>
      <c r="AW26" s="7">
        <f t="shared" si="1"/>
        <v>9</v>
      </c>
      <c r="AX26" s="6" t="str">
        <f t="shared" si="2"/>
        <v>MAYOR</v>
      </c>
      <c r="AY26" s="6">
        <v>2</v>
      </c>
      <c r="AZ26" s="118">
        <f t="shared" si="3"/>
        <v>4</v>
      </c>
      <c r="BA26" s="8">
        <f t="shared" si="4"/>
        <v>4</v>
      </c>
      <c r="BB26" s="6" t="str">
        <f>IFERROR(INDEX('Ayuda Diligenciamiento'!$AG$11:$AK$15,MATCH($AY26,'Ayuda Diligenciamiento'!$AF$11:$AF$15,0),MATCH($AZ26,'Ayuda Diligenciamiento'!$AG$10:$AK$10,0)),"")</f>
        <v>MAYOR</v>
      </c>
      <c r="BC26" s="357" t="s">
        <v>703</v>
      </c>
      <c r="BD26" s="315"/>
      <c r="BE26" s="315"/>
      <c r="BF26" s="315"/>
      <c r="BG26" s="315"/>
      <c r="BH26" s="315"/>
      <c r="BI26" s="315"/>
      <c r="BJ26" s="315"/>
      <c r="BK26" s="113" t="s">
        <v>467</v>
      </c>
      <c r="BL26" s="285" t="s">
        <v>707</v>
      </c>
      <c r="BM26" s="285"/>
      <c r="BN26" s="285"/>
      <c r="BO26" s="285"/>
      <c r="BP26" s="285"/>
      <c r="BQ26" s="285"/>
      <c r="BR26" s="285"/>
      <c r="BS26" s="9" t="s">
        <v>400</v>
      </c>
      <c r="BT26" s="9" t="s">
        <v>401</v>
      </c>
      <c r="BU26" s="9" t="s">
        <v>402</v>
      </c>
      <c r="BV26" s="9" t="s">
        <v>403</v>
      </c>
      <c r="BW26" s="9" t="s">
        <v>405</v>
      </c>
      <c r="BX26" s="69" t="s">
        <v>406</v>
      </c>
      <c r="BY26" s="9" t="s">
        <v>407</v>
      </c>
      <c r="BZ26" s="9">
        <f t="shared" si="5"/>
        <v>15</v>
      </c>
      <c r="CA26" s="9">
        <f t="shared" si="6"/>
        <v>15</v>
      </c>
      <c r="CB26" s="9">
        <f t="shared" si="7"/>
        <v>15</v>
      </c>
      <c r="CC26" s="9">
        <f t="shared" si="8"/>
        <v>15</v>
      </c>
      <c r="CD26" s="9">
        <f t="shared" si="9"/>
        <v>15</v>
      </c>
      <c r="CE26" s="9">
        <f t="shared" si="10"/>
        <v>15</v>
      </c>
      <c r="CF26" s="9">
        <f t="shared" si="11"/>
        <v>10</v>
      </c>
      <c r="CG26" s="9">
        <f t="shared" si="12"/>
        <v>100</v>
      </c>
      <c r="CH26" s="9" t="str">
        <f t="shared" si="13"/>
        <v>Fuerte</v>
      </c>
      <c r="CI26" s="9" t="s">
        <v>408</v>
      </c>
      <c r="CJ26" s="9" t="str">
        <f t="shared" si="14"/>
        <v>Fuerte</v>
      </c>
      <c r="CK26" s="9" t="str">
        <f t="shared" si="15"/>
        <v>Fuerte</v>
      </c>
      <c r="CL26" s="9" t="str">
        <f t="shared" si="16"/>
        <v>Fuerte</v>
      </c>
      <c r="CM26" s="9" t="s">
        <v>409</v>
      </c>
      <c r="CN26" s="9" t="s">
        <v>412</v>
      </c>
      <c r="CO26" s="9">
        <f t="shared" si="17"/>
        <v>2</v>
      </c>
      <c r="CP26" s="9">
        <f t="shared" si="18"/>
        <v>1</v>
      </c>
      <c r="CQ26" s="9">
        <f t="shared" si="19"/>
        <v>1</v>
      </c>
      <c r="CR26" s="9">
        <f t="shared" si="20"/>
        <v>3</v>
      </c>
      <c r="CS26" s="9" t="str">
        <f>IF(CN26&lt;&gt;"",INDEX('Ayuda Diligenciamiento'!$AG$11:$AK$15,MATCH(CQ26,'Ayuda Diligenciamiento'!$AF$11:$AF$15,0),MATCH(CR26,'Ayuda Diligenciamiento'!$AG$10:$AK$10,0)),"")</f>
        <v>MODERADO</v>
      </c>
      <c r="CT26" s="145">
        <f t="shared" si="21"/>
        <v>3</v>
      </c>
      <c r="CU26" s="71"/>
      <c r="EM26" s="295"/>
      <c r="EN26" s="295"/>
      <c r="EO26" s="295"/>
      <c r="EP26" s="295"/>
      <c r="EQ26" s="295"/>
      <c r="ER26" s="295"/>
      <c r="ES26" s="295"/>
      <c r="ET26" s="373"/>
    </row>
    <row r="27" spans="1:150" ht="281.39999999999998" customHeight="1" x14ac:dyDescent="0.3">
      <c r="A27" s="286" t="s">
        <v>70</v>
      </c>
      <c r="B27" s="287"/>
      <c r="C27" s="287"/>
      <c r="D27" s="287"/>
      <c r="E27" s="287"/>
      <c r="F27" s="315" t="s">
        <v>72</v>
      </c>
      <c r="G27" s="315"/>
      <c r="H27" s="315"/>
      <c r="I27" s="315"/>
      <c r="J27" s="315"/>
      <c r="K27" s="315"/>
      <c r="L27" s="315"/>
      <c r="M27" s="315"/>
      <c r="N27" s="287" t="s">
        <v>71</v>
      </c>
      <c r="O27" s="287"/>
      <c r="P27" s="287"/>
      <c r="Q27" s="287"/>
      <c r="R27" s="287"/>
      <c r="S27" s="287"/>
      <c r="T27" s="287"/>
      <c r="U27" s="287"/>
      <c r="V27" s="315" t="s">
        <v>67</v>
      </c>
      <c r="W27" s="315"/>
      <c r="X27" s="315"/>
      <c r="Y27" s="315"/>
      <c r="Z27" s="315"/>
      <c r="AA27" s="315"/>
      <c r="AB27" s="315"/>
      <c r="AC27" s="343"/>
      <c r="AD27" s="5" t="s">
        <v>36</v>
      </c>
      <c r="AE27" s="5" t="s">
        <v>37</v>
      </c>
      <c r="AF27" s="5" t="s">
        <v>37</v>
      </c>
      <c r="AG27" s="5" t="s">
        <v>37</v>
      </c>
      <c r="AH27" s="5" t="s">
        <v>36</v>
      </c>
      <c r="AI27" s="5" t="s">
        <v>37</v>
      </c>
      <c r="AJ27" s="5" t="s">
        <v>36</v>
      </c>
      <c r="AK27" s="5" t="s">
        <v>37</v>
      </c>
      <c r="AL27" s="5" t="s">
        <v>37</v>
      </c>
      <c r="AM27" s="5" t="s">
        <v>36</v>
      </c>
      <c r="AN27" s="5" t="s">
        <v>36</v>
      </c>
      <c r="AO27" s="5" t="s">
        <v>36</v>
      </c>
      <c r="AP27" s="5" t="s">
        <v>36</v>
      </c>
      <c r="AQ27" s="5" t="s">
        <v>36</v>
      </c>
      <c r="AR27" s="5" t="s">
        <v>36</v>
      </c>
      <c r="AS27" s="5" t="s">
        <v>37</v>
      </c>
      <c r="AT27" s="5" t="s">
        <v>37</v>
      </c>
      <c r="AU27" s="5" t="s">
        <v>37</v>
      </c>
      <c r="AV27" s="5" t="s">
        <v>37</v>
      </c>
      <c r="AW27" s="7">
        <f t="shared" si="1"/>
        <v>9</v>
      </c>
      <c r="AX27" s="6" t="str">
        <f t="shared" si="2"/>
        <v>MAYOR</v>
      </c>
      <c r="AY27" s="6">
        <v>2</v>
      </c>
      <c r="AZ27" s="118">
        <f t="shared" si="3"/>
        <v>4</v>
      </c>
      <c r="BA27" s="8">
        <f t="shared" si="4"/>
        <v>4</v>
      </c>
      <c r="BB27" s="6" t="str">
        <f>IFERROR(INDEX('Ayuda Diligenciamiento'!$AG$11:$AK$15,MATCH($AY27,'Ayuda Diligenciamiento'!$AF$11:$AF$15,0),MATCH($AZ27,'Ayuda Diligenciamiento'!$AG$10:$AK$10,0)),"")</f>
        <v>MAYOR</v>
      </c>
      <c r="BC27" s="357" t="s">
        <v>704</v>
      </c>
      <c r="BD27" s="315"/>
      <c r="BE27" s="315"/>
      <c r="BF27" s="315"/>
      <c r="BG27" s="315"/>
      <c r="BH27" s="315"/>
      <c r="BI27" s="315"/>
      <c r="BJ27" s="315"/>
      <c r="BK27" s="113" t="s">
        <v>467</v>
      </c>
      <c r="BL27" s="285" t="s">
        <v>707</v>
      </c>
      <c r="BM27" s="285"/>
      <c r="BN27" s="285"/>
      <c r="BO27" s="285"/>
      <c r="BP27" s="285"/>
      <c r="BQ27" s="285"/>
      <c r="BR27" s="285"/>
      <c r="BS27" s="9" t="s">
        <v>400</v>
      </c>
      <c r="BT27" s="9" t="s">
        <v>401</v>
      </c>
      <c r="BU27" s="9" t="s">
        <v>402</v>
      </c>
      <c r="BV27" s="9" t="s">
        <v>403</v>
      </c>
      <c r="BW27" s="9" t="s">
        <v>405</v>
      </c>
      <c r="BX27" s="69" t="s">
        <v>406</v>
      </c>
      <c r="BY27" s="9" t="s">
        <v>407</v>
      </c>
      <c r="BZ27" s="9">
        <f t="shared" si="5"/>
        <v>15</v>
      </c>
      <c r="CA27" s="9">
        <f t="shared" si="6"/>
        <v>15</v>
      </c>
      <c r="CB27" s="9">
        <f t="shared" si="7"/>
        <v>15</v>
      </c>
      <c r="CC27" s="9">
        <f t="shared" si="8"/>
        <v>15</v>
      </c>
      <c r="CD27" s="9">
        <f t="shared" si="9"/>
        <v>15</v>
      </c>
      <c r="CE27" s="9">
        <f t="shared" si="10"/>
        <v>15</v>
      </c>
      <c r="CF27" s="9">
        <f t="shared" si="11"/>
        <v>10</v>
      </c>
      <c r="CG27" s="9">
        <f t="shared" si="12"/>
        <v>100</v>
      </c>
      <c r="CH27" s="9" t="str">
        <f t="shared" si="13"/>
        <v>Fuerte</v>
      </c>
      <c r="CI27" s="9" t="s">
        <v>408</v>
      </c>
      <c r="CJ27" s="9" t="str">
        <f t="shared" si="14"/>
        <v>Fuerte</v>
      </c>
      <c r="CK27" s="9" t="str">
        <f t="shared" si="15"/>
        <v>Fuerte</v>
      </c>
      <c r="CL27" s="9" t="str">
        <f t="shared" si="16"/>
        <v>Fuerte</v>
      </c>
      <c r="CM27" s="9" t="s">
        <v>409</v>
      </c>
      <c r="CN27" s="9" t="s">
        <v>412</v>
      </c>
      <c r="CO27" s="9">
        <f t="shared" si="17"/>
        <v>2</v>
      </c>
      <c r="CP27" s="9">
        <f t="shared" si="18"/>
        <v>1</v>
      </c>
      <c r="CQ27" s="9">
        <f t="shared" si="19"/>
        <v>1</v>
      </c>
      <c r="CR27" s="9">
        <f t="shared" si="20"/>
        <v>3</v>
      </c>
      <c r="CS27" s="9" t="str">
        <f>IF(CN27&lt;&gt;"",INDEX('Ayuda Diligenciamiento'!$AG$11:$AK$15,MATCH(CQ27,'Ayuda Diligenciamiento'!$AF$11:$AF$15,0),MATCH(CR27,'Ayuda Diligenciamiento'!$AG$10:$AK$10,0)),"")</f>
        <v>MODERADO</v>
      </c>
      <c r="CT27" s="145">
        <f t="shared" si="21"/>
        <v>3</v>
      </c>
      <c r="CU27" s="71"/>
    </row>
    <row r="28" spans="1:150" ht="328.35" customHeight="1" x14ac:dyDescent="0.3">
      <c r="A28" s="286" t="s">
        <v>70</v>
      </c>
      <c r="B28" s="287"/>
      <c r="C28" s="287"/>
      <c r="D28" s="287"/>
      <c r="E28" s="287"/>
      <c r="F28" s="315" t="s">
        <v>69</v>
      </c>
      <c r="G28" s="315"/>
      <c r="H28" s="315"/>
      <c r="I28" s="315"/>
      <c r="J28" s="315"/>
      <c r="K28" s="315"/>
      <c r="L28" s="315"/>
      <c r="M28" s="315"/>
      <c r="N28" s="287" t="s">
        <v>68</v>
      </c>
      <c r="O28" s="287"/>
      <c r="P28" s="287"/>
      <c r="Q28" s="287"/>
      <c r="R28" s="287"/>
      <c r="S28" s="287"/>
      <c r="T28" s="287"/>
      <c r="U28" s="287"/>
      <c r="V28" s="315" t="s">
        <v>67</v>
      </c>
      <c r="W28" s="315"/>
      <c r="X28" s="315"/>
      <c r="Y28" s="315"/>
      <c r="Z28" s="315"/>
      <c r="AA28" s="315"/>
      <c r="AB28" s="315"/>
      <c r="AC28" s="343"/>
      <c r="AD28" s="5" t="s">
        <v>36</v>
      </c>
      <c r="AE28" s="5" t="s">
        <v>37</v>
      </c>
      <c r="AF28" s="5" t="s">
        <v>37</v>
      </c>
      <c r="AG28" s="5" t="s">
        <v>37</v>
      </c>
      <c r="AH28" s="5" t="s">
        <v>36</v>
      </c>
      <c r="AI28" s="5" t="s">
        <v>37</v>
      </c>
      <c r="AJ28" s="5" t="s">
        <v>36</v>
      </c>
      <c r="AK28" s="5" t="s">
        <v>37</v>
      </c>
      <c r="AL28" s="5" t="s">
        <v>37</v>
      </c>
      <c r="AM28" s="5" t="s">
        <v>36</v>
      </c>
      <c r="AN28" s="5" t="s">
        <v>36</v>
      </c>
      <c r="AO28" s="5" t="s">
        <v>36</v>
      </c>
      <c r="AP28" s="5" t="s">
        <v>36</v>
      </c>
      <c r="AQ28" s="5" t="s">
        <v>36</v>
      </c>
      <c r="AR28" s="5" t="s">
        <v>36</v>
      </c>
      <c r="AS28" s="5" t="s">
        <v>37</v>
      </c>
      <c r="AT28" s="5" t="s">
        <v>37</v>
      </c>
      <c r="AU28" s="5" t="s">
        <v>37</v>
      </c>
      <c r="AV28" s="5" t="s">
        <v>37</v>
      </c>
      <c r="AW28" s="7">
        <f t="shared" si="1"/>
        <v>9</v>
      </c>
      <c r="AX28" s="6" t="str">
        <f t="shared" si="2"/>
        <v>MAYOR</v>
      </c>
      <c r="AY28" s="6">
        <v>2</v>
      </c>
      <c r="AZ28" s="118">
        <f t="shared" si="3"/>
        <v>4</v>
      </c>
      <c r="BA28" s="8">
        <f t="shared" si="4"/>
        <v>4</v>
      </c>
      <c r="BB28" s="6" t="str">
        <f>IFERROR(INDEX('Ayuda Diligenciamiento'!$AG$11:$AK$15,MATCH($AY28,'Ayuda Diligenciamiento'!$AF$11:$AF$15,0),MATCH($AZ28,'Ayuda Diligenciamiento'!$AG$10:$AK$10,0)),"")</f>
        <v>MAYOR</v>
      </c>
      <c r="BC28" s="357" t="s">
        <v>703</v>
      </c>
      <c r="BD28" s="315"/>
      <c r="BE28" s="315"/>
      <c r="BF28" s="315"/>
      <c r="BG28" s="315"/>
      <c r="BH28" s="315"/>
      <c r="BI28" s="315"/>
      <c r="BJ28" s="315"/>
      <c r="BK28" s="113" t="s">
        <v>467</v>
      </c>
      <c r="BL28" s="285" t="s">
        <v>707</v>
      </c>
      <c r="BM28" s="285"/>
      <c r="BN28" s="285"/>
      <c r="BO28" s="285"/>
      <c r="BP28" s="285"/>
      <c r="BQ28" s="285"/>
      <c r="BR28" s="285"/>
      <c r="BS28" s="9" t="s">
        <v>400</v>
      </c>
      <c r="BT28" s="9" t="s">
        <v>401</v>
      </c>
      <c r="BU28" s="9" t="s">
        <v>402</v>
      </c>
      <c r="BV28" s="9" t="s">
        <v>403</v>
      </c>
      <c r="BW28" s="9" t="s">
        <v>405</v>
      </c>
      <c r="BX28" s="69" t="s">
        <v>406</v>
      </c>
      <c r="BY28" s="9" t="s">
        <v>407</v>
      </c>
      <c r="BZ28" s="9">
        <f t="shared" si="5"/>
        <v>15</v>
      </c>
      <c r="CA28" s="9">
        <f t="shared" si="6"/>
        <v>15</v>
      </c>
      <c r="CB28" s="9">
        <f t="shared" si="7"/>
        <v>15</v>
      </c>
      <c r="CC28" s="9">
        <f t="shared" si="8"/>
        <v>15</v>
      </c>
      <c r="CD28" s="9">
        <f t="shared" si="9"/>
        <v>15</v>
      </c>
      <c r="CE28" s="9">
        <f t="shared" si="10"/>
        <v>15</v>
      </c>
      <c r="CF28" s="9">
        <f t="shared" si="11"/>
        <v>10</v>
      </c>
      <c r="CG28" s="9">
        <f t="shared" si="12"/>
        <v>100</v>
      </c>
      <c r="CH28" s="9" t="str">
        <f t="shared" si="13"/>
        <v>Fuerte</v>
      </c>
      <c r="CI28" s="9" t="s">
        <v>408</v>
      </c>
      <c r="CJ28" s="9" t="str">
        <f t="shared" si="14"/>
        <v>Fuerte</v>
      </c>
      <c r="CK28" s="9" t="str">
        <f t="shared" si="15"/>
        <v>Fuerte</v>
      </c>
      <c r="CL28" s="9" t="str">
        <f t="shared" si="16"/>
        <v>Fuerte</v>
      </c>
      <c r="CM28" s="9" t="s">
        <v>409</v>
      </c>
      <c r="CN28" s="9" t="s">
        <v>412</v>
      </c>
      <c r="CO28" s="9">
        <f t="shared" si="17"/>
        <v>2</v>
      </c>
      <c r="CP28" s="9">
        <f t="shared" si="18"/>
        <v>1</v>
      </c>
      <c r="CQ28" s="9">
        <f t="shared" si="19"/>
        <v>1</v>
      </c>
      <c r="CR28" s="9">
        <f t="shared" si="20"/>
        <v>3</v>
      </c>
      <c r="CS28" s="9" t="str">
        <f>IF(CN28&lt;&gt;"",INDEX('Ayuda Diligenciamiento'!$AG$11:$AK$15,MATCH(CQ28,'Ayuda Diligenciamiento'!$AF$11:$AF$15,0),MATCH(CR28,'Ayuda Diligenciamiento'!$AG$10:$AK$10,0)),"")</f>
        <v>MODERADO</v>
      </c>
      <c r="CT28" s="145">
        <f t="shared" si="21"/>
        <v>3</v>
      </c>
      <c r="CU28" s="71"/>
    </row>
  </sheetData>
  <mergeCells count="114">
    <mergeCell ref="CO17:CO22"/>
    <mergeCell ref="CP17:CP22"/>
    <mergeCell ref="CQ17:CQ22"/>
    <mergeCell ref="CR17:CR22"/>
    <mergeCell ref="CS17:CS22"/>
    <mergeCell ref="EM26:ET26"/>
    <mergeCell ref="BY17:BY22"/>
    <mergeCell ref="BZ17:BZ22"/>
    <mergeCell ref="CA17:CA22"/>
    <mergeCell ref="CB17:CB22"/>
    <mergeCell ref="CC17:CC22"/>
    <mergeCell ref="CD17:CD22"/>
    <mergeCell ref="CE17:CE22"/>
    <mergeCell ref="CF17:CF22"/>
    <mergeCell ref="CG17:CG22"/>
    <mergeCell ref="CH17:CH22"/>
    <mergeCell ref="CI17:CI22"/>
    <mergeCell ref="CJ17:CJ22"/>
    <mergeCell ref="CU17:CU22"/>
    <mergeCell ref="CT17:CT22"/>
    <mergeCell ref="A27:E27"/>
    <mergeCell ref="F27:M27"/>
    <mergeCell ref="N27:U27"/>
    <mergeCell ref="V27:AC27"/>
    <mergeCell ref="BC27:BJ27"/>
    <mergeCell ref="A28:E28"/>
    <mergeCell ref="F28:M28"/>
    <mergeCell ref="N28:U28"/>
    <mergeCell ref="V28:AC28"/>
    <mergeCell ref="BC28:BJ28"/>
    <mergeCell ref="A24:E24"/>
    <mergeCell ref="F24:M24"/>
    <mergeCell ref="N24:U24"/>
    <mergeCell ref="A26:E26"/>
    <mergeCell ref="F26:M26"/>
    <mergeCell ref="N26:U26"/>
    <mergeCell ref="V24:AC24"/>
    <mergeCell ref="BC24:BJ24"/>
    <mergeCell ref="A25:E25"/>
    <mergeCell ref="F25:M25"/>
    <mergeCell ref="N25:U25"/>
    <mergeCell ref="V25:AC25"/>
    <mergeCell ref="BC25:BJ25"/>
    <mergeCell ref="A23:E23"/>
    <mergeCell ref="F23:M23"/>
    <mergeCell ref="N23:U23"/>
    <mergeCell ref="A17:E22"/>
    <mergeCell ref="L15:BJ15"/>
    <mergeCell ref="V23:AC23"/>
    <mergeCell ref="BC23:BJ23"/>
    <mergeCell ref="AD18:AD22"/>
    <mergeCell ref="AE18:AE22"/>
    <mergeCell ref="AF18:AF22"/>
    <mergeCell ref="BC16:BR16"/>
    <mergeCell ref="AM18:AM22"/>
    <mergeCell ref="AN18:AN22"/>
    <mergeCell ref="AP18:AP22"/>
    <mergeCell ref="AQ18:AQ22"/>
    <mergeCell ref="BA18:BA22"/>
    <mergeCell ref="AZ18:AZ22"/>
    <mergeCell ref="BC17:BJ22"/>
    <mergeCell ref="AY17:AY22"/>
    <mergeCell ref="BB17:BB22"/>
    <mergeCell ref="AO18:AO22"/>
    <mergeCell ref="AD17:AV17"/>
    <mergeCell ref="V17:AC22"/>
    <mergeCell ref="N17:U22"/>
    <mergeCell ref="BS16:CL16"/>
    <mergeCell ref="CM16:CS16"/>
    <mergeCell ref="AU18:AU22"/>
    <mergeCell ref="AW18:AW22"/>
    <mergeCell ref="A16:AC16"/>
    <mergeCell ref="AT18:AT22"/>
    <mergeCell ref="AG18:AG22"/>
    <mergeCell ref="AH18:AH22"/>
    <mergeCell ref="AI18:AI22"/>
    <mergeCell ref="AJ18:AJ22"/>
    <mergeCell ref="AK18:AK22"/>
    <mergeCell ref="AX17:AX22"/>
    <mergeCell ref="CK17:CK22"/>
    <mergeCell ref="CL17:CL22"/>
    <mergeCell ref="CM17:CM22"/>
    <mergeCell ref="BK17:BK22"/>
    <mergeCell ref="BL17:BR22"/>
    <mergeCell ref="BS17:BS22"/>
    <mergeCell ref="BT17:BT22"/>
    <mergeCell ref="BU17:BU22"/>
    <mergeCell ref="BV17:BV22"/>
    <mergeCell ref="BW17:BW22"/>
    <mergeCell ref="BX17:BX22"/>
    <mergeCell ref="CN17:CN22"/>
    <mergeCell ref="BL24:BR24"/>
    <mergeCell ref="BL25:BR25"/>
    <mergeCell ref="BL26:BR26"/>
    <mergeCell ref="BL27:BR27"/>
    <mergeCell ref="BL28:BR28"/>
    <mergeCell ref="G1:AC1"/>
    <mergeCell ref="F2:L2"/>
    <mergeCell ref="M2:AC2"/>
    <mergeCell ref="F3:L3"/>
    <mergeCell ref="M3:AC3"/>
    <mergeCell ref="F5:M5"/>
    <mergeCell ref="N5:AC5"/>
    <mergeCell ref="F6:M6"/>
    <mergeCell ref="N6:AC6"/>
    <mergeCell ref="F17:M22"/>
    <mergeCell ref="AL18:AL22"/>
    <mergeCell ref="AV18:AV22"/>
    <mergeCell ref="AR18:AR22"/>
    <mergeCell ref="AS18:AS22"/>
    <mergeCell ref="V26:AC26"/>
    <mergeCell ref="BC26:BJ26"/>
    <mergeCell ref="BL23:BR23"/>
    <mergeCell ref="AD16:BB16"/>
  </mergeCells>
  <conditionalFormatting sqref="A23:BK28 A29:CU300">
    <cfRule type="cellIs" dxfId="65" priority="12" operator="equal">
      <formula>"MODERADO"</formula>
    </cfRule>
    <cfRule type="cellIs" dxfId="64" priority="13" operator="equal">
      <formula>"MAYOR"</formula>
    </cfRule>
    <cfRule type="cellIs" dxfId="63" priority="14" operator="equal">
      <formula>"CATASTRÓFICO"</formula>
    </cfRule>
  </conditionalFormatting>
  <conditionalFormatting sqref="AX8:BB9 AX15:BB15 AX23:AY28 BA23:BB28 AX29:BB1048576">
    <cfRule type="containsText" dxfId="62" priority="11" operator="containsText" text=".">
      <formula>NOT(ISERROR(SEARCH(".",AX8)))</formula>
    </cfRule>
  </conditionalFormatting>
  <conditionalFormatting sqref="AX17:BB17 AZ18:BA18">
    <cfRule type="containsText" dxfId="61" priority="7" operator="containsText" text=".">
      <formula>NOT(ISERROR(SEARCH(".",AX17)))</formula>
    </cfRule>
    <cfRule type="containsText" dxfId="60" priority="8" operator="containsText" text="MODERADO">
      <formula>NOT(ISERROR(SEARCH("MODERADO",AX17)))</formula>
    </cfRule>
    <cfRule type="containsText" dxfId="59" priority="9" operator="containsText" text="MAYOR">
      <formula>NOT(ISERROR(SEARCH("MAYOR",AX17)))</formula>
    </cfRule>
    <cfRule type="containsText" dxfId="58" priority="10" operator="containsText" text="CATASTRÓFICO">
      <formula>NOT(ISERROR(SEARCH("CATASTRÓFICO",AX17)))</formula>
    </cfRule>
  </conditionalFormatting>
  <conditionalFormatting sqref="BL23:BL28">
    <cfRule type="cellIs" dxfId="57" priority="4" operator="equal">
      <formula>"MODERADO"</formula>
    </cfRule>
    <cfRule type="cellIs" dxfId="56" priority="5" operator="equal">
      <formula>"MAYOR"</formula>
    </cfRule>
    <cfRule type="cellIs" dxfId="55" priority="6" operator="equal">
      <formula>"CATASTRÓFICO"</formula>
    </cfRule>
  </conditionalFormatting>
  <conditionalFormatting sqref="BS23:CU28">
    <cfRule type="cellIs" dxfId="54" priority="1" operator="equal">
      <formula>"MODERADO"</formula>
    </cfRule>
    <cfRule type="cellIs" dxfId="53" priority="2" operator="equal">
      <formula>"MAYOR"</formula>
    </cfRule>
    <cfRule type="cellIs" dxfId="52" priority="3" operator="equal">
      <formula>"CATASTRÓFICO"</formula>
    </cfRule>
  </conditionalFormatting>
  <dataValidations count="12">
    <dataValidation type="list" allowBlank="1" showInputMessage="1" showErrorMessage="1" sqref="AY23:AY28" xr:uid="{00000000-0002-0000-0E00-000000000000}">
      <formula1>"1,2,3,4,5"</formula1>
    </dataValidation>
    <dataValidation type="list" allowBlank="1" showInputMessage="1" showErrorMessage="1" sqref="AD23:AV28" xr:uid="{00000000-0002-0000-0E00-000001000000}">
      <formula1>"SI, NO"</formula1>
    </dataValidation>
    <dataValidation type="list" allowBlank="1" showInputMessage="1" showErrorMessage="1" sqref="CN23:CN28" xr:uid="{00000000-0002-0000-0E00-000002000000}">
      <formula1>"Directamente, Indirectamente, No disminuye"</formula1>
    </dataValidation>
    <dataValidation type="list" allowBlank="1" showInputMessage="1" showErrorMessage="1" sqref="CM23:CM28" xr:uid="{00000000-0002-0000-0E00-000003000000}">
      <formula1>"Directamente, No disminuye"</formula1>
    </dataValidation>
    <dataValidation type="list" allowBlank="1" showInputMessage="1" showErrorMessage="1" sqref="CI23:CI28" xr:uid="{00000000-0002-0000-0E00-000004000000}">
      <formula1>"Siempre se ejecuta, Algunas veces, No se ejecuta"</formula1>
    </dataValidation>
    <dataValidation type="list" allowBlank="1" showInputMessage="1" showErrorMessage="1" sqref="BY23:BY28" xr:uid="{00000000-0002-0000-0E00-000005000000}">
      <formula1>"Completa, Incompleta, No existe"</formula1>
    </dataValidation>
    <dataValidation type="list" allowBlank="1" showInputMessage="1" showErrorMessage="1" sqref="BX23:BX28" xr:uid="{00000000-0002-0000-0E00-000006000000}">
      <formula1>"Se investigan y se resuelven oportunamente, No se investigan y se resuelven oportunamente"</formula1>
    </dataValidation>
    <dataValidation type="list" allowBlank="1" showInputMessage="1" showErrorMessage="1" sqref="BW23:BW28" xr:uid="{00000000-0002-0000-0E00-000007000000}">
      <formula1>"Confiable, No confiable"</formula1>
    </dataValidation>
    <dataValidation type="list" allowBlank="1" showInputMessage="1" showErrorMessage="1" sqref="BV23:BV28" xr:uid="{00000000-0002-0000-0E00-000008000000}">
      <formula1>"Prevenir, Detectar, No es un control"</formula1>
    </dataValidation>
    <dataValidation type="list" allowBlank="1" showInputMessage="1" showErrorMessage="1" sqref="BU23:BU28" xr:uid="{00000000-0002-0000-0E00-000009000000}">
      <formula1>"Oportuna, Inoportuna"</formula1>
    </dataValidation>
    <dataValidation type="list" allowBlank="1" showInputMessage="1" showErrorMessage="1" sqref="BT23:BT28" xr:uid="{00000000-0002-0000-0E00-00000A000000}">
      <formula1>"Adecuado, Inadecuado"</formula1>
    </dataValidation>
    <dataValidation type="list" allowBlank="1" showInputMessage="1" showErrorMessage="1" sqref="BS23:BS28" xr:uid="{00000000-0002-0000-0E00-00000B000000}">
      <formula1>"Asignado, No asignado"</formula1>
    </dataValidation>
  </dataValidations>
  <pageMargins left="0.7" right="0.7" top="0.75" bottom="0.75" header="0.3" footer="0.3"/>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U47"/>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1" width="2.5546875" customWidth="1"/>
    <col min="22" max="28" width="2.5546875" style="31" customWidth="1"/>
    <col min="29" max="29" width="28.88671875" style="31"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61" width="2.44140625" style="31" customWidth="1"/>
    <col min="62" max="62" width="28.5546875" style="31" customWidth="1"/>
    <col min="63" max="63" width="45.88671875" style="31" customWidth="1"/>
    <col min="64" max="69" width="2.44140625" style="31" customWidth="1"/>
    <col min="70" max="70" width="28.5546875" style="31"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46.554687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COUNTIF($CS$23:$CS$289,AE2)</f>
        <v>1</v>
      </c>
    </row>
    <row r="3" spans="1:99" ht="15" customHeight="1" x14ac:dyDescent="0.3">
      <c r="F3" s="269" t="s">
        <v>894</v>
      </c>
      <c r="G3" s="269"/>
      <c r="H3" s="269"/>
      <c r="I3" s="269"/>
      <c r="J3" s="269"/>
      <c r="K3" s="269"/>
      <c r="L3" s="269"/>
      <c r="M3" s="269" t="s">
        <v>171</v>
      </c>
      <c r="N3" s="269"/>
      <c r="O3" s="269"/>
      <c r="P3" s="269"/>
      <c r="Q3" s="269"/>
      <c r="R3" s="269"/>
      <c r="S3" s="269"/>
      <c r="T3" s="269"/>
      <c r="U3" s="269"/>
      <c r="V3" s="269"/>
      <c r="W3" s="269"/>
      <c r="X3" s="269"/>
      <c r="Y3" s="269"/>
      <c r="Z3" s="269"/>
      <c r="AA3" s="269"/>
      <c r="AB3" s="269"/>
      <c r="AC3" s="269"/>
      <c r="AE3" s="121" t="s">
        <v>367</v>
      </c>
      <c r="AF3" s="121">
        <f>COUNTIF($CS$23:$CS$289,AE3)</f>
        <v>5</v>
      </c>
    </row>
    <row r="4" spans="1:99" x14ac:dyDescent="0.3">
      <c r="V4"/>
      <c r="W4"/>
      <c r="X4"/>
      <c r="Y4"/>
      <c r="Z4"/>
      <c r="AA4"/>
      <c r="AB4"/>
      <c r="AC4"/>
      <c r="AE4" s="121" t="s">
        <v>372</v>
      </c>
      <c r="AF4" s="121">
        <f>COUNTIF($CS$23:$CS$289,AE4)</f>
        <v>19</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COUNTIF($CS$23:$CS$289,AE5)</f>
        <v>0</v>
      </c>
    </row>
    <row r="6" spans="1:99" x14ac:dyDescent="0.3">
      <c r="F6" s="270">
        <v>45211</v>
      </c>
      <c r="G6" s="269"/>
      <c r="H6" s="269"/>
      <c r="I6" s="269"/>
      <c r="J6" s="269"/>
      <c r="K6" s="269"/>
      <c r="L6" s="269"/>
      <c r="M6" s="269"/>
      <c r="N6" s="269" t="s">
        <v>457</v>
      </c>
      <c r="O6" s="269"/>
      <c r="P6" s="269"/>
      <c r="Q6" s="269"/>
      <c r="R6" s="269"/>
      <c r="S6" s="269"/>
      <c r="T6" s="269"/>
      <c r="U6" s="269"/>
      <c r="V6" s="269"/>
      <c r="W6" s="269"/>
      <c r="X6" s="269"/>
      <c r="Y6" s="269"/>
      <c r="Z6" s="269"/>
      <c r="AA6" s="269"/>
      <c r="AB6" s="269"/>
      <c r="AC6" s="269"/>
    </row>
    <row r="7" spans="1:99" hidden="1" x14ac:dyDescent="0.3">
      <c r="V7"/>
      <c r="W7"/>
      <c r="X7"/>
      <c r="Y7"/>
      <c r="Z7"/>
      <c r="AA7"/>
      <c r="AB7"/>
      <c r="AC7"/>
    </row>
    <row r="8" spans="1:99" hidden="1" x14ac:dyDescent="0.3">
      <c r="V8"/>
      <c r="W8"/>
      <c r="X8"/>
      <c r="Y8"/>
      <c r="Z8"/>
      <c r="AA8"/>
      <c r="AB8"/>
      <c r="AC8"/>
    </row>
    <row r="9" spans="1:99" ht="5.0999999999999996" hidden="1" customHeight="1" x14ac:dyDescent="0.3">
      <c r="V9"/>
      <c r="W9"/>
      <c r="X9"/>
      <c r="Y9"/>
      <c r="Z9"/>
      <c r="AA9"/>
      <c r="AB9"/>
      <c r="AC9"/>
      <c r="AI9" s="1"/>
      <c r="AJ9" s="1"/>
      <c r="AK9" s="1"/>
      <c r="AL9" s="1"/>
      <c r="AM9" s="1"/>
      <c r="AN9" s="1"/>
      <c r="AO9" s="1"/>
      <c r="AP9" s="1"/>
      <c r="AQ9" s="1"/>
      <c r="AR9" s="1"/>
      <c r="AS9" s="1"/>
      <c r="AT9" s="1"/>
      <c r="AU9" s="1"/>
      <c r="AV9" s="1"/>
      <c r="AW9" s="1"/>
      <c r="AX9" s="1"/>
      <c r="AY9" s="1"/>
      <c r="AZ9" s="1"/>
      <c r="BA9" s="1"/>
      <c r="BB9" s="1"/>
      <c r="BC9" s="41"/>
      <c r="BD9" s="41"/>
      <c r="BE9" s="41"/>
      <c r="BF9" s="41"/>
      <c r="BG9" s="41"/>
    </row>
    <row r="10" spans="1:99" ht="15" hidden="1" customHeight="1" x14ac:dyDescent="0.3">
      <c r="V10"/>
      <c r="W10"/>
      <c r="X10"/>
      <c r="Y10"/>
      <c r="Z10"/>
      <c r="AA10"/>
      <c r="AB10"/>
      <c r="AC10"/>
    </row>
    <row r="11" spans="1:99" hidden="1" x14ac:dyDescent="0.3">
      <c r="V11"/>
      <c r="W11"/>
      <c r="X11"/>
      <c r="Y11"/>
      <c r="Z11"/>
      <c r="AA11"/>
      <c r="AB11"/>
      <c r="AC11"/>
    </row>
    <row r="12" spans="1:99" hidden="1" x14ac:dyDescent="0.3">
      <c r="V12"/>
      <c r="W12"/>
      <c r="X12"/>
      <c r="Y12"/>
      <c r="Z12"/>
      <c r="AA12"/>
      <c r="AB12"/>
      <c r="AC12"/>
    </row>
    <row r="13" spans="1:99" hidden="1" x14ac:dyDescent="0.3">
      <c r="V13"/>
      <c r="W13"/>
      <c r="X13"/>
      <c r="Y13"/>
      <c r="Z13"/>
      <c r="AA13"/>
      <c r="AB13"/>
      <c r="AC13"/>
    </row>
    <row r="14" spans="1:99" hidden="1" x14ac:dyDescent="0.3">
      <c r="V14"/>
      <c r="W14"/>
      <c r="X14"/>
      <c r="Y14"/>
      <c r="Z14"/>
      <c r="AA14"/>
      <c r="AB14"/>
      <c r="AC14"/>
    </row>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ht="14.4" customHeight="1"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242.25" customHeight="1" x14ac:dyDescent="0.3">
      <c r="A23" s="451" t="s">
        <v>142</v>
      </c>
      <c r="B23" s="452"/>
      <c r="C23" s="452"/>
      <c r="D23" s="452"/>
      <c r="E23" s="453"/>
      <c r="F23" s="445" t="s">
        <v>849</v>
      </c>
      <c r="G23" s="445"/>
      <c r="H23" s="445"/>
      <c r="I23" s="445"/>
      <c r="J23" s="445"/>
      <c r="K23" s="445"/>
      <c r="L23" s="445"/>
      <c r="M23" s="445"/>
      <c r="N23" s="447" t="s">
        <v>143</v>
      </c>
      <c r="O23" s="384"/>
      <c r="P23" s="384"/>
      <c r="Q23" s="384"/>
      <c r="R23" s="384"/>
      <c r="S23" s="384"/>
      <c r="T23" s="384"/>
      <c r="U23" s="384"/>
      <c r="V23" s="291" t="s">
        <v>144</v>
      </c>
      <c r="W23" s="291"/>
      <c r="X23" s="291"/>
      <c r="Y23" s="291"/>
      <c r="Z23" s="291"/>
      <c r="AA23" s="291"/>
      <c r="AB23" s="291"/>
      <c r="AC23" s="292"/>
      <c r="AD23" s="43" t="s">
        <v>36</v>
      </c>
      <c r="AE23" s="44" t="s">
        <v>36</v>
      </c>
      <c r="AF23" s="44" t="s">
        <v>37</v>
      </c>
      <c r="AG23" s="44" t="s">
        <v>37</v>
      </c>
      <c r="AH23" s="44" t="s">
        <v>36</v>
      </c>
      <c r="AI23" s="44" t="s">
        <v>36</v>
      </c>
      <c r="AJ23" s="44" t="s">
        <v>37</v>
      </c>
      <c r="AK23" s="44" t="s">
        <v>36</v>
      </c>
      <c r="AL23" s="44" t="s">
        <v>36</v>
      </c>
      <c r="AM23" s="44" t="s">
        <v>36</v>
      </c>
      <c r="AN23" s="44" t="s">
        <v>36</v>
      </c>
      <c r="AO23" s="44" t="s">
        <v>36</v>
      </c>
      <c r="AP23" s="44" t="s">
        <v>36</v>
      </c>
      <c r="AQ23" s="44" t="s">
        <v>36</v>
      </c>
      <c r="AR23" s="44" t="s">
        <v>36</v>
      </c>
      <c r="AS23" s="44" t="s">
        <v>37</v>
      </c>
      <c r="AT23" s="44" t="s">
        <v>37</v>
      </c>
      <c r="AU23" s="44" t="s">
        <v>37</v>
      </c>
      <c r="AV23" s="44" t="s">
        <v>37</v>
      </c>
      <c r="AW23" s="7">
        <f t="shared" ref="AW23:AW47" si="0">COUNTIF(AD23:AV23, "SI")</f>
        <v>12</v>
      </c>
      <c r="AX23" s="6" t="str">
        <f t="shared" ref="AX23:AX47" si="1">IF($AS23="SI","CATASTRÓFICO",IF($AW23=0,".",IF($AW23&lt;6,"MODERADO",IF($AW23&lt;12,"MAYOR","CATASTRÓFICO"))))</f>
        <v>CATASTRÓFICO</v>
      </c>
      <c r="AY23" s="46">
        <v>2</v>
      </c>
      <c r="AZ23" s="137">
        <f t="shared" ref="AZ23:AZ47" si="2">IF(AX23="MODERADO",3,IF(AX23="MAYOR",4,IF(AX23="CATASTRÓFICO",5,"0")))</f>
        <v>5</v>
      </c>
      <c r="BA23" s="8">
        <f t="shared" ref="BA23:BA47" si="3">IF($AZ23=5,5,IF(AND($AZ23=4,$AY23&gt;2),5,IF(AND($AZ23=4,$AY23&lt;3),4,IF(AND($AZ23=3,$AY23=5),5,IF(AND($AZ23=3,$AY23&gt;2),4,IF(AND($AZ23=3,$AY23&lt;3),3,0))))))</f>
        <v>5</v>
      </c>
      <c r="BB23" s="6" t="s">
        <v>411</v>
      </c>
      <c r="BC23" s="324" t="s">
        <v>850</v>
      </c>
      <c r="BD23" s="291"/>
      <c r="BE23" s="291"/>
      <c r="BF23" s="291"/>
      <c r="BG23" s="291"/>
      <c r="BH23" s="291"/>
      <c r="BI23" s="291"/>
      <c r="BJ23" s="291"/>
      <c r="BK23" s="79" t="s">
        <v>494</v>
      </c>
      <c r="BL23" s="423" t="s">
        <v>863</v>
      </c>
      <c r="BM23" s="424"/>
      <c r="BN23" s="424"/>
      <c r="BO23" s="424"/>
      <c r="BP23" s="424"/>
      <c r="BQ23" s="424"/>
      <c r="BR23" s="425"/>
      <c r="BS23" s="138" t="s">
        <v>400</v>
      </c>
      <c r="BT23" s="138" t="s">
        <v>401</v>
      </c>
      <c r="BU23" s="138" t="s">
        <v>402</v>
      </c>
      <c r="BV23" s="138" t="s">
        <v>403</v>
      </c>
      <c r="BW23" s="138" t="s">
        <v>405</v>
      </c>
      <c r="BX23" s="139" t="s">
        <v>406</v>
      </c>
      <c r="BY23" s="138" t="s">
        <v>407</v>
      </c>
      <c r="BZ23" s="138">
        <f>IFERROR(IF(BS23="Asignado", 15, 0), "")</f>
        <v>15</v>
      </c>
      <c r="CA23" s="138">
        <f>IFERROR(IF(BT23="Adecuado", 15, 0), "")</f>
        <v>15</v>
      </c>
      <c r="CB23" s="138">
        <f>IFERROR(IF(BU23="Oportuna", 15, 0), "")</f>
        <v>15</v>
      </c>
      <c r="CC23" s="138">
        <f>IFERROR(IF(BV23="Prevenir", 15,IF(BV23="Detectar", 10, 0)), "")</f>
        <v>15</v>
      </c>
      <c r="CD23" s="138">
        <f>IFERROR(IF(BW23="Confiable", 15, 0), "")</f>
        <v>15</v>
      </c>
      <c r="CE23" s="138">
        <f>IFERROR(IF(BX23="Se investigan y se resuelven oportunamente", 15, 0), "")</f>
        <v>15</v>
      </c>
      <c r="CF23" s="138">
        <f>IFERROR(IF(BY23="Completa", 10,IF(BY23="Incompleta",5, 0)), "")</f>
        <v>10</v>
      </c>
      <c r="CG23" s="138">
        <f>SUM(BZ23:CF23)</f>
        <v>100</v>
      </c>
      <c r="CH23" s="138" t="str">
        <f>IF(CG23&lt;=85, "Debil", IF(CG23&lt;=95, "Moderado", IF(CG23&lt;=100,"Fuerte","")))</f>
        <v>Fuerte</v>
      </c>
      <c r="CI23" s="138" t="s">
        <v>408</v>
      </c>
      <c r="CJ23" s="138" t="str">
        <f>IF(CI23="Siempre se ejecuta","Fuerte",IF(CI23="Algunas veces","Moderado",IF(CI23="No se ejecuta","Debil","")))</f>
        <v>Fuerte</v>
      </c>
      <c r="CK23" s="138" t="str">
        <f>IF(OR(CJ23="Debil",CH23="Debil"),"Debil", IF(OR(CJ23="Moderado",CH23="Moderado"), "Moderado", "Fuerte"))</f>
        <v>Fuerte</v>
      </c>
      <c r="CL23" s="138" t="str">
        <f>CK23</f>
        <v>Fuerte</v>
      </c>
      <c r="CM23" s="138" t="s">
        <v>409</v>
      </c>
      <c r="CN23" s="138" t="s">
        <v>412</v>
      </c>
      <c r="CO23" s="138">
        <f>IF(CM23="Directamente",IF(CL23="Fuerte", 2, IF(CL23="Moderado", 1,0)),0)</f>
        <v>2</v>
      </c>
      <c r="CP23" s="138">
        <f>IF(CN23="Directamente",IF(CL23="Fuerte",2,IF(CL23="Moderado",1,0)),IF(AND(CN23="Indirectamente",CL23="Fuerte"),1,0))</f>
        <v>1</v>
      </c>
      <c r="CQ23" s="138">
        <f>IF(AY23-CO23&lt;=0,1,AY23-CO23)</f>
        <v>1</v>
      </c>
      <c r="CR23" s="138">
        <f>IF(AZ23-CP23&lt;=0,1,AZ23-CP23)</f>
        <v>4</v>
      </c>
      <c r="CS23" s="138" t="s">
        <v>372</v>
      </c>
      <c r="CT23" s="145">
        <f>IF(CS23="BAJO",1,IF(CS23="MODERADO",3,IF(CS23="MAYOR",4,5)))</f>
        <v>4</v>
      </c>
      <c r="CU23" s="81"/>
    </row>
    <row r="24" spans="1:99" ht="243" customHeight="1" x14ac:dyDescent="0.3">
      <c r="A24" s="451" t="s">
        <v>145</v>
      </c>
      <c r="B24" s="452"/>
      <c r="C24" s="452"/>
      <c r="D24" s="452"/>
      <c r="E24" s="453"/>
      <c r="F24" s="450" t="s">
        <v>146</v>
      </c>
      <c r="G24" s="450"/>
      <c r="H24" s="450"/>
      <c r="I24" s="450"/>
      <c r="J24" s="450"/>
      <c r="K24" s="450"/>
      <c r="L24" s="450"/>
      <c r="M24" s="450"/>
      <c r="N24" s="447" t="s">
        <v>147</v>
      </c>
      <c r="O24" s="384"/>
      <c r="P24" s="384"/>
      <c r="Q24" s="384"/>
      <c r="R24" s="384"/>
      <c r="S24" s="384"/>
      <c r="T24" s="384"/>
      <c r="U24" s="384"/>
      <c r="V24" s="291" t="s">
        <v>148</v>
      </c>
      <c r="W24" s="291"/>
      <c r="X24" s="291"/>
      <c r="Y24" s="291"/>
      <c r="Z24" s="291"/>
      <c r="AA24" s="291"/>
      <c r="AB24" s="291"/>
      <c r="AC24" s="386"/>
      <c r="AD24" s="43" t="s">
        <v>36</v>
      </c>
      <c r="AE24" s="44" t="s">
        <v>37</v>
      </c>
      <c r="AF24" s="44" t="s">
        <v>37</v>
      </c>
      <c r="AG24" s="44" t="s">
        <v>37</v>
      </c>
      <c r="AH24" s="44" t="s">
        <v>36</v>
      </c>
      <c r="AI24" s="44" t="s">
        <v>37</v>
      </c>
      <c r="AJ24" s="44" t="s">
        <v>37</v>
      </c>
      <c r="AK24" s="44" t="s">
        <v>37</v>
      </c>
      <c r="AL24" s="44" t="s">
        <v>36</v>
      </c>
      <c r="AM24" s="44" t="s">
        <v>36</v>
      </c>
      <c r="AN24" s="44" t="s">
        <v>36</v>
      </c>
      <c r="AO24" s="44" t="s">
        <v>36</v>
      </c>
      <c r="AP24" s="44" t="s">
        <v>36</v>
      </c>
      <c r="AQ24" s="44" t="s">
        <v>36</v>
      </c>
      <c r="AR24" s="44" t="s">
        <v>36</v>
      </c>
      <c r="AS24" s="44" t="s">
        <v>37</v>
      </c>
      <c r="AT24" s="44" t="s">
        <v>36</v>
      </c>
      <c r="AU24" s="44" t="s">
        <v>37</v>
      </c>
      <c r="AV24" s="45" t="s">
        <v>37</v>
      </c>
      <c r="AW24" s="7">
        <f t="shared" si="0"/>
        <v>10</v>
      </c>
      <c r="AX24" s="6" t="str">
        <f t="shared" si="1"/>
        <v>MAYOR</v>
      </c>
      <c r="AY24" s="46">
        <v>2</v>
      </c>
      <c r="AZ24" s="137">
        <f t="shared" si="2"/>
        <v>4</v>
      </c>
      <c r="BA24" s="8">
        <f t="shared" si="3"/>
        <v>4</v>
      </c>
      <c r="BB24" s="6" t="s">
        <v>372</v>
      </c>
      <c r="BC24" s="324" t="s">
        <v>425</v>
      </c>
      <c r="BD24" s="291"/>
      <c r="BE24" s="291"/>
      <c r="BF24" s="291"/>
      <c r="BG24" s="291"/>
      <c r="BH24" s="291"/>
      <c r="BI24" s="291"/>
      <c r="BJ24" s="291"/>
      <c r="BK24" s="79" t="s">
        <v>495</v>
      </c>
      <c r="BL24" s="423" t="s">
        <v>862</v>
      </c>
      <c r="BM24" s="424"/>
      <c r="BN24" s="424"/>
      <c r="BO24" s="424"/>
      <c r="BP24" s="424"/>
      <c r="BQ24" s="424"/>
      <c r="BR24" s="425"/>
      <c r="BS24" s="138" t="s">
        <v>400</v>
      </c>
      <c r="BT24" s="138" t="s">
        <v>401</v>
      </c>
      <c r="BU24" s="138" t="s">
        <v>402</v>
      </c>
      <c r="BV24" s="138" t="s">
        <v>403</v>
      </c>
      <c r="BW24" s="138" t="s">
        <v>405</v>
      </c>
      <c r="BX24" s="139" t="s">
        <v>406</v>
      </c>
      <c r="BY24" s="138" t="s">
        <v>407</v>
      </c>
      <c r="BZ24" s="138">
        <f t="shared" ref="BZ24:BZ47" si="4">IFERROR(IF(BS24="Asignado", 15, 0), "")</f>
        <v>15</v>
      </c>
      <c r="CA24" s="138">
        <f t="shared" ref="CA24:CA47" si="5">IFERROR(IF(BT24="Adecuado", 15, 0), "")</f>
        <v>15</v>
      </c>
      <c r="CB24" s="138">
        <f t="shared" ref="CB24:CB47" si="6">IFERROR(IF(BU24="Oportuna", 15, 0), "")</f>
        <v>15</v>
      </c>
      <c r="CC24" s="138">
        <f t="shared" ref="CC24:CC47" si="7">IFERROR(IF(BV24="Prevenir", 15,IF(BV24="Detectar", 10, 0)), "")</f>
        <v>15</v>
      </c>
      <c r="CD24" s="138">
        <f t="shared" ref="CD24:CD47" si="8">IFERROR(IF(BW24="Confiable", 15, 0), "")</f>
        <v>15</v>
      </c>
      <c r="CE24" s="138">
        <f t="shared" ref="CE24:CE47" si="9">IFERROR(IF(BX24="Se investigan y se resuelven oportunamente", 15, 0), "")</f>
        <v>15</v>
      </c>
      <c r="CF24" s="138">
        <f t="shared" ref="CF24:CF47" si="10">IFERROR(IF(BY24="Completa", 10,IF(BY24="Incompleta",5, 0)), "")</f>
        <v>10</v>
      </c>
      <c r="CG24" s="138">
        <f t="shared" ref="CG24:CG47" si="11">SUM(BZ24:CF24)</f>
        <v>100</v>
      </c>
      <c r="CH24" s="138" t="str">
        <f t="shared" ref="CH24:CH47" si="12">IF(CG24&lt;=85, "Debil", IF(CG24&lt;=95, "Moderado", IF(CG24&lt;=100,"Fuerte","")))</f>
        <v>Fuerte</v>
      </c>
      <c r="CI24" s="138" t="s">
        <v>408</v>
      </c>
      <c r="CJ24" s="138" t="str">
        <f t="shared" ref="CJ24:CJ47" si="13">IF(CI24="Siempre se ejecuta","Fuerte",IF(CI24="Algunas veces","Moderado",IF(CI24="No se ejecuta","Debil","")))</f>
        <v>Fuerte</v>
      </c>
      <c r="CK24" s="138" t="str">
        <f t="shared" ref="CK24:CK47" si="14">IF(OR(CJ24="Debil",CH24="Debil"),"Debil", IF(OR(CJ24="Moderado",CH24="Moderado"), "Moderado", "Fuerte"))</f>
        <v>Fuerte</v>
      </c>
      <c r="CL24" s="138" t="str">
        <f t="shared" ref="CL24:CL47" si="15">CK24</f>
        <v>Fuerte</v>
      </c>
      <c r="CM24" s="138" t="s">
        <v>409</v>
      </c>
      <c r="CN24" s="138" t="s">
        <v>412</v>
      </c>
      <c r="CO24" s="138">
        <f t="shared" ref="CO24:CO47" si="16">IF(CM24="Directamente",IF(CL24="Fuerte", 2, IF(CL24="Moderado", 1,0)),0)</f>
        <v>2</v>
      </c>
      <c r="CP24" s="138">
        <f t="shared" ref="CP24:CP47" si="17">IF(CN24="Directamente",IF(CL24="Fuerte",2,IF(CL24="Moderado",1,0)),IF(AND(CN24="Indirectamente",CL24="Fuerte"),1,0))</f>
        <v>1</v>
      </c>
      <c r="CQ24" s="138">
        <f t="shared" ref="CQ24:CR47" si="18">IF(AY24-CO24&lt;=0,1,AY24-CO24)</f>
        <v>1</v>
      </c>
      <c r="CR24" s="138">
        <f t="shared" si="18"/>
        <v>3</v>
      </c>
      <c r="CS24" s="138" t="s">
        <v>367</v>
      </c>
      <c r="CT24" s="145">
        <f t="shared" ref="CT24:CT47" si="19">IF(CS24="BAJO",1,IF(CS24="MODERADO",3,IF(CS24="MAYOR",4,5)))</f>
        <v>3</v>
      </c>
      <c r="CU24" s="78"/>
    </row>
    <row r="25" spans="1:99" ht="135" customHeight="1" x14ac:dyDescent="0.3">
      <c r="A25" s="451" t="s">
        <v>145</v>
      </c>
      <c r="B25" s="452"/>
      <c r="C25" s="452"/>
      <c r="D25" s="452"/>
      <c r="E25" s="453"/>
      <c r="F25" s="450" t="s">
        <v>149</v>
      </c>
      <c r="G25" s="450"/>
      <c r="H25" s="450"/>
      <c r="I25" s="450"/>
      <c r="J25" s="450"/>
      <c r="K25" s="450"/>
      <c r="L25" s="450"/>
      <c r="M25" s="450"/>
      <c r="N25" s="447" t="s">
        <v>150</v>
      </c>
      <c r="O25" s="384"/>
      <c r="P25" s="384"/>
      <c r="Q25" s="384"/>
      <c r="R25" s="384"/>
      <c r="S25" s="384"/>
      <c r="T25" s="384"/>
      <c r="U25" s="384"/>
      <c r="V25" s="291" t="s">
        <v>148</v>
      </c>
      <c r="W25" s="291"/>
      <c r="X25" s="291"/>
      <c r="Y25" s="291"/>
      <c r="Z25" s="291"/>
      <c r="AA25" s="291"/>
      <c r="AB25" s="291"/>
      <c r="AC25" s="386"/>
      <c r="AD25" s="43" t="s">
        <v>36</v>
      </c>
      <c r="AE25" s="44" t="s">
        <v>37</v>
      </c>
      <c r="AF25" s="44" t="s">
        <v>37</v>
      </c>
      <c r="AG25" s="44" t="s">
        <v>37</v>
      </c>
      <c r="AH25" s="44" t="s">
        <v>36</v>
      </c>
      <c r="AI25" s="44" t="s">
        <v>37</v>
      </c>
      <c r="AJ25" s="44" t="s">
        <v>37</v>
      </c>
      <c r="AK25" s="44" t="s">
        <v>37</v>
      </c>
      <c r="AL25" s="44" t="s">
        <v>36</v>
      </c>
      <c r="AM25" s="44" t="s">
        <v>36</v>
      </c>
      <c r="AN25" s="44" t="s">
        <v>36</v>
      </c>
      <c r="AO25" s="44" t="s">
        <v>37</v>
      </c>
      <c r="AP25" s="44" t="s">
        <v>36</v>
      </c>
      <c r="AQ25" s="44" t="s">
        <v>36</v>
      </c>
      <c r="AR25" s="44" t="s">
        <v>36</v>
      </c>
      <c r="AS25" s="44" t="s">
        <v>37</v>
      </c>
      <c r="AT25" s="44" t="s">
        <v>36</v>
      </c>
      <c r="AU25" s="44" t="s">
        <v>37</v>
      </c>
      <c r="AV25" s="45" t="s">
        <v>37</v>
      </c>
      <c r="AW25" s="7">
        <f t="shared" si="0"/>
        <v>9</v>
      </c>
      <c r="AX25" s="6" t="str">
        <f t="shared" si="1"/>
        <v>MAYOR</v>
      </c>
      <c r="AY25" s="46">
        <v>2</v>
      </c>
      <c r="AZ25" s="137">
        <f t="shared" si="2"/>
        <v>4</v>
      </c>
      <c r="BA25" s="8">
        <f t="shared" si="3"/>
        <v>4</v>
      </c>
      <c r="BB25" s="6" t="s">
        <v>372</v>
      </c>
      <c r="BC25" s="324" t="s">
        <v>425</v>
      </c>
      <c r="BD25" s="291"/>
      <c r="BE25" s="291"/>
      <c r="BF25" s="291"/>
      <c r="BG25" s="291"/>
      <c r="BH25" s="291"/>
      <c r="BI25" s="291"/>
      <c r="BJ25" s="291"/>
      <c r="BK25" s="79" t="s">
        <v>495</v>
      </c>
      <c r="BL25" s="423" t="s">
        <v>862</v>
      </c>
      <c r="BM25" s="424"/>
      <c r="BN25" s="424"/>
      <c r="BO25" s="424"/>
      <c r="BP25" s="424"/>
      <c r="BQ25" s="424"/>
      <c r="BR25" s="425"/>
      <c r="BS25" s="138" t="s">
        <v>400</v>
      </c>
      <c r="BT25" s="138" t="s">
        <v>401</v>
      </c>
      <c r="BU25" s="138" t="s">
        <v>402</v>
      </c>
      <c r="BV25" s="138" t="s">
        <v>403</v>
      </c>
      <c r="BW25" s="138" t="s">
        <v>405</v>
      </c>
      <c r="BX25" s="139" t="s">
        <v>406</v>
      </c>
      <c r="BY25" s="138" t="s">
        <v>407</v>
      </c>
      <c r="BZ25" s="138">
        <f t="shared" si="4"/>
        <v>15</v>
      </c>
      <c r="CA25" s="138">
        <f t="shared" si="5"/>
        <v>15</v>
      </c>
      <c r="CB25" s="138">
        <f t="shared" si="6"/>
        <v>15</v>
      </c>
      <c r="CC25" s="138">
        <f t="shared" si="7"/>
        <v>15</v>
      </c>
      <c r="CD25" s="138">
        <f t="shared" si="8"/>
        <v>15</v>
      </c>
      <c r="CE25" s="138">
        <f t="shared" si="9"/>
        <v>15</v>
      </c>
      <c r="CF25" s="138">
        <f t="shared" si="10"/>
        <v>10</v>
      </c>
      <c r="CG25" s="138">
        <f t="shared" si="11"/>
        <v>100</v>
      </c>
      <c r="CH25" s="138" t="str">
        <f t="shared" si="12"/>
        <v>Fuerte</v>
      </c>
      <c r="CI25" s="138" t="s">
        <v>408</v>
      </c>
      <c r="CJ25" s="138" t="str">
        <f t="shared" si="13"/>
        <v>Fuerte</v>
      </c>
      <c r="CK25" s="138" t="str">
        <f t="shared" si="14"/>
        <v>Fuerte</v>
      </c>
      <c r="CL25" s="138" t="str">
        <f t="shared" si="15"/>
        <v>Fuerte</v>
      </c>
      <c r="CM25" s="138" t="s">
        <v>409</v>
      </c>
      <c r="CN25" s="138" t="s">
        <v>412</v>
      </c>
      <c r="CO25" s="138">
        <f t="shared" si="16"/>
        <v>2</v>
      </c>
      <c r="CP25" s="138">
        <f t="shared" si="17"/>
        <v>1</v>
      </c>
      <c r="CQ25" s="138">
        <f t="shared" si="18"/>
        <v>1</v>
      </c>
      <c r="CR25" s="138">
        <f t="shared" si="18"/>
        <v>3</v>
      </c>
      <c r="CS25" s="138" t="s">
        <v>367</v>
      </c>
      <c r="CT25" s="145">
        <f t="shared" si="19"/>
        <v>3</v>
      </c>
      <c r="CU25" s="78"/>
    </row>
    <row r="26" spans="1:99" ht="213" customHeight="1" x14ac:dyDescent="0.3">
      <c r="A26" s="451" t="s">
        <v>260</v>
      </c>
      <c r="B26" s="452"/>
      <c r="C26" s="452"/>
      <c r="D26" s="452"/>
      <c r="E26" s="453"/>
      <c r="F26" s="445" t="s">
        <v>151</v>
      </c>
      <c r="G26" s="445"/>
      <c r="H26" s="445"/>
      <c r="I26" s="445"/>
      <c r="J26" s="445"/>
      <c r="K26" s="445"/>
      <c r="L26" s="445"/>
      <c r="M26" s="445"/>
      <c r="N26" s="447" t="s">
        <v>143</v>
      </c>
      <c r="O26" s="384"/>
      <c r="P26" s="384"/>
      <c r="Q26" s="384"/>
      <c r="R26" s="384"/>
      <c r="S26" s="384"/>
      <c r="T26" s="384"/>
      <c r="U26" s="384"/>
      <c r="V26" s="291" t="s">
        <v>139</v>
      </c>
      <c r="W26" s="291"/>
      <c r="X26" s="291"/>
      <c r="Y26" s="291"/>
      <c r="Z26" s="291"/>
      <c r="AA26" s="291"/>
      <c r="AB26" s="291"/>
      <c r="AC26" s="292"/>
      <c r="AD26" s="43" t="s">
        <v>36</v>
      </c>
      <c r="AE26" s="44" t="s">
        <v>36</v>
      </c>
      <c r="AF26" s="44" t="s">
        <v>36</v>
      </c>
      <c r="AG26" s="44" t="s">
        <v>36</v>
      </c>
      <c r="AH26" s="44" t="s">
        <v>36</v>
      </c>
      <c r="AI26" s="44" t="s">
        <v>37</v>
      </c>
      <c r="AJ26" s="44" t="s">
        <v>37</v>
      </c>
      <c r="AK26" s="44" t="s">
        <v>37</v>
      </c>
      <c r="AL26" s="44" t="s">
        <v>36</v>
      </c>
      <c r="AM26" s="44" t="s">
        <v>36</v>
      </c>
      <c r="AN26" s="44" t="s">
        <v>36</v>
      </c>
      <c r="AO26" s="44" t="s">
        <v>36</v>
      </c>
      <c r="AP26" s="44" t="s">
        <v>37</v>
      </c>
      <c r="AQ26" s="44" t="s">
        <v>36</v>
      </c>
      <c r="AR26" s="44" t="s">
        <v>36</v>
      </c>
      <c r="AS26" s="44" t="s">
        <v>36</v>
      </c>
      <c r="AT26" s="44" t="s">
        <v>36</v>
      </c>
      <c r="AU26" s="44" t="s">
        <v>36</v>
      </c>
      <c r="AV26" s="45" t="s">
        <v>37</v>
      </c>
      <c r="AW26" s="7">
        <f t="shared" si="0"/>
        <v>14</v>
      </c>
      <c r="AX26" s="46" t="str">
        <f t="shared" si="1"/>
        <v>CATASTRÓFICO</v>
      </c>
      <c r="AY26" s="46">
        <v>3</v>
      </c>
      <c r="AZ26" s="140">
        <f t="shared" si="2"/>
        <v>5</v>
      </c>
      <c r="BA26" s="47">
        <f t="shared" si="3"/>
        <v>5</v>
      </c>
      <c r="BB26" s="6" t="s">
        <v>411</v>
      </c>
      <c r="BC26" s="324" t="s">
        <v>152</v>
      </c>
      <c r="BD26" s="291"/>
      <c r="BE26" s="291"/>
      <c r="BF26" s="291"/>
      <c r="BG26" s="291"/>
      <c r="BH26" s="291"/>
      <c r="BI26" s="291"/>
      <c r="BJ26" s="291"/>
      <c r="BK26" s="79" t="s">
        <v>496</v>
      </c>
      <c r="BL26" s="423" t="s">
        <v>861</v>
      </c>
      <c r="BM26" s="424"/>
      <c r="BN26" s="424"/>
      <c r="BO26" s="424"/>
      <c r="BP26" s="424"/>
      <c r="BQ26" s="424"/>
      <c r="BR26" s="425"/>
      <c r="BS26" s="138" t="s">
        <v>400</v>
      </c>
      <c r="BT26" s="138" t="s">
        <v>401</v>
      </c>
      <c r="BU26" s="138" t="s">
        <v>402</v>
      </c>
      <c r="BV26" s="138" t="s">
        <v>403</v>
      </c>
      <c r="BW26" s="138" t="s">
        <v>405</v>
      </c>
      <c r="BX26" s="139" t="s">
        <v>406</v>
      </c>
      <c r="BY26" s="138" t="s">
        <v>407</v>
      </c>
      <c r="BZ26" s="138">
        <f t="shared" si="4"/>
        <v>15</v>
      </c>
      <c r="CA26" s="138">
        <f t="shared" si="5"/>
        <v>15</v>
      </c>
      <c r="CB26" s="138">
        <f t="shared" si="6"/>
        <v>15</v>
      </c>
      <c r="CC26" s="138">
        <f t="shared" si="7"/>
        <v>15</v>
      </c>
      <c r="CD26" s="138">
        <f t="shared" si="8"/>
        <v>15</v>
      </c>
      <c r="CE26" s="138">
        <f t="shared" si="9"/>
        <v>15</v>
      </c>
      <c r="CF26" s="138">
        <f t="shared" si="10"/>
        <v>10</v>
      </c>
      <c r="CG26" s="138">
        <f t="shared" si="11"/>
        <v>100</v>
      </c>
      <c r="CH26" s="138" t="str">
        <f t="shared" si="12"/>
        <v>Fuerte</v>
      </c>
      <c r="CI26" s="138" t="s">
        <v>408</v>
      </c>
      <c r="CJ26" s="138" t="str">
        <f t="shared" si="13"/>
        <v>Fuerte</v>
      </c>
      <c r="CK26" s="138" t="str">
        <f t="shared" si="14"/>
        <v>Fuerte</v>
      </c>
      <c r="CL26" s="138" t="str">
        <f t="shared" si="15"/>
        <v>Fuerte</v>
      </c>
      <c r="CM26" s="138" t="s">
        <v>409</v>
      </c>
      <c r="CN26" s="138" t="s">
        <v>412</v>
      </c>
      <c r="CO26" s="138">
        <f t="shared" si="16"/>
        <v>2</v>
      </c>
      <c r="CP26" s="138">
        <f t="shared" si="17"/>
        <v>1</v>
      </c>
      <c r="CQ26" s="138">
        <f t="shared" si="18"/>
        <v>1</v>
      </c>
      <c r="CR26" s="138">
        <f t="shared" si="18"/>
        <v>4</v>
      </c>
      <c r="CS26" s="138" t="s">
        <v>372</v>
      </c>
      <c r="CT26" s="145">
        <f t="shared" si="19"/>
        <v>4</v>
      </c>
      <c r="CU26" s="78"/>
    </row>
    <row r="27" spans="1:99" ht="179.25" customHeight="1" x14ac:dyDescent="0.3">
      <c r="A27" s="451" t="s">
        <v>260</v>
      </c>
      <c r="B27" s="452"/>
      <c r="C27" s="452"/>
      <c r="D27" s="452"/>
      <c r="E27" s="453"/>
      <c r="F27" s="445" t="s">
        <v>153</v>
      </c>
      <c r="G27" s="445"/>
      <c r="H27" s="445"/>
      <c r="I27" s="445"/>
      <c r="J27" s="445"/>
      <c r="K27" s="445"/>
      <c r="L27" s="445"/>
      <c r="M27" s="445"/>
      <c r="N27" s="447" t="s">
        <v>143</v>
      </c>
      <c r="O27" s="384"/>
      <c r="P27" s="384"/>
      <c r="Q27" s="384"/>
      <c r="R27" s="384"/>
      <c r="S27" s="384"/>
      <c r="T27" s="384"/>
      <c r="U27" s="384"/>
      <c r="V27" s="291" t="s">
        <v>144</v>
      </c>
      <c r="W27" s="291"/>
      <c r="X27" s="291"/>
      <c r="Y27" s="291"/>
      <c r="Z27" s="291"/>
      <c r="AA27" s="291"/>
      <c r="AB27" s="291"/>
      <c r="AC27" s="292"/>
      <c r="AD27" s="43" t="s">
        <v>36</v>
      </c>
      <c r="AE27" s="44" t="s">
        <v>36</v>
      </c>
      <c r="AF27" s="44" t="s">
        <v>36</v>
      </c>
      <c r="AG27" s="44" t="s">
        <v>36</v>
      </c>
      <c r="AH27" s="44" t="s">
        <v>36</v>
      </c>
      <c r="AI27" s="44" t="s">
        <v>36</v>
      </c>
      <c r="AJ27" s="44" t="s">
        <v>37</v>
      </c>
      <c r="AK27" s="44" t="s">
        <v>37</v>
      </c>
      <c r="AL27" s="44" t="s">
        <v>36</v>
      </c>
      <c r="AM27" s="44" t="s">
        <v>36</v>
      </c>
      <c r="AN27" s="44" t="s">
        <v>36</v>
      </c>
      <c r="AO27" s="44" t="s">
        <v>36</v>
      </c>
      <c r="AP27" s="44" t="s">
        <v>36</v>
      </c>
      <c r="AQ27" s="44" t="s">
        <v>36</v>
      </c>
      <c r="AR27" s="44" t="s">
        <v>36</v>
      </c>
      <c r="AS27" s="44" t="s">
        <v>37</v>
      </c>
      <c r="AT27" s="44" t="s">
        <v>37</v>
      </c>
      <c r="AU27" s="44" t="s">
        <v>37</v>
      </c>
      <c r="AV27" s="45" t="s">
        <v>37</v>
      </c>
      <c r="AW27" s="7">
        <f t="shared" si="0"/>
        <v>13</v>
      </c>
      <c r="AX27" s="46" t="str">
        <f t="shared" si="1"/>
        <v>CATASTRÓFICO</v>
      </c>
      <c r="AY27" s="46">
        <v>2</v>
      </c>
      <c r="AZ27" s="140">
        <f t="shared" si="2"/>
        <v>5</v>
      </c>
      <c r="BA27" s="47">
        <f t="shared" si="3"/>
        <v>5</v>
      </c>
      <c r="BB27" s="6" t="s">
        <v>411</v>
      </c>
      <c r="BC27" s="448" t="s">
        <v>269</v>
      </c>
      <c r="BD27" s="387"/>
      <c r="BE27" s="387"/>
      <c r="BF27" s="387"/>
      <c r="BG27" s="387"/>
      <c r="BH27" s="387"/>
      <c r="BI27" s="387"/>
      <c r="BJ27" s="388"/>
      <c r="BK27" s="79" t="s">
        <v>497</v>
      </c>
      <c r="BL27" s="423" t="s">
        <v>860</v>
      </c>
      <c r="BM27" s="424"/>
      <c r="BN27" s="424"/>
      <c r="BO27" s="424"/>
      <c r="BP27" s="424"/>
      <c r="BQ27" s="424"/>
      <c r="BR27" s="425"/>
      <c r="BS27" s="138" t="s">
        <v>400</v>
      </c>
      <c r="BT27" s="138" t="s">
        <v>401</v>
      </c>
      <c r="BU27" s="138" t="s">
        <v>402</v>
      </c>
      <c r="BV27" s="138" t="s">
        <v>403</v>
      </c>
      <c r="BW27" s="138" t="s">
        <v>405</v>
      </c>
      <c r="BX27" s="139" t="s">
        <v>406</v>
      </c>
      <c r="BY27" s="138" t="s">
        <v>407</v>
      </c>
      <c r="BZ27" s="138">
        <f t="shared" si="4"/>
        <v>15</v>
      </c>
      <c r="CA27" s="138">
        <f t="shared" si="5"/>
        <v>15</v>
      </c>
      <c r="CB27" s="138">
        <f t="shared" si="6"/>
        <v>15</v>
      </c>
      <c r="CC27" s="138">
        <f t="shared" si="7"/>
        <v>15</v>
      </c>
      <c r="CD27" s="138">
        <f t="shared" si="8"/>
        <v>15</v>
      </c>
      <c r="CE27" s="138">
        <f t="shared" si="9"/>
        <v>15</v>
      </c>
      <c r="CF27" s="138">
        <f t="shared" si="10"/>
        <v>10</v>
      </c>
      <c r="CG27" s="138">
        <f t="shared" si="11"/>
        <v>100</v>
      </c>
      <c r="CH27" s="138" t="str">
        <f t="shared" si="12"/>
        <v>Fuerte</v>
      </c>
      <c r="CI27" s="138" t="s">
        <v>408</v>
      </c>
      <c r="CJ27" s="138" t="str">
        <f t="shared" si="13"/>
        <v>Fuerte</v>
      </c>
      <c r="CK27" s="138" t="str">
        <f t="shared" si="14"/>
        <v>Fuerte</v>
      </c>
      <c r="CL27" s="138" t="str">
        <f t="shared" si="15"/>
        <v>Fuerte</v>
      </c>
      <c r="CM27" s="138" t="s">
        <v>409</v>
      </c>
      <c r="CN27" s="138" t="s">
        <v>412</v>
      </c>
      <c r="CO27" s="138">
        <f t="shared" si="16"/>
        <v>2</v>
      </c>
      <c r="CP27" s="138">
        <f t="shared" si="17"/>
        <v>1</v>
      </c>
      <c r="CQ27" s="138">
        <f t="shared" si="18"/>
        <v>1</v>
      </c>
      <c r="CR27" s="138">
        <f t="shared" si="18"/>
        <v>4</v>
      </c>
      <c r="CS27" s="138" t="s">
        <v>372</v>
      </c>
      <c r="CT27" s="145">
        <f t="shared" si="19"/>
        <v>4</v>
      </c>
      <c r="CU27" s="78"/>
    </row>
    <row r="28" spans="1:99" ht="160.5" customHeight="1" x14ac:dyDescent="0.3">
      <c r="A28" s="451" t="s">
        <v>260</v>
      </c>
      <c r="B28" s="452"/>
      <c r="C28" s="452"/>
      <c r="D28" s="452"/>
      <c r="E28" s="453"/>
      <c r="F28" s="445" t="s">
        <v>153</v>
      </c>
      <c r="G28" s="445"/>
      <c r="H28" s="445"/>
      <c r="I28" s="445"/>
      <c r="J28" s="445"/>
      <c r="K28" s="445"/>
      <c r="L28" s="445"/>
      <c r="M28" s="445"/>
      <c r="N28" s="447" t="s">
        <v>138</v>
      </c>
      <c r="O28" s="384"/>
      <c r="P28" s="384"/>
      <c r="Q28" s="384"/>
      <c r="R28" s="384"/>
      <c r="S28" s="384"/>
      <c r="T28" s="384"/>
      <c r="U28" s="384"/>
      <c r="V28" s="291" t="s">
        <v>144</v>
      </c>
      <c r="W28" s="291"/>
      <c r="X28" s="291"/>
      <c r="Y28" s="291"/>
      <c r="Z28" s="291"/>
      <c r="AA28" s="291"/>
      <c r="AB28" s="291"/>
      <c r="AC28" s="292"/>
      <c r="AD28" s="43" t="s">
        <v>36</v>
      </c>
      <c r="AE28" s="44" t="s">
        <v>36</v>
      </c>
      <c r="AF28" s="44" t="s">
        <v>36</v>
      </c>
      <c r="AG28" s="44" t="s">
        <v>36</v>
      </c>
      <c r="AH28" s="44" t="s">
        <v>36</v>
      </c>
      <c r="AI28" s="44" t="s">
        <v>36</v>
      </c>
      <c r="AJ28" s="44" t="s">
        <v>37</v>
      </c>
      <c r="AK28" s="44" t="s">
        <v>37</v>
      </c>
      <c r="AL28" s="44" t="s">
        <v>36</v>
      </c>
      <c r="AM28" s="44" t="s">
        <v>36</v>
      </c>
      <c r="AN28" s="44" t="s">
        <v>36</v>
      </c>
      <c r="AO28" s="44" t="s">
        <v>36</v>
      </c>
      <c r="AP28" s="44" t="s">
        <v>36</v>
      </c>
      <c r="AQ28" s="44" t="s">
        <v>36</v>
      </c>
      <c r="AR28" s="44" t="s">
        <v>36</v>
      </c>
      <c r="AS28" s="44" t="s">
        <v>37</v>
      </c>
      <c r="AT28" s="44" t="s">
        <v>37</v>
      </c>
      <c r="AU28" s="44" t="s">
        <v>37</v>
      </c>
      <c r="AV28" s="45" t="s">
        <v>37</v>
      </c>
      <c r="AW28" s="7">
        <f t="shared" si="0"/>
        <v>13</v>
      </c>
      <c r="AX28" s="46" t="str">
        <f t="shared" si="1"/>
        <v>CATASTRÓFICO</v>
      </c>
      <c r="AY28" s="46">
        <v>2</v>
      </c>
      <c r="AZ28" s="140">
        <f t="shared" si="2"/>
        <v>5</v>
      </c>
      <c r="BA28" s="47">
        <f t="shared" si="3"/>
        <v>5</v>
      </c>
      <c r="BB28" s="6" t="s">
        <v>411</v>
      </c>
      <c r="BC28" s="448" t="s">
        <v>269</v>
      </c>
      <c r="BD28" s="387"/>
      <c r="BE28" s="387"/>
      <c r="BF28" s="387"/>
      <c r="BG28" s="387"/>
      <c r="BH28" s="387"/>
      <c r="BI28" s="387"/>
      <c r="BJ28" s="388"/>
      <c r="BK28" s="79" t="s">
        <v>496</v>
      </c>
      <c r="BL28" s="423" t="s">
        <v>860</v>
      </c>
      <c r="BM28" s="424"/>
      <c r="BN28" s="424"/>
      <c r="BO28" s="424"/>
      <c r="BP28" s="424"/>
      <c r="BQ28" s="424"/>
      <c r="BR28" s="425"/>
      <c r="BS28" s="138" t="s">
        <v>400</v>
      </c>
      <c r="BT28" s="138" t="s">
        <v>401</v>
      </c>
      <c r="BU28" s="138" t="s">
        <v>402</v>
      </c>
      <c r="BV28" s="138" t="s">
        <v>403</v>
      </c>
      <c r="BW28" s="138" t="s">
        <v>405</v>
      </c>
      <c r="BX28" s="139" t="s">
        <v>406</v>
      </c>
      <c r="BY28" s="138" t="s">
        <v>407</v>
      </c>
      <c r="BZ28" s="138">
        <f t="shared" si="4"/>
        <v>15</v>
      </c>
      <c r="CA28" s="138">
        <f t="shared" si="5"/>
        <v>15</v>
      </c>
      <c r="CB28" s="138">
        <f t="shared" si="6"/>
        <v>15</v>
      </c>
      <c r="CC28" s="138">
        <f t="shared" si="7"/>
        <v>15</v>
      </c>
      <c r="CD28" s="138">
        <f t="shared" si="8"/>
        <v>15</v>
      </c>
      <c r="CE28" s="138">
        <f t="shared" si="9"/>
        <v>15</v>
      </c>
      <c r="CF28" s="138">
        <f t="shared" si="10"/>
        <v>10</v>
      </c>
      <c r="CG28" s="138">
        <f t="shared" si="11"/>
        <v>100</v>
      </c>
      <c r="CH28" s="138" t="str">
        <f t="shared" si="12"/>
        <v>Fuerte</v>
      </c>
      <c r="CI28" s="138" t="s">
        <v>408</v>
      </c>
      <c r="CJ28" s="138" t="str">
        <f t="shared" si="13"/>
        <v>Fuerte</v>
      </c>
      <c r="CK28" s="138" t="str">
        <f t="shared" si="14"/>
        <v>Fuerte</v>
      </c>
      <c r="CL28" s="138" t="str">
        <f t="shared" si="15"/>
        <v>Fuerte</v>
      </c>
      <c r="CM28" s="138" t="s">
        <v>409</v>
      </c>
      <c r="CN28" s="138" t="s">
        <v>412</v>
      </c>
      <c r="CO28" s="138">
        <f t="shared" si="16"/>
        <v>2</v>
      </c>
      <c r="CP28" s="138">
        <f t="shared" si="17"/>
        <v>1</v>
      </c>
      <c r="CQ28" s="138">
        <f t="shared" si="18"/>
        <v>1</v>
      </c>
      <c r="CR28" s="138">
        <f t="shared" si="18"/>
        <v>4</v>
      </c>
      <c r="CS28" s="138" t="s">
        <v>372</v>
      </c>
      <c r="CT28" s="145">
        <f t="shared" si="19"/>
        <v>4</v>
      </c>
      <c r="CU28" s="78"/>
    </row>
    <row r="29" spans="1:99" ht="142.5" customHeight="1" x14ac:dyDescent="0.3">
      <c r="A29" s="451" t="s">
        <v>260</v>
      </c>
      <c r="B29" s="452"/>
      <c r="C29" s="452"/>
      <c r="D29" s="452"/>
      <c r="E29" s="453"/>
      <c r="F29" s="445" t="s">
        <v>267</v>
      </c>
      <c r="G29" s="445"/>
      <c r="H29" s="445"/>
      <c r="I29" s="445"/>
      <c r="J29" s="445"/>
      <c r="K29" s="445"/>
      <c r="L29" s="445"/>
      <c r="M29" s="445"/>
      <c r="N29" s="447" t="s">
        <v>154</v>
      </c>
      <c r="O29" s="384"/>
      <c r="P29" s="384"/>
      <c r="Q29" s="384"/>
      <c r="R29" s="384"/>
      <c r="S29" s="384"/>
      <c r="T29" s="384"/>
      <c r="U29" s="384"/>
      <c r="V29" s="291" t="s">
        <v>155</v>
      </c>
      <c r="W29" s="291"/>
      <c r="X29" s="291"/>
      <c r="Y29" s="291"/>
      <c r="Z29" s="291"/>
      <c r="AA29" s="291"/>
      <c r="AB29" s="291"/>
      <c r="AC29" s="292"/>
      <c r="AD29" s="43" t="s">
        <v>36</v>
      </c>
      <c r="AE29" s="44" t="s">
        <v>36</v>
      </c>
      <c r="AF29" s="44" t="s">
        <v>36</v>
      </c>
      <c r="AG29" s="44" t="s">
        <v>36</v>
      </c>
      <c r="AH29" s="44" t="s">
        <v>36</v>
      </c>
      <c r="AI29" s="44" t="s">
        <v>37</v>
      </c>
      <c r="AJ29" s="44" t="s">
        <v>37</v>
      </c>
      <c r="AK29" s="44" t="s">
        <v>37</v>
      </c>
      <c r="AL29" s="44" t="s">
        <v>36</v>
      </c>
      <c r="AM29" s="44" t="s">
        <v>36</v>
      </c>
      <c r="AN29" s="44" t="s">
        <v>36</v>
      </c>
      <c r="AO29" s="44" t="s">
        <v>36</v>
      </c>
      <c r="AP29" s="44" t="s">
        <v>36</v>
      </c>
      <c r="AQ29" s="44" t="s">
        <v>36</v>
      </c>
      <c r="AR29" s="44" t="s">
        <v>36</v>
      </c>
      <c r="AS29" s="44" t="s">
        <v>37</v>
      </c>
      <c r="AT29" s="44" t="s">
        <v>37</v>
      </c>
      <c r="AU29" s="44" t="s">
        <v>37</v>
      </c>
      <c r="AV29" s="45" t="s">
        <v>37</v>
      </c>
      <c r="AW29" s="7">
        <f t="shared" si="0"/>
        <v>12</v>
      </c>
      <c r="AX29" s="46" t="str">
        <f t="shared" si="1"/>
        <v>CATASTRÓFICO</v>
      </c>
      <c r="AY29" s="46">
        <v>2</v>
      </c>
      <c r="AZ29" s="140">
        <f t="shared" si="2"/>
        <v>5</v>
      </c>
      <c r="BA29" s="47">
        <f t="shared" si="3"/>
        <v>5</v>
      </c>
      <c r="BB29" s="6" t="s">
        <v>411</v>
      </c>
      <c r="BC29" s="448" t="s">
        <v>269</v>
      </c>
      <c r="BD29" s="387"/>
      <c r="BE29" s="387"/>
      <c r="BF29" s="387"/>
      <c r="BG29" s="387"/>
      <c r="BH29" s="387"/>
      <c r="BI29" s="387"/>
      <c r="BJ29" s="388"/>
      <c r="BK29" s="79" t="s">
        <v>496</v>
      </c>
      <c r="BL29" s="423" t="s">
        <v>860</v>
      </c>
      <c r="BM29" s="424"/>
      <c r="BN29" s="424"/>
      <c r="BO29" s="424"/>
      <c r="BP29" s="424"/>
      <c r="BQ29" s="424"/>
      <c r="BR29" s="425"/>
      <c r="BS29" s="138" t="s">
        <v>400</v>
      </c>
      <c r="BT29" s="138" t="s">
        <v>401</v>
      </c>
      <c r="BU29" s="138" t="s">
        <v>402</v>
      </c>
      <c r="BV29" s="138" t="s">
        <v>403</v>
      </c>
      <c r="BW29" s="138" t="s">
        <v>405</v>
      </c>
      <c r="BX29" s="139" t="s">
        <v>406</v>
      </c>
      <c r="BY29" s="138" t="s">
        <v>407</v>
      </c>
      <c r="BZ29" s="138">
        <f t="shared" si="4"/>
        <v>15</v>
      </c>
      <c r="CA29" s="138">
        <f t="shared" si="5"/>
        <v>15</v>
      </c>
      <c r="CB29" s="138">
        <f t="shared" si="6"/>
        <v>15</v>
      </c>
      <c r="CC29" s="138">
        <f t="shared" si="7"/>
        <v>15</v>
      </c>
      <c r="CD29" s="138">
        <f t="shared" si="8"/>
        <v>15</v>
      </c>
      <c r="CE29" s="138">
        <f t="shared" si="9"/>
        <v>15</v>
      </c>
      <c r="CF29" s="138">
        <f t="shared" si="10"/>
        <v>10</v>
      </c>
      <c r="CG29" s="138">
        <f t="shared" si="11"/>
        <v>100</v>
      </c>
      <c r="CH29" s="138" t="str">
        <f t="shared" si="12"/>
        <v>Fuerte</v>
      </c>
      <c r="CI29" s="138" t="s">
        <v>408</v>
      </c>
      <c r="CJ29" s="138" t="str">
        <f t="shared" si="13"/>
        <v>Fuerte</v>
      </c>
      <c r="CK29" s="138" t="str">
        <f t="shared" si="14"/>
        <v>Fuerte</v>
      </c>
      <c r="CL29" s="138" t="str">
        <f t="shared" si="15"/>
        <v>Fuerte</v>
      </c>
      <c r="CM29" s="138" t="s">
        <v>409</v>
      </c>
      <c r="CN29" s="138" t="s">
        <v>412</v>
      </c>
      <c r="CO29" s="138">
        <f t="shared" si="16"/>
        <v>2</v>
      </c>
      <c r="CP29" s="138">
        <f t="shared" si="17"/>
        <v>1</v>
      </c>
      <c r="CQ29" s="138">
        <f t="shared" si="18"/>
        <v>1</v>
      </c>
      <c r="CR29" s="138">
        <f t="shared" si="18"/>
        <v>4</v>
      </c>
      <c r="CS29" s="138" t="s">
        <v>372</v>
      </c>
      <c r="CT29" s="145">
        <f t="shared" si="19"/>
        <v>4</v>
      </c>
      <c r="CU29" s="78"/>
    </row>
    <row r="30" spans="1:99" ht="180" customHeight="1" x14ac:dyDescent="0.3">
      <c r="A30" s="451" t="s">
        <v>260</v>
      </c>
      <c r="B30" s="452"/>
      <c r="C30" s="452"/>
      <c r="D30" s="452"/>
      <c r="E30" s="453"/>
      <c r="F30" s="445" t="s">
        <v>266</v>
      </c>
      <c r="G30" s="445"/>
      <c r="H30" s="445"/>
      <c r="I30" s="445"/>
      <c r="J30" s="445"/>
      <c r="K30" s="445"/>
      <c r="L30" s="445"/>
      <c r="M30" s="445"/>
      <c r="N30" s="447" t="s">
        <v>154</v>
      </c>
      <c r="O30" s="384"/>
      <c r="P30" s="384"/>
      <c r="Q30" s="384"/>
      <c r="R30" s="384"/>
      <c r="S30" s="384"/>
      <c r="T30" s="384"/>
      <c r="U30" s="384"/>
      <c r="V30" s="291" t="s">
        <v>144</v>
      </c>
      <c r="W30" s="291"/>
      <c r="X30" s="291"/>
      <c r="Y30" s="291"/>
      <c r="Z30" s="291"/>
      <c r="AA30" s="291"/>
      <c r="AB30" s="291"/>
      <c r="AC30" s="292"/>
      <c r="AD30" s="43" t="s">
        <v>36</v>
      </c>
      <c r="AE30" s="44" t="s">
        <v>36</v>
      </c>
      <c r="AF30" s="44" t="s">
        <v>36</v>
      </c>
      <c r="AG30" s="44" t="s">
        <v>36</v>
      </c>
      <c r="AH30" s="44" t="s">
        <v>36</v>
      </c>
      <c r="AI30" s="44" t="s">
        <v>37</v>
      </c>
      <c r="AJ30" s="44" t="s">
        <v>37</v>
      </c>
      <c r="AK30" s="44" t="s">
        <v>37</v>
      </c>
      <c r="AL30" s="44" t="s">
        <v>36</v>
      </c>
      <c r="AM30" s="44" t="s">
        <v>36</v>
      </c>
      <c r="AN30" s="44" t="s">
        <v>36</v>
      </c>
      <c r="AO30" s="44" t="s">
        <v>36</v>
      </c>
      <c r="AP30" s="44" t="s">
        <v>36</v>
      </c>
      <c r="AQ30" s="44" t="s">
        <v>36</v>
      </c>
      <c r="AR30" s="44" t="s">
        <v>36</v>
      </c>
      <c r="AS30" s="44" t="s">
        <v>37</v>
      </c>
      <c r="AT30" s="44" t="s">
        <v>37</v>
      </c>
      <c r="AU30" s="44" t="s">
        <v>37</v>
      </c>
      <c r="AV30" s="45" t="s">
        <v>37</v>
      </c>
      <c r="AW30" s="7">
        <f t="shared" si="0"/>
        <v>12</v>
      </c>
      <c r="AX30" s="46" t="str">
        <f t="shared" si="1"/>
        <v>CATASTRÓFICO</v>
      </c>
      <c r="AY30" s="46">
        <v>2</v>
      </c>
      <c r="AZ30" s="140">
        <f t="shared" si="2"/>
        <v>5</v>
      </c>
      <c r="BA30" s="47">
        <f t="shared" si="3"/>
        <v>5</v>
      </c>
      <c r="BB30" s="6" t="s">
        <v>411</v>
      </c>
      <c r="BC30" s="448" t="s">
        <v>269</v>
      </c>
      <c r="BD30" s="387"/>
      <c r="BE30" s="387"/>
      <c r="BF30" s="387"/>
      <c r="BG30" s="387"/>
      <c r="BH30" s="387"/>
      <c r="BI30" s="387"/>
      <c r="BJ30" s="388"/>
      <c r="BK30" s="79" t="s">
        <v>496</v>
      </c>
      <c r="BL30" s="423" t="s">
        <v>860</v>
      </c>
      <c r="BM30" s="424"/>
      <c r="BN30" s="424"/>
      <c r="BO30" s="424"/>
      <c r="BP30" s="424"/>
      <c r="BQ30" s="424"/>
      <c r="BR30" s="425"/>
      <c r="BS30" s="138" t="s">
        <v>400</v>
      </c>
      <c r="BT30" s="138" t="s">
        <v>401</v>
      </c>
      <c r="BU30" s="138" t="s">
        <v>402</v>
      </c>
      <c r="BV30" s="138" t="s">
        <v>403</v>
      </c>
      <c r="BW30" s="138" t="s">
        <v>405</v>
      </c>
      <c r="BX30" s="139" t="s">
        <v>406</v>
      </c>
      <c r="BY30" s="138" t="s">
        <v>407</v>
      </c>
      <c r="BZ30" s="138">
        <f t="shared" si="4"/>
        <v>15</v>
      </c>
      <c r="CA30" s="138">
        <f t="shared" si="5"/>
        <v>15</v>
      </c>
      <c r="CB30" s="138">
        <f t="shared" si="6"/>
        <v>15</v>
      </c>
      <c r="CC30" s="138">
        <f t="shared" si="7"/>
        <v>15</v>
      </c>
      <c r="CD30" s="138">
        <f t="shared" si="8"/>
        <v>15</v>
      </c>
      <c r="CE30" s="138">
        <f t="shared" si="9"/>
        <v>15</v>
      </c>
      <c r="CF30" s="138">
        <f t="shared" si="10"/>
        <v>10</v>
      </c>
      <c r="CG30" s="138">
        <f t="shared" si="11"/>
        <v>100</v>
      </c>
      <c r="CH30" s="138" t="str">
        <f t="shared" si="12"/>
        <v>Fuerte</v>
      </c>
      <c r="CI30" s="138" t="s">
        <v>408</v>
      </c>
      <c r="CJ30" s="138" t="str">
        <f t="shared" si="13"/>
        <v>Fuerte</v>
      </c>
      <c r="CK30" s="138" t="str">
        <f t="shared" si="14"/>
        <v>Fuerte</v>
      </c>
      <c r="CL30" s="138" t="str">
        <f t="shared" si="15"/>
        <v>Fuerte</v>
      </c>
      <c r="CM30" s="138" t="s">
        <v>409</v>
      </c>
      <c r="CN30" s="138" t="s">
        <v>412</v>
      </c>
      <c r="CO30" s="138">
        <f t="shared" si="16"/>
        <v>2</v>
      </c>
      <c r="CP30" s="138">
        <f t="shared" si="17"/>
        <v>1</v>
      </c>
      <c r="CQ30" s="138">
        <f t="shared" si="18"/>
        <v>1</v>
      </c>
      <c r="CR30" s="138">
        <f t="shared" si="18"/>
        <v>4</v>
      </c>
      <c r="CS30" s="138" t="s">
        <v>372</v>
      </c>
      <c r="CT30" s="145">
        <f t="shared" si="19"/>
        <v>4</v>
      </c>
      <c r="CU30" s="78"/>
    </row>
    <row r="31" spans="1:99" ht="132.75" customHeight="1" x14ac:dyDescent="0.3">
      <c r="A31" s="451" t="s">
        <v>260</v>
      </c>
      <c r="B31" s="452"/>
      <c r="C31" s="452"/>
      <c r="D31" s="452"/>
      <c r="E31" s="453"/>
      <c r="F31" s="450" t="s">
        <v>268</v>
      </c>
      <c r="G31" s="450"/>
      <c r="H31" s="450"/>
      <c r="I31" s="450"/>
      <c r="J31" s="450"/>
      <c r="K31" s="450"/>
      <c r="L31" s="450"/>
      <c r="M31" s="450"/>
      <c r="N31" s="447" t="s">
        <v>154</v>
      </c>
      <c r="O31" s="384"/>
      <c r="P31" s="384"/>
      <c r="Q31" s="384"/>
      <c r="R31" s="384"/>
      <c r="S31" s="384"/>
      <c r="T31" s="384"/>
      <c r="U31" s="384"/>
      <c r="V31" s="291" t="s">
        <v>155</v>
      </c>
      <c r="W31" s="291"/>
      <c r="X31" s="291"/>
      <c r="Y31" s="291"/>
      <c r="Z31" s="291"/>
      <c r="AA31" s="291"/>
      <c r="AB31" s="291"/>
      <c r="AC31" s="292"/>
      <c r="AD31" s="43" t="s">
        <v>36</v>
      </c>
      <c r="AE31" s="44" t="s">
        <v>36</v>
      </c>
      <c r="AF31" s="44" t="s">
        <v>36</v>
      </c>
      <c r="AG31" s="44" t="s">
        <v>36</v>
      </c>
      <c r="AH31" s="44" t="s">
        <v>36</v>
      </c>
      <c r="AI31" s="44" t="s">
        <v>37</v>
      </c>
      <c r="AJ31" s="44" t="s">
        <v>37</v>
      </c>
      <c r="AK31" s="44" t="s">
        <v>37</v>
      </c>
      <c r="AL31" s="44" t="s">
        <v>36</v>
      </c>
      <c r="AM31" s="44" t="s">
        <v>36</v>
      </c>
      <c r="AN31" s="44" t="s">
        <v>36</v>
      </c>
      <c r="AO31" s="44" t="s">
        <v>36</v>
      </c>
      <c r="AP31" s="44" t="s">
        <v>36</v>
      </c>
      <c r="AQ31" s="44" t="s">
        <v>36</v>
      </c>
      <c r="AR31" s="44" t="s">
        <v>36</v>
      </c>
      <c r="AS31" s="44" t="s">
        <v>37</v>
      </c>
      <c r="AT31" s="44" t="s">
        <v>37</v>
      </c>
      <c r="AU31" s="44" t="s">
        <v>37</v>
      </c>
      <c r="AV31" s="45" t="s">
        <v>37</v>
      </c>
      <c r="AW31" s="7">
        <f t="shared" si="0"/>
        <v>12</v>
      </c>
      <c r="AX31" s="46" t="str">
        <f t="shared" si="1"/>
        <v>CATASTRÓFICO</v>
      </c>
      <c r="AY31" s="46">
        <v>2</v>
      </c>
      <c r="AZ31" s="140">
        <f t="shared" si="2"/>
        <v>5</v>
      </c>
      <c r="BA31" s="47">
        <f t="shared" si="3"/>
        <v>5</v>
      </c>
      <c r="BB31" s="6" t="s">
        <v>411</v>
      </c>
      <c r="BC31" s="448" t="s">
        <v>269</v>
      </c>
      <c r="BD31" s="387"/>
      <c r="BE31" s="387"/>
      <c r="BF31" s="387"/>
      <c r="BG31" s="387"/>
      <c r="BH31" s="387"/>
      <c r="BI31" s="387"/>
      <c r="BJ31" s="388"/>
      <c r="BK31" s="79" t="s">
        <v>496</v>
      </c>
      <c r="BL31" s="423" t="s">
        <v>860</v>
      </c>
      <c r="BM31" s="424"/>
      <c r="BN31" s="424"/>
      <c r="BO31" s="424"/>
      <c r="BP31" s="424"/>
      <c r="BQ31" s="424"/>
      <c r="BR31" s="425"/>
      <c r="BS31" s="138" t="s">
        <v>400</v>
      </c>
      <c r="BT31" s="138" t="s">
        <v>401</v>
      </c>
      <c r="BU31" s="138" t="s">
        <v>402</v>
      </c>
      <c r="BV31" s="138" t="s">
        <v>403</v>
      </c>
      <c r="BW31" s="138" t="s">
        <v>405</v>
      </c>
      <c r="BX31" s="139" t="s">
        <v>406</v>
      </c>
      <c r="BY31" s="138" t="s">
        <v>407</v>
      </c>
      <c r="BZ31" s="138">
        <f t="shared" si="4"/>
        <v>15</v>
      </c>
      <c r="CA31" s="138">
        <f t="shared" si="5"/>
        <v>15</v>
      </c>
      <c r="CB31" s="138">
        <f t="shared" si="6"/>
        <v>15</v>
      </c>
      <c r="CC31" s="138">
        <f t="shared" si="7"/>
        <v>15</v>
      </c>
      <c r="CD31" s="138">
        <f t="shared" si="8"/>
        <v>15</v>
      </c>
      <c r="CE31" s="138">
        <f t="shared" si="9"/>
        <v>15</v>
      </c>
      <c r="CF31" s="138">
        <f t="shared" si="10"/>
        <v>10</v>
      </c>
      <c r="CG31" s="138">
        <f t="shared" si="11"/>
        <v>100</v>
      </c>
      <c r="CH31" s="138" t="str">
        <f t="shared" si="12"/>
        <v>Fuerte</v>
      </c>
      <c r="CI31" s="138" t="s">
        <v>408</v>
      </c>
      <c r="CJ31" s="138" t="str">
        <f t="shared" si="13"/>
        <v>Fuerte</v>
      </c>
      <c r="CK31" s="138" t="str">
        <f t="shared" si="14"/>
        <v>Fuerte</v>
      </c>
      <c r="CL31" s="138" t="str">
        <f t="shared" si="15"/>
        <v>Fuerte</v>
      </c>
      <c r="CM31" s="138" t="s">
        <v>409</v>
      </c>
      <c r="CN31" s="138" t="s">
        <v>412</v>
      </c>
      <c r="CO31" s="138">
        <f t="shared" si="16"/>
        <v>2</v>
      </c>
      <c r="CP31" s="138">
        <f t="shared" si="17"/>
        <v>1</v>
      </c>
      <c r="CQ31" s="138">
        <f t="shared" si="18"/>
        <v>1</v>
      </c>
      <c r="CR31" s="138">
        <f t="shared" si="18"/>
        <v>4</v>
      </c>
      <c r="CS31" s="138" t="s">
        <v>372</v>
      </c>
      <c r="CT31" s="145">
        <f t="shared" si="19"/>
        <v>4</v>
      </c>
      <c r="CU31" s="78"/>
    </row>
    <row r="32" spans="1:99" ht="154.5" customHeight="1" x14ac:dyDescent="0.3">
      <c r="A32" s="451" t="s">
        <v>260</v>
      </c>
      <c r="B32" s="452"/>
      <c r="C32" s="452"/>
      <c r="D32" s="452"/>
      <c r="E32" s="453"/>
      <c r="F32" s="450" t="s">
        <v>265</v>
      </c>
      <c r="G32" s="450"/>
      <c r="H32" s="450"/>
      <c r="I32" s="450"/>
      <c r="J32" s="450"/>
      <c r="K32" s="450"/>
      <c r="L32" s="450"/>
      <c r="M32" s="450"/>
      <c r="N32" s="447" t="s">
        <v>154</v>
      </c>
      <c r="O32" s="384"/>
      <c r="P32" s="384"/>
      <c r="Q32" s="384"/>
      <c r="R32" s="384"/>
      <c r="S32" s="384"/>
      <c r="T32" s="384"/>
      <c r="U32" s="384"/>
      <c r="V32" s="291" t="s">
        <v>144</v>
      </c>
      <c r="W32" s="291"/>
      <c r="X32" s="291"/>
      <c r="Y32" s="291"/>
      <c r="Z32" s="291"/>
      <c r="AA32" s="291"/>
      <c r="AB32" s="291"/>
      <c r="AC32" s="292"/>
      <c r="AD32" s="43" t="s">
        <v>36</v>
      </c>
      <c r="AE32" s="44" t="s">
        <v>36</v>
      </c>
      <c r="AF32" s="44" t="s">
        <v>36</v>
      </c>
      <c r="AG32" s="44" t="s">
        <v>36</v>
      </c>
      <c r="AH32" s="44" t="s">
        <v>36</v>
      </c>
      <c r="AI32" s="44" t="s">
        <v>37</v>
      </c>
      <c r="AJ32" s="44" t="s">
        <v>37</v>
      </c>
      <c r="AK32" s="44" t="s">
        <v>37</v>
      </c>
      <c r="AL32" s="44" t="s">
        <v>36</v>
      </c>
      <c r="AM32" s="44" t="s">
        <v>36</v>
      </c>
      <c r="AN32" s="44" t="s">
        <v>36</v>
      </c>
      <c r="AO32" s="44" t="s">
        <v>36</v>
      </c>
      <c r="AP32" s="44" t="s">
        <v>36</v>
      </c>
      <c r="AQ32" s="44" t="s">
        <v>36</v>
      </c>
      <c r="AR32" s="44" t="s">
        <v>36</v>
      </c>
      <c r="AS32" s="44" t="s">
        <v>37</v>
      </c>
      <c r="AT32" s="44" t="s">
        <v>37</v>
      </c>
      <c r="AU32" s="44" t="s">
        <v>37</v>
      </c>
      <c r="AV32" s="45" t="s">
        <v>37</v>
      </c>
      <c r="AW32" s="7">
        <f t="shared" si="0"/>
        <v>12</v>
      </c>
      <c r="AX32" s="46" t="str">
        <f t="shared" si="1"/>
        <v>CATASTRÓFICO</v>
      </c>
      <c r="AY32" s="46">
        <v>2</v>
      </c>
      <c r="AZ32" s="140">
        <f t="shared" si="2"/>
        <v>5</v>
      </c>
      <c r="BA32" s="47">
        <f t="shared" si="3"/>
        <v>5</v>
      </c>
      <c r="BB32" s="6" t="s">
        <v>411</v>
      </c>
      <c r="BC32" s="448" t="s">
        <v>269</v>
      </c>
      <c r="BD32" s="387"/>
      <c r="BE32" s="387"/>
      <c r="BF32" s="387"/>
      <c r="BG32" s="387"/>
      <c r="BH32" s="387"/>
      <c r="BI32" s="387"/>
      <c r="BJ32" s="388"/>
      <c r="BK32" s="79" t="s">
        <v>496</v>
      </c>
      <c r="BL32" s="423" t="s">
        <v>860</v>
      </c>
      <c r="BM32" s="424"/>
      <c r="BN32" s="424"/>
      <c r="BO32" s="424"/>
      <c r="BP32" s="424"/>
      <c r="BQ32" s="424"/>
      <c r="BR32" s="425"/>
      <c r="BS32" s="138" t="s">
        <v>400</v>
      </c>
      <c r="BT32" s="138" t="s">
        <v>401</v>
      </c>
      <c r="BU32" s="138" t="s">
        <v>402</v>
      </c>
      <c r="BV32" s="138" t="s">
        <v>403</v>
      </c>
      <c r="BW32" s="138" t="s">
        <v>405</v>
      </c>
      <c r="BX32" s="139" t="s">
        <v>406</v>
      </c>
      <c r="BY32" s="138" t="s">
        <v>407</v>
      </c>
      <c r="BZ32" s="138">
        <f t="shared" si="4"/>
        <v>15</v>
      </c>
      <c r="CA32" s="138">
        <f t="shared" si="5"/>
        <v>15</v>
      </c>
      <c r="CB32" s="138">
        <f t="shared" si="6"/>
        <v>15</v>
      </c>
      <c r="CC32" s="138">
        <f t="shared" si="7"/>
        <v>15</v>
      </c>
      <c r="CD32" s="138">
        <f t="shared" si="8"/>
        <v>15</v>
      </c>
      <c r="CE32" s="138">
        <f t="shared" si="9"/>
        <v>15</v>
      </c>
      <c r="CF32" s="138">
        <f t="shared" si="10"/>
        <v>10</v>
      </c>
      <c r="CG32" s="138">
        <f t="shared" si="11"/>
        <v>100</v>
      </c>
      <c r="CH32" s="138" t="str">
        <f t="shared" si="12"/>
        <v>Fuerte</v>
      </c>
      <c r="CI32" s="138" t="s">
        <v>408</v>
      </c>
      <c r="CJ32" s="138" t="str">
        <f t="shared" si="13"/>
        <v>Fuerte</v>
      </c>
      <c r="CK32" s="138" t="str">
        <f t="shared" si="14"/>
        <v>Fuerte</v>
      </c>
      <c r="CL32" s="138" t="str">
        <f t="shared" si="15"/>
        <v>Fuerte</v>
      </c>
      <c r="CM32" s="138" t="s">
        <v>409</v>
      </c>
      <c r="CN32" s="138" t="s">
        <v>412</v>
      </c>
      <c r="CO32" s="138">
        <f t="shared" si="16"/>
        <v>2</v>
      </c>
      <c r="CP32" s="138">
        <f t="shared" si="17"/>
        <v>1</v>
      </c>
      <c r="CQ32" s="138">
        <f t="shared" si="18"/>
        <v>1</v>
      </c>
      <c r="CR32" s="138">
        <f t="shared" si="18"/>
        <v>4</v>
      </c>
      <c r="CS32" s="138" t="s">
        <v>372</v>
      </c>
      <c r="CT32" s="145">
        <f t="shared" si="19"/>
        <v>4</v>
      </c>
      <c r="CU32" s="78"/>
    </row>
    <row r="33" spans="1:99" ht="167.25" customHeight="1" x14ac:dyDescent="0.3">
      <c r="A33" s="451" t="s">
        <v>260</v>
      </c>
      <c r="B33" s="452"/>
      <c r="C33" s="452"/>
      <c r="D33" s="452"/>
      <c r="E33" s="453"/>
      <c r="F33" s="450" t="s">
        <v>263</v>
      </c>
      <c r="G33" s="450"/>
      <c r="H33" s="450"/>
      <c r="I33" s="450"/>
      <c r="J33" s="450"/>
      <c r="K33" s="450"/>
      <c r="L33" s="450"/>
      <c r="M33" s="450"/>
      <c r="N33" s="447" t="s">
        <v>154</v>
      </c>
      <c r="O33" s="384"/>
      <c r="P33" s="384"/>
      <c r="Q33" s="384"/>
      <c r="R33" s="384"/>
      <c r="S33" s="384"/>
      <c r="T33" s="384"/>
      <c r="U33" s="384"/>
      <c r="V33" s="291" t="s">
        <v>155</v>
      </c>
      <c r="W33" s="291"/>
      <c r="X33" s="291"/>
      <c r="Y33" s="291"/>
      <c r="Z33" s="291"/>
      <c r="AA33" s="291"/>
      <c r="AB33" s="291"/>
      <c r="AC33" s="292"/>
      <c r="AD33" s="43" t="s">
        <v>36</v>
      </c>
      <c r="AE33" s="44" t="s">
        <v>36</v>
      </c>
      <c r="AF33" s="44" t="s">
        <v>36</v>
      </c>
      <c r="AG33" s="44" t="s">
        <v>36</v>
      </c>
      <c r="AH33" s="44" t="s">
        <v>36</v>
      </c>
      <c r="AI33" s="44" t="s">
        <v>37</v>
      </c>
      <c r="AJ33" s="44" t="s">
        <v>37</v>
      </c>
      <c r="AK33" s="44" t="s">
        <v>37</v>
      </c>
      <c r="AL33" s="44" t="s">
        <v>36</v>
      </c>
      <c r="AM33" s="44" t="s">
        <v>36</v>
      </c>
      <c r="AN33" s="44" t="s">
        <v>36</v>
      </c>
      <c r="AO33" s="44" t="s">
        <v>36</v>
      </c>
      <c r="AP33" s="44" t="s">
        <v>36</v>
      </c>
      <c r="AQ33" s="44" t="s">
        <v>36</v>
      </c>
      <c r="AR33" s="44" t="s">
        <v>36</v>
      </c>
      <c r="AS33" s="44" t="s">
        <v>37</v>
      </c>
      <c r="AT33" s="44" t="s">
        <v>37</v>
      </c>
      <c r="AU33" s="44" t="s">
        <v>37</v>
      </c>
      <c r="AV33" s="45" t="s">
        <v>37</v>
      </c>
      <c r="AW33" s="7">
        <f t="shared" si="0"/>
        <v>12</v>
      </c>
      <c r="AX33" s="46" t="str">
        <f t="shared" si="1"/>
        <v>CATASTRÓFICO</v>
      </c>
      <c r="AY33" s="46">
        <v>2</v>
      </c>
      <c r="AZ33" s="140">
        <f t="shared" si="2"/>
        <v>5</v>
      </c>
      <c r="BA33" s="47">
        <f t="shared" si="3"/>
        <v>5</v>
      </c>
      <c r="BB33" s="6" t="s">
        <v>411</v>
      </c>
      <c r="BC33" s="448" t="s">
        <v>269</v>
      </c>
      <c r="BD33" s="387"/>
      <c r="BE33" s="387"/>
      <c r="BF33" s="387"/>
      <c r="BG33" s="387"/>
      <c r="BH33" s="387"/>
      <c r="BI33" s="387"/>
      <c r="BJ33" s="388"/>
      <c r="BK33" s="79" t="s">
        <v>496</v>
      </c>
      <c r="BL33" s="423" t="s">
        <v>860</v>
      </c>
      <c r="BM33" s="424"/>
      <c r="BN33" s="424"/>
      <c r="BO33" s="424"/>
      <c r="BP33" s="424"/>
      <c r="BQ33" s="424"/>
      <c r="BR33" s="425"/>
      <c r="BS33" s="138" t="s">
        <v>400</v>
      </c>
      <c r="BT33" s="138" t="s">
        <v>401</v>
      </c>
      <c r="BU33" s="138" t="s">
        <v>402</v>
      </c>
      <c r="BV33" s="138" t="s">
        <v>403</v>
      </c>
      <c r="BW33" s="138" t="s">
        <v>405</v>
      </c>
      <c r="BX33" s="139" t="s">
        <v>406</v>
      </c>
      <c r="BY33" s="138" t="s">
        <v>407</v>
      </c>
      <c r="BZ33" s="138">
        <f t="shared" si="4"/>
        <v>15</v>
      </c>
      <c r="CA33" s="138">
        <f t="shared" si="5"/>
        <v>15</v>
      </c>
      <c r="CB33" s="138">
        <f t="shared" si="6"/>
        <v>15</v>
      </c>
      <c r="CC33" s="138">
        <f t="shared" si="7"/>
        <v>15</v>
      </c>
      <c r="CD33" s="138">
        <f t="shared" si="8"/>
        <v>15</v>
      </c>
      <c r="CE33" s="138">
        <f t="shared" si="9"/>
        <v>15</v>
      </c>
      <c r="CF33" s="138">
        <f t="shared" si="10"/>
        <v>10</v>
      </c>
      <c r="CG33" s="138">
        <f t="shared" si="11"/>
        <v>100</v>
      </c>
      <c r="CH33" s="138" t="str">
        <f t="shared" si="12"/>
        <v>Fuerte</v>
      </c>
      <c r="CI33" s="138" t="s">
        <v>408</v>
      </c>
      <c r="CJ33" s="138" t="str">
        <f t="shared" si="13"/>
        <v>Fuerte</v>
      </c>
      <c r="CK33" s="138" t="str">
        <f t="shared" si="14"/>
        <v>Fuerte</v>
      </c>
      <c r="CL33" s="138" t="str">
        <f t="shared" si="15"/>
        <v>Fuerte</v>
      </c>
      <c r="CM33" s="138" t="s">
        <v>409</v>
      </c>
      <c r="CN33" s="138" t="s">
        <v>412</v>
      </c>
      <c r="CO33" s="138">
        <f t="shared" si="16"/>
        <v>2</v>
      </c>
      <c r="CP33" s="138">
        <f t="shared" si="17"/>
        <v>1</v>
      </c>
      <c r="CQ33" s="138">
        <f t="shared" si="18"/>
        <v>1</v>
      </c>
      <c r="CR33" s="138">
        <f t="shared" si="18"/>
        <v>4</v>
      </c>
      <c r="CS33" s="138" t="s">
        <v>372</v>
      </c>
      <c r="CT33" s="145">
        <f t="shared" si="19"/>
        <v>4</v>
      </c>
      <c r="CU33" s="78"/>
    </row>
    <row r="34" spans="1:99" ht="155.25" customHeight="1" x14ac:dyDescent="0.3">
      <c r="A34" s="451" t="s">
        <v>260</v>
      </c>
      <c r="B34" s="452"/>
      <c r="C34" s="452"/>
      <c r="D34" s="452"/>
      <c r="E34" s="453"/>
      <c r="F34" s="450" t="s">
        <v>264</v>
      </c>
      <c r="G34" s="450"/>
      <c r="H34" s="450"/>
      <c r="I34" s="450"/>
      <c r="J34" s="450"/>
      <c r="K34" s="450"/>
      <c r="L34" s="450"/>
      <c r="M34" s="450"/>
      <c r="N34" s="447" t="s">
        <v>154</v>
      </c>
      <c r="O34" s="384"/>
      <c r="P34" s="384"/>
      <c r="Q34" s="384"/>
      <c r="R34" s="384"/>
      <c r="S34" s="384"/>
      <c r="T34" s="384"/>
      <c r="U34" s="384"/>
      <c r="V34" s="291" t="s">
        <v>144</v>
      </c>
      <c r="W34" s="291"/>
      <c r="X34" s="291"/>
      <c r="Y34" s="291"/>
      <c r="Z34" s="291"/>
      <c r="AA34" s="291"/>
      <c r="AB34" s="291"/>
      <c r="AC34" s="292"/>
      <c r="AD34" s="43" t="s">
        <v>36</v>
      </c>
      <c r="AE34" s="44" t="s">
        <v>36</v>
      </c>
      <c r="AF34" s="44" t="s">
        <v>36</v>
      </c>
      <c r="AG34" s="44" t="s">
        <v>36</v>
      </c>
      <c r="AH34" s="44" t="s">
        <v>36</v>
      </c>
      <c r="AI34" s="44" t="s">
        <v>37</v>
      </c>
      <c r="AJ34" s="44" t="s">
        <v>37</v>
      </c>
      <c r="AK34" s="44" t="s">
        <v>37</v>
      </c>
      <c r="AL34" s="44" t="s">
        <v>36</v>
      </c>
      <c r="AM34" s="44" t="s">
        <v>36</v>
      </c>
      <c r="AN34" s="44" t="s">
        <v>36</v>
      </c>
      <c r="AO34" s="44" t="s">
        <v>36</v>
      </c>
      <c r="AP34" s="44" t="s">
        <v>36</v>
      </c>
      <c r="AQ34" s="44" t="s">
        <v>36</v>
      </c>
      <c r="AR34" s="44" t="s">
        <v>36</v>
      </c>
      <c r="AS34" s="44" t="s">
        <v>37</v>
      </c>
      <c r="AT34" s="44" t="s">
        <v>37</v>
      </c>
      <c r="AU34" s="44" t="s">
        <v>37</v>
      </c>
      <c r="AV34" s="45" t="s">
        <v>37</v>
      </c>
      <c r="AW34" s="7">
        <f t="shared" si="0"/>
        <v>12</v>
      </c>
      <c r="AX34" s="46" t="str">
        <f t="shared" si="1"/>
        <v>CATASTRÓFICO</v>
      </c>
      <c r="AY34" s="46">
        <v>2</v>
      </c>
      <c r="AZ34" s="140">
        <f t="shared" si="2"/>
        <v>5</v>
      </c>
      <c r="BA34" s="47">
        <f t="shared" si="3"/>
        <v>5</v>
      </c>
      <c r="BB34" s="6" t="s">
        <v>411</v>
      </c>
      <c r="BC34" s="448" t="s">
        <v>269</v>
      </c>
      <c r="BD34" s="387"/>
      <c r="BE34" s="387"/>
      <c r="BF34" s="387"/>
      <c r="BG34" s="387"/>
      <c r="BH34" s="387"/>
      <c r="BI34" s="387"/>
      <c r="BJ34" s="388"/>
      <c r="BK34" s="79" t="s">
        <v>496</v>
      </c>
      <c r="BL34" s="423" t="s">
        <v>860</v>
      </c>
      <c r="BM34" s="424"/>
      <c r="BN34" s="424"/>
      <c r="BO34" s="424"/>
      <c r="BP34" s="424"/>
      <c r="BQ34" s="424"/>
      <c r="BR34" s="425"/>
      <c r="BS34" s="138" t="s">
        <v>400</v>
      </c>
      <c r="BT34" s="138" t="s">
        <v>401</v>
      </c>
      <c r="BU34" s="138" t="s">
        <v>402</v>
      </c>
      <c r="BV34" s="138" t="s">
        <v>403</v>
      </c>
      <c r="BW34" s="138" t="s">
        <v>405</v>
      </c>
      <c r="BX34" s="139" t="s">
        <v>406</v>
      </c>
      <c r="BY34" s="138" t="s">
        <v>407</v>
      </c>
      <c r="BZ34" s="138">
        <f t="shared" si="4"/>
        <v>15</v>
      </c>
      <c r="CA34" s="138">
        <f t="shared" si="5"/>
        <v>15</v>
      </c>
      <c r="CB34" s="138">
        <f t="shared" si="6"/>
        <v>15</v>
      </c>
      <c r="CC34" s="138">
        <f t="shared" si="7"/>
        <v>15</v>
      </c>
      <c r="CD34" s="138">
        <f t="shared" si="8"/>
        <v>15</v>
      </c>
      <c r="CE34" s="138">
        <f t="shared" si="9"/>
        <v>15</v>
      </c>
      <c r="CF34" s="138">
        <f t="shared" si="10"/>
        <v>10</v>
      </c>
      <c r="CG34" s="138">
        <f t="shared" si="11"/>
        <v>100</v>
      </c>
      <c r="CH34" s="138" t="str">
        <f t="shared" si="12"/>
        <v>Fuerte</v>
      </c>
      <c r="CI34" s="138" t="s">
        <v>408</v>
      </c>
      <c r="CJ34" s="138" t="str">
        <f t="shared" si="13"/>
        <v>Fuerte</v>
      </c>
      <c r="CK34" s="138" t="str">
        <f t="shared" si="14"/>
        <v>Fuerte</v>
      </c>
      <c r="CL34" s="138" t="str">
        <f t="shared" si="15"/>
        <v>Fuerte</v>
      </c>
      <c r="CM34" s="138" t="s">
        <v>409</v>
      </c>
      <c r="CN34" s="138" t="s">
        <v>412</v>
      </c>
      <c r="CO34" s="138">
        <f t="shared" si="16"/>
        <v>2</v>
      </c>
      <c r="CP34" s="138">
        <f t="shared" si="17"/>
        <v>1</v>
      </c>
      <c r="CQ34" s="138">
        <f t="shared" si="18"/>
        <v>1</v>
      </c>
      <c r="CR34" s="138">
        <f t="shared" si="18"/>
        <v>4</v>
      </c>
      <c r="CS34" s="138" t="s">
        <v>372</v>
      </c>
      <c r="CT34" s="145">
        <f t="shared" si="19"/>
        <v>4</v>
      </c>
      <c r="CU34" s="78"/>
    </row>
    <row r="35" spans="1:99" ht="183" customHeight="1" x14ac:dyDescent="0.3">
      <c r="A35" s="451" t="s">
        <v>156</v>
      </c>
      <c r="B35" s="452"/>
      <c r="C35" s="452"/>
      <c r="D35" s="452"/>
      <c r="E35" s="453"/>
      <c r="F35" s="445" t="s">
        <v>157</v>
      </c>
      <c r="G35" s="445"/>
      <c r="H35" s="445"/>
      <c r="I35" s="445"/>
      <c r="J35" s="445"/>
      <c r="K35" s="445"/>
      <c r="L35" s="445"/>
      <c r="M35" s="445"/>
      <c r="N35" s="447" t="s">
        <v>154</v>
      </c>
      <c r="O35" s="384"/>
      <c r="P35" s="384"/>
      <c r="Q35" s="384"/>
      <c r="R35" s="384"/>
      <c r="S35" s="384"/>
      <c r="T35" s="384"/>
      <c r="U35" s="384"/>
      <c r="V35" s="291" t="s">
        <v>155</v>
      </c>
      <c r="W35" s="291"/>
      <c r="X35" s="291"/>
      <c r="Y35" s="291"/>
      <c r="Z35" s="291"/>
      <c r="AA35" s="291"/>
      <c r="AB35" s="291"/>
      <c r="AC35" s="292"/>
      <c r="AD35" s="43" t="s">
        <v>36</v>
      </c>
      <c r="AE35" s="44" t="s">
        <v>36</v>
      </c>
      <c r="AF35" s="44" t="s">
        <v>36</v>
      </c>
      <c r="AG35" s="44" t="s">
        <v>36</v>
      </c>
      <c r="AH35" s="44" t="s">
        <v>36</v>
      </c>
      <c r="AI35" s="44" t="s">
        <v>36</v>
      </c>
      <c r="AJ35" s="44" t="s">
        <v>37</v>
      </c>
      <c r="AK35" s="44" t="s">
        <v>37</v>
      </c>
      <c r="AL35" s="44" t="s">
        <v>37</v>
      </c>
      <c r="AM35" s="44" t="s">
        <v>36</v>
      </c>
      <c r="AN35" s="44" t="s">
        <v>36</v>
      </c>
      <c r="AO35" s="44" t="s">
        <v>36</v>
      </c>
      <c r="AP35" s="44" t="s">
        <v>36</v>
      </c>
      <c r="AQ35" s="44" t="s">
        <v>36</v>
      </c>
      <c r="AR35" s="44" t="s">
        <v>36</v>
      </c>
      <c r="AS35" s="44" t="s">
        <v>37</v>
      </c>
      <c r="AT35" s="44" t="s">
        <v>37</v>
      </c>
      <c r="AU35" s="44" t="s">
        <v>37</v>
      </c>
      <c r="AV35" s="45" t="s">
        <v>37</v>
      </c>
      <c r="AW35" s="7">
        <f t="shared" si="0"/>
        <v>12</v>
      </c>
      <c r="AX35" s="42" t="str">
        <f t="shared" si="1"/>
        <v>CATASTRÓFICO</v>
      </c>
      <c r="AY35" s="46">
        <v>4</v>
      </c>
      <c r="AZ35" s="141">
        <f t="shared" si="2"/>
        <v>5</v>
      </c>
      <c r="BA35" s="48">
        <f t="shared" si="3"/>
        <v>5</v>
      </c>
      <c r="BB35" s="6" t="s">
        <v>411</v>
      </c>
      <c r="BC35" s="291" t="s">
        <v>270</v>
      </c>
      <c r="BD35" s="291"/>
      <c r="BE35" s="291"/>
      <c r="BF35" s="291"/>
      <c r="BG35" s="291"/>
      <c r="BH35" s="291"/>
      <c r="BI35" s="291"/>
      <c r="BJ35" s="292"/>
      <c r="BK35" s="79" t="s">
        <v>498</v>
      </c>
      <c r="BL35" s="423" t="s">
        <v>858</v>
      </c>
      <c r="BM35" s="424"/>
      <c r="BN35" s="424"/>
      <c r="BO35" s="424"/>
      <c r="BP35" s="424"/>
      <c r="BQ35" s="424"/>
      <c r="BR35" s="425"/>
      <c r="BS35" s="138" t="s">
        <v>400</v>
      </c>
      <c r="BT35" s="138" t="s">
        <v>401</v>
      </c>
      <c r="BU35" s="138" t="s">
        <v>402</v>
      </c>
      <c r="BV35" s="138" t="s">
        <v>403</v>
      </c>
      <c r="BW35" s="138" t="s">
        <v>405</v>
      </c>
      <c r="BX35" s="139" t="s">
        <v>406</v>
      </c>
      <c r="BY35" s="138" t="s">
        <v>407</v>
      </c>
      <c r="BZ35" s="138">
        <f t="shared" si="4"/>
        <v>15</v>
      </c>
      <c r="CA35" s="138">
        <f t="shared" si="5"/>
        <v>15</v>
      </c>
      <c r="CB35" s="138">
        <f t="shared" si="6"/>
        <v>15</v>
      </c>
      <c r="CC35" s="138">
        <f t="shared" si="7"/>
        <v>15</v>
      </c>
      <c r="CD35" s="138">
        <f t="shared" si="8"/>
        <v>15</v>
      </c>
      <c r="CE35" s="138">
        <f t="shared" si="9"/>
        <v>15</v>
      </c>
      <c r="CF35" s="138">
        <f t="shared" si="10"/>
        <v>10</v>
      </c>
      <c r="CG35" s="138">
        <f t="shared" si="11"/>
        <v>100</v>
      </c>
      <c r="CH35" s="138" t="str">
        <f t="shared" si="12"/>
        <v>Fuerte</v>
      </c>
      <c r="CI35" s="138" t="s">
        <v>408</v>
      </c>
      <c r="CJ35" s="138" t="str">
        <f t="shared" si="13"/>
        <v>Fuerte</v>
      </c>
      <c r="CK35" s="138" t="str">
        <f t="shared" si="14"/>
        <v>Fuerte</v>
      </c>
      <c r="CL35" s="138" t="str">
        <f t="shared" si="15"/>
        <v>Fuerte</v>
      </c>
      <c r="CM35" s="138" t="s">
        <v>409</v>
      </c>
      <c r="CN35" s="138" t="s">
        <v>412</v>
      </c>
      <c r="CO35" s="138">
        <f t="shared" si="16"/>
        <v>2</v>
      </c>
      <c r="CP35" s="138">
        <f t="shared" si="17"/>
        <v>1</v>
      </c>
      <c r="CQ35" s="138">
        <f t="shared" si="18"/>
        <v>2</v>
      </c>
      <c r="CR35" s="138">
        <f t="shared" si="18"/>
        <v>4</v>
      </c>
      <c r="CS35" s="138" t="s">
        <v>372</v>
      </c>
      <c r="CT35" s="145">
        <f t="shared" si="19"/>
        <v>4</v>
      </c>
      <c r="CU35" s="80"/>
    </row>
    <row r="36" spans="1:99" ht="175.5" customHeight="1" x14ac:dyDescent="0.3">
      <c r="A36" s="451" t="s">
        <v>156</v>
      </c>
      <c r="B36" s="452"/>
      <c r="C36" s="452"/>
      <c r="D36" s="452"/>
      <c r="E36" s="453"/>
      <c r="F36" s="445" t="s">
        <v>158</v>
      </c>
      <c r="G36" s="445"/>
      <c r="H36" s="445"/>
      <c r="I36" s="445"/>
      <c r="J36" s="445"/>
      <c r="K36" s="445"/>
      <c r="L36" s="445"/>
      <c r="M36" s="445"/>
      <c r="N36" s="447" t="s">
        <v>159</v>
      </c>
      <c r="O36" s="384"/>
      <c r="P36" s="384"/>
      <c r="Q36" s="384"/>
      <c r="R36" s="384"/>
      <c r="S36" s="384"/>
      <c r="T36" s="384"/>
      <c r="U36" s="384"/>
      <c r="V36" s="291" t="s">
        <v>155</v>
      </c>
      <c r="W36" s="291"/>
      <c r="X36" s="291"/>
      <c r="Y36" s="291"/>
      <c r="Z36" s="291"/>
      <c r="AA36" s="291"/>
      <c r="AB36" s="291"/>
      <c r="AC36" s="292"/>
      <c r="AD36" s="43" t="s">
        <v>36</v>
      </c>
      <c r="AE36" s="44" t="s">
        <v>36</v>
      </c>
      <c r="AF36" s="44" t="s">
        <v>36</v>
      </c>
      <c r="AG36" s="44" t="s">
        <v>36</v>
      </c>
      <c r="AH36" s="44" t="s">
        <v>36</v>
      </c>
      <c r="AI36" s="44" t="s">
        <v>37</v>
      </c>
      <c r="AJ36" s="44" t="s">
        <v>37</v>
      </c>
      <c r="AK36" s="44" t="s">
        <v>37</v>
      </c>
      <c r="AL36" s="44" t="s">
        <v>37</v>
      </c>
      <c r="AM36" s="44" t="s">
        <v>36</v>
      </c>
      <c r="AN36" s="44" t="s">
        <v>36</v>
      </c>
      <c r="AO36" s="44" t="s">
        <v>36</v>
      </c>
      <c r="AP36" s="44" t="s">
        <v>37</v>
      </c>
      <c r="AQ36" s="44" t="s">
        <v>36</v>
      </c>
      <c r="AR36" s="44" t="s">
        <v>36</v>
      </c>
      <c r="AS36" s="44" t="s">
        <v>37</v>
      </c>
      <c r="AT36" s="44" t="s">
        <v>37</v>
      </c>
      <c r="AU36" s="44" t="s">
        <v>37</v>
      </c>
      <c r="AV36" s="45" t="s">
        <v>37</v>
      </c>
      <c r="AW36" s="7">
        <f t="shared" si="0"/>
        <v>10</v>
      </c>
      <c r="AX36" s="42" t="str">
        <f t="shared" si="1"/>
        <v>MAYOR</v>
      </c>
      <c r="AY36" s="46">
        <v>4</v>
      </c>
      <c r="AZ36" s="141">
        <f t="shared" si="2"/>
        <v>4</v>
      </c>
      <c r="BA36" s="48">
        <f t="shared" si="3"/>
        <v>5</v>
      </c>
      <c r="BB36" s="6" t="s">
        <v>411</v>
      </c>
      <c r="BC36" s="448" t="s">
        <v>212</v>
      </c>
      <c r="BD36" s="387"/>
      <c r="BE36" s="387"/>
      <c r="BF36" s="387"/>
      <c r="BG36" s="387"/>
      <c r="BH36" s="387"/>
      <c r="BI36" s="387"/>
      <c r="BJ36" s="449"/>
      <c r="BK36" s="79" t="s">
        <v>498</v>
      </c>
      <c r="BL36" s="423" t="s">
        <v>858</v>
      </c>
      <c r="BM36" s="424"/>
      <c r="BN36" s="424"/>
      <c r="BO36" s="424"/>
      <c r="BP36" s="424"/>
      <c r="BQ36" s="424"/>
      <c r="BR36" s="425"/>
      <c r="BS36" s="138" t="s">
        <v>400</v>
      </c>
      <c r="BT36" s="138" t="s">
        <v>401</v>
      </c>
      <c r="BU36" s="138" t="s">
        <v>402</v>
      </c>
      <c r="BV36" s="138" t="s">
        <v>403</v>
      </c>
      <c r="BW36" s="138" t="s">
        <v>405</v>
      </c>
      <c r="BX36" s="139" t="s">
        <v>406</v>
      </c>
      <c r="BY36" s="138" t="s">
        <v>407</v>
      </c>
      <c r="BZ36" s="138">
        <f t="shared" si="4"/>
        <v>15</v>
      </c>
      <c r="CA36" s="138">
        <f t="shared" si="5"/>
        <v>15</v>
      </c>
      <c r="CB36" s="138">
        <f t="shared" si="6"/>
        <v>15</v>
      </c>
      <c r="CC36" s="138">
        <f t="shared" si="7"/>
        <v>15</v>
      </c>
      <c r="CD36" s="138">
        <f t="shared" si="8"/>
        <v>15</v>
      </c>
      <c r="CE36" s="138">
        <f t="shared" si="9"/>
        <v>15</v>
      </c>
      <c r="CF36" s="138">
        <f t="shared" si="10"/>
        <v>10</v>
      </c>
      <c r="CG36" s="138">
        <f t="shared" si="11"/>
        <v>100</v>
      </c>
      <c r="CH36" s="138" t="str">
        <f t="shared" si="12"/>
        <v>Fuerte</v>
      </c>
      <c r="CI36" s="138" t="s">
        <v>408</v>
      </c>
      <c r="CJ36" s="138" t="str">
        <f t="shared" si="13"/>
        <v>Fuerte</v>
      </c>
      <c r="CK36" s="138" t="str">
        <f t="shared" si="14"/>
        <v>Fuerte</v>
      </c>
      <c r="CL36" s="138" t="str">
        <f t="shared" si="15"/>
        <v>Fuerte</v>
      </c>
      <c r="CM36" s="138" t="s">
        <v>409</v>
      </c>
      <c r="CN36" s="138" t="s">
        <v>412</v>
      </c>
      <c r="CO36" s="138">
        <f t="shared" si="16"/>
        <v>2</v>
      </c>
      <c r="CP36" s="138">
        <f t="shared" si="17"/>
        <v>1</v>
      </c>
      <c r="CQ36" s="138">
        <f t="shared" si="18"/>
        <v>2</v>
      </c>
      <c r="CR36" s="138">
        <f t="shared" si="18"/>
        <v>3</v>
      </c>
      <c r="CS36" s="138" t="s">
        <v>367</v>
      </c>
      <c r="CT36" s="145">
        <f t="shared" si="19"/>
        <v>3</v>
      </c>
      <c r="CU36" s="80"/>
    </row>
    <row r="37" spans="1:99" ht="202.5" customHeight="1" x14ac:dyDescent="0.3">
      <c r="A37" s="451" t="s">
        <v>156</v>
      </c>
      <c r="B37" s="452"/>
      <c r="C37" s="452"/>
      <c r="D37" s="452"/>
      <c r="E37" s="453"/>
      <c r="F37" s="445" t="s">
        <v>158</v>
      </c>
      <c r="G37" s="445"/>
      <c r="H37" s="445"/>
      <c r="I37" s="445"/>
      <c r="J37" s="445"/>
      <c r="K37" s="445"/>
      <c r="L37" s="445"/>
      <c r="M37" s="445"/>
      <c r="N37" s="447" t="s">
        <v>141</v>
      </c>
      <c r="O37" s="384"/>
      <c r="P37" s="384"/>
      <c r="Q37" s="384"/>
      <c r="R37" s="384"/>
      <c r="S37" s="384"/>
      <c r="T37" s="384"/>
      <c r="U37" s="384"/>
      <c r="V37" s="291" t="s">
        <v>155</v>
      </c>
      <c r="W37" s="291"/>
      <c r="X37" s="291"/>
      <c r="Y37" s="291"/>
      <c r="Z37" s="291"/>
      <c r="AA37" s="291"/>
      <c r="AB37" s="291"/>
      <c r="AC37" s="292"/>
      <c r="AD37" s="43" t="s">
        <v>36</v>
      </c>
      <c r="AE37" s="44" t="s">
        <v>36</v>
      </c>
      <c r="AF37" s="44" t="s">
        <v>36</v>
      </c>
      <c r="AG37" s="44" t="s">
        <v>36</v>
      </c>
      <c r="AH37" s="44" t="s">
        <v>36</v>
      </c>
      <c r="AI37" s="44" t="s">
        <v>37</v>
      </c>
      <c r="AJ37" s="44" t="s">
        <v>37</v>
      </c>
      <c r="AK37" s="44" t="s">
        <v>37</v>
      </c>
      <c r="AL37" s="44" t="s">
        <v>37</v>
      </c>
      <c r="AM37" s="44" t="s">
        <v>36</v>
      </c>
      <c r="AN37" s="44" t="s">
        <v>36</v>
      </c>
      <c r="AO37" s="44" t="s">
        <v>36</v>
      </c>
      <c r="AP37" s="44" t="s">
        <v>37</v>
      </c>
      <c r="AQ37" s="44" t="s">
        <v>36</v>
      </c>
      <c r="AR37" s="44" t="s">
        <v>36</v>
      </c>
      <c r="AS37" s="44" t="s">
        <v>37</v>
      </c>
      <c r="AT37" s="44" t="s">
        <v>37</v>
      </c>
      <c r="AU37" s="44" t="s">
        <v>37</v>
      </c>
      <c r="AV37" s="45" t="s">
        <v>37</v>
      </c>
      <c r="AW37" s="7">
        <f t="shared" si="0"/>
        <v>10</v>
      </c>
      <c r="AX37" s="42" t="str">
        <f t="shared" si="1"/>
        <v>MAYOR</v>
      </c>
      <c r="AY37" s="46">
        <v>4</v>
      </c>
      <c r="AZ37" s="141">
        <f t="shared" si="2"/>
        <v>4</v>
      </c>
      <c r="BA37" s="48">
        <f t="shared" si="3"/>
        <v>5</v>
      </c>
      <c r="BB37" s="6" t="s">
        <v>411</v>
      </c>
      <c r="BC37" s="291" t="s">
        <v>212</v>
      </c>
      <c r="BD37" s="291"/>
      <c r="BE37" s="291"/>
      <c r="BF37" s="291"/>
      <c r="BG37" s="291"/>
      <c r="BH37" s="291"/>
      <c r="BI37" s="291"/>
      <c r="BJ37" s="292"/>
      <c r="BK37" s="79" t="s">
        <v>498</v>
      </c>
      <c r="BL37" s="423" t="s">
        <v>858</v>
      </c>
      <c r="BM37" s="424"/>
      <c r="BN37" s="424"/>
      <c r="BO37" s="424"/>
      <c r="BP37" s="424"/>
      <c r="BQ37" s="424"/>
      <c r="BR37" s="425"/>
      <c r="BS37" s="138" t="s">
        <v>400</v>
      </c>
      <c r="BT37" s="138" t="s">
        <v>401</v>
      </c>
      <c r="BU37" s="138" t="s">
        <v>402</v>
      </c>
      <c r="BV37" s="138" t="s">
        <v>403</v>
      </c>
      <c r="BW37" s="138" t="s">
        <v>405</v>
      </c>
      <c r="BX37" s="139" t="s">
        <v>406</v>
      </c>
      <c r="BY37" s="138" t="s">
        <v>407</v>
      </c>
      <c r="BZ37" s="138">
        <f t="shared" si="4"/>
        <v>15</v>
      </c>
      <c r="CA37" s="138">
        <f t="shared" si="5"/>
        <v>15</v>
      </c>
      <c r="CB37" s="138">
        <f t="shared" si="6"/>
        <v>15</v>
      </c>
      <c r="CC37" s="138">
        <f t="shared" si="7"/>
        <v>15</v>
      </c>
      <c r="CD37" s="138">
        <f t="shared" si="8"/>
        <v>15</v>
      </c>
      <c r="CE37" s="138">
        <f t="shared" si="9"/>
        <v>15</v>
      </c>
      <c r="CF37" s="138">
        <f t="shared" si="10"/>
        <v>10</v>
      </c>
      <c r="CG37" s="138">
        <f t="shared" si="11"/>
        <v>100</v>
      </c>
      <c r="CH37" s="138" t="str">
        <f t="shared" si="12"/>
        <v>Fuerte</v>
      </c>
      <c r="CI37" s="138" t="s">
        <v>408</v>
      </c>
      <c r="CJ37" s="138" t="str">
        <f t="shared" si="13"/>
        <v>Fuerte</v>
      </c>
      <c r="CK37" s="138" t="str">
        <f t="shared" si="14"/>
        <v>Fuerte</v>
      </c>
      <c r="CL37" s="138" t="str">
        <f t="shared" si="15"/>
        <v>Fuerte</v>
      </c>
      <c r="CM37" s="138" t="s">
        <v>409</v>
      </c>
      <c r="CN37" s="138" t="s">
        <v>412</v>
      </c>
      <c r="CO37" s="138">
        <f t="shared" si="16"/>
        <v>2</v>
      </c>
      <c r="CP37" s="138">
        <f t="shared" si="17"/>
        <v>1</v>
      </c>
      <c r="CQ37" s="138">
        <f t="shared" si="18"/>
        <v>2</v>
      </c>
      <c r="CR37" s="138">
        <f t="shared" si="18"/>
        <v>3</v>
      </c>
      <c r="CS37" s="138" t="s">
        <v>367</v>
      </c>
      <c r="CT37" s="145">
        <f t="shared" si="19"/>
        <v>3</v>
      </c>
      <c r="CU37" s="80"/>
    </row>
    <row r="38" spans="1:99" ht="207.75" customHeight="1" x14ac:dyDescent="0.3">
      <c r="A38" s="451" t="s">
        <v>156</v>
      </c>
      <c r="B38" s="452"/>
      <c r="C38" s="452"/>
      <c r="D38" s="452"/>
      <c r="E38" s="453"/>
      <c r="F38" s="445" t="s">
        <v>158</v>
      </c>
      <c r="G38" s="445"/>
      <c r="H38" s="445"/>
      <c r="I38" s="445"/>
      <c r="J38" s="445"/>
      <c r="K38" s="445"/>
      <c r="L38" s="445"/>
      <c r="M38" s="445"/>
      <c r="N38" s="447" t="s">
        <v>138</v>
      </c>
      <c r="O38" s="384"/>
      <c r="P38" s="384"/>
      <c r="Q38" s="384"/>
      <c r="R38" s="384"/>
      <c r="S38" s="384"/>
      <c r="T38" s="384"/>
      <c r="U38" s="384"/>
      <c r="V38" s="291" t="s">
        <v>155</v>
      </c>
      <c r="W38" s="291"/>
      <c r="X38" s="291"/>
      <c r="Y38" s="291"/>
      <c r="Z38" s="291"/>
      <c r="AA38" s="291"/>
      <c r="AB38" s="291"/>
      <c r="AC38" s="292"/>
      <c r="AD38" s="43" t="s">
        <v>36</v>
      </c>
      <c r="AE38" s="44" t="s">
        <v>36</v>
      </c>
      <c r="AF38" s="44" t="s">
        <v>36</v>
      </c>
      <c r="AG38" s="44" t="s">
        <v>36</v>
      </c>
      <c r="AH38" s="44" t="s">
        <v>36</v>
      </c>
      <c r="AI38" s="44" t="s">
        <v>37</v>
      </c>
      <c r="AJ38" s="44" t="s">
        <v>37</v>
      </c>
      <c r="AK38" s="44" t="s">
        <v>37</v>
      </c>
      <c r="AL38" s="44" t="s">
        <v>37</v>
      </c>
      <c r="AM38" s="44" t="s">
        <v>36</v>
      </c>
      <c r="AN38" s="44" t="s">
        <v>36</v>
      </c>
      <c r="AO38" s="44" t="s">
        <v>36</v>
      </c>
      <c r="AP38" s="44" t="s">
        <v>37</v>
      </c>
      <c r="AQ38" s="44" t="s">
        <v>36</v>
      </c>
      <c r="AR38" s="44" t="s">
        <v>36</v>
      </c>
      <c r="AS38" s="44" t="s">
        <v>37</v>
      </c>
      <c r="AT38" s="44" t="s">
        <v>37</v>
      </c>
      <c r="AU38" s="44" t="s">
        <v>37</v>
      </c>
      <c r="AV38" s="45" t="s">
        <v>37</v>
      </c>
      <c r="AW38" s="7">
        <f t="shared" si="0"/>
        <v>10</v>
      </c>
      <c r="AX38" s="42" t="str">
        <f t="shared" si="1"/>
        <v>MAYOR</v>
      </c>
      <c r="AY38" s="46">
        <v>4</v>
      </c>
      <c r="AZ38" s="141">
        <f t="shared" si="2"/>
        <v>4</v>
      </c>
      <c r="BA38" s="48">
        <f t="shared" si="3"/>
        <v>5</v>
      </c>
      <c r="BB38" s="6" t="s">
        <v>411</v>
      </c>
      <c r="BC38" s="291" t="s">
        <v>212</v>
      </c>
      <c r="BD38" s="291"/>
      <c r="BE38" s="291"/>
      <c r="BF38" s="291"/>
      <c r="BG38" s="291"/>
      <c r="BH38" s="291"/>
      <c r="BI38" s="291"/>
      <c r="BJ38" s="292"/>
      <c r="BK38" s="79" t="s">
        <v>498</v>
      </c>
      <c r="BL38" s="423" t="s">
        <v>858</v>
      </c>
      <c r="BM38" s="424"/>
      <c r="BN38" s="424"/>
      <c r="BO38" s="424"/>
      <c r="BP38" s="424"/>
      <c r="BQ38" s="424"/>
      <c r="BR38" s="425"/>
      <c r="BS38" s="138" t="s">
        <v>400</v>
      </c>
      <c r="BT38" s="138" t="s">
        <v>401</v>
      </c>
      <c r="BU38" s="138" t="s">
        <v>402</v>
      </c>
      <c r="BV38" s="138" t="s">
        <v>403</v>
      </c>
      <c r="BW38" s="138" t="s">
        <v>405</v>
      </c>
      <c r="BX38" s="139" t="s">
        <v>406</v>
      </c>
      <c r="BY38" s="138" t="s">
        <v>407</v>
      </c>
      <c r="BZ38" s="138">
        <f t="shared" si="4"/>
        <v>15</v>
      </c>
      <c r="CA38" s="138">
        <f t="shared" si="5"/>
        <v>15</v>
      </c>
      <c r="CB38" s="138">
        <f t="shared" si="6"/>
        <v>15</v>
      </c>
      <c r="CC38" s="138">
        <f t="shared" si="7"/>
        <v>15</v>
      </c>
      <c r="CD38" s="138">
        <f t="shared" si="8"/>
        <v>15</v>
      </c>
      <c r="CE38" s="138">
        <f t="shared" si="9"/>
        <v>15</v>
      </c>
      <c r="CF38" s="138">
        <f t="shared" si="10"/>
        <v>10</v>
      </c>
      <c r="CG38" s="138">
        <f t="shared" si="11"/>
        <v>100</v>
      </c>
      <c r="CH38" s="138" t="str">
        <f t="shared" si="12"/>
        <v>Fuerte</v>
      </c>
      <c r="CI38" s="138" t="s">
        <v>408</v>
      </c>
      <c r="CJ38" s="138" t="str">
        <f t="shared" si="13"/>
        <v>Fuerte</v>
      </c>
      <c r="CK38" s="138" t="str">
        <f t="shared" si="14"/>
        <v>Fuerte</v>
      </c>
      <c r="CL38" s="138" t="str">
        <f t="shared" si="15"/>
        <v>Fuerte</v>
      </c>
      <c r="CM38" s="138" t="s">
        <v>409</v>
      </c>
      <c r="CN38" s="138" t="s">
        <v>412</v>
      </c>
      <c r="CO38" s="138">
        <f t="shared" si="16"/>
        <v>2</v>
      </c>
      <c r="CP38" s="138">
        <f t="shared" si="17"/>
        <v>1</v>
      </c>
      <c r="CQ38" s="138">
        <f t="shared" si="18"/>
        <v>2</v>
      </c>
      <c r="CR38" s="138">
        <f t="shared" si="18"/>
        <v>3</v>
      </c>
      <c r="CS38" s="138" t="s">
        <v>367</v>
      </c>
      <c r="CT38" s="145">
        <f t="shared" si="19"/>
        <v>3</v>
      </c>
      <c r="CU38" s="80"/>
    </row>
    <row r="39" spans="1:99" ht="233.25" customHeight="1" x14ac:dyDescent="0.3">
      <c r="A39" s="451" t="s">
        <v>156</v>
      </c>
      <c r="B39" s="452"/>
      <c r="C39" s="452"/>
      <c r="D39" s="452"/>
      <c r="E39" s="453"/>
      <c r="F39" s="445" t="s">
        <v>160</v>
      </c>
      <c r="G39" s="445"/>
      <c r="H39" s="445"/>
      <c r="I39" s="445"/>
      <c r="J39" s="445"/>
      <c r="K39" s="445"/>
      <c r="L39" s="445"/>
      <c r="M39" s="445"/>
      <c r="N39" s="447" t="s">
        <v>138</v>
      </c>
      <c r="O39" s="384"/>
      <c r="P39" s="384"/>
      <c r="Q39" s="384"/>
      <c r="R39" s="384"/>
      <c r="S39" s="384"/>
      <c r="T39" s="384"/>
      <c r="U39" s="384"/>
      <c r="V39" s="291" t="s">
        <v>155</v>
      </c>
      <c r="W39" s="291"/>
      <c r="X39" s="291"/>
      <c r="Y39" s="291"/>
      <c r="Z39" s="291"/>
      <c r="AA39" s="291"/>
      <c r="AB39" s="291"/>
      <c r="AC39" s="292"/>
      <c r="AD39" s="43" t="s">
        <v>36</v>
      </c>
      <c r="AE39" s="44" t="s">
        <v>36</v>
      </c>
      <c r="AF39" s="44" t="s">
        <v>36</v>
      </c>
      <c r="AG39" s="44" t="s">
        <v>36</v>
      </c>
      <c r="AH39" s="44" t="s">
        <v>36</v>
      </c>
      <c r="AI39" s="44" t="s">
        <v>36</v>
      </c>
      <c r="AJ39" s="44" t="s">
        <v>37</v>
      </c>
      <c r="AK39" s="44" t="s">
        <v>37</v>
      </c>
      <c r="AL39" s="44" t="s">
        <v>37</v>
      </c>
      <c r="AM39" s="44" t="s">
        <v>36</v>
      </c>
      <c r="AN39" s="44" t="s">
        <v>36</v>
      </c>
      <c r="AO39" s="44" t="s">
        <v>36</v>
      </c>
      <c r="AP39" s="44" t="s">
        <v>36</v>
      </c>
      <c r="AQ39" s="44" t="s">
        <v>36</v>
      </c>
      <c r="AR39" s="44" t="s">
        <v>36</v>
      </c>
      <c r="AS39" s="44" t="s">
        <v>37</v>
      </c>
      <c r="AT39" s="44" t="s">
        <v>37</v>
      </c>
      <c r="AU39" s="44" t="s">
        <v>37</v>
      </c>
      <c r="AV39" s="45" t="s">
        <v>37</v>
      </c>
      <c r="AW39" s="7">
        <f t="shared" si="0"/>
        <v>12</v>
      </c>
      <c r="AX39" s="42" t="str">
        <f t="shared" si="1"/>
        <v>CATASTRÓFICO</v>
      </c>
      <c r="AY39" s="46">
        <v>4</v>
      </c>
      <c r="AZ39" s="141">
        <f t="shared" si="2"/>
        <v>5</v>
      </c>
      <c r="BA39" s="48">
        <f t="shared" si="3"/>
        <v>5</v>
      </c>
      <c r="BB39" s="6" t="s">
        <v>411</v>
      </c>
      <c r="BC39" s="291" t="s">
        <v>271</v>
      </c>
      <c r="BD39" s="291"/>
      <c r="BE39" s="291"/>
      <c r="BF39" s="291"/>
      <c r="BG39" s="291"/>
      <c r="BH39" s="291"/>
      <c r="BI39" s="291"/>
      <c r="BJ39" s="292"/>
      <c r="BK39" s="79" t="s">
        <v>498</v>
      </c>
      <c r="BL39" s="423" t="s">
        <v>858</v>
      </c>
      <c r="BM39" s="424"/>
      <c r="BN39" s="424"/>
      <c r="BO39" s="424"/>
      <c r="BP39" s="424"/>
      <c r="BQ39" s="424"/>
      <c r="BR39" s="425"/>
      <c r="BS39" s="138" t="s">
        <v>400</v>
      </c>
      <c r="BT39" s="138" t="s">
        <v>401</v>
      </c>
      <c r="BU39" s="138" t="s">
        <v>402</v>
      </c>
      <c r="BV39" s="138" t="s">
        <v>403</v>
      </c>
      <c r="BW39" s="138" t="s">
        <v>405</v>
      </c>
      <c r="BX39" s="139" t="s">
        <v>406</v>
      </c>
      <c r="BY39" s="138" t="s">
        <v>407</v>
      </c>
      <c r="BZ39" s="138">
        <f t="shared" si="4"/>
        <v>15</v>
      </c>
      <c r="CA39" s="138">
        <f t="shared" si="5"/>
        <v>15</v>
      </c>
      <c r="CB39" s="138">
        <f t="shared" si="6"/>
        <v>15</v>
      </c>
      <c r="CC39" s="138">
        <f t="shared" si="7"/>
        <v>15</v>
      </c>
      <c r="CD39" s="138">
        <f t="shared" si="8"/>
        <v>15</v>
      </c>
      <c r="CE39" s="138">
        <f t="shared" si="9"/>
        <v>15</v>
      </c>
      <c r="CF39" s="138">
        <f t="shared" si="10"/>
        <v>10</v>
      </c>
      <c r="CG39" s="138">
        <f t="shared" si="11"/>
        <v>100</v>
      </c>
      <c r="CH39" s="138" t="str">
        <f t="shared" si="12"/>
        <v>Fuerte</v>
      </c>
      <c r="CI39" s="138" t="s">
        <v>408</v>
      </c>
      <c r="CJ39" s="138" t="str">
        <f t="shared" si="13"/>
        <v>Fuerte</v>
      </c>
      <c r="CK39" s="138" t="str">
        <f t="shared" si="14"/>
        <v>Fuerte</v>
      </c>
      <c r="CL39" s="138" t="str">
        <f t="shared" si="15"/>
        <v>Fuerte</v>
      </c>
      <c r="CM39" s="138" t="s">
        <v>409</v>
      </c>
      <c r="CN39" s="138" t="s">
        <v>412</v>
      </c>
      <c r="CO39" s="138">
        <f t="shared" si="16"/>
        <v>2</v>
      </c>
      <c r="CP39" s="138">
        <f t="shared" si="17"/>
        <v>1</v>
      </c>
      <c r="CQ39" s="138">
        <f t="shared" si="18"/>
        <v>2</v>
      </c>
      <c r="CR39" s="138">
        <f t="shared" si="18"/>
        <v>4</v>
      </c>
      <c r="CS39" s="138" t="s">
        <v>372</v>
      </c>
      <c r="CT39" s="145">
        <f t="shared" si="19"/>
        <v>4</v>
      </c>
      <c r="CU39" s="80"/>
    </row>
    <row r="40" spans="1:99" ht="201" customHeight="1" x14ac:dyDescent="0.3">
      <c r="A40" s="451" t="s">
        <v>156</v>
      </c>
      <c r="B40" s="452"/>
      <c r="C40" s="452"/>
      <c r="D40" s="452"/>
      <c r="E40" s="453"/>
      <c r="F40" s="438" t="s">
        <v>160</v>
      </c>
      <c r="G40" s="438"/>
      <c r="H40" s="438"/>
      <c r="I40" s="438"/>
      <c r="J40" s="438"/>
      <c r="K40" s="438"/>
      <c r="L40" s="438"/>
      <c r="M40" s="438"/>
      <c r="N40" s="431" t="s">
        <v>161</v>
      </c>
      <c r="O40" s="432"/>
      <c r="P40" s="432"/>
      <c r="Q40" s="432"/>
      <c r="R40" s="432"/>
      <c r="S40" s="432"/>
      <c r="T40" s="432"/>
      <c r="U40" s="432"/>
      <c r="V40" s="433" t="s">
        <v>155</v>
      </c>
      <c r="W40" s="433"/>
      <c r="X40" s="433"/>
      <c r="Y40" s="433"/>
      <c r="Z40" s="433"/>
      <c r="AA40" s="433"/>
      <c r="AB40" s="433"/>
      <c r="AC40" s="434"/>
      <c r="AD40" s="43" t="s">
        <v>36</v>
      </c>
      <c r="AE40" s="61" t="s">
        <v>36</v>
      </c>
      <c r="AF40" s="61" t="s">
        <v>36</v>
      </c>
      <c r="AG40" s="61" t="s">
        <v>36</v>
      </c>
      <c r="AH40" s="61" t="s">
        <v>36</v>
      </c>
      <c r="AI40" s="61" t="s">
        <v>36</v>
      </c>
      <c r="AJ40" s="61" t="s">
        <v>37</v>
      </c>
      <c r="AK40" s="61" t="s">
        <v>37</v>
      </c>
      <c r="AL40" s="61" t="s">
        <v>37</v>
      </c>
      <c r="AM40" s="61" t="s">
        <v>36</v>
      </c>
      <c r="AN40" s="61" t="s">
        <v>36</v>
      </c>
      <c r="AO40" s="61" t="s">
        <v>36</v>
      </c>
      <c r="AP40" s="61" t="s">
        <v>36</v>
      </c>
      <c r="AQ40" s="61" t="s">
        <v>36</v>
      </c>
      <c r="AR40" s="61" t="s">
        <v>36</v>
      </c>
      <c r="AS40" s="61" t="s">
        <v>37</v>
      </c>
      <c r="AT40" s="61" t="s">
        <v>37</v>
      </c>
      <c r="AU40" s="61" t="s">
        <v>37</v>
      </c>
      <c r="AV40" s="62" t="s">
        <v>37</v>
      </c>
      <c r="AW40" s="49">
        <f t="shared" si="0"/>
        <v>12</v>
      </c>
      <c r="AX40" s="50" t="str">
        <f t="shared" si="1"/>
        <v>CATASTRÓFICO</v>
      </c>
      <c r="AY40" s="66">
        <v>4</v>
      </c>
      <c r="AZ40" s="142">
        <f t="shared" si="2"/>
        <v>5</v>
      </c>
      <c r="BA40" s="51">
        <f t="shared" si="3"/>
        <v>5</v>
      </c>
      <c r="BB40" s="6" t="s">
        <v>411</v>
      </c>
      <c r="BC40" s="439" t="s">
        <v>271</v>
      </c>
      <c r="BD40" s="440"/>
      <c r="BE40" s="440"/>
      <c r="BF40" s="440"/>
      <c r="BG40" s="440"/>
      <c r="BH40" s="440"/>
      <c r="BI40" s="440"/>
      <c r="BJ40" s="441"/>
      <c r="BK40" s="79" t="s">
        <v>498</v>
      </c>
      <c r="BL40" s="423" t="s">
        <v>858</v>
      </c>
      <c r="BM40" s="424"/>
      <c r="BN40" s="424"/>
      <c r="BO40" s="424"/>
      <c r="BP40" s="424"/>
      <c r="BQ40" s="424"/>
      <c r="BR40" s="425"/>
      <c r="BS40" s="138" t="s">
        <v>400</v>
      </c>
      <c r="BT40" s="138" t="s">
        <v>401</v>
      </c>
      <c r="BU40" s="138" t="s">
        <v>402</v>
      </c>
      <c r="BV40" s="138" t="s">
        <v>403</v>
      </c>
      <c r="BW40" s="138" t="s">
        <v>405</v>
      </c>
      <c r="BX40" s="139" t="s">
        <v>406</v>
      </c>
      <c r="BY40" s="138" t="s">
        <v>407</v>
      </c>
      <c r="BZ40" s="138">
        <f t="shared" si="4"/>
        <v>15</v>
      </c>
      <c r="CA40" s="138">
        <f t="shared" si="5"/>
        <v>15</v>
      </c>
      <c r="CB40" s="138">
        <f t="shared" si="6"/>
        <v>15</v>
      </c>
      <c r="CC40" s="138">
        <f t="shared" si="7"/>
        <v>15</v>
      </c>
      <c r="CD40" s="138">
        <f t="shared" si="8"/>
        <v>15</v>
      </c>
      <c r="CE40" s="138">
        <f t="shared" si="9"/>
        <v>15</v>
      </c>
      <c r="CF40" s="138">
        <f t="shared" si="10"/>
        <v>10</v>
      </c>
      <c r="CG40" s="138">
        <f t="shared" si="11"/>
        <v>100</v>
      </c>
      <c r="CH40" s="138" t="str">
        <f t="shared" si="12"/>
        <v>Fuerte</v>
      </c>
      <c r="CI40" s="138" t="s">
        <v>408</v>
      </c>
      <c r="CJ40" s="138" t="str">
        <f t="shared" si="13"/>
        <v>Fuerte</v>
      </c>
      <c r="CK40" s="138" t="str">
        <f t="shared" si="14"/>
        <v>Fuerte</v>
      </c>
      <c r="CL40" s="138" t="str">
        <f t="shared" si="15"/>
        <v>Fuerte</v>
      </c>
      <c r="CM40" s="138" t="s">
        <v>409</v>
      </c>
      <c r="CN40" s="138" t="s">
        <v>412</v>
      </c>
      <c r="CO40" s="138">
        <f t="shared" si="16"/>
        <v>2</v>
      </c>
      <c r="CP40" s="138">
        <f t="shared" si="17"/>
        <v>1</v>
      </c>
      <c r="CQ40" s="138">
        <f t="shared" si="18"/>
        <v>2</v>
      </c>
      <c r="CR40" s="138">
        <f t="shared" si="18"/>
        <v>4</v>
      </c>
      <c r="CS40" s="138" t="s">
        <v>372</v>
      </c>
      <c r="CT40" s="145">
        <f t="shared" si="19"/>
        <v>4</v>
      </c>
      <c r="CU40" s="80"/>
    </row>
    <row r="41" spans="1:99" ht="183.75" customHeight="1" x14ac:dyDescent="0.3">
      <c r="A41" s="458" t="s">
        <v>162</v>
      </c>
      <c r="B41" s="459"/>
      <c r="C41" s="459"/>
      <c r="D41" s="459"/>
      <c r="E41" s="460"/>
      <c r="F41" s="445" t="s">
        <v>163</v>
      </c>
      <c r="G41" s="445"/>
      <c r="H41" s="445"/>
      <c r="I41" s="445"/>
      <c r="J41" s="445"/>
      <c r="K41" s="445"/>
      <c r="L41" s="445"/>
      <c r="M41" s="445"/>
      <c r="N41" s="445" t="s">
        <v>150</v>
      </c>
      <c r="O41" s="445"/>
      <c r="P41" s="445"/>
      <c r="Q41" s="445"/>
      <c r="R41" s="445"/>
      <c r="S41" s="445"/>
      <c r="T41" s="445"/>
      <c r="U41" s="445"/>
      <c r="V41" s="446" t="s">
        <v>148</v>
      </c>
      <c r="W41" s="446"/>
      <c r="X41" s="446"/>
      <c r="Y41" s="446"/>
      <c r="Z41" s="446"/>
      <c r="AA41" s="446"/>
      <c r="AB41" s="446"/>
      <c r="AC41" s="446"/>
      <c r="AD41" s="52" t="s">
        <v>36</v>
      </c>
      <c r="AE41" s="52" t="s">
        <v>36</v>
      </c>
      <c r="AF41" s="52" t="s">
        <v>36</v>
      </c>
      <c r="AG41" s="52" t="s">
        <v>36</v>
      </c>
      <c r="AH41" s="52" t="s">
        <v>36</v>
      </c>
      <c r="AI41" s="52" t="s">
        <v>36</v>
      </c>
      <c r="AJ41" s="52" t="s">
        <v>37</v>
      </c>
      <c r="AK41" s="52" t="s">
        <v>37</v>
      </c>
      <c r="AL41" s="52" t="s">
        <v>37</v>
      </c>
      <c r="AM41" s="52" t="s">
        <v>36</v>
      </c>
      <c r="AN41" s="52" t="s">
        <v>36</v>
      </c>
      <c r="AO41" s="52" t="s">
        <v>36</v>
      </c>
      <c r="AP41" s="52" t="s">
        <v>36</v>
      </c>
      <c r="AQ41" s="52" t="s">
        <v>36</v>
      </c>
      <c r="AR41" s="52" t="s">
        <v>36</v>
      </c>
      <c r="AS41" s="52" t="s">
        <v>37</v>
      </c>
      <c r="AT41" s="52" t="s">
        <v>37</v>
      </c>
      <c r="AU41" s="52" t="s">
        <v>37</v>
      </c>
      <c r="AV41" s="52" t="s">
        <v>37</v>
      </c>
      <c r="AW41" s="17">
        <f t="shared" si="0"/>
        <v>12</v>
      </c>
      <c r="AX41" s="52" t="str">
        <f t="shared" si="1"/>
        <v>CATASTRÓFICO</v>
      </c>
      <c r="AY41" s="52">
        <v>3</v>
      </c>
      <c r="AZ41" s="143">
        <f t="shared" si="2"/>
        <v>5</v>
      </c>
      <c r="BA41" s="52">
        <f t="shared" si="3"/>
        <v>5</v>
      </c>
      <c r="BB41" s="6" t="s">
        <v>411</v>
      </c>
      <c r="BC41" s="446" t="s">
        <v>213</v>
      </c>
      <c r="BD41" s="446"/>
      <c r="BE41" s="446"/>
      <c r="BF41" s="446"/>
      <c r="BG41" s="446"/>
      <c r="BH41" s="446"/>
      <c r="BI41" s="446"/>
      <c r="BJ41" s="446"/>
      <c r="BK41" s="79" t="s">
        <v>498</v>
      </c>
      <c r="BL41" s="423" t="s">
        <v>858</v>
      </c>
      <c r="BM41" s="424"/>
      <c r="BN41" s="424"/>
      <c r="BO41" s="424"/>
      <c r="BP41" s="424"/>
      <c r="BQ41" s="424"/>
      <c r="BR41" s="425"/>
      <c r="BS41" s="138" t="s">
        <v>400</v>
      </c>
      <c r="BT41" s="138" t="s">
        <v>401</v>
      </c>
      <c r="BU41" s="138" t="s">
        <v>402</v>
      </c>
      <c r="BV41" s="138" t="s">
        <v>403</v>
      </c>
      <c r="BW41" s="138" t="s">
        <v>405</v>
      </c>
      <c r="BX41" s="139" t="s">
        <v>406</v>
      </c>
      <c r="BY41" s="138" t="s">
        <v>407</v>
      </c>
      <c r="BZ41" s="138">
        <f t="shared" si="4"/>
        <v>15</v>
      </c>
      <c r="CA41" s="138">
        <f t="shared" si="5"/>
        <v>15</v>
      </c>
      <c r="CB41" s="138">
        <f t="shared" si="6"/>
        <v>15</v>
      </c>
      <c r="CC41" s="138">
        <f t="shared" si="7"/>
        <v>15</v>
      </c>
      <c r="CD41" s="138">
        <f t="shared" si="8"/>
        <v>15</v>
      </c>
      <c r="CE41" s="138">
        <f t="shared" si="9"/>
        <v>15</v>
      </c>
      <c r="CF41" s="138">
        <f t="shared" si="10"/>
        <v>10</v>
      </c>
      <c r="CG41" s="138">
        <f t="shared" si="11"/>
        <v>100</v>
      </c>
      <c r="CH41" s="138" t="str">
        <f t="shared" si="12"/>
        <v>Fuerte</v>
      </c>
      <c r="CI41" s="138" t="s">
        <v>408</v>
      </c>
      <c r="CJ41" s="138" t="str">
        <f t="shared" si="13"/>
        <v>Fuerte</v>
      </c>
      <c r="CK41" s="138" t="str">
        <f t="shared" si="14"/>
        <v>Fuerte</v>
      </c>
      <c r="CL41" s="138" t="str">
        <f t="shared" si="15"/>
        <v>Fuerte</v>
      </c>
      <c r="CM41" s="138" t="s">
        <v>409</v>
      </c>
      <c r="CN41" s="138" t="s">
        <v>412</v>
      </c>
      <c r="CO41" s="138">
        <f t="shared" si="16"/>
        <v>2</v>
      </c>
      <c r="CP41" s="138">
        <f t="shared" si="17"/>
        <v>1</v>
      </c>
      <c r="CQ41" s="138">
        <f t="shared" si="18"/>
        <v>1</v>
      </c>
      <c r="CR41" s="138">
        <f t="shared" si="18"/>
        <v>4</v>
      </c>
      <c r="CS41" s="138" t="s">
        <v>372</v>
      </c>
      <c r="CT41" s="145">
        <f t="shared" si="19"/>
        <v>4</v>
      </c>
      <c r="CU41" s="78"/>
    </row>
    <row r="42" spans="1:99" ht="226.5" customHeight="1" x14ac:dyDescent="0.3">
      <c r="A42" s="458" t="s">
        <v>162</v>
      </c>
      <c r="B42" s="459"/>
      <c r="C42" s="459"/>
      <c r="D42" s="459"/>
      <c r="E42" s="460"/>
      <c r="F42" s="445" t="s">
        <v>163</v>
      </c>
      <c r="G42" s="445"/>
      <c r="H42" s="445"/>
      <c r="I42" s="445"/>
      <c r="J42" s="445"/>
      <c r="K42" s="445"/>
      <c r="L42" s="445"/>
      <c r="M42" s="445"/>
      <c r="N42" s="445" t="s">
        <v>143</v>
      </c>
      <c r="O42" s="445"/>
      <c r="P42" s="445"/>
      <c r="Q42" s="445"/>
      <c r="R42" s="445"/>
      <c r="S42" s="445"/>
      <c r="T42" s="445"/>
      <c r="U42" s="445"/>
      <c r="V42" s="446" t="s">
        <v>148</v>
      </c>
      <c r="W42" s="446"/>
      <c r="X42" s="446"/>
      <c r="Y42" s="446"/>
      <c r="Z42" s="446"/>
      <c r="AA42" s="446"/>
      <c r="AB42" s="446"/>
      <c r="AC42" s="446"/>
      <c r="AD42" s="52" t="s">
        <v>36</v>
      </c>
      <c r="AE42" s="52" t="s">
        <v>36</v>
      </c>
      <c r="AF42" s="52" t="s">
        <v>36</v>
      </c>
      <c r="AG42" s="52" t="s">
        <v>36</v>
      </c>
      <c r="AH42" s="52" t="s">
        <v>36</v>
      </c>
      <c r="AI42" s="52" t="s">
        <v>36</v>
      </c>
      <c r="AJ42" s="52" t="s">
        <v>37</v>
      </c>
      <c r="AK42" s="52" t="s">
        <v>37</v>
      </c>
      <c r="AL42" s="52" t="s">
        <v>37</v>
      </c>
      <c r="AM42" s="52" t="s">
        <v>36</v>
      </c>
      <c r="AN42" s="52" t="s">
        <v>36</v>
      </c>
      <c r="AO42" s="52" t="s">
        <v>36</v>
      </c>
      <c r="AP42" s="52" t="s">
        <v>36</v>
      </c>
      <c r="AQ42" s="52" t="s">
        <v>36</v>
      </c>
      <c r="AR42" s="52" t="s">
        <v>36</v>
      </c>
      <c r="AS42" s="52" t="s">
        <v>37</v>
      </c>
      <c r="AT42" s="52" t="s">
        <v>37</v>
      </c>
      <c r="AU42" s="52" t="s">
        <v>37</v>
      </c>
      <c r="AV42" s="52" t="s">
        <v>37</v>
      </c>
      <c r="AW42" s="17">
        <f t="shared" si="0"/>
        <v>12</v>
      </c>
      <c r="AX42" s="52" t="str">
        <f t="shared" si="1"/>
        <v>CATASTRÓFICO</v>
      </c>
      <c r="AY42" s="52">
        <v>3</v>
      </c>
      <c r="AZ42" s="143">
        <f t="shared" si="2"/>
        <v>5</v>
      </c>
      <c r="BA42" s="52">
        <f t="shared" si="3"/>
        <v>5</v>
      </c>
      <c r="BB42" s="6" t="s">
        <v>411</v>
      </c>
      <c r="BC42" s="446" t="s">
        <v>213</v>
      </c>
      <c r="BD42" s="446"/>
      <c r="BE42" s="446"/>
      <c r="BF42" s="446"/>
      <c r="BG42" s="446"/>
      <c r="BH42" s="446"/>
      <c r="BI42" s="446"/>
      <c r="BJ42" s="446"/>
      <c r="BK42" s="79" t="s">
        <v>498</v>
      </c>
      <c r="BL42" s="423" t="s">
        <v>858</v>
      </c>
      <c r="BM42" s="424"/>
      <c r="BN42" s="424"/>
      <c r="BO42" s="424"/>
      <c r="BP42" s="424"/>
      <c r="BQ42" s="424"/>
      <c r="BR42" s="425"/>
      <c r="BS42" s="138" t="s">
        <v>400</v>
      </c>
      <c r="BT42" s="138" t="s">
        <v>401</v>
      </c>
      <c r="BU42" s="138" t="s">
        <v>402</v>
      </c>
      <c r="BV42" s="138" t="s">
        <v>403</v>
      </c>
      <c r="BW42" s="138" t="s">
        <v>405</v>
      </c>
      <c r="BX42" s="139" t="s">
        <v>406</v>
      </c>
      <c r="BY42" s="138" t="s">
        <v>407</v>
      </c>
      <c r="BZ42" s="138">
        <f t="shared" si="4"/>
        <v>15</v>
      </c>
      <c r="CA42" s="138">
        <f t="shared" si="5"/>
        <v>15</v>
      </c>
      <c r="CB42" s="138">
        <f t="shared" si="6"/>
        <v>15</v>
      </c>
      <c r="CC42" s="138">
        <f t="shared" si="7"/>
        <v>15</v>
      </c>
      <c r="CD42" s="138">
        <f t="shared" si="8"/>
        <v>15</v>
      </c>
      <c r="CE42" s="138">
        <f t="shared" si="9"/>
        <v>15</v>
      </c>
      <c r="CF42" s="138">
        <f t="shared" si="10"/>
        <v>10</v>
      </c>
      <c r="CG42" s="138">
        <f t="shared" si="11"/>
        <v>100</v>
      </c>
      <c r="CH42" s="138" t="str">
        <f t="shared" si="12"/>
        <v>Fuerte</v>
      </c>
      <c r="CI42" s="138" t="s">
        <v>408</v>
      </c>
      <c r="CJ42" s="138" t="str">
        <f t="shared" si="13"/>
        <v>Fuerte</v>
      </c>
      <c r="CK42" s="138" t="str">
        <f t="shared" si="14"/>
        <v>Fuerte</v>
      </c>
      <c r="CL42" s="138" t="str">
        <f t="shared" si="15"/>
        <v>Fuerte</v>
      </c>
      <c r="CM42" s="138" t="s">
        <v>409</v>
      </c>
      <c r="CN42" s="138" t="s">
        <v>412</v>
      </c>
      <c r="CO42" s="138">
        <f t="shared" si="16"/>
        <v>2</v>
      </c>
      <c r="CP42" s="138">
        <f t="shared" si="17"/>
        <v>1</v>
      </c>
      <c r="CQ42" s="138">
        <f t="shared" si="18"/>
        <v>1</v>
      </c>
      <c r="CR42" s="138">
        <f t="shared" si="18"/>
        <v>4</v>
      </c>
      <c r="CS42" s="138" t="s">
        <v>372</v>
      </c>
      <c r="CT42" s="145">
        <f t="shared" si="19"/>
        <v>4</v>
      </c>
      <c r="CU42" s="78"/>
    </row>
    <row r="43" spans="1:99" ht="231.75" customHeight="1" x14ac:dyDescent="0.3">
      <c r="A43" s="454" t="s">
        <v>261</v>
      </c>
      <c r="B43" s="455"/>
      <c r="C43" s="455"/>
      <c r="D43" s="455"/>
      <c r="E43" s="456"/>
      <c r="F43" s="442" t="s">
        <v>164</v>
      </c>
      <c r="G43" s="442"/>
      <c r="H43" s="442"/>
      <c r="I43" s="442"/>
      <c r="J43" s="442"/>
      <c r="K43" s="442"/>
      <c r="L43" s="442"/>
      <c r="M43" s="442"/>
      <c r="N43" s="443" t="s">
        <v>159</v>
      </c>
      <c r="O43" s="444"/>
      <c r="P43" s="444"/>
      <c r="Q43" s="444"/>
      <c r="R43" s="444"/>
      <c r="S43" s="444"/>
      <c r="T43" s="444"/>
      <c r="U43" s="444"/>
      <c r="V43" s="296" t="s">
        <v>165</v>
      </c>
      <c r="W43" s="296"/>
      <c r="X43" s="296"/>
      <c r="Y43" s="296"/>
      <c r="Z43" s="296"/>
      <c r="AA43" s="296"/>
      <c r="AB43" s="296"/>
      <c r="AC43" s="297"/>
      <c r="AD43" s="63" t="s">
        <v>37</v>
      </c>
      <c r="AE43" s="64" t="s">
        <v>37</v>
      </c>
      <c r="AF43" s="64" t="s">
        <v>37</v>
      </c>
      <c r="AG43" s="64" t="s">
        <v>37</v>
      </c>
      <c r="AH43" s="64" t="s">
        <v>36</v>
      </c>
      <c r="AI43" s="64" t="s">
        <v>37</v>
      </c>
      <c r="AJ43" s="64" t="s">
        <v>37</v>
      </c>
      <c r="AK43" s="64" t="s">
        <v>37</v>
      </c>
      <c r="AL43" s="64" t="s">
        <v>36</v>
      </c>
      <c r="AM43" s="64" t="s">
        <v>36</v>
      </c>
      <c r="AN43" s="64" t="s">
        <v>36</v>
      </c>
      <c r="AO43" s="64" t="s">
        <v>37</v>
      </c>
      <c r="AP43" s="64" t="s">
        <v>37</v>
      </c>
      <c r="AQ43" s="64" t="s">
        <v>37</v>
      </c>
      <c r="AR43" s="64" t="s">
        <v>37</v>
      </c>
      <c r="AS43" s="64" t="s">
        <v>37</v>
      </c>
      <c r="AT43" s="64" t="s">
        <v>37</v>
      </c>
      <c r="AU43" s="64" t="s">
        <v>37</v>
      </c>
      <c r="AV43" s="65" t="s">
        <v>37</v>
      </c>
      <c r="AW43" s="53">
        <f t="shared" si="0"/>
        <v>4</v>
      </c>
      <c r="AX43" s="54" t="str">
        <f t="shared" si="1"/>
        <v>MODERADO</v>
      </c>
      <c r="AY43" s="67">
        <v>2</v>
      </c>
      <c r="AZ43" s="144">
        <f t="shared" si="2"/>
        <v>3</v>
      </c>
      <c r="BA43" s="55">
        <f t="shared" si="3"/>
        <v>3</v>
      </c>
      <c r="BB43" s="6" t="s">
        <v>367</v>
      </c>
      <c r="BC43" s="296" t="s">
        <v>272</v>
      </c>
      <c r="BD43" s="296"/>
      <c r="BE43" s="296"/>
      <c r="BF43" s="296"/>
      <c r="BG43" s="296"/>
      <c r="BH43" s="296"/>
      <c r="BI43" s="296"/>
      <c r="BJ43" s="297"/>
      <c r="BK43" s="79" t="s">
        <v>498</v>
      </c>
      <c r="BL43" s="423" t="s">
        <v>859</v>
      </c>
      <c r="BM43" s="424"/>
      <c r="BN43" s="424"/>
      <c r="BO43" s="424"/>
      <c r="BP43" s="424"/>
      <c r="BQ43" s="424"/>
      <c r="BR43" s="425"/>
      <c r="BS43" s="138" t="s">
        <v>400</v>
      </c>
      <c r="BT43" s="138" t="s">
        <v>401</v>
      </c>
      <c r="BU43" s="138" t="s">
        <v>402</v>
      </c>
      <c r="BV43" s="138" t="s">
        <v>403</v>
      </c>
      <c r="BW43" s="138" t="s">
        <v>405</v>
      </c>
      <c r="BX43" s="139" t="s">
        <v>406</v>
      </c>
      <c r="BY43" s="138" t="s">
        <v>407</v>
      </c>
      <c r="BZ43" s="138">
        <f t="shared" si="4"/>
        <v>15</v>
      </c>
      <c r="CA43" s="138">
        <f t="shared" si="5"/>
        <v>15</v>
      </c>
      <c r="CB43" s="138">
        <f t="shared" si="6"/>
        <v>15</v>
      </c>
      <c r="CC43" s="138">
        <f t="shared" si="7"/>
        <v>15</v>
      </c>
      <c r="CD43" s="138">
        <f t="shared" si="8"/>
        <v>15</v>
      </c>
      <c r="CE43" s="138">
        <f t="shared" si="9"/>
        <v>15</v>
      </c>
      <c r="CF43" s="138">
        <f t="shared" si="10"/>
        <v>10</v>
      </c>
      <c r="CG43" s="138">
        <f t="shared" si="11"/>
        <v>100</v>
      </c>
      <c r="CH43" s="138" t="str">
        <f t="shared" si="12"/>
        <v>Fuerte</v>
      </c>
      <c r="CI43" s="138" t="s">
        <v>408</v>
      </c>
      <c r="CJ43" s="138" t="str">
        <f t="shared" si="13"/>
        <v>Fuerte</v>
      </c>
      <c r="CK43" s="138" t="str">
        <f t="shared" si="14"/>
        <v>Fuerte</v>
      </c>
      <c r="CL43" s="138" t="str">
        <f t="shared" si="15"/>
        <v>Fuerte</v>
      </c>
      <c r="CM43" s="138" t="s">
        <v>409</v>
      </c>
      <c r="CN43" s="138" t="s">
        <v>412</v>
      </c>
      <c r="CO43" s="138">
        <f t="shared" si="16"/>
        <v>2</v>
      </c>
      <c r="CP43" s="138">
        <f t="shared" si="17"/>
        <v>1</v>
      </c>
      <c r="CQ43" s="138">
        <f t="shared" si="18"/>
        <v>1</v>
      </c>
      <c r="CR43" s="138">
        <f t="shared" si="18"/>
        <v>2</v>
      </c>
      <c r="CS43" s="138" t="s">
        <v>370</v>
      </c>
      <c r="CT43" s="145">
        <f t="shared" si="19"/>
        <v>1</v>
      </c>
      <c r="CU43" s="78"/>
    </row>
    <row r="44" spans="1:99" ht="196.5" customHeight="1" x14ac:dyDescent="0.3">
      <c r="A44" s="451" t="s">
        <v>166</v>
      </c>
      <c r="B44" s="452"/>
      <c r="C44" s="452"/>
      <c r="D44" s="452"/>
      <c r="E44" s="453"/>
      <c r="F44" s="438" t="s">
        <v>167</v>
      </c>
      <c r="G44" s="438"/>
      <c r="H44" s="438"/>
      <c r="I44" s="438"/>
      <c r="J44" s="438"/>
      <c r="K44" s="438"/>
      <c r="L44" s="438"/>
      <c r="M44" s="438"/>
      <c r="N44" s="447" t="s">
        <v>138</v>
      </c>
      <c r="O44" s="384"/>
      <c r="P44" s="384"/>
      <c r="Q44" s="384"/>
      <c r="R44" s="384"/>
      <c r="S44" s="384"/>
      <c r="T44" s="384"/>
      <c r="U44" s="384"/>
      <c r="V44" s="291" t="s">
        <v>168</v>
      </c>
      <c r="W44" s="291"/>
      <c r="X44" s="291"/>
      <c r="Y44" s="291"/>
      <c r="Z44" s="291"/>
      <c r="AA44" s="291"/>
      <c r="AB44" s="291"/>
      <c r="AC44" s="292"/>
      <c r="AD44" s="43" t="s">
        <v>36</v>
      </c>
      <c r="AE44" s="44" t="s">
        <v>36</v>
      </c>
      <c r="AF44" s="44" t="s">
        <v>36</v>
      </c>
      <c r="AG44" s="44" t="s">
        <v>36</v>
      </c>
      <c r="AH44" s="44" t="s">
        <v>36</v>
      </c>
      <c r="AI44" s="44" t="s">
        <v>36</v>
      </c>
      <c r="AJ44" s="44" t="s">
        <v>37</v>
      </c>
      <c r="AK44" s="44" t="s">
        <v>37</v>
      </c>
      <c r="AL44" s="44" t="s">
        <v>37</v>
      </c>
      <c r="AM44" s="44" t="s">
        <v>36</v>
      </c>
      <c r="AN44" s="44" t="s">
        <v>36</v>
      </c>
      <c r="AO44" s="44" t="s">
        <v>36</v>
      </c>
      <c r="AP44" s="44" t="s">
        <v>36</v>
      </c>
      <c r="AQ44" s="44" t="s">
        <v>36</v>
      </c>
      <c r="AR44" s="44" t="s">
        <v>36</v>
      </c>
      <c r="AS44" s="44" t="s">
        <v>37</v>
      </c>
      <c r="AT44" s="44" t="s">
        <v>37</v>
      </c>
      <c r="AU44" s="44" t="s">
        <v>37</v>
      </c>
      <c r="AV44" s="45" t="s">
        <v>37</v>
      </c>
      <c r="AW44" s="7">
        <f t="shared" si="0"/>
        <v>12</v>
      </c>
      <c r="AX44" s="46" t="str">
        <f t="shared" si="1"/>
        <v>CATASTRÓFICO</v>
      </c>
      <c r="AY44" s="46">
        <v>1</v>
      </c>
      <c r="AZ44" s="140">
        <f t="shared" si="2"/>
        <v>5</v>
      </c>
      <c r="BA44" s="47">
        <f t="shared" si="3"/>
        <v>5</v>
      </c>
      <c r="BB44" s="6" t="s">
        <v>411</v>
      </c>
      <c r="BC44" s="324" t="s">
        <v>270</v>
      </c>
      <c r="BD44" s="291"/>
      <c r="BE44" s="291"/>
      <c r="BF44" s="291"/>
      <c r="BG44" s="291"/>
      <c r="BH44" s="291"/>
      <c r="BI44" s="291"/>
      <c r="BJ44" s="291"/>
      <c r="BK44" s="79" t="s">
        <v>498</v>
      </c>
      <c r="BL44" s="423" t="s">
        <v>858</v>
      </c>
      <c r="BM44" s="424"/>
      <c r="BN44" s="424"/>
      <c r="BO44" s="424"/>
      <c r="BP44" s="424"/>
      <c r="BQ44" s="424"/>
      <c r="BR44" s="425"/>
      <c r="BS44" s="138" t="s">
        <v>400</v>
      </c>
      <c r="BT44" s="138" t="s">
        <v>401</v>
      </c>
      <c r="BU44" s="138" t="s">
        <v>402</v>
      </c>
      <c r="BV44" s="138" t="s">
        <v>403</v>
      </c>
      <c r="BW44" s="138" t="s">
        <v>405</v>
      </c>
      <c r="BX44" s="139" t="s">
        <v>406</v>
      </c>
      <c r="BY44" s="138" t="s">
        <v>407</v>
      </c>
      <c r="BZ44" s="138">
        <f t="shared" si="4"/>
        <v>15</v>
      </c>
      <c r="CA44" s="138">
        <f t="shared" si="5"/>
        <v>15</v>
      </c>
      <c r="CB44" s="138">
        <f t="shared" si="6"/>
        <v>15</v>
      </c>
      <c r="CC44" s="138">
        <f t="shared" si="7"/>
        <v>15</v>
      </c>
      <c r="CD44" s="138">
        <f t="shared" si="8"/>
        <v>15</v>
      </c>
      <c r="CE44" s="138">
        <f t="shared" si="9"/>
        <v>15</v>
      </c>
      <c r="CF44" s="138">
        <f t="shared" si="10"/>
        <v>10</v>
      </c>
      <c r="CG44" s="138">
        <f t="shared" si="11"/>
        <v>100</v>
      </c>
      <c r="CH44" s="138" t="str">
        <f t="shared" si="12"/>
        <v>Fuerte</v>
      </c>
      <c r="CI44" s="138" t="s">
        <v>408</v>
      </c>
      <c r="CJ44" s="138" t="str">
        <f t="shared" si="13"/>
        <v>Fuerte</v>
      </c>
      <c r="CK44" s="138" t="str">
        <f t="shared" si="14"/>
        <v>Fuerte</v>
      </c>
      <c r="CL44" s="138" t="str">
        <f t="shared" si="15"/>
        <v>Fuerte</v>
      </c>
      <c r="CM44" s="138" t="s">
        <v>409</v>
      </c>
      <c r="CN44" s="138" t="s">
        <v>412</v>
      </c>
      <c r="CO44" s="138">
        <f t="shared" si="16"/>
        <v>2</v>
      </c>
      <c r="CP44" s="138">
        <f t="shared" si="17"/>
        <v>1</v>
      </c>
      <c r="CQ44" s="138">
        <f t="shared" si="18"/>
        <v>1</v>
      </c>
      <c r="CR44" s="138">
        <f t="shared" si="18"/>
        <v>4</v>
      </c>
      <c r="CS44" s="138" t="s">
        <v>372</v>
      </c>
      <c r="CT44" s="145">
        <f t="shared" si="19"/>
        <v>4</v>
      </c>
      <c r="CU44" s="78"/>
    </row>
    <row r="45" spans="1:99" ht="186" customHeight="1" x14ac:dyDescent="0.3">
      <c r="A45" s="451" t="s">
        <v>166</v>
      </c>
      <c r="B45" s="452"/>
      <c r="C45" s="452"/>
      <c r="D45" s="452"/>
      <c r="E45" s="453"/>
      <c r="F45" s="445" t="s">
        <v>167</v>
      </c>
      <c r="G45" s="445"/>
      <c r="H45" s="445"/>
      <c r="I45" s="445"/>
      <c r="J45" s="445"/>
      <c r="K45" s="445"/>
      <c r="L45" s="445"/>
      <c r="M45" s="445"/>
      <c r="N45" s="447" t="s">
        <v>141</v>
      </c>
      <c r="O45" s="384"/>
      <c r="P45" s="384"/>
      <c r="Q45" s="384"/>
      <c r="R45" s="384"/>
      <c r="S45" s="384"/>
      <c r="T45" s="384"/>
      <c r="U45" s="384"/>
      <c r="V45" s="291" t="s">
        <v>168</v>
      </c>
      <c r="W45" s="291"/>
      <c r="X45" s="291"/>
      <c r="Y45" s="291"/>
      <c r="Z45" s="291"/>
      <c r="AA45" s="291"/>
      <c r="AB45" s="291"/>
      <c r="AC45" s="292"/>
      <c r="AD45" s="43" t="s">
        <v>36</v>
      </c>
      <c r="AE45" s="44" t="s">
        <v>36</v>
      </c>
      <c r="AF45" s="44" t="s">
        <v>36</v>
      </c>
      <c r="AG45" s="44" t="s">
        <v>36</v>
      </c>
      <c r="AH45" s="44" t="s">
        <v>36</v>
      </c>
      <c r="AI45" s="44" t="s">
        <v>36</v>
      </c>
      <c r="AJ45" s="44" t="s">
        <v>37</v>
      </c>
      <c r="AK45" s="44" t="s">
        <v>37</v>
      </c>
      <c r="AL45" s="44" t="s">
        <v>37</v>
      </c>
      <c r="AM45" s="44" t="s">
        <v>36</v>
      </c>
      <c r="AN45" s="44" t="s">
        <v>36</v>
      </c>
      <c r="AO45" s="44" t="s">
        <v>36</v>
      </c>
      <c r="AP45" s="44" t="s">
        <v>36</v>
      </c>
      <c r="AQ45" s="44" t="s">
        <v>36</v>
      </c>
      <c r="AR45" s="44" t="s">
        <v>36</v>
      </c>
      <c r="AS45" s="44" t="s">
        <v>37</v>
      </c>
      <c r="AT45" s="44" t="s">
        <v>37</v>
      </c>
      <c r="AU45" s="44" t="s">
        <v>37</v>
      </c>
      <c r="AV45" s="45" t="s">
        <v>37</v>
      </c>
      <c r="AW45" s="7">
        <f t="shared" si="0"/>
        <v>12</v>
      </c>
      <c r="AX45" s="46" t="str">
        <f t="shared" si="1"/>
        <v>CATASTRÓFICO</v>
      </c>
      <c r="AY45" s="46">
        <v>1</v>
      </c>
      <c r="AZ45" s="140">
        <f t="shared" si="2"/>
        <v>5</v>
      </c>
      <c r="BA45" s="47">
        <f t="shared" si="3"/>
        <v>5</v>
      </c>
      <c r="BB45" s="6" t="s">
        <v>411</v>
      </c>
      <c r="BC45" s="324" t="s">
        <v>270</v>
      </c>
      <c r="BD45" s="291"/>
      <c r="BE45" s="291"/>
      <c r="BF45" s="291"/>
      <c r="BG45" s="291"/>
      <c r="BH45" s="291"/>
      <c r="BI45" s="291"/>
      <c r="BJ45" s="291"/>
      <c r="BK45" s="79" t="s">
        <v>498</v>
      </c>
      <c r="BL45" s="423" t="s">
        <v>858</v>
      </c>
      <c r="BM45" s="424"/>
      <c r="BN45" s="424"/>
      <c r="BO45" s="424"/>
      <c r="BP45" s="424"/>
      <c r="BQ45" s="424"/>
      <c r="BR45" s="425"/>
      <c r="BS45" s="138" t="s">
        <v>400</v>
      </c>
      <c r="BT45" s="138" t="s">
        <v>401</v>
      </c>
      <c r="BU45" s="138" t="s">
        <v>402</v>
      </c>
      <c r="BV45" s="138" t="s">
        <v>403</v>
      </c>
      <c r="BW45" s="138" t="s">
        <v>405</v>
      </c>
      <c r="BX45" s="139" t="s">
        <v>406</v>
      </c>
      <c r="BY45" s="138" t="s">
        <v>407</v>
      </c>
      <c r="BZ45" s="138">
        <f t="shared" si="4"/>
        <v>15</v>
      </c>
      <c r="CA45" s="138">
        <f t="shared" si="5"/>
        <v>15</v>
      </c>
      <c r="CB45" s="138">
        <f t="shared" si="6"/>
        <v>15</v>
      </c>
      <c r="CC45" s="138">
        <f t="shared" si="7"/>
        <v>15</v>
      </c>
      <c r="CD45" s="138">
        <f t="shared" si="8"/>
        <v>15</v>
      </c>
      <c r="CE45" s="138">
        <f t="shared" si="9"/>
        <v>15</v>
      </c>
      <c r="CF45" s="138">
        <f t="shared" si="10"/>
        <v>10</v>
      </c>
      <c r="CG45" s="138">
        <f t="shared" si="11"/>
        <v>100</v>
      </c>
      <c r="CH45" s="138" t="str">
        <f t="shared" si="12"/>
        <v>Fuerte</v>
      </c>
      <c r="CI45" s="138" t="s">
        <v>408</v>
      </c>
      <c r="CJ45" s="138" t="str">
        <f t="shared" si="13"/>
        <v>Fuerte</v>
      </c>
      <c r="CK45" s="138" t="str">
        <f t="shared" si="14"/>
        <v>Fuerte</v>
      </c>
      <c r="CL45" s="138" t="str">
        <f t="shared" si="15"/>
        <v>Fuerte</v>
      </c>
      <c r="CM45" s="138" t="s">
        <v>409</v>
      </c>
      <c r="CN45" s="138" t="s">
        <v>412</v>
      </c>
      <c r="CO45" s="138">
        <f t="shared" si="16"/>
        <v>2</v>
      </c>
      <c r="CP45" s="138">
        <f t="shared" si="17"/>
        <v>1</v>
      </c>
      <c r="CQ45" s="138">
        <f t="shared" si="18"/>
        <v>1</v>
      </c>
      <c r="CR45" s="138">
        <f t="shared" si="18"/>
        <v>4</v>
      </c>
      <c r="CS45" s="138" t="s">
        <v>372</v>
      </c>
      <c r="CT45" s="145">
        <f t="shared" si="19"/>
        <v>4</v>
      </c>
      <c r="CU45" s="78"/>
    </row>
    <row r="46" spans="1:99" ht="202.5" customHeight="1" x14ac:dyDescent="0.3">
      <c r="A46" s="452" t="s">
        <v>262</v>
      </c>
      <c r="B46" s="452"/>
      <c r="C46" s="452"/>
      <c r="D46" s="452"/>
      <c r="E46" s="453"/>
      <c r="F46" s="430" t="s">
        <v>169</v>
      </c>
      <c r="G46" s="430"/>
      <c r="H46" s="430"/>
      <c r="I46" s="430"/>
      <c r="J46" s="430"/>
      <c r="K46" s="430"/>
      <c r="L46" s="430"/>
      <c r="M46" s="430"/>
      <c r="N46" s="431" t="s">
        <v>161</v>
      </c>
      <c r="O46" s="432"/>
      <c r="P46" s="432"/>
      <c r="Q46" s="432"/>
      <c r="R46" s="432"/>
      <c r="S46" s="432"/>
      <c r="T46" s="432"/>
      <c r="U46" s="432"/>
      <c r="V46" s="433" t="s">
        <v>168</v>
      </c>
      <c r="W46" s="433"/>
      <c r="X46" s="433"/>
      <c r="Y46" s="433"/>
      <c r="Z46" s="433"/>
      <c r="AA46" s="433"/>
      <c r="AB46" s="433"/>
      <c r="AC46" s="434"/>
      <c r="AD46" s="149" t="s">
        <v>36</v>
      </c>
      <c r="AE46" s="61" t="s">
        <v>36</v>
      </c>
      <c r="AF46" s="61" t="s">
        <v>36</v>
      </c>
      <c r="AG46" s="61" t="s">
        <v>36</v>
      </c>
      <c r="AH46" s="61" t="s">
        <v>36</v>
      </c>
      <c r="AI46" s="61" t="s">
        <v>36</v>
      </c>
      <c r="AJ46" s="61" t="s">
        <v>37</v>
      </c>
      <c r="AK46" s="61" t="s">
        <v>37</v>
      </c>
      <c r="AL46" s="61" t="s">
        <v>36</v>
      </c>
      <c r="AM46" s="61" t="s">
        <v>36</v>
      </c>
      <c r="AN46" s="61" t="s">
        <v>36</v>
      </c>
      <c r="AO46" s="61" t="s">
        <v>36</v>
      </c>
      <c r="AP46" s="61" t="s">
        <v>36</v>
      </c>
      <c r="AQ46" s="61" t="s">
        <v>36</v>
      </c>
      <c r="AR46" s="61" t="s">
        <v>36</v>
      </c>
      <c r="AS46" s="61" t="s">
        <v>37</v>
      </c>
      <c r="AT46" s="61" t="s">
        <v>36</v>
      </c>
      <c r="AU46" s="61" t="s">
        <v>36</v>
      </c>
      <c r="AV46" s="62" t="s">
        <v>37</v>
      </c>
      <c r="AW46" s="49">
        <f t="shared" si="0"/>
        <v>15</v>
      </c>
      <c r="AX46" s="50" t="str">
        <f t="shared" si="1"/>
        <v>CATASTRÓFICO</v>
      </c>
      <c r="AY46" s="66">
        <v>2</v>
      </c>
      <c r="AZ46" s="142">
        <f t="shared" si="2"/>
        <v>5</v>
      </c>
      <c r="BA46" s="51">
        <f t="shared" si="3"/>
        <v>5</v>
      </c>
      <c r="BB46" s="150" t="s">
        <v>411</v>
      </c>
      <c r="BC46" s="435" t="s">
        <v>270</v>
      </c>
      <c r="BD46" s="436"/>
      <c r="BE46" s="436"/>
      <c r="BF46" s="436"/>
      <c r="BG46" s="436"/>
      <c r="BH46" s="436"/>
      <c r="BI46" s="436"/>
      <c r="BJ46" s="437"/>
      <c r="BK46" s="151" t="s">
        <v>498</v>
      </c>
      <c r="BL46" s="426" t="s">
        <v>858</v>
      </c>
      <c r="BM46" s="427"/>
      <c r="BN46" s="427"/>
      <c r="BO46" s="427"/>
      <c r="BP46" s="427"/>
      <c r="BQ46" s="427"/>
      <c r="BR46" s="428"/>
      <c r="BS46" s="152" t="s">
        <v>400</v>
      </c>
      <c r="BT46" s="152" t="s">
        <v>401</v>
      </c>
      <c r="BU46" s="152" t="s">
        <v>402</v>
      </c>
      <c r="BV46" s="152" t="s">
        <v>403</v>
      </c>
      <c r="BW46" s="152" t="s">
        <v>405</v>
      </c>
      <c r="BX46" s="153" t="s">
        <v>406</v>
      </c>
      <c r="BY46" s="152" t="s">
        <v>407</v>
      </c>
      <c r="BZ46" s="152">
        <f t="shared" si="4"/>
        <v>15</v>
      </c>
      <c r="CA46" s="152">
        <f t="shared" si="5"/>
        <v>15</v>
      </c>
      <c r="CB46" s="152">
        <f t="shared" si="6"/>
        <v>15</v>
      </c>
      <c r="CC46" s="152">
        <f t="shared" si="7"/>
        <v>15</v>
      </c>
      <c r="CD46" s="152">
        <f t="shared" si="8"/>
        <v>15</v>
      </c>
      <c r="CE46" s="152">
        <f t="shared" si="9"/>
        <v>15</v>
      </c>
      <c r="CF46" s="152">
        <f t="shared" si="10"/>
        <v>10</v>
      </c>
      <c r="CG46" s="152">
        <f t="shared" si="11"/>
        <v>100</v>
      </c>
      <c r="CH46" s="152" t="str">
        <f t="shared" si="12"/>
        <v>Fuerte</v>
      </c>
      <c r="CI46" s="152" t="s">
        <v>408</v>
      </c>
      <c r="CJ46" s="152" t="str">
        <f t="shared" si="13"/>
        <v>Fuerte</v>
      </c>
      <c r="CK46" s="152" t="str">
        <f t="shared" si="14"/>
        <v>Fuerte</v>
      </c>
      <c r="CL46" s="152" t="str">
        <f t="shared" si="15"/>
        <v>Fuerte</v>
      </c>
      <c r="CM46" s="152" t="s">
        <v>409</v>
      </c>
      <c r="CN46" s="152" t="s">
        <v>412</v>
      </c>
      <c r="CO46" s="152">
        <f t="shared" si="16"/>
        <v>2</v>
      </c>
      <c r="CP46" s="152">
        <f t="shared" si="17"/>
        <v>1</v>
      </c>
      <c r="CQ46" s="152">
        <f t="shared" si="18"/>
        <v>1</v>
      </c>
      <c r="CR46" s="152">
        <f t="shared" si="18"/>
        <v>4</v>
      </c>
      <c r="CS46" s="152" t="s">
        <v>372</v>
      </c>
      <c r="CT46" s="154">
        <f t="shared" si="19"/>
        <v>4</v>
      </c>
      <c r="CU46" s="151"/>
    </row>
    <row r="47" spans="1:99" ht="216.75" customHeight="1" x14ac:dyDescent="0.3">
      <c r="A47" s="457" t="s">
        <v>262</v>
      </c>
      <c r="B47" s="457"/>
      <c r="C47" s="457"/>
      <c r="D47" s="457"/>
      <c r="E47" s="457"/>
      <c r="F47" s="384" t="s">
        <v>170</v>
      </c>
      <c r="G47" s="384"/>
      <c r="H47" s="384"/>
      <c r="I47" s="384"/>
      <c r="J47" s="384"/>
      <c r="K47" s="384"/>
      <c r="L47" s="384"/>
      <c r="M47" s="384"/>
      <c r="N47" s="384" t="s">
        <v>147</v>
      </c>
      <c r="O47" s="384"/>
      <c r="P47" s="384"/>
      <c r="Q47" s="384"/>
      <c r="R47" s="384"/>
      <c r="S47" s="384"/>
      <c r="T47" s="384"/>
      <c r="U47" s="384"/>
      <c r="V47" s="291" t="s">
        <v>168</v>
      </c>
      <c r="W47" s="291"/>
      <c r="X47" s="291"/>
      <c r="Y47" s="291"/>
      <c r="Z47" s="291"/>
      <c r="AA47" s="291"/>
      <c r="AB47" s="291"/>
      <c r="AC47" s="291"/>
      <c r="AD47" s="44" t="s">
        <v>36</v>
      </c>
      <c r="AE47" s="44" t="s">
        <v>36</v>
      </c>
      <c r="AF47" s="44" t="s">
        <v>36</v>
      </c>
      <c r="AG47" s="44" t="s">
        <v>36</v>
      </c>
      <c r="AH47" s="44" t="s">
        <v>36</v>
      </c>
      <c r="AI47" s="44" t="s">
        <v>36</v>
      </c>
      <c r="AJ47" s="44" t="s">
        <v>37</v>
      </c>
      <c r="AK47" s="44" t="s">
        <v>37</v>
      </c>
      <c r="AL47" s="44" t="s">
        <v>36</v>
      </c>
      <c r="AM47" s="44" t="s">
        <v>36</v>
      </c>
      <c r="AN47" s="44" t="s">
        <v>36</v>
      </c>
      <c r="AO47" s="44" t="s">
        <v>36</v>
      </c>
      <c r="AP47" s="44" t="s">
        <v>36</v>
      </c>
      <c r="AQ47" s="44" t="s">
        <v>36</v>
      </c>
      <c r="AR47" s="44" t="s">
        <v>36</v>
      </c>
      <c r="AS47" s="44" t="s">
        <v>37</v>
      </c>
      <c r="AT47" s="44" t="s">
        <v>36</v>
      </c>
      <c r="AU47" s="44" t="s">
        <v>36</v>
      </c>
      <c r="AV47" s="44" t="s">
        <v>37</v>
      </c>
      <c r="AW47" s="9">
        <f t="shared" si="0"/>
        <v>15</v>
      </c>
      <c r="AX47" s="155" t="str">
        <f t="shared" si="1"/>
        <v>CATASTRÓFICO</v>
      </c>
      <c r="AY47" s="44">
        <v>2</v>
      </c>
      <c r="AZ47" s="156">
        <f t="shared" si="2"/>
        <v>5</v>
      </c>
      <c r="BA47" s="155">
        <f t="shared" si="3"/>
        <v>5</v>
      </c>
      <c r="BB47" s="9" t="s">
        <v>411</v>
      </c>
      <c r="BC47" s="291" t="s">
        <v>270</v>
      </c>
      <c r="BD47" s="291"/>
      <c r="BE47" s="291"/>
      <c r="BF47" s="291"/>
      <c r="BG47" s="291"/>
      <c r="BH47" s="291"/>
      <c r="BI47" s="291"/>
      <c r="BJ47" s="291"/>
      <c r="BK47" s="78" t="s">
        <v>498</v>
      </c>
      <c r="BL47" s="429" t="s">
        <v>858</v>
      </c>
      <c r="BM47" s="429"/>
      <c r="BN47" s="429"/>
      <c r="BO47" s="429"/>
      <c r="BP47" s="429"/>
      <c r="BQ47" s="429"/>
      <c r="BR47" s="429"/>
      <c r="BS47" s="138" t="s">
        <v>400</v>
      </c>
      <c r="BT47" s="138" t="s">
        <v>401</v>
      </c>
      <c r="BU47" s="138" t="s">
        <v>402</v>
      </c>
      <c r="BV47" s="138" t="s">
        <v>403</v>
      </c>
      <c r="BW47" s="138" t="s">
        <v>405</v>
      </c>
      <c r="BX47" s="139" t="s">
        <v>406</v>
      </c>
      <c r="BY47" s="138" t="s">
        <v>407</v>
      </c>
      <c r="BZ47" s="138">
        <f t="shared" si="4"/>
        <v>15</v>
      </c>
      <c r="CA47" s="138">
        <f t="shared" si="5"/>
        <v>15</v>
      </c>
      <c r="CB47" s="138">
        <f t="shared" si="6"/>
        <v>15</v>
      </c>
      <c r="CC47" s="138">
        <f t="shared" si="7"/>
        <v>15</v>
      </c>
      <c r="CD47" s="138">
        <f t="shared" si="8"/>
        <v>15</v>
      </c>
      <c r="CE47" s="138">
        <f t="shared" si="9"/>
        <v>15</v>
      </c>
      <c r="CF47" s="138">
        <f t="shared" si="10"/>
        <v>10</v>
      </c>
      <c r="CG47" s="138">
        <f t="shared" si="11"/>
        <v>100</v>
      </c>
      <c r="CH47" s="138" t="str">
        <f t="shared" si="12"/>
        <v>Fuerte</v>
      </c>
      <c r="CI47" s="138" t="s">
        <v>408</v>
      </c>
      <c r="CJ47" s="138" t="str">
        <f t="shared" si="13"/>
        <v>Fuerte</v>
      </c>
      <c r="CK47" s="138" t="str">
        <f t="shared" si="14"/>
        <v>Fuerte</v>
      </c>
      <c r="CL47" s="138" t="str">
        <f t="shared" si="15"/>
        <v>Fuerte</v>
      </c>
      <c r="CM47" s="138" t="s">
        <v>409</v>
      </c>
      <c r="CN47" s="138" t="s">
        <v>412</v>
      </c>
      <c r="CO47" s="138">
        <f t="shared" si="16"/>
        <v>2</v>
      </c>
      <c r="CP47" s="138">
        <f t="shared" si="17"/>
        <v>1</v>
      </c>
      <c r="CQ47" s="138">
        <f t="shared" si="18"/>
        <v>1</v>
      </c>
      <c r="CR47" s="138">
        <f t="shared" si="18"/>
        <v>4</v>
      </c>
      <c r="CS47" s="138" t="s">
        <v>372</v>
      </c>
      <c r="CT47" s="69">
        <f t="shared" si="19"/>
        <v>4</v>
      </c>
      <c r="CU47" s="78"/>
    </row>
  </sheetData>
  <mergeCells count="227">
    <mergeCell ref="CT17:CT22"/>
    <mergeCell ref="A26:E26"/>
    <mergeCell ref="A27:E27"/>
    <mergeCell ref="A28:E28"/>
    <mergeCell ref="A29:E29"/>
    <mergeCell ref="A30:E30"/>
    <mergeCell ref="A31:E31"/>
    <mergeCell ref="A32:E32"/>
    <mergeCell ref="A33:E33"/>
    <mergeCell ref="A24:E24"/>
    <mergeCell ref="BL17:BR22"/>
    <mergeCell ref="BK17:BK22"/>
    <mergeCell ref="CQ17:CQ22"/>
    <mergeCell ref="CR17:CR22"/>
    <mergeCell ref="CS17:CS22"/>
    <mergeCell ref="CH17:CH22"/>
    <mergeCell ref="CI17:CI22"/>
    <mergeCell ref="CJ17:CJ22"/>
    <mergeCell ref="CK17:CK22"/>
    <mergeCell ref="CL17:CL22"/>
    <mergeCell ref="CM17:CM22"/>
    <mergeCell ref="CN17:CN22"/>
    <mergeCell ref="CO17:CO22"/>
    <mergeCell ref="CP17:CP22"/>
    <mergeCell ref="A43:E43"/>
    <mergeCell ref="A34:E34"/>
    <mergeCell ref="A46:E46"/>
    <mergeCell ref="A47:E47"/>
    <mergeCell ref="A44:E44"/>
    <mergeCell ref="A45:E45"/>
    <mergeCell ref="A41:E41"/>
    <mergeCell ref="A42:E42"/>
    <mergeCell ref="A35:E35"/>
    <mergeCell ref="A36:E36"/>
    <mergeCell ref="A37:E37"/>
    <mergeCell ref="A38:E38"/>
    <mergeCell ref="A39:E39"/>
    <mergeCell ref="A40:E40"/>
    <mergeCell ref="BY17:BY22"/>
    <mergeCell ref="BZ17:BZ22"/>
    <mergeCell ref="CA17:CA22"/>
    <mergeCell ref="CB17:CB22"/>
    <mergeCell ref="CC17:CC22"/>
    <mergeCell ref="CD17:CD22"/>
    <mergeCell ref="CE17:CE22"/>
    <mergeCell ref="CF17:CF22"/>
    <mergeCell ref="CG17:CG22"/>
    <mergeCell ref="BS17:BS22"/>
    <mergeCell ref="BT17:BT22"/>
    <mergeCell ref="BU17:BU22"/>
    <mergeCell ref="BV17:BV22"/>
    <mergeCell ref="BW17:BW22"/>
    <mergeCell ref="BX17:BX22"/>
    <mergeCell ref="A17:E22"/>
    <mergeCell ref="F17:M22"/>
    <mergeCell ref="N17:U22"/>
    <mergeCell ref="V17:AC22"/>
    <mergeCell ref="AD17:AV17"/>
    <mergeCell ref="AX17:AX22"/>
    <mergeCell ref="AJ18:AJ22"/>
    <mergeCell ref="AK18:AK22"/>
    <mergeCell ref="AL18:AL22"/>
    <mergeCell ref="AM18:AM22"/>
    <mergeCell ref="AV18:AV22"/>
    <mergeCell ref="AW18:AW22"/>
    <mergeCell ref="AZ18:AZ22"/>
    <mergeCell ref="BA18:BA22"/>
    <mergeCell ref="AN18:AN22"/>
    <mergeCell ref="AP18:AP22"/>
    <mergeCell ref="AQ18:AQ22"/>
    <mergeCell ref="AR18:AR22"/>
    <mergeCell ref="AS18:AS22"/>
    <mergeCell ref="AY17:AY22"/>
    <mergeCell ref="F23:M23"/>
    <mergeCell ref="N23:U23"/>
    <mergeCell ref="V23:AC23"/>
    <mergeCell ref="A23:E23"/>
    <mergeCell ref="BC23:BJ23"/>
    <mergeCell ref="F24:M24"/>
    <mergeCell ref="N24:U24"/>
    <mergeCell ref="V24:AC24"/>
    <mergeCell ref="BC24:BJ24"/>
    <mergeCell ref="F25:M25"/>
    <mergeCell ref="N25:U25"/>
    <mergeCell ref="V25:AC25"/>
    <mergeCell ref="BC25:BJ25"/>
    <mergeCell ref="A25:E25"/>
    <mergeCell ref="BC35:BJ35"/>
    <mergeCell ref="F36:M36"/>
    <mergeCell ref="N36:U36"/>
    <mergeCell ref="V36:AC36"/>
    <mergeCell ref="F26:M26"/>
    <mergeCell ref="N26:U26"/>
    <mergeCell ref="N29:U29"/>
    <mergeCell ref="V29:AC29"/>
    <mergeCell ref="BC29:BJ29"/>
    <mergeCell ref="V26:AC26"/>
    <mergeCell ref="BC26:BJ26"/>
    <mergeCell ref="F27:M27"/>
    <mergeCell ref="N27:U27"/>
    <mergeCell ref="V27:AC27"/>
    <mergeCell ref="BC27:BJ27"/>
    <mergeCell ref="F28:M28"/>
    <mergeCell ref="N28:U28"/>
    <mergeCell ref="V28:AC28"/>
    <mergeCell ref="BC28:BJ28"/>
    <mergeCell ref="F29:M29"/>
    <mergeCell ref="F30:M30"/>
    <mergeCell ref="N30:U30"/>
    <mergeCell ref="V30:AC30"/>
    <mergeCell ref="BC30:BJ30"/>
    <mergeCell ref="F31:M31"/>
    <mergeCell ref="N31:U31"/>
    <mergeCell ref="V31:AC31"/>
    <mergeCell ref="F34:M34"/>
    <mergeCell ref="BC36:BJ36"/>
    <mergeCell ref="F33:M33"/>
    <mergeCell ref="N33:U33"/>
    <mergeCell ref="V33:AC33"/>
    <mergeCell ref="BC33:BJ33"/>
    <mergeCell ref="BC31:BJ31"/>
    <mergeCell ref="F32:M32"/>
    <mergeCell ref="N32:U32"/>
    <mergeCell ref="V32:AC32"/>
    <mergeCell ref="BC32:BJ32"/>
    <mergeCell ref="N34:U34"/>
    <mergeCell ref="V34:AC34"/>
    <mergeCell ref="BC34:BJ34"/>
    <mergeCell ref="F35:M35"/>
    <mergeCell ref="N35:U35"/>
    <mergeCell ref="V35:AC35"/>
    <mergeCell ref="F37:M37"/>
    <mergeCell ref="N37:U37"/>
    <mergeCell ref="V37:AC37"/>
    <mergeCell ref="BC37:BJ37"/>
    <mergeCell ref="F38:M38"/>
    <mergeCell ref="N38:U38"/>
    <mergeCell ref="V38:AC38"/>
    <mergeCell ref="BC38:BJ38"/>
    <mergeCell ref="F39:M39"/>
    <mergeCell ref="N39:U39"/>
    <mergeCell ref="V39:AC39"/>
    <mergeCell ref="BC39:BJ39"/>
    <mergeCell ref="F47:M47"/>
    <mergeCell ref="N47:U47"/>
    <mergeCell ref="V47:AC47"/>
    <mergeCell ref="BC47:BJ47"/>
    <mergeCell ref="F43:M43"/>
    <mergeCell ref="N43:U43"/>
    <mergeCell ref="V43:AC43"/>
    <mergeCell ref="BC43:BJ43"/>
    <mergeCell ref="F41:M41"/>
    <mergeCell ref="N41:U41"/>
    <mergeCell ref="V41:AC41"/>
    <mergeCell ref="BC41:BJ41"/>
    <mergeCell ref="F45:M45"/>
    <mergeCell ref="N45:U45"/>
    <mergeCell ref="V45:AC45"/>
    <mergeCell ref="BC45:BJ45"/>
    <mergeCell ref="F42:M42"/>
    <mergeCell ref="N42:U42"/>
    <mergeCell ref="V42:AC42"/>
    <mergeCell ref="BC42:BJ42"/>
    <mergeCell ref="F44:M44"/>
    <mergeCell ref="N44:U44"/>
    <mergeCell ref="V44:AC44"/>
    <mergeCell ref="BC44:BJ44"/>
    <mergeCell ref="F46:M46"/>
    <mergeCell ref="N46:U46"/>
    <mergeCell ref="V46:AC46"/>
    <mergeCell ref="BC46:BJ46"/>
    <mergeCell ref="CU17:CU22"/>
    <mergeCell ref="BB17:BB22"/>
    <mergeCell ref="BC17:BJ22"/>
    <mergeCell ref="AD18:AD22"/>
    <mergeCell ref="AE18:AE22"/>
    <mergeCell ref="AF18:AF22"/>
    <mergeCell ref="AG18:AG22"/>
    <mergeCell ref="AH18:AH22"/>
    <mergeCell ref="AI18:AI22"/>
    <mergeCell ref="AT18:AT22"/>
    <mergeCell ref="AU18:AU22"/>
    <mergeCell ref="AO18:AO22"/>
    <mergeCell ref="BL23:BR23"/>
    <mergeCell ref="BL24:BR24"/>
    <mergeCell ref="F40:M40"/>
    <mergeCell ref="N40:U40"/>
    <mergeCell ref="V40:AC40"/>
    <mergeCell ref="BC40:BJ40"/>
    <mergeCell ref="BL25:BR25"/>
    <mergeCell ref="BL26:BR26"/>
    <mergeCell ref="AD16:BB16"/>
    <mergeCell ref="BS16:CL16"/>
    <mergeCell ref="CM16:CS16"/>
    <mergeCell ref="G1:AC1"/>
    <mergeCell ref="F2:L2"/>
    <mergeCell ref="M2:AC2"/>
    <mergeCell ref="F3:L3"/>
    <mergeCell ref="M3:AC3"/>
    <mergeCell ref="F5:M5"/>
    <mergeCell ref="N5:AC5"/>
    <mergeCell ref="F6:M6"/>
    <mergeCell ref="N6:AC6"/>
    <mergeCell ref="A16:AC16"/>
    <mergeCell ref="BC16:BR16"/>
    <mergeCell ref="L15:BJ15"/>
    <mergeCell ref="BL27:BR27"/>
    <mergeCell ref="BL28:BR28"/>
    <mergeCell ref="BL29:BR29"/>
    <mergeCell ref="BL30:BR30"/>
    <mergeCell ref="BL31:BR31"/>
    <mergeCell ref="BL32:BR32"/>
    <mergeCell ref="BL33:BR33"/>
    <mergeCell ref="BL43:BR43"/>
    <mergeCell ref="BL44:BR44"/>
    <mergeCell ref="BL45:BR45"/>
    <mergeCell ref="BL46:BR46"/>
    <mergeCell ref="BL47:BR47"/>
    <mergeCell ref="BL34:BR34"/>
    <mergeCell ref="BL35:BR35"/>
    <mergeCell ref="BL36:BR36"/>
    <mergeCell ref="BL37:BR37"/>
    <mergeCell ref="BL38:BR38"/>
    <mergeCell ref="BL39:BR39"/>
    <mergeCell ref="BL40:BR40"/>
    <mergeCell ref="BL41:BR41"/>
    <mergeCell ref="BL42:BR42"/>
  </mergeCells>
  <conditionalFormatting sqref="A23:BL23 F24:BL42 A43:BL43 F44:BL47 A24:A42 A44:A47">
    <cfRule type="cellIs" dxfId="51" priority="5" operator="equal">
      <formula>"MODERADO"</formula>
    </cfRule>
    <cfRule type="cellIs" dxfId="50" priority="6" operator="equal">
      <formula>"MAYOR"</formula>
    </cfRule>
    <cfRule type="cellIs" dxfId="49" priority="7" operator="equal">
      <formula>"CATASTRÓFICO"</formula>
    </cfRule>
  </conditionalFormatting>
  <conditionalFormatting sqref="A48:CU289">
    <cfRule type="cellIs" dxfId="48" priority="16" operator="equal">
      <formula>"MODERADO"</formula>
    </cfRule>
    <cfRule type="cellIs" dxfId="47" priority="17" operator="equal">
      <formula>"MAYOR"</formula>
    </cfRule>
    <cfRule type="cellIs" dxfId="46" priority="18" operator="equal">
      <formula>"CATASTRÓFICO"</formula>
    </cfRule>
  </conditionalFormatting>
  <conditionalFormatting sqref="AX23:AY47 BA23:BB47">
    <cfRule type="containsText" dxfId="45" priority="4" operator="containsText" text=".">
      <formula>NOT(ISERROR(SEARCH(".",AX23)))</formula>
    </cfRule>
  </conditionalFormatting>
  <conditionalFormatting sqref="AX8:BB9 AX15:BB15 AX48:BB1048576">
    <cfRule type="containsText" dxfId="44" priority="15" operator="containsText" text=".">
      <formula>NOT(ISERROR(SEARCH(".",AX8)))</formula>
    </cfRule>
  </conditionalFormatting>
  <conditionalFormatting sqref="AX17:BB17 AZ18:BA18">
    <cfRule type="containsText" dxfId="43" priority="11" operator="containsText" text=".">
      <formula>NOT(ISERROR(SEARCH(".",AX17)))</formula>
    </cfRule>
    <cfRule type="containsText" dxfId="42" priority="12" operator="containsText" text="MODERADO">
      <formula>NOT(ISERROR(SEARCH("MODERADO",AX17)))</formula>
    </cfRule>
    <cfRule type="containsText" dxfId="41" priority="13" operator="containsText" text="MAYOR">
      <formula>NOT(ISERROR(SEARCH("MAYOR",AX17)))</formula>
    </cfRule>
    <cfRule type="containsText" dxfId="40" priority="14" operator="containsText" text="CATASTRÓFICO">
      <formula>NOT(ISERROR(SEARCH("CATASTRÓFICO",AX17)))</formula>
    </cfRule>
  </conditionalFormatting>
  <conditionalFormatting sqref="BS23:CU47">
    <cfRule type="cellIs" dxfId="39" priority="1" operator="equal">
      <formula>"MODERADO"</formula>
    </cfRule>
    <cfRule type="cellIs" dxfId="38" priority="2" operator="equal">
      <formula>"MAYOR"</formula>
    </cfRule>
    <cfRule type="cellIs" dxfId="37" priority="3" operator="equal">
      <formula>"CATASTRÓFICO"</formula>
    </cfRule>
  </conditionalFormatting>
  <dataValidations count="12">
    <dataValidation type="list" allowBlank="1" showInputMessage="1" showErrorMessage="1" sqref="AY23:AY47" xr:uid="{00000000-0002-0000-0F00-000000000000}">
      <formula1>"1,2,3,4,5"</formula1>
    </dataValidation>
    <dataValidation type="list" allowBlank="1" showInputMessage="1" showErrorMessage="1" sqref="AD23:AV47" xr:uid="{00000000-0002-0000-0F00-000001000000}">
      <formula1>"SI, NO"</formula1>
    </dataValidation>
    <dataValidation type="list" allowBlank="1" showInputMessage="1" showErrorMessage="1" sqref="CN23:CN47" xr:uid="{00000000-0002-0000-0F00-000002000000}">
      <formula1>"Directamente, Indirectamente, No disminuye"</formula1>
    </dataValidation>
    <dataValidation type="list" allowBlank="1" showInputMessage="1" showErrorMessage="1" sqref="CM23:CM47" xr:uid="{00000000-0002-0000-0F00-000003000000}">
      <formula1>"Directamente, No disminuye"</formula1>
    </dataValidation>
    <dataValidation type="list" allowBlank="1" showInputMessage="1" showErrorMessage="1" sqref="CI23:CI47" xr:uid="{00000000-0002-0000-0F00-000004000000}">
      <formula1>"Siempre se ejecuta, Algunas veces, No se ejecuta"</formula1>
    </dataValidation>
    <dataValidation type="list" allowBlank="1" showInputMessage="1" showErrorMessage="1" sqref="BY23:BY47" xr:uid="{00000000-0002-0000-0F00-000005000000}">
      <formula1>"Completa, Incompleta, No existe"</formula1>
    </dataValidation>
    <dataValidation type="list" allowBlank="1" showInputMessage="1" showErrorMessage="1" sqref="BX23:BX47" xr:uid="{00000000-0002-0000-0F00-000006000000}">
      <formula1>"Se investigan y se resuelven oportunamente, No se investigan y se resuelven oportunamente"</formula1>
    </dataValidation>
    <dataValidation type="list" allowBlank="1" showInputMessage="1" showErrorMessage="1" sqref="BW23:BW47" xr:uid="{00000000-0002-0000-0F00-000007000000}">
      <formula1>"Confiable, No confiable"</formula1>
    </dataValidation>
    <dataValidation type="list" allowBlank="1" showInputMessage="1" showErrorMessage="1" sqref="BV23:BV47" xr:uid="{00000000-0002-0000-0F00-000008000000}">
      <formula1>"Prevenir, Detectar, No es un control"</formula1>
    </dataValidation>
    <dataValidation type="list" allowBlank="1" showInputMessage="1" showErrorMessage="1" sqref="BU23:BU47" xr:uid="{00000000-0002-0000-0F00-000009000000}">
      <formula1>"Oportuna, Inoportuna"</formula1>
    </dataValidation>
    <dataValidation type="list" allowBlank="1" showInputMessage="1" showErrorMessage="1" sqref="BT23:BT47" xr:uid="{00000000-0002-0000-0F00-00000A000000}">
      <formula1>"Adecuado, Inadecuado"</formula1>
    </dataValidation>
    <dataValidation type="list" allowBlank="1" showInputMessage="1" showErrorMessage="1" sqref="BS23:BS47" xr:uid="{00000000-0002-0000-0F00-00000B000000}">
      <formula1>"Asignado, No asignado"</formula1>
    </dataValidation>
  </dataValidations>
  <pageMargins left="0.7" right="0.7" top="0.75" bottom="0.75" header="0.3" footer="0.3"/>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U24"/>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61" width="2.44140625" customWidth="1"/>
    <col min="62" max="62" width="29.5546875" customWidth="1"/>
    <col min="63" max="63" width="19.109375" customWidth="1"/>
    <col min="64" max="70" width="2.44140625"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37.4414062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COUNTIF($CS$23:$CS$300,AE2)</f>
        <v>0</v>
      </c>
    </row>
    <row r="3" spans="1:99" ht="15" customHeight="1" x14ac:dyDescent="0.3">
      <c r="F3" s="269" t="s">
        <v>894</v>
      </c>
      <c r="G3" s="269"/>
      <c r="H3" s="269"/>
      <c r="I3" s="269"/>
      <c r="J3" s="269"/>
      <c r="K3" s="269"/>
      <c r="L3" s="269"/>
      <c r="M3" s="269" t="s">
        <v>443</v>
      </c>
      <c r="N3" s="269"/>
      <c r="O3" s="269"/>
      <c r="P3" s="269"/>
      <c r="Q3" s="269"/>
      <c r="R3" s="269"/>
      <c r="S3" s="269"/>
      <c r="T3" s="269"/>
      <c r="U3" s="269"/>
      <c r="V3" s="269"/>
      <c r="W3" s="269"/>
      <c r="X3" s="269"/>
      <c r="Y3" s="269"/>
      <c r="Z3" s="269"/>
      <c r="AA3" s="269"/>
      <c r="AB3" s="269"/>
      <c r="AC3" s="269"/>
      <c r="AE3" s="121" t="s">
        <v>367</v>
      </c>
      <c r="AF3" s="121">
        <f t="shared" ref="AF3:AF5" si="0">COUNTIF($CS$23:$CS$300,AE3)</f>
        <v>2</v>
      </c>
    </row>
    <row r="4" spans="1:99" x14ac:dyDescent="0.3">
      <c r="AE4" s="121" t="s">
        <v>372</v>
      </c>
      <c r="AF4" s="121">
        <f t="shared" si="0"/>
        <v>0</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 t="shared" si="0"/>
        <v>0</v>
      </c>
    </row>
    <row r="6" spans="1:99" x14ac:dyDescent="0.3">
      <c r="F6" s="270">
        <v>45211</v>
      </c>
      <c r="G6" s="269"/>
      <c r="H6" s="269"/>
      <c r="I6" s="269"/>
      <c r="J6" s="269"/>
      <c r="K6" s="269"/>
      <c r="L6" s="269"/>
      <c r="M6" s="269"/>
      <c r="N6" s="269" t="s">
        <v>464</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461" t="s">
        <v>11</v>
      </c>
      <c r="BD17" s="307"/>
      <c r="BE17" s="307"/>
      <c r="BF17" s="307"/>
      <c r="BG17" s="307"/>
      <c r="BH17" s="307"/>
      <c r="BI17" s="307"/>
      <c r="BJ17" s="308"/>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462"/>
      <c r="BD18" s="310"/>
      <c r="BE18" s="310"/>
      <c r="BF18" s="310"/>
      <c r="BG18" s="310"/>
      <c r="BH18" s="310"/>
      <c r="BI18" s="310"/>
      <c r="BJ18" s="311"/>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462"/>
      <c r="BD19" s="310"/>
      <c r="BE19" s="310"/>
      <c r="BF19" s="310"/>
      <c r="BG19" s="310"/>
      <c r="BH19" s="310"/>
      <c r="BI19" s="310"/>
      <c r="BJ19" s="311"/>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462"/>
      <c r="BD20" s="310"/>
      <c r="BE20" s="310"/>
      <c r="BF20" s="310"/>
      <c r="BG20" s="310"/>
      <c r="BH20" s="310"/>
      <c r="BI20" s="310"/>
      <c r="BJ20" s="311"/>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462"/>
      <c r="BD21" s="310"/>
      <c r="BE21" s="310"/>
      <c r="BF21" s="310"/>
      <c r="BG21" s="310"/>
      <c r="BH21" s="310"/>
      <c r="BI21" s="310"/>
      <c r="BJ21" s="311"/>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463"/>
      <c r="BD22" s="313"/>
      <c r="BE22" s="313"/>
      <c r="BF22" s="313"/>
      <c r="BG22" s="313"/>
      <c r="BH22" s="313"/>
      <c r="BI22" s="313"/>
      <c r="BJ22" s="314"/>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348" customHeight="1" x14ac:dyDescent="0.3">
      <c r="A23" s="286" t="s">
        <v>186</v>
      </c>
      <c r="B23" s="295"/>
      <c r="C23" s="295"/>
      <c r="D23" s="295"/>
      <c r="E23" s="295"/>
      <c r="F23" s="315" t="s">
        <v>84</v>
      </c>
      <c r="G23" s="315"/>
      <c r="H23" s="315"/>
      <c r="I23" s="315"/>
      <c r="J23" s="315"/>
      <c r="K23" s="315"/>
      <c r="L23" s="315"/>
      <c r="M23" s="315"/>
      <c r="N23" s="287" t="s">
        <v>83</v>
      </c>
      <c r="O23" s="287"/>
      <c r="P23" s="287"/>
      <c r="Q23" s="287"/>
      <c r="R23" s="287"/>
      <c r="S23" s="287"/>
      <c r="T23" s="287"/>
      <c r="U23" s="287"/>
      <c r="V23" s="315" t="s">
        <v>80</v>
      </c>
      <c r="W23" s="315"/>
      <c r="X23" s="315"/>
      <c r="Y23" s="315"/>
      <c r="Z23" s="315"/>
      <c r="AA23" s="315"/>
      <c r="AB23" s="315"/>
      <c r="AC23" s="343"/>
      <c r="AD23" s="5" t="s">
        <v>37</v>
      </c>
      <c r="AE23" s="43" t="s">
        <v>36</v>
      </c>
      <c r="AF23" s="5" t="s">
        <v>37</v>
      </c>
      <c r="AG23" s="5" t="s">
        <v>37</v>
      </c>
      <c r="AH23" s="5" t="s">
        <v>36</v>
      </c>
      <c r="AI23" s="5" t="s">
        <v>37</v>
      </c>
      <c r="AJ23" s="5" t="s">
        <v>37</v>
      </c>
      <c r="AK23" s="5" t="s">
        <v>37</v>
      </c>
      <c r="AL23" s="5" t="s">
        <v>37</v>
      </c>
      <c r="AM23" s="5" t="s">
        <v>36</v>
      </c>
      <c r="AN23" s="5" t="s">
        <v>36</v>
      </c>
      <c r="AO23" s="5" t="s">
        <v>36</v>
      </c>
      <c r="AP23" s="5" t="s">
        <v>37</v>
      </c>
      <c r="AQ23" s="5" t="s">
        <v>36</v>
      </c>
      <c r="AR23" s="5" t="s">
        <v>36</v>
      </c>
      <c r="AS23" s="5" t="s">
        <v>37</v>
      </c>
      <c r="AT23" s="5" t="s">
        <v>37</v>
      </c>
      <c r="AU23" s="5" t="s">
        <v>37</v>
      </c>
      <c r="AV23" s="5" t="s">
        <v>37</v>
      </c>
      <c r="AW23" s="7">
        <f t="shared" ref="AW23:AW24" si="1">COUNTIF(AD23:AV23, "SI")</f>
        <v>7</v>
      </c>
      <c r="AX23" s="6" t="str">
        <f t="shared" ref="AX23:AX24" si="2">IF($AS23="SI","CATASTRÓFICO",IF($AW23=0,".",IF($AW23&lt;6,"MODERADO",IF($AW23&lt;12,"MAYOR","CATASTRÓFICO"))))</f>
        <v>MAYOR</v>
      </c>
      <c r="AY23" s="6">
        <v>2</v>
      </c>
      <c r="AZ23" s="118">
        <f t="shared" ref="AZ23:AZ24" si="3">IF(AX23="MODERADO",3,IF(AX23="MAYOR",4,IF(AX23="CATASTRÓFICO",5,"0")))</f>
        <v>4</v>
      </c>
      <c r="BA23" s="8">
        <f t="shared" ref="BA23:BA24" si="4">IF($AZ23=5,5,IF(AND($AZ23=4,$AY23&gt;2),5,IF(AND($AZ23=4,$AY23&lt;3),4,IF(AND($AZ23=3,$AY23=5),5,IF(AND($AZ23=3,$AY23&gt;2),4,IF(AND($AZ23=3,$AY23&lt;3),3,0))))))</f>
        <v>4</v>
      </c>
      <c r="BB23" s="6" t="str">
        <f>IFERROR(INDEX('Ayuda Diligenciamiento'!$AG$11:$AK$15,MATCH($AY23,'Ayuda Diligenciamiento'!$AF$11:$AF$15,0),MATCH($AZ23,'Ayuda Diligenciamiento'!$AG$10:$AK$10,0)),"")</f>
        <v>MAYOR</v>
      </c>
      <c r="BC23" s="372" t="s">
        <v>698</v>
      </c>
      <c r="BD23" s="360"/>
      <c r="BE23" s="360"/>
      <c r="BF23" s="360"/>
      <c r="BG23" s="360"/>
      <c r="BH23" s="360"/>
      <c r="BI23" s="360"/>
      <c r="BJ23" s="370"/>
      <c r="BK23" s="113" t="s">
        <v>465</v>
      </c>
      <c r="BL23" s="285" t="s">
        <v>700</v>
      </c>
      <c r="BM23" s="285"/>
      <c r="BN23" s="285"/>
      <c r="BO23" s="285"/>
      <c r="BP23" s="285"/>
      <c r="BQ23" s="285"/>
      <c r="BR23" s="285"/>
      <c r="BS23" s="9" t="s">
        <v>400</v>
      </c>
      <c r="BT23" s="9" t="s">
        <v>401</v>
      </c>
      <c r="BU23" s="9" t="s">
        <v>402</v>
      </c>
      <c r="BV23" s="9" t="s">
        <v>403</v>
      </c>
      <c r="BW23" s="9" t="s">
        <v>405</v>
      </c>
      <c r="BX23" s="6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412</v>
      </c>
      <c r="CO23" s="9">
        <f>IF(CM23="Directamente",IF(CL23="Fuerte", 2, IF(CL23="Moderado", 1,0)),0)</f>
        <v>2</v>
      </c>
      <c r="CP23" s="9">
        <f>IF(CN23="Directamente",IF(CL23="Fuerte",2,IF(CL23="Moderado",1,0)),IF(AND(CN23="Indirectamente",CL23="Fuerte"),1,0))</f>
        <v>1</v>
      </c>
      <c r="CQ23" s="9">
        <f>IF(AY23-CO23&lt;=0,1,AY23-CO23)</f>
        <v>1</v>
      </c>
      <c r="CR23" s="9">
        <f>IF(AZ23-CP23&lt;=0,1,AZ23-CP23)</f>
        <v>3</v>
      </c>
      <c r="CS23" s="9" t="str">
        <f>IF(CN23&lt;&gt;"",INDEX('Ayuda Diligenciamiento'!$AG$11:$AK$15,MATCH(CQ23,'Ayuda Diligenciamiento'!$AF$11:$AF$15,0),MATCH(CR23,'Ayuda Diligenciamiento'!$AG$10:$AK$10,0)),"")</f>
        <v>MODERADO</v>
      </c>
      <c r="CT23" s="145">
        <f>IF(CS23="BAJO",1,IF(CS23="MODERADO",3,IF(CS23="MAYOR",4,5)))</f>
        <v>3</v>
      </c>
      <c r="CU23" s="72"/>
    </row>
    <row r="24" spans="1:99" ht="199.5" customHeight="1" x14ac:dyDescent="0.3">
      <c r="A24" s="286" t="s">
        <v>186</v>
      </c>
      <c r="B24" s="295"/>
      <c r="C24" s="295"/>
      <c r="D24" s="295"/>
      <c r="E24" s="295"/>
      <c r="F24" s="315" t="s">
        <v>82</v>
      </c>
      <c r="G24" s="315"/>
      <c r="H24" s="315"/>
      <c r="I24" s="315"/>
      <c r="J24" s="315"/>
      <c r="K24" s="315"/>
      <c r="L24" s="315"/>
      <c r="M24" s="315"/>
      <c r="N24" s="287" t="s">
        <v>81</v>
      </c>
      <c r="O24" s="287"/>
      <c r="P24" s="287"/>
      <c r="Q24" s="287"/>
      <c r="R24" s="287"/>
      <c r="S24" s="287"/>
      <c r="T24" s="287"/>
      <c r="U24" s="287"/>
      <c r="V24" s="315" t="s">
        <v>80</v>
      </c>
      <c r="W24" s="315"/>
      <c r="X24" s="315"/>
      <c r="Y24" s="315"/>
      <c r="Z24" s="315"/>
      <c r="AA24" s="315"/>
      <c r="AB24" s="315"/>
      <c r="AC24" s="343"/>
      <c r="AD24" s="5" t="s">
        <v>37</v>
      </c>
      <c r="AE24" s="43" t="s">
        <v>36</v>
      </c>
      <c r="AF24" s="5" t="s">
        <v>37</v>
      </c>
      <c r="AG24" s="5" t="s">
        <v>37</v>
      </c>
      <c r="AH24" s="5" t="s">
        <v>36</v>
      </c>
      <c r="AI24" s="5" t="s">
        <v>37</v>
      </c>
      <c r="AJ24" s="5" t="s">
        <v>37</v>
      </c>
      <c r="AK24" s="5" t="s">
        <v>37</v>
      </c>
      <c r="AL24" s="5" t="s">
        <v>37</v>
      </c>
      <c r="AM24" s="5" t="s">
        <v>36</v>
      </c>
      <c r="AN24" s="5" t="s">
        <v>36</v>
      </c>
      <c r="AO24" s="5" t="s">
        <v>36</v>
      </c>
      <c r="AP24" s="5" t="s">
        <v>37</v>
      </c>
      <c r="AQ24" s="5" t="s">
        <v>36</v>
      </c>
      <c r="AR24" s="5" t="s">
        <v>36</v>
      </c>
      <c r="AS24" s="5" t="s">
        <v>37</v>
      </c>
      <c r="AT24" s="5" t="s">
        <v>37</v>
      </c>
      <c r="AU24" s="5" t="s">
        <v>37</v>
      </c>
      <c r="AV24" s="5" t="s">
        <v>37</v>
      </c>
      <c r="AW24" s="7">
        <f t="shared" si="1"/>
        <v>7</v>
      </c>
      <c r="AX24" s="6" t="str">
        <f t="shared" si="2"/>
        <v>MAYOR</v>
      </c>
      <c r="AY24" s="6">
        <v>2</v>
      </c>
      <c r="AZ24" s="118">
        <f t="shared" si="3"/>
        <v>4</v>
      </c>
      <c r="BA24" s="8">
        <f t="shared" si="4"/>
        <v>4</v>
      </c>
      <c r="BB24" s="6" t="str">
        <f>IFERROR(INDEX('Ayuda Diligenciamiento'!$AG$11:$AK$15,MATCH($AY24,'Ayuda Diligenciamiento'!$AF$11:$AF$15,0),MATCH($AZ24,'Ayuda Diligenciamiento'!$AG$10:$AK$10,0)),"")</f>
        <v>MAYOR</v>
      </c>
      <c r="BC24" s="372" t="s">
        <v>699</v>
      </c>
      <c r="BD24" s="360"/>
      <c r="BE24" s="360"/>
      <c r="BF24" s="360"/>
      <c r="BG24" s="360"/>
      <c r="BH24" s="360"/>
      <c r="BI24" s="360"/>
      <c r="BJ24" s="370"/>
      <c r="BK24" s="113" t="s">
        <v>466</v>
      </c>
      <c r="BL24" s="285" t="s">
        <v>700</v>
      </c>
      <c r="BM24" s="285"/>
      <c r="BN24" s="285"/>
      <c r="BO24" s="285"/>
      <c r="BP24" s="285"/>
      <c r="BQ24" s="285"/>
      <c r="BR24" s="285"/>
      <c r="BS24" s="9" t="s">
        <v>400</v>
      </c>
      <c r="BT24" s="9" t="s">
        <v>401</v>
      </c>
      <c r="BU24" s="9" t="s">
        <v>402</v>
      </c>
      <c r="BV24" s="9" t="s">
        <v>403</v>
      </c>
      <c r="BW24" s="9" t="s">
        <v>405</v>
      </c>
      <c r="BX24" s="69" t="s">
        <v>406</v>
      </c>
      <c r="BY24" s="9" t="s">
        <v>407</v>
      </c>
      <c r="BZ24" s="9">
        <f t="shared" ref="BZ24" si="5">IFERROR(IF(BS24="Asignado", 15, 0), "")</f>
        <v>15</v>
      </c>
      <c r="CA24" s="9">
        <f t="shared" ref="CA24" si="6">IFERROR(IF(BT24="Adecuado", 15, 0), "")</f>
        <v>15</v>
      </c>
      <c r="CB24" s="9">
        <f t="shared" ref="CB24" si="7">IFERROR(IF(BU24="Oportuna", 15, 0), "")</f>
        <v>15</v>
      </c>
      <c r="CC24" s="9">
        <f t="shared" ref="CC24" si="8">IFERROR(IF(BV24="Prevenir", 15,IF(BV24="Detectar", 10, 0)), "")</f>
        <v>15</v>
      </c>
      <c r="CD24" s="9">
        <f t="shared" ref="CD24" si="9">IFERROR(IF(BW24="Confiable", 15, 0), "")</f>
        <v>15</v>
      </c>
      <c r="CE24" s="9">
        <f t="shared" ref="CE24" si="10">IFERROR(IF(BX24="Se investigan y se resuelven oportunamente", 15, 0), "")</f>
        <v>15</v>
      </c>
      <c r="CF24" s="9">
        <f t="shared" ref="CF24" si="11">IFERROR(IF(BY24="Completa", 10,IF(BY24="Incompleta",5, 0)), "")</f>
        <v>10</v>
      </c>
      <c r="CG24" s="9">
        <f t="shared" ref="CG24" si="12">SUM(BZ24:CF24)</f>
        <v>100</v>
      </c>
      <c r="CH24" s="9" t="str">
        <f t="shared" ref="CH24" si="13">IF(CG24&lt;=85, "Debil", IF(CG24&lt;=95, "Moderado", IF(CG24&lt;=100,"Fuerte","")))</f>
        <v>Fuerte</v>
      </c>
      <c r="CI24" s="9" t="s">
        <v>408</v>
      </c>
      <c r="CJ24" s="9" t="str">
        <f t="shared" ref="CJ24" si="14">IF(CI24="Siempre se ejecuta","Fuerte",IF(CI24="Algunas veces","Moderado",IF(CI24="No se ejecuta","Debil","")))</f>
        <v>Fuerte</v>
      </c>
      <c r="CK24" s="9" t="str">
        <f t="shared" ref="CK24" si="15">IF(OR(CJ24="Debil",CH24="Debil"),"Debil", IF(OR(CJ24="Moderado",CH24="Moderado"), "Moderado", "Fuerte"))</f>
        <v>Fuerte</v>
      </c>
      <c r="CL24" s="9" t="str">
        <f t="shared" ref="CL24" si="16">CK24</f>
        <v>Fuerte</v>
      </c>
      <c r="CM24" s="9" t="s">
        <v>409</v>
      </c>
      <c r="CN24" s="9" t="s">
        <v>412</v>
      </c>
      <c r="CO24" s="9">
        <f t="shared" ref="CO24" si="17">IF(CM24="Directamente",IF(CL24="Fuerte", 2, IF(CL24="Moderado", 1,0)),0)</f>
        <v>2</v>
      </c>
      <c r="CP24" s="9">
        <f t="shared" ref="CP24" si="18">IF(CN24="Directamente",IF(CL24="Fuerte",2,IF(CL24="Moderado",1,0)),IF(AND(CN24="Indirectamente",CL24="Fuerte"),1,0))</f>
        <v>1</v>
      </c>
      <c r="CQ24" s="9">
        <f t="shared" ref="CQ24" si="19">IF(AY24-CO24&lt;=0,1,AY24-CO24)</f>
        <v>1</v>
      </c>
      <c r="CR24" s="9">
        <f t="shared" ref="CR24" si="20">IF(AZ24-CP24&lt;=0,1,AZ24-CP24)</f>
        <v>3</v>
      </c>
      <c r="CS24" s="9" t="str">
        <f>IF(CN24&lt;&gt;"",INDEX('Ayuda Diligenciamiento'!$AG$11:$AK$15,MATCH(CQ24,'Ayuda Diligenciamiento'!$AF$11:$AF$15,0),MATCH(CR24,'Ayuda Diligenciamiento'!$AG$10:$AK$10,0)),"")</f>
        <v>MODERADO</v>
      </c>
      <c r="CT24" s="145">
        <f>IF(CS24="BAJO",1,IF(CS24="MODERADO",3,IF(CS24="MAYOR",4,5)))</f>
        <v>3</v>
      </c>
      <c r="CU24" s="72"/>
    </row>
  </sheetData>
  <mergeCells count="89">
    <mergeCell ref="CT17:CT22"/>
    <mergeCell ref="CR17:CR22"/>
    <mergeCell ref="CS17:CS22"/>
    <mergeCell ref="CK17:CK22"/>
    <mergeCell ref="CL17:CL22"/>
    <mergeCell ref="CM17:CM22"/>
    <mergeCell ref="CN17:CN22"/>
    <mergeCell ref="CO17:CO22"/>
    <mergeCell ref="CH17:CH22"/>
    <mergeCell ref="CI17:CI22"/>
    <mergeCell ref="CJ17:CJ22"/>
    <mergeCell ref="CP17:CP22"/>
    <mergeCell ref="CQ17:CQ22"/>
    <mergeCell ref="CC17:CC22"/>
    <mergeCell ref="CD17:CD22"/>
    <mergeCell ref="CE17:CE22"/>
    <mergeCell ref="CF17:CF22"/>
    <mergeCell ref="CG17:CG22"/>
    <mergeCell ref="BX17:BX22"/>
    <mergeCell ref="BY17:BY22"/>
    <mergeCell ref="BZ17:BZ22"/>
    <mergeCell ref="CA17:CA22"/>
    <mergeCell ref="CB17:CB22"/>
    <mergeCell ref="BS17:BS22"/>
    <mergeCell ref="BT17:BT22"/>
    <mergeCell ref="BU17:BU22"/>
    <mergeCell ref="BL17:BR22"/>
    <mergeCell ref="BK17:BK22"/>
    <mergeCell ref="BL23:BR23"/>
    <mergeCell ref="A24:E24"/>
    <mergeCell ref="F24:M24"/>
    <mergeCell ref="N24:U24"/>
    <mergeCell ref="V24:AC24"/>
    <mergeCell ref="BC24:BJ24"/>
    <mergeCell ref="BC23:BJ23"/>
    <mergeCell ref="BL24:BR24"/>
    <mergeCell ref="AD18:AD22"/>
    <mergeCell ref="AE18:AE22"/>
    <mergeCell ref="AF18:AF22"/>
    <mergeCell ref="AG18:AG22"/>
    <mergeCell ref="AH18:AH22"/>
    <mergeCell ref="AI18:AI22"/>
    <mergeCell ref="AJ18:AJ22"/>
    <mergeCell ref="AK18:AK22"/>
    <mergeCell ref="AN18:AN22"/>
    <mergeCell ref="AP18:AP22"/>
    <mergeCell ref="AQ18:AQ22"/>
    <mergeCell ref="AR18:AR22"/>
    <mergeCell ref="BB17:BB22"/>
    <mergeCell ref="A23:E23"/>
    <mergeCell ref="F23:M23"/>
    <mergeCell ref="N23:U23"/>
    <mergeCell ref="AO18:AO22"/>
    <mergeCell ref="AD17:AV17"/>
    <mergeCell ref="V17:AC22"/>
    <mergeCell ref="N17:U22"/>
    <mergeCell ref="F17:M22"/>
    <mergeCell ref="AL18:AL22"/>
    <mergeCell ref="AM18:AM22"/>
    <mergeCell ref="V23:AC23"/>
    <mergeCell ref="A17:E22"/>
    <mergeCell ref="AV18:AV22"/>
    <mergeCell ref="CU17:CU22"/>
    <mergeCell ref="AD16:BB16"/>
    <mergeCell ref="BS16:CL16"/>
    <mergeCell ref="CM16:CS16"/>
    <mergeCell ref="BC16:BR16"/>
    <mergeCell ref="BC17:BJ22"/>
    <mergeCell ref="AS18:AS22"/>
    <mergeCell ref="AT18:AT22"/>
    <mergeCell ref="AU18:AU22"/>
    <mergeCell ref="AW18:AW22"/>
    <mergeCell ref="BA18:BA22"/>
    <mergeCell ref="AZ18:AZ22"/>
    <mergeCell ref="AX17:AX22"/>
    <mergeCell ref="AY17:AY22"/>
    <mergeCell ref="BV17:BV22"/>
    <mergeCell ref="BW17:BW22"/>
    <mergeCell ref="G1:AC1"/>
    <mergeCell ref="F2:L2"/>
    <mergeCell ref="M2:AC2"/>
    <mergeCell ref="F3:L3"/>
    <mergeCell ref="M3:AC3"/>
    <mergeCell ref="F5:M5"/>
    <mergeCell ref="N5:AC5"/>
    <mergeCell ref="F6:M6"/>
    <mergeCell ref="N6:AC6"/>
    <mergeCell ref="A16:AC16"/>
    <mergeCell ref="L15:BJ15"/>
  </mergeCells>
  <conditionalFormatting sqref="A23:BK24 A25:CU300">
    <cfRule type="cellIs" dxfId="36" priority="12" operator="equal">
      <formula>"MODERADO"</formula>
    </cfRule>
    <cfRule type="cellIs" dxfId="35" priority="13" operator="equal">
      <formula>"MAYOR"</formula>
    </cfRule>
    <cfRule type="cellIs" dxfId="34" priority="14" operator="equal">
      <formula>"CATASTRÓFICO"</formula>
    </cfRule>
  </conditionalFormatting>
  <conditionalFormatting sqref="AX8:BB9 AX15:BB15 AX23:AY24 BA23:BB24 AX25:BB1048576">
    <cfRule type="containsText" dxfId="33" priority="11" operator="containsText" text=".">
      <formula>NOT(ISERROR(SEARCH(".",AX8)))</formula>
    </cfRule>
  </conditionalFormatting>
  <conditionalFormatting sqref="AX17:BB17 AZ18:BA18">
    <cfRule type="containsText" dxfId="32" priority="7" operator="containsText" text=".">
      <formula>NOT(ISERROR(SEARCH(".",AX17)))</formula>
    </cfRule>
    <cfRule type="containsText" dxfId="31" priority="8" operator="containsText" text="MODERADO">
      <formula>NOT(ISERROR(SEARCH("MODERADO",AX17)))</formula>
    </cfRule>
    <cfRule type="containsText" dxfId="30" priority="9" operator="containsText" text="MAYOR">
      <formula>NOT(ISERROR(SEARCH("MAYOR",AX17)))</formula>
    </cfRule>
    <cfRule type="containsText" dxfId="29" priority="10" operator="containsText" text="CATASTRÓFICO">
      <formula>NOT(ISERROR(SEARCH("CATASTRÓFICO",AX17)))</formula>
    </cfRule>
  </conditionalFormatting>
  <conditionalFormatting sqref="BL23:BL24">
    <cfRule type="cellIs" dxfId="28" priority="4" operator="equal">
      <formula>"MODERADO"</formula>
    </cfRule>
    <cfRule type="cellIs" dxfId="27" priority="5" operator="equal">
      <formula>"MAYOR"</formula>
    </cfRule>
    <cfRule type="cellIs" dxfId="26" priority="6" operator="equal">
      <formula>"CATASTRÓFICO"</formula>
    </cfRule>
  </conditionalFormatting>
  <conditionalFormatting sqref="BS23:CU24">
    <cfRule type="cellIs" dxfId="25" priority="1" operator="equal">
      <formula>"MODERADO"</formula>
    </cfRule>
    <cfRule type="cellIs" dxfId="24" priority="2" operator="equal">
      <formula>"MAYOR"</formula>
    </cfRule>
    <cfRule type="cellIs" dxfId="23" priority="3" operator="equal">
      <formula>"CATASTRÓFICO"</formula>
    </cfRule>
  </conditionalFormatting>
  <dataValidations count="12">
    <dataValidation type="list" allowBlank="1" showInputMessage="1" showErrorMessage="1" sqref="AY23:AY24" xr:uid="{00000000-0002-0000-1000-000000000000}">
      <formula1>"1,2,3,4,5"</formula1>
    </dataValidation>
    <dataValidation type="list" allowBlank="1" showInputMessage="1" showErrorMessage="1" sqref="AD23:AV24" xr:uid="{00000000-0002-0000-1000-000001000000}">
      <formula1>"SI, NO"</formula1>
    </dataValidation>
    <dataValidation type="list" allowBlank="1" showInputMessage="1" showErrorMessage="1" sqref="CN23:CN24" xr:uid="{00000000-0002-0000-1000-000002000000}">
      <formula1>"Directamente, Indirectamente, No disminuye"</formula1>
    </dataValidation>
    <dataValidation type="list" allowBlank="1" showInputMessage="1" showErrorMessage="1" sqref="CM23:CM24" xr:uid="{00000000-0002-0000-1000-000003000000}">
      <formula1>"Directamente, No disminuye"</formula1>
    </dataValidation>
    <dataValidation type="list" allowBlank="1" showInputMessage="1" showErrorMessage="1" sqref="CI23:CI24" xr:uid="{00000000-0002-0000-1000-000004000000}">
      <formula1>"Siempre se ejecuta, Algunas veces, No se ejecuta"</formula1>
    </dataValidation>
    <dataValidation type="list" allowBlank="1" showInputMessage="1" showErrorMessage="1" sqref="BY23:BY24" xr:uid="{00000000-0002-0000-1000-000005000000}">
      <formula1>"Completa, Incompleta, No existe"</formula1>
    </dataValidation>
    <dataValidation type="list" allowBlank="1" showInputMessage="1" showErrorMessage="1" sqref="BX23:BX24" xr:uid="{00000000-0002-0000-1000-000006000000}">
      <formula1>"Se investigan y se resuelven oportunamente, No se investigan y se resuelven oportunamente"</formula1>
    </dataValidation>
    <dataValidation type="list" allowBlank="1" showInputMessage="1" showErrorMessage="1" sqref="BW23:BW24" xr:uid="{00000000-0002-0000-1000-000007000000}">
      <formula1>"Confiable, No confiable"</formula1>
    </dataValidation>
    <dataValidation type="list" allowBlank="1" showInputMessage="1" showErrorMessage="1" sqref="BV23:BV24" xr:uid="{00000000-0002-0000-1000-000008000000}">
      <formula1>"Prevenir, Detectar, No es un control"</formula1>
    </dataValidation>
    <dataValidation type="list" allowBlank="1" showInputMessage="1" showErrorMessage="1" sqref="BU23:BU24" xr:uid="{00000000-0002-0000-1000-000009000000}">
      <formula1>"Oportuna, Inoportuna"</formula1>
    </dataValidation>
    <dataValidation type="list" allowBlank="1" showInputMessage="1" showErrorMessage="1" sqref="BT23:BT24" xr:uid="{00000000-0002-0000-1000-00000A000000}">
      <formula1>"Adecuado, Inadecuado"</formula1>
    </dataValidation>
    <dataValidation type="list" allowBlank="1" showInputMessage="1" showErrorMessage="1" sqref="BS23:BS24" xr:uid="{00000000-0002-0000-1000-00000B000000}">
      <formula1>"Asignado, No asignado"</formula1>
    </dataValidation>
  </dataValidations>
  <pageMargins left="0.7" right="0.7" top="0.75" bottom="0.75" header="0.3" footer="0.3"/>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U26"/>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59" width="2.44140625" customWidth="1"/>
    <col min="60" max="61" width="6.44140625" customWidth="1"/>
    <col min="62" max="62" width="38.5546875" customWidth="1"/>
    <col min="63" max="63" width="19.109375" customWidth="1"/>
    <col min="64" max="70" width="2.44140625"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23.554687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37.4414062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COUNTIF($CS$23:$CS$300,AE2)</f>
        <v>0</v>
      </c>
    </row>
    <row r="3" spans="1:99" ht="15" customHeight="1" x14ac:dyDescent="0.3">
      <c r="F3" s="269" t="s">
        <v>894</v>
      </c>
      <c r="G3" s="269"/>
      <c r="H3" s="269"/>
      <c r="I3" s="269"/>
      <c r="J3" s="269"/>
      <c r="K3" s="269"/>
      <c r="L3" s="269"/>
      <c r="M3" s="269" t="s">
        <v>171</v>
      </c>
      <c r="N3" s="269"/>
      <c r="O3" s="269"/>
      <c r="P3" s="269"/>
      <c r="Q3" s="269"/>
      <c r="R3" s="269"/>
      <c r="S3" s="269"/>
      <c r="T3" s="269"/>
      <c r="U3" s="269"/>
      <c r="V3" s="269"/>
      <c r="W3" s="269"/>
      <c r="X3" s="269"/>
      <c r="Y3" s="269"/>
      <c r="Z3" s="269"/>
      <c r="AA3" s="269"/>
      <c r="AB3" s="269"/>
      <c r="AC3" s="269"/>
      <c r="AE3" s="121" t="s">
        <v>367</v>
      </c>
      <c r="AF3" s="121">
        <f t="shared" ref="AF3:AF5" si="0">COUNTIF($CS$23:$CS$300,AE3)</f>
        <v>4</v>
      </c>
    </row>
    <row r="4" spans="1:99" x14ac:dyDescent="0.3">
      <c r="AE4" s="121" t="s">
        <v>372</v>
      </c>
      <c r="AF4" s="121">
        <f t="shared" si="0"/>
        <v>0</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 t="shared" si="0"/>
        <v>0</v>
      </c>
    </row>
    <row r="6" spans="1:99" x14ac:dyDescent="0.3">
      <c r="F6" s="270">
        <v>45211</v>
      </c>
      <c r="G6" s="269"/>
      <c r="H6" s="269"/>
      <c r="I6" s="269"/>
      <c r="J6" s="269"/>
      <c r="K6" s="269"/>
      <c r="L6" s="269"/>
      <c r="M6" s="269"/>
      <c r="N6" s="269" t="s">
        <v>458</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303"/>
      <c r="BK17" s="280"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303"/>
      <c r="BK18" s="280"/>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303"/>
      <c r="BK19" s="280"/>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303"/>
      <c r="BK20" s="280"/>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303"/>
      <c r="BK21" s="280"/>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303"/>
      <c r="BK22" s="28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165" customHeight="1" x14ac:dyDescent="0.3">
      <c r="A23" s="467" t="s">
        <v>695</v>
      </c>
      <c r="B23" s="468"/>
      <c r="C23" s="468"/>
      <c r="D23" s="468"/>
      <c r="E23" s="469"/>
      <c r="F23" s="315" t="s">
        <v>172</v>
      </c>
      <c r="G23" s="315"/>
      <c r="H23" s="315"/>
      <c r="I23" s="315"/>
      <c r="J23" s="315"/>
      <c r="K23" s="315"/>
      <c r="L23" s="315"/>
      <c r="M23" s="315"/>
      <c r="N23" s="285" t="s">
        <v>138</v>
      </c>
      <c r="O23" s="285"/>
      <c r="P23" s="285"/>
      <c r="Q23" s="285"/>
      <c r="R23" s="285"/>
      <c r="S23" s="285"/>
      <c r="T23" s="285"/>
      <c r="U23" s="285"/>
      <c r="V23" s="315" t="s">
        <v>173</v>
      </c>
      <c r="W23" s="322"/>
      <c r="X23" s="322"/>
      <c r="Y23" s="322"/>
      <c r="Z23" s="322"/>
      <c r="AA23" s="322"/>
      <c r="AB23" s="322"/>
      <c r="AC23" s="323"/>
      <c r="AD23" s="5" t="s">
        <v>37</v>
      </c>
      <c r="AE23" s="5" t="s">
        <v>36</v>
      </c>
      <c r="AF23" s="5" t="s">
        <v>37</v>
      </c>
      <c r="AG23" s="5" t="s">
        <v>37</v>
      </c>
      <c r="AH23" s="5" t="s">
        <v>36</v>
      </c>
      <c r="AI23" s="5" t="s">
        <v>37</v>
      </c>
      <c r="AJ23" s="5" t="s">
        <v>37</v>
      </c>
      <c r="AK23" s="5" t="s">
        <v>37</v>
      </c>
      <c r="AL23" s="5" t="s">
        <v>36</v>
      </c>
      <c r="AM23" s="5" t="s">
        <v>36</v>
      </c>
      <c r="AN23" s="5" t="s">
        <v>36</v>
      </c>
      <c r="AO23" s="5" t="s">
        <v>37</v>
      </c>
      <c r="AP23" s="5" t="s">
        <v>37</v>
      </c>
      <c r="AQ23" s="5" t="s">
        <v>37</v>
      </c>
      <c r="AR23" s="5" t="s">
        <v>37</v>
      </c>
      <c r="AS23" s="5" t="s">
        <v>37</v>
      </c>
      <c r="AT23" s="5" t="s">
        <v>37</v>
      </c>
      <c r="AU23" s="5" t="s">
        <v>37</v>
      </c>
      <c r="AV23" s="5" t="s">
        <v>37</v>
      </c>
      <c r="AW23" s="7">
        <f>COUNTIF(AD23:AV23, "SI")</f>
        <v>5</v>
      </c>
      <c r="AX23" s="6" t="str">
        <f>IF($AS23="SI","CATASTRÓFICO",IF($AW23=0,".",IF($AW23&lt;6,"MODERADO",IF($AW23&lt;12,"MAYOR","CATASTRÓFICO"))))</f>
        <v>MODERADO</v>
      </c>
      <c r="AY23" s="6">
        <v>1</v>
      </c>
      <c r="AZ23" s="118">
        <f>IF(AX23="MODERADO",3,IF(AX23="MAYOR",4,IF(AX23="CATASTRÓFICO",5,"0")))</f>
        <v>3</v>
      </c>
      <c r="BA23" s="8">
        <f>IF($AZ23=5,5,IF(AND($AZ23=4,$AY23&gt;2),5,IF(AND($AZ23=4,$AY23&lt;3),4,IF(AND($AZ23=3,$AY23=5),5,IF(AND($AZ23=3,$AY23&gt;2),4,IF(AND($AZ23=3,$AY23&lt;3),3,0))))))</f>
        <v>3</v>
      </c>
      <c r="BB23" s="6" t="str">
        <f>IFERROR(INDEX('Ayuda Diligenciamiento'!$AG$11:$AK$15,MATCH($AY23,'Ayuda Diligenciamiento'!$AF$11:$AF$15,0),MATCH($AZ23,'Ayuda Diligenciamiento'!$AG$10:$AK$10,0)),"")</f>
        <v>MODERADO</v>
      </c>
      <c r="BC23" s="357" t="s">
        <v>413</v>
      </c>
      <c r="BD23" s="322"/>
      <c r="BE23" s="322"/>
      <c r="BF23" s="322"/>
      <c r="BG23" s="322"/>
      <c r="BH23" s="322"/>
      <c r="BI23" s="322"/>
      <c r="BJ23" s="464"/>
      <c r="BK23" s="105" t="s">
        <v>499</v>
      </c>
      <c r="BL23" s="465" t="s">
        <v>696</v>
      </c>
      <c r="BM23" s="466"/>
      <c r="BN23" s="466"/>
      <c r="BO23" s="466"/>
      <c r="BP23" s="466"/>
      <c r="BQ23" s="466"/>
      <c r="BR23" s="447"/>
      <c r="BS23" s="9" t="s">
        <v>400</v>
      </c>
      <c r="BT23" s="9" t="s">
        <v>401</v>
      </c>
      <c r="BU23" s="9" t="s">
        <v>402</v>
      </c>
      <c r="BV23" s="9" t="s">
        <v>403</v>
      </c>
      <c r="BW23" s="9" t="s">
        <v>405</v>
      </c>
      <c r="BX23" s="6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410</v>
      </c>
      <c r="CO23" s="9">
        <f>IF(CM23="Directamente",IF(CL23="Fuerte", 2, IF(CL23="Moderado", 1,0)),0)</f>
        <v>2</v>
      </c>
      <c r="CP23" s="9">
        <f>IF(CN23="Directamente",IF(CL23="Fuerte",2,IF(CL23="Moderado",1,0)),IF(AND(CN23="Indirectamente",CL23="Fuerte"),1,0))</f>
        <v>0</v>
      </c>
      <c r="CQ23" s="9">
        <f>IF(AY23-CO23&lt;=0,1,AY23-CO23)</f>
        <v>1</v>
      </c>
      <c r="CR23" s="9">
        <f>IF(AZ23-CP23&lt;=0,1,AZ23-CP23)</f>
        <v>3</v>
      </c>
      <c r="CS23" s="9" t="str">
        <f>IF(CN23&lt;&gt;"",INDEX('Ayuda Diligenciamiento'!$AG$11:$AK$15,MATCH(CQ23,'Ayuda Diligenciamiento'!$AF$11:$AF$15,0),MATCH(CR23,'Ayuda Diligenciamiento'!$AG$10:$AK$10,0)),"")</f>
        <v>MODERADO</v>
      </c>
      <c r="CT23" s="145">
        <f>IF(CS23="BAJO",1,IF(CS23="MODERADO",3,IF(CS23="MAYOR",4,5)))</f>
        <v>3</v>
      </c>
      <c r="CU23" s="71"/>
    </row>
    <row r="24" spans="1:99" ht="149.1" customHeight="1" x14ac:dyDescent="0.3">
      <c r="A24" s="467" t="s">
        <v>695</v>
      </c>
      <c r="B24" s="468"/>
      <c r="C24" s="468"/>
      <c r="D24" s="468"/>
      <c r="E24" s="469"/>
      <c r="F24" s="315" t="s">
        <v>172</v>
      </c>
      <c r="G24" s="315"/>
      <c r="H24" s="315"/>
      <c r="I24" s="315"/>
      <c r="J24" s="315"/>
      <c r="K24" s="315"/>
      <c r="L24" s="315"/>
      <c r="M24" s="315"/>
      <c r="N24" s="403" t="s">
        <v>159</v>
      </c>
      <c r="O24" s="403"/>
      <c r="P24" s="403"/>
      <c r="Q24" s="403"/>
      <c r="R24" s="403"/>
      <c r="S24" s="403"/>
      <c r="T24" s="403"/>
      <c r="U24" s="403"/>
      <c r="V24" s="315" t="s">
        <v>173</v>
      </c>
      <c r="W24" s="322"/>
      <c r="X24" s="322"/>
      <c r="Y24" s="322"/>
      <c r="Z24" s="322"/>
      <c r="AA24" s="322"/>
      <c r="AB24" s="322"/>
      <c r="AC24" s="323"/>
      <c r="AD24" s="5" t="s">
        <v>37</v>
      </c>
      <c r="AE24" s="5" t="s">
        <v>36</v>
      </c>
      <c r="AF24" s="5" t="s">
        <v>37</v>
      </c>
      <c r="AG24" s="5" t="s">
        <v>37</v>
      </c>
      <c r="AH24" s="5" t="s">
        <v>36</v>
      </c>
      <c r="AI24" s="5" t="s">
        <v>37</v>
      </c>
      <c r="AJ24" s="5" t="s">
        <v>37</v>
      </c>
      <c r="AK24" s="5" t="s">
        <v>37</v>
      </c>
      <c r="AL24" s="5" t="s">
        <v>36</v>
      </c>
      <c r="AM24" s="5" t="s">
        <v>36</v>
      </c>
      <c r="AN24" s="5" t="s">
        <v>36</v>
      </c>
      <c r="AO24" s="5" t="s">
        <v>37</v>
      </c>
      <c r="AP24" s="5" t="s">
        <v>37</v>
      </c>
      <c r="AQ24" s="5" t="s">
        <v>37</v>
      </c>
      <c r="AR24" s="5" t="s">
        <v>37</v>
      </c>
      <c r="AS24" s="5" t="s">
        <v>37</v>
      </c>
      <c r="AT24" s="5" t="s">
        <v>37</v>
      </c>
      <c r="AU24" s="5" t="s">
        <v>37</v>
      </c>
      <c r="AV24" s="5" t="s">
        <v>37</v>
      </c>
      <c r="AW24" s="7">
        <f t="shared" ref="AW24:AW26" si="1">COUNTIF(AD24:AV24, "SI")</f>
        <v>5</v>
      </c>
      <c r="AX24" s="6" t="str">
        <f t="shared" ref="AX24:AX26" si="2">IF($AS24="SI","CATASTRÓFICO",IF($AW24=0,".",IF($AW24&lt;6,"MODERADO",IF($AW24&lt;12,"MAYOR","CATASTRÓFICO"))))</f>
        <v>MODERADO</v>
      </c>
      <c r="AY24" s="6">
        <v>1</v>
      </c>
      <c r="AZ24" s="118">
        <f t="shared" ref="AZ24:AZ26" si="3">IF(AX24="MODERADO",3,IF(AX24="MAYOR",4,IF(AX24="CATASTRÓFICO",5,"0")))</f>
        <v>3</v>
      </c>
      <c r="BA24" s="8">
        <f t="shared" ref="BA24:BA26" si="4">IF($AZ24=5,5,IF(AND($AZ24=4,$AY24&gt;2),5,IF(AND($AZ24=4,$AY24&lt;3),4,IF(AND($AZ24=3,$AY24=5),5,IF(AND($AZ24=3,$AY24&gt;2),4,IF(AND($AZ24=3,$AY24&lt;3),3,0))))))</f>
        <v>3</v>
      </c>
      <c r="BB24" s="6" t="str">
        <f>IFERROR(INDEX('Ayuda Diligenciamiento'!$AG$11:$AK$15,MATCH($AY24,'Ayuda Diligenciamiento'!$AF$11:$AF$15,0),MATCH($AZ24,'Ayuda Diligenciamiento'!$AG$10:$AK$10,0)),"")</f>
        <v>MODERADO</v>
      </c>
      <c r="BC24" s="357" t="s">
        <v>413</v>
      </c>
      <c r="BD24" s="322"/>
      <c r="BE24" s="322"/>
      <c r="BF24" s="322"/>
      <c r="BG24" s="322"/>
      <c r="BH24" s="322"/>
      <c r="BI24" s="322"/>
      <c r="BJ24" s="464"/>
      <c r="BK24" s="105" t="s">
        <v>499</v>
      </c>
      <c r="BL24" s="465" t="s">
        <v>696</v>
      </c>
      <c r="BM24" s="466"/>
      <c r="BN24" s="466"/>
      <c r="BO24" s="466"/>
      <c r="BP24" s="466"/>
      <c r="BQ24" s="466"/>
      <c r="BR24" s="447"/>
      <c r="BS24" s="9" t="s">
        <v>400</v>
      </c>
      <c r="BT24" s="9" t="s">
        <v>401</v>
      </c>
      <c r="BU24" s="9" t="s">
        <v>402</v>
      </c>
      <c r="BV24" s="9" t="s">
        <v>403</v>
      </c>
      <c r="BW24" s="9" t="s">
        <v>405</v>
      </c>
      <c r="BX24" s="69" t="s">
        <v>406</v>
      </c>
      <c r="BY24" s="9" t="s">
        <v>407</v>
      </c>
      <c r="BZ24" s="9">
        <f t="shared" ref="BZ24:BZ26" si="5">IFERROR(IF(BS24="Asignado", 15, 0), "")</f>
        <v>15</v>
      </c>
      <c r="CA24" s="9">
        <f t="shared" ref="CA24:CA26" si="6">IFERROR(IF(BT24="Adecuado", 15, 0), "")</f>
        <v>15</v>
      </c>
      <c r="CB24" s="9">
        <f t="shared" ref="CB24:CB26" si="7">IFERROR(IF(BU24="Oportuna", 15, 0), "")</f>
        <v>15</v>
      </c>
      <c r="CC24" s="9">
        <f t="shared" ref="CC24:CC26" si="8">IFERROR(IF(BV24="Prevenir", 15,IF(BV24="Detectar", 10, 0)), "")</f>
        <v>15</v>
      </c>
      <c r="CD24" s="9">
        <f t="shared" ref="CD24:CD26" si="9">IFERROR(IF(BW24="Confiable", 15, 0), "")</f>
        <v>15</v>
      </c>
      <c r="CE24" s="9">
        <f t="shared" ref="CE24:CE26" si="10">IFERROR(IF(BX24="Se investigan y se resuelven oportunamente", 15, 0), "")</f>
        <v>15</v>
      </c>
      <c r="CF24" s="9">
        <f t="shared" ref="CF24:CF26" si="11">IFERROR(IF(BY24="Completa", 10,IF(BY24="Incompleta",5, 0)), "")</f>
        <v>10</v>
      </c>
      <c r="CG24" s="9">
        <f t="shared" ref="CG24:CG26" si="12">SUM(BZ24:CF24)</f>
        <v>100</v>
      </c>
      <c r="CH24" s="9" t="str">
        <f t="shared" ref="CH24:CH26" si="13">IF(CG24&lt;=85, "Debil", IF(CG24&lt;=95, "Moderado", IF(CG24&lt;=100,"Fuerte","")))</f>
        <v>Fuerte</v>
      </c>
      <c r="CI24" s="9" t="s">
        <v>408</v>
      </c>
      <c r="CJ24" s="9" t="str">
        <f t="shared" ref="CJ24:CJ26" si="14">IF(CI24="Siempre se ejecuta","Fuerte",IF(CI24="Algunas veces","Moderado",IF(CI24="No se ejecuta","Debil","")))</f>
        <v>Fuerte</v>
      </c>
      <c r="CK24" s="9" t="str">
        <f t="shared" ref="CK24:CK26" si="15">IF(OR(CJ24="Debil",CH24="Debil"),"Debil", IF(OR(CJ24="Moderado",CH24="Moderado"), "Moderado", "Fuerte"))</f>
        <v>Fuerte</v>
      </c>
      <c r="CL24" s="9" t="str">
        <f t="shared" ref="CL24:CL26" si="16">CK24</f>
        <v>Fuerte</v>
      </c>
      <c r="CM24" s="9" t="s">
        <v>409</v>
      </c>
      <c r="CN24" s="9" t="s">
        <v>410</v>
      </c>
      <c r="CO24" s="9">
        <f t="shared" ref="CO24:CO26" si="17">IF(CM24="Directamente",IF(CL24="Fuerte", 2, IF(CL24="Moderado", 1,0)),0)</f>
        <v>2</v>
      </c>
      <c r="CP24" s="9">
        <f t="shared" ref="CP24:CP26" si="18">IF(CN24="Directamente",IF(CL24="Fuerte",2,IF(CL24="Moderado",1,0)),IF(AND(CN24="Indirectamente",CL24="Fuerte"),1,0))</f>
        <v>0</v>
      </c>
      <c r="CQ24" s="9">
        <f t="shared" ref="CQ24:CQ26" si="19">IF(AY24-CO24&lt;=0,1,AY24-CO24)</f>
        <v>1</v>
      </c>
      <c r="CR24" s="9">
        <f t="shared" ref="CR24:CR26" si="20">IF(AZ24-CP24&lt;=0,1,AZ24-CP24)</f>
        <v>3</v>
      </c>
      <c r="CS24" s="9" t="str">
        <f>IF(CN24&lt;&gt;"",INDEX('Ayuda Diligenciamiento'!$AG$11:$AK$15,MATCH(CQ24,'Ayuda Diligenciamiento'!$AF$11:$AF$15,0),MATCH(CR24,'Ayuda Diligenciamiento'!$AG$10:$AK$10,0)),"")</f>
        <v>MODERADO</v>
      </c>
      <c r="CT24" s="145">
        <f t="shared" ref="CT24:CT26" si="21">IF(CS24="BAJO",1,IF(CS24="MODERADO",3,IF(CS24="MAYOR",4,5)))</f>
        <v>3</v>
      </c>
      <c r="CU24" s="71"/>
    </row>
    <row r="25" spans="1:99" ht="180.6" customHeight="1" x14ac:dyDescent="0.3">
      <c r="A25" s="467" t="s">
        <v>695</v>
      </c>
      <c r="B25" s="468"/>
      <c r="C25" s="468"/>
      <c r="D25" s="468"/>
      <c r="E25" s="469"/>
      <c r="F25" s="315" t="s">
        <v>174</v>
      </c>
      <c r="G25" s="315"/>
      <c r="H25" s="315"/>
      <c r="I25" s="315"/>
      <c r="J25" s="315"/>
      <c r="K25" s="315"/>
      <c r="L25" s="315"/>
      <c r="M25" s="315"/>
      <c r="N25" s="403" t="s">
        <v>138</v>
      </c>
      <c r="O25" s="403"/>
      <c r="P25" s="403"/>
      <c r="Q25" s="403"/>
      <c r="R25" s="403"/>
      <c r="S25" s="403"/>
      <c r="T25" s="403"/>
      <c r="U25" s="403"/>
      <c r="V25" s="315" t="s">
        <v>173</v>
      </c>
      <c r="W25" s="322"/>
      <c r="X25" s="322"/>
      <c r="Y25" s="322"/>
      <c r="Z25" s="322"/>
      <c r="AA25" s="322"/>
      <c r="AB25" s="322"/>
      <c r="AC25" s="323"/>
      <c r="AD25" s="5" t="s">
        <v>37</v>
      </c>
      <c r="AE25" s="5" t="s">
        <v>36</v>
      </c>
      <c r="AF25" s="5" t="s">
        <v>37</v>
      </c>
      <c r="AG25" s="5" t="s">
        <v>37</v>
      </c>
      <c r="AH25" s="5" t="s">
        <v>36</v>
      </c>
      <c r="AI25" s="5" t="s">
        <v>37</v>
      </c>
      <c r="AJ25" s="5" t="s">
        <v>37</v>
      </c>
      <c r="AK25" s="5" t="s">
        <v>37</v>
      </c>
      <c r="AL25" s="5" t="s">
        <v>36</v>
      </c>
      <c r="AM25" s="5" t="s">
        <v>36</v>
      </c>
      <c r="AN25" s="5" t="s">
        <v>36</v>
      </c>
      <c r="AO25" s="5" t="s">
        <v>37</v>
      </c>
      <c r="AP25" s="5" t="s">
        <v>37</v>
      </c>
      <c r="AQ25" s="5" t="s">
        <v>37</v>
      </c>
      <c r="AR25" s="5" t="s">
        <v>37</v>
      </c>
      <c r="AS25" s="5" t="s">
        <v>37</v>
      </c>
      <c r="AT25" s="5" t="s">
        <v>37</v>
      </c>
      <c r="AU25" s="5" t="s">
        <v>37</v>
      </c>
      <c r="AV25" s="5" t="s">
        <v>37</v>
      </c>
      <c r="AW25" s="7">
        <f t="shared" si="1"/>
        <v>5</v>
      </c>
      <c r="AX25" s="6" t="str">
        <f t="shared" si="2"/>
        <v>MODERADO</v>
      </c>
      <c r="AY25" s="6">
        <v>1</v>
      </c>
      <c r="AZ25" s="118">
        <f t="shared" si="3"/>
        <v>3</v>
      </c>
      <c r="BA25" s="8">
        <f t="shared" si="4"/>
        <v>3</v>
      </c>
      <c r="BB25" s="6" t="str">
        <f>IFERROR(INDEX('Ayuda Diligenciamiento'!$AG$11:$AK$15,MATCH($AY25,'Ayuda Diligenciamiento'!$AF$11:$AF$15,0),MATCH($AZ25,'Ayuda Diligenciamiento'!$AG$10:$AK$10,0)),"")</f>
        <v>MODERADO</v>
      </c>
      <c r="BC25" s="357" t="s">
        <v>414</v>
      </c>
      <c r="BD25" s="322"/>
      <c r="BE25" s="322"/>
      <c r="BF25" s="322"/>
      <c r="BG25" s="322"/>
      <c r="BH25" s="322"/>
      <c r="BI25" s="322"/>
      <c r="BJ25" s="464"/>
      <c r="BK25" s="105" t="s">
        <v>500</v>
      </c>
      <c r="BL25" s="465" t="s">
        <v>697</v>
      </c>
      <c r="BM25" s="466"/>
      <c r="BN25" s="466"/>
      <c r="BO25" s="466"/>
      <c r="BP25" s="466"/>
      <c r="BQ25" s="466"/>
      <c r="BR25" s="447"/>
      <c r="BS25" s="9" t="s">
        <v>400</v>
      </c>
      <c r="BT25" s="9" t="s">
        <v>401</v>
      </c>
      <c r="BU25" s="9" t="s">
        <v>402</v>
      </c>
      <c r="BV25" s="9" t="s">
        <v>403</v>
      </c>
      <c r="BW25" s="9" t="s">
        <v>405</v>
      </c>
      <c r="BX25" s="69" t="s">
        <v>406</v>
      </c>
      <c r="BY25" s="9" t="s">
        <v>407</v>
      </c>
      <c r="BZ25" s="9">
        <f t="shared" si="5"/>
        <v>15</v>
      </c>
      <c r="CA25" s="9">
        <f t="shared" si="6"/>
        <v>15</v>
      </c>
      <c r="CB25" s="9">
        <f t="shared" si="7"/>
        <v>15</v>
      </c>
      <c r="CC25" s="9">
        <f t="shared" si="8"/>
        <v>15</v>
      </c>
      <c r="CD25" s="9">
        <f t="shared" si="9"/>
        <v>15</v>
      </c>
      <c r="CE25" s="9">
        <f t="shared" si="10"/>
        <v>15</v>
      </c>
      <c r="CF25" s="9">
        <f t="shared" si="11"/>
        <v>10</v>
      </c>
      <c r="CG25" s="9">
        <f t="shared" si="12"/>
        <v>100</v>
      </c>
      <c r="CH25" s="9" t="str">
        <f t="shared" si="13"/>
        <v>Fuerte</v>
      </c>
      <c r="CI25" s="9" t="s">
        <v>408</v>
      </c>
      <c r="CJ25" s="9" t="str">
        <f t="shared" si="14"/>
        <v>Fuerte</v>
      </c>
      <c r="CK25" s="9" t="str">
        <f t="shared" si="15"/>
        <v>Fuerte</v>
      </c>
      <c r="CL25" s="9" t="str">
        <f t="shared" si="16"/>
        <v>Fuerte</v>
      </c>
      <c r="CM25" s="9" t="s">
        <v>409</v>
      </c>
      <c r="CN25" s="9" t="s">
        <v>410</v>
      </c>
      <c r="CO25" s="9">
        <f t="shared" si="17"/>
        <v>2</v>
      </c>
      <c r="CP25" s="9">
        <f t="shared" si="18"/>
        <v>0</v>
      </c>
      <c r="CQ25" s="9">
        <f t="shared" si="19"/>
        <v>1</v>
      </c>
      <c r="CR25" s="9">
        <f t="shared" si="20"/>
        <v>3</v>
      </c>
      <c r="CS25" s="9" t="str">
        <f>IF(CN25&lt;&gt;"",INDEX('Ayuda Diligenciamiento'!$AG$11:$AK$15,MATCH(CQ25,'Ayuda Diligenciamiento'!$AF$11:$AF$15,0),MATCH(CR25,'Ayuda Diligenciamiento'!$AG$10:$AK$10,0)),"")</f>
        <v>MODERADO</v>
      </c>
      <c r="CT25" s="145">
        <f t="shared" si="21"/>
        <v>3</v>
      </c>
      <c r="CU25" s="71"/>
    </row>
    <row r="26" spans="1:99" ht="184.35" customHeight="1" x14ac:dyDescent="0.3">
      <c r="A26" s="287" t="s">
        <v>695</v>
      </c>
      <c r="B26" s="287"/>
      <c r="C26" s="287"/>
      <c r="D26" s="287"/>
      <c r="E26" s="287"/>
      <c r="F26" s="315" t="s">
        <v>174</v>
      </c>
      <c r="G26" s="315"/>
      <c r="H26" s="315"/>
      <c r="I26" s="315"/>
      <c r="J26" s="315"/>
      <c r="K26" s="315"/>
      <c r="L26" s="315"/>
      <c r="M26" s="315"/>
      <c r="N26" s="285" t="s">
        <v>159</v>
      </c>
      <c r="O26" s="285"/>
      <c r="P26" s="285"/>
      <c r="Q26" s="285"/>
      <c r="R26" s="285"/>
      <c r="S26" s="285"/>
      <c r="T26" s="285"/>
      <c r="U26" s="285"/>
      <c r="V26" s="315" t="s">
        <v>173</v>
      </c>
      <c r="W26" s="322"/>
      <c r="X26" s="322"/>
      <c r="Y26" s="322"/>
      <c r="Z26" s="322"/>
      <c r="AA26" s="322"/>
      <c r="AB26" s="322"/>
      <c r="AC26" s="323"/>
      <c r="AD26" s="5" t="s">
        <v>37</v>
      </c>
      <c r="AE26" s="5" t="s">
        <v>36</v>
      </c>
      <c r="AF26" s="5" t="s">
        <v>37</v>
      </c>
      <c r="AG26" s="5" t="s">
        <v>37</v>
      </c>
      <c r="AH26" s="5" t="s">
        <v>36</v>
      </c>
      <c r="AI26" s="5" t="s">
        <v>37</v>
      </c>
      <c r="AJ26" s="5" t="s">
        <v>37</v>
      </c>
      <c r="AK26" s="5" t="s">
        <v>37</v>
      </c>
      <c r="AL26" s="5" t="s">
        <v>36</v>
      </c>
      <c r="AM26" s="5" t="s">
        <v>36</v>
      </c>
      <c r="AN26" s="5" t="s">
        <v>36</v>
      </c>
      <c r="AO26" s="5" t="s">
        <v>37</v>
      </c>
      <c r="AP26" s="5" t="s">
        <v>37</v>
      </c>
      <c r="AQ26" s="5" t="s">
        <v>37</v>
      </c>
      <c r="AR26" s="5" t="s">
        <v>37</v>
      </c>
      <c r="AS26" s="5" t="s">
        <v>37</v>
      </c>
      <c r="AT26" s="5" t="s">
        <v>37</v>
      </c>
      <c r="AU26" s="5" t="s">
        <v>37</v>
      </c>
      <c r="AV26" s="5" t="s">
        <v>37</v>
      </c>
      <c r="AW26" s="7">
        <f t="shared" si="1"/>
        <v>5</v>
      </c>
      <c r="AX26" s="6" t="str">
        <f t="shared" si="2"/>
        <v>MODERADO</v>
      </c>
      <c r="AY26" s="6">
        <v>1</v>
      </c>
      <c r="AZ26" s="118">
        <f t="shared" si="3"/>
        <v>3</v>
      </c>
      <c r="BA26" s="8">
        <f t="shared" si="4"/>
        <v>3</v>
      </c>
      <c r="BB26" s="6" t="str">
        <f>IFERROR(INDEX('Ayuda Diligenciamiento'!$AG$11:$AK$15,MATCH($AY26,'Ayuda Diligenciamiento'!$AF$11:$AF$15,0),MATCH($AZ26,'Ayuda Diligenciamiento'!$AG$10:$AK$10,0)),"")</f>
        <v>MODERADO</v>
      </c>
      <c r="BC26" s="357" t="s">
        <v>414</v>
      </c>
      <c r="BD26" s="322"/>
      <c r="BE26" s="322"/>
      <c r="BF26" s="322"/>
      <c r="BG26" s="322"/>
      <c r="BH26" s="322"/>
      <c r="BI26" s="322"/>
      <c r="BJ26" s="464"/>
      <c r="BK26" s="105" t="s">
        <v>500</v>
      </c>
      <c r="BL26" s="465" t="s">
        <v>697</v>
      </c>
      <c r="BM26" s="466"/>
      <c r="BN26" s="466"/>
      <c r="BO26" s="466"/>
      <c r="BP26" s="466"/>
      <c r="BQ26" s="466"/>
      <c r="BR26" s="447"/>
      <c r="BS26" s="9" t="s">
        <v>400</v>
      </c>
      <c r="BT26" s="9" t="s">
        <v>401</v>
      </c>
      <c r="BU26" s="9" t="s">
        <v>402</v>
      </c>
      <c r="BV26" s="9" t="s">
        <v>403</v>
      </c>
      <c r="BW26" s="9" t="s">
        <v>405</v>
      </c>
      <c r="BX26" s="69" t="s">
        <v>406</v>
      </c>
      <c r="BY26" s="9" t="s">
        <v>407</v>
      </c>
      <c r="BZ26" s="9">
        <f t="shared" si="5"/>
        <v>15</v>
      </c>
      <c r="CA26" s="9">
        <f t="shared" si="6"/>
        <v>15</v>
      </c>
      <c r="CB26" s="9">
        <f t="shared" si="7"/>
        <v>15</v>
      </c>
      <c r="CC26" s="9">
        <f t="shared" si="8"/>
        <v>15</v>
      </c>
      <c r="CD26" s="9">
        <f t="shared" si="9"/>
        <v>15</v>
      </c>
      <c r="CE26" s="9">
        <f t="shared" si="10"/>
        <v>15</v>
      </c>
      <c r="CF26" s="9">
        <f t="shared" si="11"/>
        <v>10</v>
      </c>
      <c r="CG26" s="9">
        <f t="shared" si="12"/>
        <v>100</v>
      </c>
      <c r="CH26" s="9" t="str">
        <f t="shared" si="13"/>
        <v>Fuerte</v>
      </c>
      <c r="CI26" s="9" t="s">
        <v>408</v>
      </c>
      <c r="CJ26" s="9" t="str">
        <f t="shared" si="14"/>
        <v>Fuerte</v>
      </c>
      <c r="CK26" s="9" t="str">
        <f t="shared" si="15"/>
        <v>Fuerte</v>
      </c>
      <c r="CL26" s="9" t="str">
        <f t="shared" si="16"/>
        <v>Fuerte</v>
      </c>
      <c r="CM26" s="9" t="s">
        <v>409</v>
      </c>
      <c r="CN26" s="9" t="s">
        <v>410</v>
      </c>
      <c r="CO26" s="9">
        <f t="shared" si="17"/>
        <v>2</v>
      </c>
      <c r="CP26" s="9">
        <f t="shared" si="18"/>
        <v>0</v>
      </c>
      <c r="CQ26" s="9">
        <f t="shared" si="19"/>
        <v>1</v>
      </c>
      <c r="CR26" s="9">
        <f t="shared" si="20"/>
        <v>3</v>
      </c>
      <c r="CS26" s="9" t="str">
        <f>IF(CN26&lt;&gt;"",INDEX('Ayuda Diligenciamiento'!$AG$11:$AK$15,MATCH(CQ26,'Ayuda Diligenciamiento'!$AF$11:$AF$15,0),MATCH(CR26,'Ayuda Diligenciamiento'!$AG$10:$AK$10,0)),"")</f>
        <v>MODERADO</v>
      </c>
      <c r="CT26" s="145">
        <f t="shared" si="21"/>
        <v>3</v>
      </c>
      <c r="CU26" s="71"/>
    </row>
  </sheetData>
  <mergeCells count="101">
    <mergeCell ref="CI17:CI22"/>
    <mergeCell ref="BZ17:BZ22"/>
    <mergeCell ref="CA17:CA22"/>
    <mergeCell ref="CB17:CB22"/>
    <mergeCell ref="CC17:CC22"/>
    <mergeCell ref="CD17:CD22"/>
    <mergeCell ref="CT17:CT22"/>
    <mergeCell ref="CO17:CO22"/>
    <mergeCell ref="CP17:CP22"/>
    <mergeCell ref="CQ17:CQ22"/>
    <mergeCell ref="CR17:CR22"/>
    <mergeCell ref="CS17:CS22"/>
    <mergeCell ref="CJ17:CJ22"/>
    <mergeCell ref="CK17:CK22"/>
    <mergeCell ref="CL17:CL22"/>
    <mergeCell ref="CM17:CM22"/>
    <mergeCell ref="CN17:CN22"/>
    <mergeCell ref="A17:E22"/>
    <mergeCell ref="F17:M22"/>
    <mergeCell ref="N17:U22"/>
    <mergeCell ref="BK17:BK22"/>
    <mergeCell ref="BL17:BR22"/>
    <mergeCell ref="CE17:CE22"/>
    <mergeCell ref="CF17:CF22"/>
    <mergeCell ref="CG17:CG22"/>
    <mergeCell ref="CH17:CH22"/>
    <mergeCell ref="AU18:AU22"/>
    <mergeCell ref="AV18:AV22"/>
    <mergeCell ref="AK18:AK22"/>
    <mergeCell ref="AL18:AL22"/>
    <mergeCell ref="AM18:AM22"/>
    <mergeCell ref="AD18:AD22"/>
    <mergeCell ref="AE18:AE22"/>
    <mergeCell ref="AF18:AF22"/>
    <mergeCell ref="AG18:AG22"/>
    <mergeCell ref="AH18:AH22"/>
    <mergeCell ref="AQ18:AQ22"/>
    <mergeCell ref="AR18:AR22"/>
    <mergeCell ref="AS18:AS22"/>
    <mergeCell ref="AJ18:AJ22"/>
    <mergeCell ref="BC26:BJ26"/>
    <mergeCell ref="F25:M25"/>
    <mergeCell ref="N25:U25"/>
    <mergeCell ref="V25:AC25"/>
    <mergeCell ref="BL26:BR26"/>
    <mergeCell ref="BS16:CL16"/>
    <mergeCell ref="A26:E26"/>
    <mergeCell ref="F26:M26"/>
    <mergeCell ref="N26:U26"/>
    <mergeCell ref="V26:AC26"/>
    <mergeCell ref="V17:AC22"/>
    <mergeCell ref="AD16:BB16"/>
    <mergeCell ref="AW18:AW22"/>
    <mergeCell ref="A24:E24"/>
    <mergeCell ref="A25:E25"/>
    <mergeCell ref="BL23:BR23"/>
    <mergeCell ref="BL24:BR24"/>
    <mergeCell ref="BL25:BR25"/>
    <mergeCell ref="BB17:BB22"/>
    <mergeCell ref="BC17:BJ22"/>
    <mergeCell ref="BC25:BJ25"/>
    <mergeCell ref="A23:E23"/>
    <mergeCell ref="AI18:AI22"/>
    <mergeCell ref="AT18:AT22"/>
    <mergeCell ref="CM16:CS16"/>
    <mergeCell ref="G1:AC1"/>
    <mergeCell ref="F2:L2"/>
    <mergeCell ref="M2:AC2"/>
    <mergeCell ref="F3:L3"/>
    <mergeCell ref="M3:AC3"/>
    <mergeCell ref="F5:M5"/>
    <mergeCell ref="N5:AC5"/>
    <mergeCell ref="F6:M6"/>
    <mergeCell ref="N6:AC6"/>
    <mergeCell ref="L15:BJ15"/>
    <mergeCell ref="A16:AC16"/>
    <mergeCell ref="BC16:BR16"/>
    <mergeCell ref="CU17:CU22"/>
    <mergeCell ref="AN18:AN22"/>
    <mergeCell ref="AO18:AO22"/>
    <mergeCell ref="AP18:AP22"/>
    <mergeCell ref="F24:M24"/>
    <mergeCell ref="N24:U24"/>
    <mergeCell ref="V24:AC24"/>
    <mergeCell ref="BC24:BJ24"/>
    <mergeCell ref="F23:M23"/>
    <mergeCell ref="N23:U23"/>
    <mergeCell ref="V23:AC23"/>
    <mergeCell ref="BC23:BJ23"/>
    <mergeCell ref="BU17:BU22"/>
    <mergeCell ref="BV17:BV22"/>
    <mergeCell ref="BW17:BW22"/>
    <mergeCell ref="BX17:BX22"/>
    <mergeCell ref="BY17:BY22"/>
    <mergeCell ref="BS17:BS22"/>
    <mergeCell ref="BT17:BT22"/>
    <mergeCell ref="AY17:AY22"/>
    <mergeCell ref="AD17:AV17"/>
    <mergeCell ref="AX17:AX22"/>
    <mergeCell ref="AZ18:AZ22"/>
    <mergeCell ref="BA18:BA22"/>
  </mergeCells>
  <conditionalFormatting sqref="F23:BL26 A27:CU300 A23:A26">
    <cfRule type="cellIs" dxfId="22" priority="9" operator="equal">
      <formula>"MODERADO"</formula>
    </cfRule>
    <cfRule type="cellIs" dxfId="21" priority="10" operator="equal">
      <formula>"MAYOR"</formula>
    </cfRule>
    <cfRule type="cellIs" dxfId="20" priority="11" operator="equal">
      <formula>"CATASTRÓFICO"</formula>
    </cfRule>
  </conditionalFormatting>
  <conditionalFormatting sqref="AX8:BB9 AX15:BB15 AX23:AY26 BA23:BB26 AX27:BB1048576">
    <cfRule type="containsText" dxfId="19" priority="8" operator="containsText" text=".">
      <formula>NOT(ISERROR(SEARCH(".",AX8)))</formula>
    </cfRule>
  </conditionalFormatting>
  <conditionalFormatting sqref="AX17:BB17 AZ18:BA18">
    <cfRule type="containsText" dxfId="18" priority="4" operator="containsText" text=".">
      <formula>NOT(ISERROR(SEARCH(".",AX17)))</formula>
    </cfRule>
    <cfRule type="containsText" dxfId="17" priority="5" operator="containsText" text="MODERADO">
      <formula>NOT(ISERROR(SEARCH("MODERADO",AX17)))</formula>
    </cfRule>
    <cfRule type="containsText" dxfId="16" priority="6" operator="containsText" text="MAYOR">
      <formula>NOT(ISERROR(SEARCH("MAYOR",AX17)))</formula>
    </cfRule>
    <cfRule type="containsText" dxfId="15" priority="7" operator="containsText" text="CATASTRÓFICO">
      <formula>NOT(ISERROR(SEARCH("CATASTRÓFICO",AX17)))</formula>
    </cfRule>
  </conditionalFormatting>
  <conditionalFormatting sqref="BS23:CU26">
    <cfRule type="cellIs" dxfId="14" priority="1" operator="equal">
      <formula>"MODERADO"</formula>
    </cfRule>
    <cfRule type="cellIs" dxfId="13" priority="2" operator="equal">
      <formula>"MAYOR"</formula>
    </cfRule>
    <cfRule type="cellIs" dxfId="12" priority="3" operator="equal">
      <formula>"CATASTRÓFICO"</formula>
    </cfRule>
  </conditionalFormatting>
  <dataValidations count="12">
    <dataValidation type="list" allowBlank="1" showInputMessage="1" showErrorMessage="1" sqref="AY23:AY26" xr:uid="{00000000-0002-0000-1100-000000000000}">
      <formula1>"1,2,3,4,5"</formula1>
    </dataValidation>
    <dataValidation type="list" allowBlank="1" showInputMessage="1" showErrorMessage="1" sqref="AD23:AV26" xr:uid="{00000000-0002-0000-1100-000001000000}">
      <formula1>"SI, NO"</formula1>
    </dataValidation>
    <dataValidation type="list" allowBlank="1" showInputMessage="1" showErrorMessage="1" sqref="CN23:CN26" xr:uid="{00000000-0002-0000-1100-000002000000}">
      <formula1>"Directamente, Indirectamente, No disminuye"</formula1>
    </dataValidation>
    <dataValidation type="list" allowBlank="1" showInputMessage="1" showErrorMessage="1" sqref="CM23:CM26" xr:uid="{00000000-0002-0000-1100-000003000000}">
      <formula1>"Directamente, No disminuye"</formula1>
    </dataValidation>
    <dataValidation type="list" allowBlank="1" showInputMessage="1" showErrorMessage="1" sqref="CI23:CI26" xr:uid="{00000000-0002-0000-1100-000004000000}">
      <formula1>"Siempre se ejecuta, Algunas veces, No se ejecuta"</formula1>
    </dataValidation>
    <dataValidation type="list" allowBlank="1" showInputMessage="1" showErrorMessage="1" sqref="BY23:BY26" xr:uid="{00000000-0002-0000-1100-000005000000}">
      <formula1>"Completa, Incompleta, No existe"</formula1>
    </dataValidation>
    <dataValidation type="list" allowBlank="1" showInputMessage="1" showErrorMessage="1" sqref="BX23:BX26" xr:uid="{00000000-0002-0000-1100-000006000000}">
      <formula1>"Se investigan y se resuelven oportunamente, No se investigan y se resuelven oportunamente"</formula1>
    </dataValidation>
    <dataValidation type="list" allowBlank="1" showInputMessage="1" showErrorMessage="1" sqref="BW23:BW26" xr:uid="{00000000-0002-0000-1100-000007000000}">
      <formula1>"Confiable, No confiable"</formula1>
    </dataValidation>
    <dataValidation type="list" allowBlank="1" showInputMessage="1" showErrorMessage="1" sqref="BV23:BV26" xr:uid="{00000000-0002-0000-1100-000008000000}">
      <formula1>"Prevenir, Detectar, No es un control"</formula1>
    </dataValidation>
    <dataValidation type="list" allowBlank="1" showInputMessage="1" showErrorMessage="1" sqref="BU23:BU26" xr:uid="{00000000-0002-0000-1100-000009000000}">
      <formula1>"Oportuna, Inoportuna"</formula1>
    </dataValidation>
    <dataValidation type="list" allowBlank="1" showInputMessage="1" showErrorMessage="1" sqref="BT23:BT26" xr:uid="{00000000-0002-0000-1100-00000A000000}">
      <formula1>"Adecuado, Inadecuado"</formula1>
    </dataValidation>
    <dataValidation type="list" allowBlank="1" showInputMessage="1" showErrorMessage="1" sqref="BS23:BS26" xr:uid="{00000000-0002-0000-1100-00000B000000}">
      <formula1>"Asignado, No asignado"</formula1>
    </dataValidation>
  </dataValidations>
  <pageMargins left="0.7" right="0.7" top="0.75" bottom="0.75" header="0.3" footer="0.3"/>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U25"/>
  <sheetViews>
    <sheetView showGridLines="0" tabSelected="1"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1" width="2.5546875" customWidth="1"/>
    <col min="22" max="28" width="2.5546875" style="31" customWidth="1"/>
    <col min="29" max="29" width="28.88671875" style="31"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61" width="2.44140625" style="31" customWidth="1"/>
    <col min="62" max="62" width="28.5546875" style="31" customWidth="1"/>
    <col min="63" max="63" width="45.88671875" style="31" customWidth="1"/>
    <col min="64" max="69" width="2.44140625" style="31" customWidth="1"/>
    <col min="70" max="70" width="28.5546875" style="31"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46.554687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COUNTIF($CS$23:$CS$267,AE2)</f>
        <v>0</v>
      </c>
    </row>
    <row r="3" spans="1:99" ht="15" customHeight="1" x14ac:dyDescent="0.3">
      <c r="F3" s="269" t="s">
        <v>894</v>
      </c>
      <c r="G3" s="269"/>
      <c r="H3" s="269"/>
      <c r="I3" s="269"/>
      <c r="J3" s="269"/>
      <c r="K3" s="269"/>
      <c r="L3" s="269"/>
      <c r="M3" s="269" t="s">
        <v>171</v>
      </c>
      <c r="N3" s="269"/>
      <c r="O3" s="269"/>
      <c r="P3" s="269"/>
      <c r="Q3" s="269"/>
      <c r="R3" s="269"/>
      <c r="S3" s="269"/>
      <c r="T3" s="269"/>
      <c r="U3" s="269"/>
      <c r="V3" s="269"/>
      <c r="W3" s="269"/>
      <c r="X3" s="269"/>
      <c r="Y3" s="269"/>
      <c r="Z3" s="269"/>
      <c r="AA3" s="269"/>
      <c r="AB3" s="269"/>
      <c r="AC3" s="269"/>
      <c r="AE3" s="121" t="s">
        <v>367</v>
      </c>
      <c r="AF3" s="121">
        <f>COUNTIF($CS$23:$CS$267,AE3)</f>
        <v>0</v>
      </c>
    </row>
    <row r="4" spans="1:99" x14ac:dyDescent="0.3">
      <c r="V4"/>
      <c r="W4"/>
      <c r="X4"/>
      <c r="Y4"/>
      <c r="Z4"/>
      <c r="AA4"/>
      <c r="AB4"/>
      <c r="AC4"/>
      <c r="AE4" s="121" t="s">
        <v>372</v>
      </c>
      <c r="AF4" s="121">
        <f>COUNTIF($CS$23:$CS$267,AE4)</f>
        <v>3</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COUNTIF($CS$23:$CS$267,AE5)</f>
        <v>0</v>
      </c>
    </row>
    <row r="6" spans="1:99" x14ac:dyDescent="0.3">
      <c r="F6" s="270">
        <v>45211</v>
      </c>
      <c r="G6" s="269"/>
      <c r="H6" s="269"/>
      <c r="I6" s="269"/>
      <c r="J6" s="269"/>
      <c r="K6" s="269"/>
      <c r="L6" s="269"/>
      <c r="M6" s="269"/>
      <c r="N6" s="269" t="s">
        <v>457</v>
      </c>
      <c r="O6" s="269"/>
      <c r="P6" s="269"/>
      <c r="Q6" s="269"/>
      <c r="R6" s="269"/>
      <c r="S6" s="269"/>
      <c r="T6" s="269"/>
      <c r="U6" s="269"/>
      <c r="V6" s="269"/>
      <c r="W6" s="269"/>
      <c r="X6" s="269"/>
      <c r="Y6" s="269"/>
      <c r="Z6" s="269"/>
      <c r="AA6" s="269"/>
      <c r="AB6" s="269"/>
      <c r="AC6" s="269"/>
    </row>
    <row r="7" spans="1:99" hidden="1" x14ac:dyDescent="0.3">
      <c r="V7"/>
      <c r="W7"/>
      <c r="X7"/>
      <c r="Y7"/>
      <c r="Z7"/>
      <c r="AA7"/>
      <c r="AB7"/>
      <c r="AC7"/>
    </row>
    <row r="8" spans="1:99" hidden="1" x14ac:dyDescent="0.3">
      <c r="V8"/>
      <c r="W8"/>
      <c r="X8"/>
      <c r="Y8"/>
      <c r="Z8"/>
      <c r="AA8"/>
      <c r="AB8"/>
      <c r="AC8"/>
    </row>
    <row r="9" spans="1:99" ht="5.0999999999999996" hidden="1" customHeight="1" x14ac:dyDescent="0.3">
      <c r="V9"/>
      <c r="W9"/>
      <c r="X9"/>
      <c r="Y9"/>
      <c r="Z9"/>
      <c r="AA9"/>
      <c r="AB9"/>
      <c r="AC9"/>
      <c r="AI9" s="1"/>
      <c r="AJ9" s="1"/>
      <c r="AK9" s="1"/>
      <c r="AL9" s="1"/>
      <c r="AM9" s="1"/>
      <c r="AN9" s="1"/>
      <c r="AO9" s="1"/>
      <c r="AP9" s="1"/>
      <c r="AQ9" s="1"/>
      <c r="AR9" s="1"/>
      <c r="AS9" s="1"/>
      <c r="AT9" s="1"/>
      <c r="AU9" s="1"/>
      <c r="AV9" s="1"/>
      <c r="AW9" s="1"/>
      <c r="AX9" s="1"/>
      <c r="AY9" s="1"/>
      <c r="AZ9" s="1"/>
      <c r="BA9" s="1"/>
      <c r="BB9" s="1"/>
      <c r="BC9" s="41"/>
      <c r="BD9" s="41"/>
      <c r="BE9" s="41"/>
      <c r="BF9" s="41"/>
      <c r="BG9" s="41"/>
    </row>
    <row r="10" spans="1:99" ht="15" hidden="1" customHeight="1" x14ac:dyDescent="0.3">
      <c r="V10"/>
      <c r="W10"/>
      <c r="X10"/>
      <c r="Y10"/>
      <c r="Z10"/>
      <c r="AA10"/>
      <c r="AB10"/>
      <c r="AC10"/>
    </row>
    <row r="11" spans="1:99" hidden="1" x14ac:dyDescent="0.3">
      <c r="V11"/>
      <c r="W11"/>
      <c r="X11"/>
      <c r="Y11"/>
      <c r="Z11"/>
      <c r="AA11"/>
      <c r="AB11"/>
      <c r="AC11"/>
    </row>
    <row r="12" spans="1:99" hidden="1" x14ac:dyDescent="0.3">
      <c r="V12"/>
      <c r="W12"/>
      <c r="X12"/>
      <c r="Y12"/>
      <c r="Z12"/>
      <c r="AA12"/>
      <c r="AB12"/>
      <c r="AC12"/>
    </row>
    <row r="13" spans="1:99" hidden="1" x14ac:dyDescent="0.3">
      <c r="V13"/>
      <c r="W13"/>
      <c r="X13"/>
      <c r="Y13"/>
      <c r="Z13"/>
      <c r="AA13"/>
      <c r="AB13"/>
      <c r="AC13"/>
    </row>
    <row r="14" spans="1:99" hidden="1" x14ac:dyDescent="0.3">
      <c r="V14"/>
      <c r="W14"/>
      <c r="X14"/>
      <c r="Y14"/>
      <c r="Z14"/>
      <c r="AA14"/>
      <c r="AB14"/>
      <c r="AC14"/>
    </row>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ht="14.4" customHeight="1"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156.6" customHeight="1" x14ac:dyDescent="0.3">
      <c r="A23" s="470" t="s">
        <v>851</v>
      </c>
      <c r="B23" s="470"/>
      <c r="C23" s="470"/>
      <c r="D23" s="470"/>
      <c r="E23" s="471"/>
      <c r="F23" s="442" t="s">
        <v>852</v>
      </c>
      <c r="G23" s="442"/>
      <c r="H23" s="442"/>
      <c r="I23" s="442"/>
      <c r="J23" s="442"/>
      <c r="K23" s="442"/>
      <c r="L23" s="442"/>
      <c r="M23" s="442"/>
      <c r="N23" s="447" t="s">
        <v>147</v>
      </c>
      <c r="O23" s="384"/>
      <c r="P23" s="384"/>
      <c r="Q23" s="384"/>
      <c r="R23" s="384"/>
      <c r="S23" s="384"/>
      <c r="T23" s="384"/>
      <c r="U23" s="384"/>
      <c r="V23" s="291" t="s">
        <v>168</v>
      </c>
      <c r="W23" s="291"/>
      <c r="X23" s="291"/>
      <c r="Y23" s="291"/>
      <c r="Z23" s="291"/>
      <c r="AA23" s="291"/>
      <c r="AB23" s="291"/>
      <c r="AC23" s="292"/>
      <c r="AD23" s="43" t="s">
        <v>36</v>
      </c>
      <c r="AE23" s="44" t="s">
        <v>36</v>
      </c>
      <c r="AF23" s="44" t="s">
        <v>36</v>
      </c>
      <c r="AG23" s="44" t="s">
        <v>36</v>
      </c>
      <c r="AH23" s="44" t="s">
        <v>36</v>
      </c>
      <c r="AI23" s="44" t="s">
        <v>36</v>
      </c>
      <c r="AJ23" s="44" t="s">
        <v>37</v>
      </c>
      <c r="AK23" s="44" t="s">
        <v>37</v>
      </c>
      <c r="AL23" s="44" t="s">
        <v>36</v>
      </c>
      <c r="AM23" s="44" t="s">
        <v>36</v>
      </c>
      <c r="AN23" s="44" t="s">
        <v>36</v>
      </c>
      <c r="AO23" s="44" t="s">
        <v>36</v>
      </c>
      <c r="AP23" s="44" t="s">
        <v>36</v>
      </c>
      <c r="AQ23" s="44" t="s">
        <v>36</v>
      </c>
      <c r="AR23" s="44" t="s">
        <v>36</v>
      </c>
      <c r="AS23" s="44" t="s">
        <v>37</v>
      </c>
      <c r="AT23" s="44" t="s">
        <v>36</v>
      </c>
      <c r="AU23" s="44" t="s">
        <v>36</v>
      </c>
      <c r="AV23" s="45" t="s">
        <v>37</v>
      </c>
      <c r="AW23" s="7">
        <f t="shared" ref="AW23:AW25" si="0">COUNTIF(AD23:AV23, "SI")</f>
        <v>15</v>
      </c>
      <c r="AX23" s="42" t="str">
        <f t="shared" ref="AX23:AX25" si="1">IF($AS23="SI","CATASTRÓFICO",IF($AW23=0,".",IF($AW23&lt;6,"MODERADO",IF($AW23&lt;12,"MAYOR","CATASTRÓFICO"))))</f>
        <v>CATASTRÓFICO</v>
      </c>
      <c r="AY23" s="46">
        <v>1</v>
      </c>
      <c r="AZ23" s="141">
        <f t="shared" ref="AZ23:AZ25" si="2">IF(AX23="MODERADO",3,IF(AX23="MAYOR",4,IF(AX23="CATASTRÓFICO",5,"0")))</f>
        <v>5</v>
      </c>
      <c r="BA23" s="48">
        <f t="shared" ref="BA23:BA25" si="3">IF($AZ23=5,5,IF(AND($AZ23=4,$AY23&gt;2),5,IF(AND($AZ23=4,$AY23&lt;3),4,IF(AND($AZ23=3,$AY23=5),5,IF(AND($AZ23=3,$AY23&gt;2),4,IF(AND($AZ23=3,$AY23&lt;3),3,0))))))</f>
        <v>5</v>
      </c>
      <c r="BB23" s="6" t="s">
        <v>411</v>
      </c>
      <c r="BC23" s="448" t="s">
        <v>856</v>
      </c>
      <c r="BD23" s="387"/>
      <c r="BE23" s="387"/>
      <c r="BF23" s="387"/>
      <c r="BG23" s="387"/>
      <c r="BH23" s="387"/>
      <c r="BI23" s="387"/>
      <c r="BJ23" s="388"/>
      <c r="BK23" s="79" t="s">
        <v>443</v>
      </c>
      <c r="BL23" s="423" t="s">
        <v>857</v>
      </c>
      <c r="BM23" s="424"/>
      <c r="BN23" s="424"/>
      <c r="BO23" s="424"/>
      <c r="BP23" s="424"/>
      <c r="BQ23" s="424"/>
      <c r="BR23" s="425"/>
      <c r="BS23" s="138" t="s">
        <v>400</v>
      </c>
      <c r="BT23" s="138" t="s">
        <v>401</v>
      </c>
      <c r="BU23" s="138" t="s">
        <v>402</v>
      </c>
      <c r="BV23" s="138" t="s">
        <v>403</v>
      </c>
      <c r="BW23" s="138" t="s">
        <v>405</v>
      </c>
      <c r="BX23" s="139" t="s">
        <v>406</v>
      </c>
      <c r="BY23" s="138" t="s">
        <v>407</v>
      </c>
      <c r="BZ23" s="138">
        <f t="shared" ref="BZ23:BZ25" si="4">IFERROR(IF(BS23="Asignado", 15, 0), "")</f>
        <v>15</v>
      </c>
      <c r="CA23" s="138">
        <f t="shared" ref="CA23:CA25" si="5">IFERROR(IF(BT23="Adecuado", 15, 0), "")</f>
        <v>15</v>
      </c>
      <c r="CB23" s="138">
        <f t="shared" ref="CB23:CB25" si="6">IFERROR(IF(BU23="Oportuna", 15, 0), "")</f>
        <v>15</v>
      </c>
      <c r="CC23" s="138">
        <f t="shared" ref="CC23:CC25" si="7">IFERROR(IF(BV23="Prevenir", 15,IF(BV23="Detectar", 10, 0)), "")</f>
        <v>15</v>
      </c>
      <c r="CD23" s="138">
        <f t="shared" ref="CD23:CD25" si="8">IFERROR(IF(BW23="Confiable", 15, 0), "")</f>
        <v>15</v>
      </c>
      <c r="CE23" s="138">
        <f t="shared" ref="CE23:CE25" si="9">IFERROR(IF(BX23="Se investigan y se resuelven oportunamente", 15, 0), "")</f>
        <v>15</v>
      </c>
      <c r="CF23" s="138">
        <f t="shared" ref="CF23:CF25" si="10">IFERROR(IF(BY23="Completa", 10,IF(BY23="Incompleta",5, 0)), "")</f>
        <v>10</v>
      </c>
      <c r="CG23" s="138">
        <f t="shared" ref="CG23:CG25" si="11">SUM(BZ23:CF23)</f>
        <v>100</v>
      </c>
      <c r="CH23" s="138" t="str">
        <f t="shared" ref="CH23:CH25" si="12">IF(CG23&lt;=85, "Debil", IF(CG23&lt;=95, "Moderado", IF(CG23&lt;=100,"Fuerte","")))</f>
        <v>Fuerte</v>
      </c>
      <c r="CI23" s="138" t="s">
        <v>408</v>
      </c>
      <c r="CJ23" s="138" t="str">
        <f t="shared" ref="CJ23:CJ25" si="13">IF(CI23="Siempre se ejecuta","Fuerte",IF(CI23="Algunas veces","Moderado",IF(CI23="No se ejecuta","Debil","")))</f>
        <v>Fuerte</v>
      </c>
      <c r="CK23" s="138" t="str">
        <f t="shared" ref="CK23:CK25" si="14">IF(OR(CJ23="Debil",CH23="Debil"),"Debil", IF(OR(CJ23="Moderado",CH23="Moderado"), "Moderado", "Fuerte"))</f>
        <v>Fuerte</v>
      </c>
      <c r="CL23" s="138" t="str">
        <f t="shared" ref="CL23:CL25" si="15">CK23</f>
        <v>Fuerte</v>
      </c>
      <c r="CM23" s="138" t="s">
        <v>409</v>
      </c>
      <c r="CN23" s="138" t="s">
        <v>412</v>
      </c>
      <c r="CO23" s="138">
        <f t="shared" ref="CO23:CO25" si="16">IF(CM23="Directamente",IF(CL23="Fuerte", 2, IF(CL23="Moderado", 1,0)),0)</f>
        <v>2</v>
      </c>
      <c r="CP23" s="138">
        <f t="shared" ref="CP23:CP25" si="17">IF(CN23="Directamente",IF(CL23="Fuerte",2,IF(CL23="Moderado",1,0)),IF(AND(CN23="Indirectamente",CL23="Fuerte"),1,0))</f>
        <v>1</v>
      </c>
      <c r="CQ23" s="138">
        <f t="shared" ref="CQ23:CR25" si="18">IF(AY23-CO23&lt;=0,1,AY23-CO23)</f>
        <v>1</v>
      </c>
      <c r="CR23" s="138">
        <f t="shared" si="18"/>
        <v>4</v>
      </c>
      <c r="CS23" s="138" t="s">
        <v>372</v>
      </c>
      <c r="CT23" s="145">
        <f t="shared" ref="CT23:CT25" si="19">IF(CS23="BAJO",1,IF(CS23="MODERADO",3,IF(CS23="MAYOR",4,5)))</f>
        <v>4</v>
      </c>
      <c r="CU23" s="79" t="s">
        <v>140</v>
      </c>
    </row>
    <row r="24" spans="1:99" ht="157.35" customHeight="1" x14ac:dyDescent="0.3">
      <c r="A24" s="470" t="s">
        <v>853</v>
      </c>
      <c r="B24" s="470"/>
      <c r="C24" s="470"/>
      <c r="D24" s="470"/>
      <c r="E24" s="471"/>
      <c r="F24" s="442" t="s">
        <v>854</v>
      </c>
      <c r="G24" s="442"/>
      <c r="H24" s="442"/>
      <c r="I24" s="442"/>
      <c r="J24" s="442"/>
      <c r="K24" s="442"/>
      <c r="L24" s="442"/>
      <c r="M24" s="442"/>
      <c r="N24" s="447" t="s">
        <v>147</v>
      </c>
      <c r="O24" s="384"/>
      <c r="P24" s="384"/>
      <c r="Q24" s="384"/>
      <c r="R24" s="384"/>
      <c r="S24" s="384"/>
      <c r="T24" s="384"/>
      <c r="U24" s="384"/>
      <c r="V24" s="291" t="s">
        <v>168</v>
      </c>
      <c r="W24" s="291"/>
      <c r="X24" s="291"/>
      <c r="Y24" s="291"/>
      <c r="Z24" s="291"/>
      <c r="AA24" s="291"/>
      <c r="AB24" s="291"/>
      <c r="AC24" s="292"/>
      <c r="AD24" s="43" t="s">
        <v>36</v>
      </c>
      <c r="AE24" s="44" t="s">
        <v>36</v>
      </c>
      <c r="AF24" s="44" t="s">
        <v>36</v>
      </c>
      <c r="AG24" s="44" t="s">
        <v>36</v>
      </c>
      <c r="AH24" s="44" t="s">
        <v>36</v>
      </c>
      <c r="AI24" s="44" t="s">
        <v>36</v>
      </c>
      <c r="AJ24" s="44" t="s">
        <v>37</v>
      </c>
      <c r="AK24" s="44" t="s">
        <v>37</v>
      </c>
      <c r="AL24" s="44" t="s">
        <v>36</v>
      </c>
      <c r="AM24" s="44" t="s">
        <v>36</v>
      </c>
      <c r="AN24" s="44" t="s">
        <v>36</v>
      </c>
      <c r="AO24" s="44" t="s">
        <v>36</v>
      </c>
      <c r="AP24" s="44" t="s">
        <v>36</v>
      </c>
      <c r="AQ24" s="44" t="s">
        <v>36</v>
      </c>
      <c r="AR24" s="44" t="s">
        <v>36</v>
      </c>
      <c r="AS24" s="44" t="s">
        <v>37</v>
      </c>
      <c r="AT24" s="44" t="s">
        <v>36</v>
      </c>
      <c r="AU24" s="44" t="s">
        <v>36</v>
      </c>
      <c r="AV24" s="45" t="s">
        <v>37</v>
      </c>
      <c r="AW24" s="7">
        <f t="shared" si="0"/>
        <v>15</v>
      </c>
      <c r="AX24" s="42" t="str">
        <f t="shared" si="1"/>
        <v>CATASTRÓFICO</v>
      </c>
      <c r="AY24" s="46">
        <v>1</v>
      </c>
      <c r="AZ24" s="141">
        <f t="shared" si="2"/>
        <v>5</v>
      </c>
      <c r="BA24" s="48">
        <f t="shared" si="3"/>
        <v>5</v>
      </c>
      <c r="BB24" s="6" t="s">
        <v>411</v>
      </c>
      <c r="BC24" s="448" t="s">
        <v>856</v>
      </c>
      <c r="BD24" s="387"/>
      <c r="BE24" s="387"/>
      <c r="BF24" s="387"/>
      <c r="BG24" s="387"/>
      <c r="BH24" s="387"/>
      <c r="BI24" s="387"/>
      <c r="BJ24" s="388"/>
      <c r="BK24" s="79" t="s">
        <v>443</v>
      </c>
      <c r="BL24" s="423" t="s">
        <v>857</v>
      </c>
      <c r="BM24" s="424"/>
      <c r="BN24" s="424"/>
      <c r="BO24" s="424"/>
      <c r="BP24" s="424"/>
      <c r="BQ24" s="424"/>
      <c r="BR24" s="425"/>
      <c r="BS24" s="138" t="s">
        <v>400</v>
      </c>
      <c r="BT24" s="138" t="s">
        <v>401</v>
      </c>
      <c r="BU24" s="138" t="s">
        <v>402</v>
      </c>
      <c r="BV24" s="138" t="s">
        <v>403</v>
      </c>
      <c r="BW24" s="138" t="s">
        <v>405</v>
      </c>
      <c r="BX24" s="139" t="s">
        <v>406</v>
      </c>
      <c r="BY24" s="138" t="s">
        <v>407</v>
      </c>
      <c r="BZ24" s="138">
        <f t="shared" si="4"/>
        <v>15</v>
      </c>
      <c r="CA24" s="138">
        <f t="shared" si="5"/>
        <v>15</v>
      </c>
      <c r="CB24" s="138">
        <f t="shared" si="6"/>
        <v>15</v>
      </c>
      <c r="CC24" s="138">
        <f t="shared" si="7"/>
        <v>15</v>
      </c>
      <c r="CD24" s="138">
        <f t="shared" si="8"/>
        <v>15</v>
      </c>
      <c r="CE24" s="138">
        <f t="shared" si="9"/>
        <v>15</v>
      </c>
      <c r="CF24" s="138">
        <f t="shared" si="10"/>
        <v>10</v>
      </c>
      <c r="CG24" s="138">
        <f t="shared" si="11"/>
        <v>100</v>
      </c>
      <c r="CH24" s="138" t="str">
        <f t="shared" si="12"/>
        <v>Fuerte</v>
      </c>
      <c r="CI24" s="138" t="s">
        <v>408</v>
      </c>
      <c r="CJ24" s="138" t="str">
        <f t="shared" si="13"/>
        <v>Fuerte</v>
      </c>
      <c r="CK24" s="138" t="str">
        <f t="shared" si="14"/>
        <v>Fuerte</v>
      </c>
      <c r="CL24" s="138" t="str">
        <f t="shared" si="15"/>
        <v>Fuerte</v>
      </c>
      <c r="CM24" s="138" t="s">
        <v>409</v>
      </c>
      <c r="CN24" s="138" t="s">
        <v>412</v>
      </c>
      <c r="CO24" s="138">
        <f t="shared" si="16"/>
        <v>2</v>
      </c>
      <c r="CP24" s="138">
        <f t="shared" si="17"/>
        <v>1</v>
      </c>
      <c r="CQ24" s="138">
        <f t="shared" si="18"/>
        <v>1</v>
      </c>
      <c r="CR24" s="138">
        <f t="shared" si="18"/>
        <v>4</v>
      </c>
      <c r="CS24" s="138" t="s">
        <v>372</v>
      </c>
      <c r="CT24" s="145">
        <f t="shared" si="19"/>
        <v>4</v>
      </c>
      <c r="CU24" s="79" t="s">
        <v>140</v>
      </c>
    </row>
    <row r="25" spans="1:99" ht="154.35" customHeight="1" x14ac:dyDescent="0.3">
      <c r="A25" s="457" t="s">
        <v>853</v>
      </c>
      <c r="B25" s="457"/>
      <c r="C25" s="457"/>
      <c r="D25" s="457"/>
      <c r="E25" s="457"/>
      <c r="F25" s="472" t="s">
        <v>855</v>
      </c>
      <c r="G25" s="445"/>
      <c r="H25" s="445"/>
      <c r="I25" s="445"/>
      <c r="J25" s="445"/>
      <c r="K25" s="445"/>
      <c r="L25" s="445"/>
      <c r="M25" s="445"/>
      <c r="N25" s="447" t="s">
        <v>147</v>
      </c>
      <c r="O25" s="384"/>
      <c r="P25" s="384"/>
      <c r="Q25" s="384"/>
      <c r="R25" s="384"/>
      <c r="S25" s="384"/>
      <c r="T25" s="384"/>
      <c r="U25" s="384"/>
      <c r="V25" s="291" t="s">
        <v>168</v>
      </c>
      <c r="W25" s="291"/>
      <c r="X25" s="291"/>
      <c r="Y25" s="291"/>
      <c r="Z25" s="291"/>
      <c r="AA25" s="291"/>
      <c r="AB25" s="291"/>
      <c r="AC25" s="292"/>
      <c r="AD25" s="43" t="s">
        <v>36</v>
      </c>
      <c r="AE25" s="44" t="s">
        <v>36</v>
      </c>
      <c r="AF25" s="44" t="s">
        <v>36</v>
      </c>
      <c r="AG25" s="44" t="s">
        <v>36</v>
      </c>
      <c r="AH25" s="44" t="s">
        <v>36</v>
      </c>
      <c r="AI25" s="44" t="s">
        <v>36</v>
      </c>
      <c r="AJ25" s="44" t="s">
        <v>37</v>
      </c>
      <c r="AK25" s="44" t="s">
        <v>37</v>
      </c>
      <c r="AL25" s="44" t="s">
        <v>36</v>
      </c>
      <c r="AM25" s="44" t="s">
        <v>36</v>
      </c>
      <c r="AN25" s="44" t="s">
        <v>36</v>
      </c>
      <c r="AO25" s="44" t="s">
        <v>36</v>
      </c>
      <c r="AP25" s="44" t="s">
        <v>36</v>
      </c>
      <c r="AQ25" s="44" t="s">
        <v>36</v>
      </c>
      <c r="AR25" s="44" t="s">
        <v>36</v>
      </c>
      <c r="AS25" s="44" t="s">
        <v>37</v>
      </c>
      <c r="AT25" s="44" t="s">
        <v>36</v>
      </c>
      <c r="AU25" s="44" t="s">
        <v>36</v>
      </c>
      <c r="AV25" s="45" t="s">
        <v>37</v>
      </c>
      <c r="AW25" s="7">
        <f t="shared" si="0"/>
        <v>15</v>
      </c>
      <c r="AX25" s="42" t="str">
        <f t="shared" si="1"/>
        <v>CATASTRÓFICO</v>
      </c>
      <c r="AY25" s="46">
        <v>1</v>
      </c>
      <c r="AZ25" s="141">
        <f t="shared" si="2"/>
        <v>5</v>
      </c>
      <c r="BA25" s="48">
        <f t="shared" si="3"/>
        <v>5</v>
      </c>
      <c r="BB25" s="6" t="s">
        <v>411</v>
      </c>
      <c r="BC25" s="448" t="s">
        <v>856</v>
      </c>
      <c r="BD25" s="387"/>
      <c r="BE25" s="387"/>
      <c r="BF25" s="387"/>
      <c r="BG25" s="387"/>
      <c r="BH25" s="387"/>
      <c r="BI25" s="387"/>
      <c r="BJ25" s="388"/>
      <c r="BK25" s="79" t="s">
        <v>443</v>
      </c>
      <c r="BL25" s="423" t="s">
        <v>857</v>
      </c>
      <c r="BM25" s="424"/>
      <c r="BN25" s="424"/>
      <c r="BO25" s="424"/>
      <c r="BP25" s="424"/>
      <c r="BQ25" s="424"/>
      <c r="BR25" s="425"/>
      <c r="BS25" s="138" t="s">
        <v>400</v>
      </c>
      <c r="BT25" s="138" t="s">
        <v>401</v>
      </c>
      <c r="BU25" s="138" t="s">
        <v>402</v>
      </c>
      <c r="BV25" s="138" t="s">
        <v>403</v>
      </c>
      <c r="BW25" s="138" t="s">
        <v>405</v>
      </c>
      <c r="BX25" s="139" t="s">
        <v>406</v>
      </c>
      <c r="BY25" s="138" t="s">
        <v>407</v>
      </c>
      <c r="BZ25" s="138">
        <f t="shared" si="4"/>
        <v>15</v>
      </c>
      <c r="CA25" s="138">
        <f t="shared" si="5"/>
        <v>15</v>
      </c>
      <c r="CB25" s="138">
        <f t="shared" si="6"/>
        <v>15</v>
      </c>
      <c r="CC25" s="138">
        <f t="shared" si="7"/>
        <v>15</v>
      </c>
      <c r="CD25" s="138">
        <f t="shared" si="8"/>
        <v>15</v>
      </c>
      <c r="CE25" s="138">
        <f t="shared" si="9"/>
        <v>15</v>
      </c>
      <c r="CF25" s="138">
        <f t="shared" si="10"/>
        <v>10</v>
      </c>
      <c r="CG25" s="138">
        <f t="shared" si="11"/>
        <v>100</v>
      </c>
      <c r="CH25" s="138" t="str">
        <f t="shared" si="12"/>
        <v>Fuerte</v>
      </c>
      <c r="CI25" s="138" t="s">
        <v>408</v>
      </c>
      <c r="CJ25" s="138" t="str">
        <f t="shared" si="13"/>
        <v>Fuerte</v>
      </c>
      <c r="CK25" s="138" t="str">
        <f t="shared" si="14"/>
        <v>Fuerte</v>
      </c>
      <c r="CL25" s="138" t="str">
        <f t="shared" si="15"/>
        <v>Fuerte</v>
      </c>
      <c r="CM25" s="138" t="s">
        <v>409</v>
      </c>
      <c r="CN25" s="138" t="s">
        <v>412</v>
      </c>
      <c r="CO25" s="138">
        <f t="shared" si="16"/>
        <v>2</v>
      </c>
      <c r="CP25" s="138">
        <f t="shared" si="17"/>
        <v>1</v>
      </c>
      <c r="CQ25" s="138">
        <f t="shared" si="18"/>
        <v>1</v>
      </c>
      <c r="CR25" s="138">
        <f t="shared" si="18"/>
        <v>4</v>
      </c>
      <c r="CS25" s="138" t="s">
        <v>372</v>
      </c>
      <c r="CT25" s="145">
        <f t="shared" si="19"/>
        <v>4</v>
      </c>
      <c r="CU25" s="79" t="s">
        <v>140</v>
      </c>
    </row>
  </sheetData>
  <mergeCells count="95">
    <mergeCell ref="BL25:BR25"/>
    <mergeCell ref="A24:E24"/>
    <mergeCell ref="F24:M24"/>
    <mergeCell ref="N24:U24"/>
    <mergeCell ref="V24:AC24"/>
    <mergeCell ref="BC24:BJ24"/>
    <mergeCell ref="BL24:BR24"/>
    <mergeCell ref="A25:E25"/>
    <mergeCell ref="F25:M25"/>
    <mergeCell ref="N25:U25"/>
    <mergeCell ref="V25:AC25"/>
    <mergeCell ref="BC25:BJ25"/>
    <mergeCell ref="A23:E23"/>
    <mergeCell ref="F23:M23"/>
    <mergeCell ref="N23:U23"/>
    <mergeCell ref="V23:AC23"/>
    <mergeCell ref="BC23:BJ23"/>
    <mergeCell ref="BL23:BR23"/>
    <mergeCell ref="AZ18:AZ22"/>
    <mergeCell ref="BA18:BA22"/>
    <mergeCell ref="AR18:AR22"/>
    <mergeCell ref="AS18:AS22"/>
    <mergeCell ref="AT18:AT22"/>
    <mergeCell ref="AU18:AU22"/>
    <mergeCell ref="AV18:AV22"/>
    <mergeCell ref="AW18:AW22"/>
    <mergeCell ref="BC17:BJ22"/>
    <mergeCell ref="BK17:BK22"/>
    <mergeCell ref="BL17:BR22"/>
    <mergeCell ref="AX17:AX22"/>
    <mergeCell ref="AY17:AY22"/>
    <mergeCell ref="BB17:BB22"/>
    <mergeCell ref="CT17:CT22"/>
    <mergeCell ref="CU17:CU22"/>
    <mergeCell ref="AD18:AD22"/>
    <mergeCell ref="AE18:AE22"/>
    <mergeCell ref="AF18:AF22"/>
    <mergeCell ref="AG18:AG22"/>
    <mergeCell ref="AH18:AH22"/>
    <mergeCell ref="AI18:AI22"/>
    <mergeCell ref="AJ18:AJ22"/>
    <mergeCell ref="AK18:AK22"/>
    <mergeCell ref="CN17:CN22"/>
    <mergeCell ref="CO17:CO22"/>
    <mergeCell ref="CP17:CP22"/>
    <mergeCell ref="CQ17:CQ22"/>
    <mergeCell ref="CR17:CR22"/>
    <mergeCell ref="AL18:AL22"/>
    <mergeCell ref="CF17:CF22"/>
    <mergeCell ref="CS17:CS22"/>
    <mergeCell ref="CH17:CH22"/>
    <mergeCell ref="CI17:CI22"/>
    <mergeCell ref="CJ17:CJ22"/>
    <mergeCell ref="CK17:CK22"/>
    <mergeCell ref="CL17:CL22"/>
    <mergeCell ref="CM17:CM22"/>
    <mergeCell ref="BS17:BS22"/>
    <mergeCell ref="BT17:BT22"/>
    <mergeCell ref="BU17:BU22"/>
    <mergeCell ref="BS16:CL16"/>
    <mergeCell ref="CM16:CS16"/>
    <mergeCell ref="CG17:CG22"/>
    <mergeCell ref="BV17:BV22"/>
    <mergeCell ref="BW17:BW22"/>
    <mergeCell ref="BX17:BX22"/>
    <mergeCell ref="BY17:BY22"/>
    <mergeCell ref="BZ17:BZ22"/>
    <mergeCell ref="CA17:CA22"/>
    <mergeCell ref="CB17:CB22"/>
    <mergeCell ref="CC17:CC22"/>
    <mergeCell ref="CD17:CD22"/>
    <mergeCell ref="CE17:CE22"/>
    <mergeCell ref="A17:E22"/>
    <mergeCell ref="F17:M22"/>
    <mergeCell ref="N17:U22"/>
    <mergeCell ref="V17:AC22"/>
    <mergeCell ref="AD17:AV17"/>
    <mergeCell ref="AQ18:AQ22"/>
    <mergeCell ref="AM18:AM22"/>
    <mergeCell ref="AN18:AN22"/>
    <mergeCell ref="AO18:AO22"/>
    <mergeCell ref="AP18:AP22"/>
    <mergeCell ref="F6:M6"/>
    <mergeCell ref="N6:AC6"/>
    <mergeCell ref="L15:BJ15"/>
    <mergeCell ref="A16:AC16"/>
    <mergeCell ref="AD16:BB16"/>
    <mergeCell ref="BC16:BR16"/>
    <mergeCell ref="F5:M5"/>
    <mergeCell ref="N5:AC5"/>
    <mergeCell ref="G1:AC1"/>
    <mergeCell ref="F2:L2"/>
    <mergeCell ref="M2:AC2"/>
    <mergeCell ref="F3:L3"/>
    <mergeCell ref="M3:AC3"/>
  </mergeCells>
  <conditionalFormatting sqref="A26:CU267">
    <cfRule type="cellIs" dxfId="11" priority="13" operator="equal">
      <formula>"MODERADO"</formula>
    </cfRule>
    <cfRule type="cellIs" dxfId="10" priority="14" operator="equal">
      <formula>"MAYOR"</formula>
    </cfRule>
    <cfRule type="cellIs" dxfId="9" priority="15" operator="equal">
      <formula>"CATASTRÓFICO"</formula>
    </cfRule>
  </conditionalFormatting>
  <conditionalFormatting sqref="F23:BL25 A23:A25 BS23:CU25">
    <cfRule type="cellIs" dxfId="8" priority="5" operator="equal">
      <formula>"MODERADO"</formula>
    </cfRule>
    <cfRule type="cellIs" dxfId="7" priority="6" operator="equal">
      <formula>"MAYOR"</formula>
    </cfRule>
    <cfRule type="cellIs" dxfId="6" priority="7" operator="equal">
      <formula>"CATASTRÓFICO"</formula>
    </cfRule>
  </conditionalFormatting>
  <conditionalFormatting sqref="AX8:BB9 AX15:BB15">
    <cfRule type="containsText" dxfId="5" priority="12" operator="containsText" text=".">
      <formula>NOT(ISERROR(SEARCH(".",AX8)))</formula>
    </cfRule>
  </conditionalFormatting>
  <conditionalFormatting sqref="AX17:BB17 AZ18:BA18">
    <cfRule type="containsText" dxfId="4" priority="8" operator="containsText" text=".">
      <formula>NOT(ISERROR(SEARCH(".",AX17)))</formula>
    </cfRule>
    <cfRule type="containsText" dxfId="3" priority="9" operator="containsText" text="MODERADO">
      <formula>NOT(ISERROR(SEARCH("MODERADO",AX17)))</formula>
    </cfRule>
    <cfRule type="containsText" dxfId="2" priority="10" operator="containsText" text="MAYOR">
      <formula>NOT(ISERROR(SEARCH("MAYOR",AX17)))</formula>
    </cfRule>
    <cfRule type="containsText" dxfId="1" priority="11" operator="containsText" text="CATASTRÓFICO">
      <formula>NOT(ISERROR(SEARCH("CATASTRÓFICO",AX17)))</formula>
    </cfRule>
  </conditionalFormatting>
  <conditionalFormatting sqref="AX23:BB1048576">
    <cfRule type="containsText" dxfId="0" priority="4" operator="containsText" text=".">
      <formula>NOT(ISERROR(SEARCH(".",AX23)))</formula>
    </cfRule>
  </conditionalFormatting>
  <dataValidations count="12">
    <dataValidation type="list" allowBlank="1" showInputMessage="1" showErrorMessage="1" sqref="BS23:BS25" xr:uid="{00000000-0002-0000-1200-000000000000}">
      <formula1>"Asignado, No asignado"</formula1>
    </dataValidation>
    <dataValidation type="list" allowBlank="1" showInputMessage="1" showErrorMessage="1" sqref="BT23:BT25" xr:uid="{00000000-0002-0000-1200-000001000000}">
      <formula1>"Adecuado, Inadecuado"</formula1>
    </dataValidation>
    <dataValidation type="list" allowBlank="1" showInputMessage="1" showErrorMessage="1" sqref="BU23:BU25" xr:uid="{00000000-0002-0000-1200-000002000000}">
      <formula1>"Oportuna, Inoportuna"</formula1>
    </dataValidation>
    <dataValidation type="list" allowBlank="1" showInputMessage="1" showErrorMessage="1" sqref="BV23:BV25" xr:uid="{00000000-0002-0000-1200-000003000000}">
      <formula1>"Prevenir, Detectar, No es un control"</formula1>
    </dataValidation>
    <dataValidation type="list" allowBlank="1" showInputMessage="1" showErrorMessage="1" sqref="BW23:BW25" xr:uid="{00000000-0002-0000-1200-000004000000}">
      <formula1>"Confiable, No confiable"</formula1>
    </dataValidation>
    <dataValidation type="list" allowBlank="1" showInputMessage="1" showErrorMessage="1" sqref="BX23:BX25" xr:uid="{00000000-0002-0000-1200-000005000000}">
      <formula1>"Se investigan y se resuelven oportunamente, No se investigan y se resuelven oportunamente"</formula1>
    </dataValidation>
    <dataValidation type="list" allowBlank="1" showInputMessage="1" showErrorMessage="1" sqref="BY23:BY25" xr:uid="{00000000-0002-0000-1200-000006000000}">
      <formula1>"Completa, Incompleta, No existe"</formula1>
    </dataValidation>
    <dataValidation type="list" allowBlank="1" showInputMessage="1" showErrorMessage="1" sqref="CI23:CI25" xr:uid="{00000000-0002-0000-1200-000007000000}">
      <formula1>"Siempre se ejecuta, Algunas veces, No se ejecuta"</formula1>
    </dataValidation>
    <dataValidation type="list" allowBlank="1" showInputMessage="1" showErrorMessage="1" sqref="CM23:CM25" xr:uid="{00000000-0002-0000-1200-000008000000}">
      <formula1>"Directamente, No disminuye"</formula1>
    </dataValidation>
    <dataValidation type="list" allowBlank="1" showInputMessage="1" showErrorMessage="1" sqref="CN23:CN25" xr:uid="{00000000-0002-0000-1200-000009000000}">
      <formula1>"Directamente, Indirectamente, No disminuye"</formula1>
    </dataValidation>
    <dataValidation type="list" allowBlank="1" showInputMessage="1" showErrorMessage="1" sqref="AD23:AV25" xr:uid="{00000000-0002-0000-1200-00000A000000}">
      <formula1>"SI, NO"</formula1>
    </dataValidation>
    <dataValidation type="list" allowBlank="1" showInputMessage="1" showErrorMessage="1" sqref="AY23:AY25" xr:uid="{00000000-0002-0000-1200-00000B000000}">
      <formula1>"1,2,3,4,5"</formula1>
    </dataValidation>
  </dataValidation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25"/>
  <sheetViews>
    <sheetView showGridLines="0" zoomScale="115" zoomScaleNormal="115" workbookViewId="0">
      <selection activeCell="C2" sqref="C2"/>
    </sheetView>
  </sheetViews>
  <sheetFormatPr baseColWidth="10" defaultColWidth="11.44140625" defaultRowHeight="14.4" x14ac:dyDescent="0.3"/>
  <cols>
    <col min="5" max="5" width="7.5546875" bestFit="1" customWidth="1"/>
    <col min="6" max="6" width="9" customWidth="1"/>
    <col min="7" max="7" width="9.5546875" customWidth="1"/>
    <col min="8" max="8" width="10.5546875" bestFit="1" customWidth="1"/>
    <col min="9" max="9" width="10.88671875" customWidth="1"/>
    <col min="11" max="11" width="21.5546875" customWidth="1"/>
  </cols>
  <sheetData>
    <row r="5" spans="1:12" ht="27.6" customHeight="1" x14ac:dyDescent="0.3">
      <c r="A5" s="257" t="s">
        <v>438</v>
      </c>
      <c r="B5" s="257"/>
      <c r="C5" s="257"/>
      <c r="D5" s="257"/>
      <c r="E5" s="257"/>
      <c r="F5" s="88" t="s">
        <v>865</v>
      </c>
      <c r="G5" s="88" t="s">
        <v>866</v>
      </c>
      <c r="H5" s="88" t="s">
        <v>867</v>
      </c>
      <c r="I5" s="88" t="s">
        <v>515</v>
      </c>
      <c r="K5" s="85" t="s">
        <v>559</v>
      </c>
      <c r="L5" s="85" t="s">
        <v>560</v>
      </c>
    </row>
    <row r="6" spans="1:12" x14ac:dyDescent="0.3">
      <c r="A6" s="255" t="s">
        <v>448</v>
      </c>
      <c r="B6" s="255"/>
      <c r="C6" s="255"/>
      <c r="D6" s="255"/>
      <c r="E6" s="255"/>
      <c r="F6" s="148">
        <f>SUM('Planeación y Direccionamiento E'!$CT$23:$CT$300)</f>
        <v>22</v>
      </c>
      <c r="G6" s="148">
        <f>ROUND(F6/$F$25*100,0)</f>
        <v>24</v>
      </c>
      <c r="H6" s="138" t="str">
        <f>IF(G6&lt;20,"BAJO",IF(G6&lt;40,"MEDIO","ALTO"))</f>
        <v>MEDIO</v>
      </c>
      <c r="I6" s="87">
        <f>COUNTA('Planeación y Direccionamiento E'!$F$23:$M$300)</f>
        <v>5</v>
      </c>
      <c r="K6" s="101" t="s">
        <v>370</v>
      </c>
      <c r="L6" s="87">
        <f>'Planeación y Direccionamiento E'!$AF2+'Gestión de Comunicaciones'!$AF2+'Explotación de JSA'!$AF2+'Gestión de Recaudo'!$AF2+'Control, Inspección y Fiscaliza'!$AF2+'Atención y Servicio al Cliente'!$AF2+'Gestión del Talento Humano'!$AF2+'Gestión Financiera y Contable'!$AF2+'Gestión de Bienes y Servicios'!$AF2+'Gestión Documental'!$AF2+'Gestión de las Tecnologías'!$AF2+'Gestión Jurídica'!$AF2+'Evaluación Independiente y Cont'!$AF2+'Cumplimiento y Gestión LAFT'!$AF2+'Control Interno Disciplinario'!$AF2+'Protección de Datos Personales'!$AF2+'Cumplimiento y Gestión SGAS'!$AF2</f>
        <v>3</v>
      </c>
    </row>
    <row r="7" spans="1:12" x14ac:dyDescent="0.3">
      <c r="A7" s="255" t="s">
        <v>444</v>
      </c>
      <c r="B7" s="255"/>
      <c r="C7" s="255"/>
      <c r="D7" s="255"/>
      <c r="E7" s="255"/>
      <c r="F7" s="148">
        <f>SUM('Gestión de Comunicaciones'!$CT$23:$CT$300)</f>
        <v>7</v>
      </c>
      <c r="G7" s="148">
        <f t="shared" ref="G7:G21" si="0">ROUND(F7/$F$25*100,0)</f>
        <v>8</v>
      </c>
      <c r="H7" s="138" t="str">
        <f t="shared" ref="H7:H21" si="1">IF(G7&lt;20,"BAJO",IF(G7&lt;40,"MEDIO","ALTO"))</f>
        <v>BAJO</v>
      </c>
      <c r="I7" s="87">
        <f>COUNTA('Gestión de Comunicaciones'!$F$23:$M$300)</f>
        <v>3</v>
      </c>
      <c r="K7" s="100" t="s">
        <v>367</v>
      </c>
      <c r="L7" s="87">
        <f>'Planeación y Direccionamiento E'!$AF3+'Gestión de Comunicaciones'!$AF3+'Explotación de JSA'!$AF3+'Gestión de Recaudo'!$AF3+'Control, Inspección y Fiscaliza'!$AF3+'Atención y Servicio al Cliente'!$AF3+'Gestión del Talento Humano'!$AF3+'Gestión Financiera y Contable'!$AF3+'Gestión de Bienes y Servicios'!$AF3+'Gestión Documental'!$AF3+'Gestión de las Tecnologías'!$AF3+'Gestión Jurídica'!$AF3+'Evaluación Independiente y Cont'!$AF3+'Cumplimiento y Gestión LAFT'!$AF3+'Control Interno Disciplinario'!$AF3+'Protección de Datos Personales'!$AF3+'Cumplimiento y Gestión SGAS'!$AF3</f>
        <v>35</v>
      </c>
    </row>
    <row r="8" spans="1:12" x14ac:dyDescent="0.3">
      <c r="A8" s="255" t="s">
        <v>512</v>
      </c>
      <c r="B8" s="255"/>
      <c r="C8" s="255"/>
      <c r="D8" s="255"/>
      <c r="E8" s="255"/>
      <c r="F8" s="148">
        <f>SUM('Explotación de JSA'!$CT$23:$CT$300)</f>
        <v>64</v>
      </c>
      <c r="G8" s="148">
        <f t="shared" si="0"/>
        <v>69</v>
      </c>
      <c r="H8" s="138" t="str">
        <f t="shared" si="1"/>
        <v>ALTO</v>
      </c>
      <c r="I8" s="87">
        <f>COUNTA('Explotación de JSA'!$F$23:$M$300)</f>
        <v>17</v>
      </c>
      <c r="K8" s="99" t="s">
        <v>372</v>
      </c>
      <c r="L8" s="87">
        <f>'Planeación y Direccionamiento E'!$AF4+'Gestión de Comunicaciones'!$AF4+'Explotación de JSA'!$AF4+'Gestión de Recaudo'!$AF4+'Control, Inspección y Fiscaliza'!$AF4+'Atención y Servicio al Cliente'!$AF4+'Gestión del Talento Humano'!$AF4+'Gestión Financiera y Contable'!$AF4+'Gestión de Bienes y Servicios'!$AF4+'Gestión Documental'!$AF4+'Gestión de las Tecnologías'!$AF4+'Gestión Jurídica'!$AF4+'Evaluación Independiente y Cont'!$AF4+'Cumplimiento y Gestión LAFT'!$AF4+'Control Interno Disciplinario'!$AF4+'Protección de Datos Personales'!$AF4+'Cumplimiento y Gestión SGAS'!$AF4</f>
        <v>104</v>
      </c>
    </row>
    <row r="9" spans="1:12" x14ac:dyDescent="0.3">
      <c r="A9" s="255" t="s">
        <v>455</v>
      </c>
      <c r="B9" s="255"/>
      <c r="C9" s="255"/>
      <c r="D9" s="255"/>
      <c r="E9" s="255"/>
      <c r="F9" s="148">
        <f>SUM('Gestión de Recaudo'!$CT$23:$CT$300)</f>
        <v>9</v>
      </c>
      <c r="G9" s="148">
        <f t="shared" si="0"/>
        <v>10</v>
      </c>
      <c r="H9" s="138" t="str">
        <f t="shared" si="1"/>
        <v>BAJO</v>
      </c>
      <c r="I9" s="87">
        <f>COUNTA('Gestión de Recaudo'!$F$23:$M$300)</f>
        <v>3</v>
      </c>
      <c r="K9" s="102" t="s">
        <v>411</v>
      </c>
      <c r="L9" s="87">
        <f>'Planeación y Direccionamiento E'!$AF5+'Gestión de Comunicaciones'!$AF5+'Explotación de JSA'!$AF5+'Gestión de Recaudo'!$AF5+'Control, Inspección y Fiscaliza'!$AF5+'Atención y Servicio al Cliente'!$AF5+'Gestión del Talento Humano'!$AF5+'Gestión Financiera y Contable'!$AF5+'Gestión de Bienes y Servicios'!$AF5+'Gestión Documental'!$AF5+'Gestión de las Tecnologías'!$AF5+'Gestión Jurídica'!$AF5+'Evaluación Independiente y Cont'!$AF5+'Cumplimiento y Gestión LAFT'!$AF5+'Control Interno Disciplinario'!$AF5+'Protección de Datos Personales'!$AF5+'Cumplimiento y Gestión SGAS'!$AF5</f>
        <v>18</v>
      </c>
    </row>
    <row r="10" spans="1:12" x14ac:dyDescent="0.3">
      <c r="A10" s="255" t="s">
        <v>454</v>
      </c>
      <c r="B10" s="255"/>
      <c r="C10" s="255"/>
      <c r="D10" s="255"/>
      <c r="E10" s="255"/>
      <c r="F10" s="148">
        <f>SUM('Control, Inspección y Fiscaliza'!$CT$23:$CT$300)</f>
        <v>56</v>
      </c>
      <c r="G10" s="148">
        <f t="shared" si="0"/>
        <v>60</v>
      </c>
      <c r="H10" s="138" t="str">
        <f t="shared" si="1"/>
        <v>ALTO</v>
      </c>
      <c r="I10" s="87">
        <f>COUNTA('Control, Inspección y Fiscaliza'!$F$23:$M$300)</f>
        <v>14</v>
      </c>
      <c r="K10" s="85" t="s">
        <v>514</v>
      </c>
      <c r="L10" s="85">
        <f>SUM(L6:L9)</f>
        <v>160</v>
      </c>
    </row>
    <row r="11" spans="1:12" x14ac:dyDescent="0.3">
      <c r="A11" s="255" t="s">
        <v>0</v>
      </c>
      <c r="B11" s="255"/>
      <c r="C11" s="255"/>
      <c r="D11" s="255"/>
      <c r="E11" s="255"/>
      <c r="F11" s="148">
        <f>SUM('Atención y Servicio al Cliente'!$CT$23:$CT$300)</f>
        <v>4</v>
      </c>
      <c r="G11" s="148">
        <f t="shared" si="0"/>
        <v>4</v>
      </c>
      <c r="H11" s="138" t="str">
        <f t="shared" si="1"/>
        <v>BAJO</v>
      </c>
      <c r="I11" s="87">
        <f>COUNTA('Atención y Servicio al Cliente'!$F$23:$M$300)</f>
        <v>1</v>
      </c>
    </row>
    <row r="12" spans="1:12" x14ac:dyDescent="0.3">
      <c r="A12" s="255" t="s">
        <v>451</v>
      </c>
      <c r="B12" s="255"/>
      <c r="C12" s="255"/>
      <c r="D12" s="255"/>
      <c r="E12" s="255"/>
      <c r="F12" s="148">
        <f>SUM('Gestión del Talento Humano'!$CT$23:$CT$300)</f>
        <v>93</v>
      </c>
      <c r="G12" s="148">
        <f t="shared" si="0"/>
        <v>100</v>
      </c>
      <c r="H12" s="138" t="str">
        <f t="shared" si="1"/>
        <v>ALTO</v>
      </c>
      <c r="I12" s="87">
        <f>COUNTA('Gestión del Talento Humano'!$F$23:$M$300)</f>
        <v>20</v>
      </c>
    </row>
    <row r="13" spans="1:12" x14ac:dyDescent="0.3">
      <c r="A13" s="255" t="s">
        <v>441</v>
      </c>
      <c r="B13" s="255"/>
      <c r="C13" s="255"/>
      <c r="D13" s="255"/>
      <c r="E13" s="255"/>
      <c r="F13" s="148">
        <f>SUM('Gestión Financiera y Contable'!$CT$23:$CT$300)</f>
        <v>75</v>
      </c>
      <c r="G13" s="148">
        <f t="shared" si="0"/>
        <v>81</v>
      </c>
      <c r="H13" s="138" t="str">
        <f t="shared" si="1"/>
        <v>ALTO</v>
      </c>
      <c r="I13" s="87">
        <f>COUNTA('Gestión Financiera y Contable'!$F$23:$M$300)</f>
        <v>20</v>
      </c>
    </row>
    <row r="14" spans="1:12" x14ac:dyDescent="0.3">
      <c r="A14" s="255" t="s">
        <v>447</v>
      </c>
      <c r="B14" s="255"/>
      <c r="C14" s="255"/>
      <c r="D14" s="255"/>
      <c r="E14" s="255"/>
      <c r="F14" s="148">
        <f>SUM('Gestión de Bienes y Servicios'!$CT$23:$CT$300)</f>
        <v>48</v>
      </c>
      <c r="G14" s="148">
        <f t="shared" si="0"/>
        <v>52</v>
      </c>
      <c r="H14" s="138" t="str">
        <f t="shared" si="1"/>
        <v>ALTO</v>
      </c>
      <c r="I14" s="87">
        <f>COUNTA('Gestión de Bienes y Servicios'!$F$23:$M$300)</f>
        <v>13</v>
      </c>
    </row>
    <row r="15" spans="1:12" x14ac:dyDescent="0.3">
      <c r="A15" s="255" t="s">
        <v>456</v>
      </c>
      <c r="B15" s="255"/>
      <c r="C15" s="255"/>
      <c r="D15" s="255"/>
      <c r="E15" s="255"/>
      <c r="F15" s="148">
        <f>SUM('Gestión Documental'!$CT$23:$CT$300)</f>
        <v>15</v>
      </c>
      <c r="G15" s="148">
        <f t="shared" si="0"/>
        <v>16</v>
      </c>
      <c r="H15" s="138" t="str">
        <f t="shared" si="1"/>
        <v>BAJO</v>
      </c>
      <c r="I15" s="87">
        <f>COUNTA('Gestión Documental'!$F$23:$M$300)</f>
        <v>4</v>
      </c>
    </row>
    <row r="16" spans="1:12" x14ac:dyDescent="0.3">
      <c r="A16" s="255" t="s">
        <v>513</v>
      </c>
      <c r="B16" s="255"/>
      <c r="C16" s="255"/>
      <c r="D16" s="255"/>
      <c r="E16" s="255"/>
      <c r="F16" s="148">
        <f>SUM('Gestión de las Tecnologías'!$CT$23:$CT$300)</f>
        <v>24</v>
      </c>
      <c r="G16" s="148">
        <f t="shared" si="0"/>
        <v>26</v>
      </c>
      <c r="H16" s="138" t="str">
        <f t="shared" si="1"/>
        <v>MEDIO</v>
      </c>
      <c r="I16" s="87">
        <f>COUNTA('Gestión de las Tecnologías'!$F$23:$M$300)</f>
        <v>6</v>
      </c>
    </row>
    <row r="17" spans="1:9" x14ac:dyDescent="0.3">
      <c r="A17" s="255" t="s">
        <v>446</v>
      </c>
      <c r="B17" s="255"/>
      <c r="C17" s="255"/>
      <c r="D17" s="255"/>
      <c r="E17" s="255"/>
      <c r="F17" s="148">
        <f>SUM('Gestión Jurídica'!$CT$23:$CT$300)</f>
        <v>55</v>
      </c>
      <c r="G17" s="148">
        <f t="shared" si="0"/>
        <v>59</v>
      </c>
      <c r="H17" s="138" t="str">
        <f t="shared" si="1"/>
        <v>ALTO</v>
      </c>
      <c r="I17" s="87">
        <f>COUNTA('Gestión Jurídica'!$F$23:$M$300)</f>
        <v>14</v>
      </c>
    </row>
    <row r="18" spans="1:9" x14ac:dyDescent="0.3">
      <c r="A18" s="255" t="s">
        <v>79</v>
      </c>
      <c r="B18" s="255"/>
      <c r="C18" s="255"/>
      <c r="D18" s="255"/>
      <c r="E18" s="255"/>
      <c r="F18" s="148">
        <f>SUM('Evaluación Independiente y Cont'!$CT$23:$CT$300)</f>
        <v>20</v>
      </c>
      <c r="G18" s="148">
        <f t="shared" si="0"/>
        <v>22</v>
      </c>
      <c r="H18" s="138" t="str">
        <f t="shared" si="1"/>
        <v>MEDIO</v>
      </c>
      <c r="I18" s="87">
        <f>COUNTA('Evaluación Independiente y Cont'!$F$23:$M$300)</f>
        <v>6</v>
      </c>
    </row>
    <row r="19" spans="1:9" x14ac:dyDescent="0.3">
      <c r="A19" s="255" t="s">
        <v>891</v>
      </c>
      <c r="B19" s="255"/>
      <c r="C19" s="255"/>
      <c r="D19" s="255"/>
      <c r="E19" s="255"/>
      <c r="F19" s="148">
        <f>SUM('Cumplimiento y Gestión LAFT'!$CT$23:$CT$297)</f>
        <v>92</v>
      </c>
      <c r="G19" s="148">
        <f t="shared" si="0"/>
        <v>99</v>
      </c>
      <c r="H19" s="138" t="str">
        <f t="shared" si="1"/>
        <v>ALTO</v>
      </c>
      <c r="I19" s="87">
        <f>COUNTA('Cumplimiento y Gestión LAFT'!$F$23:$M$297)</f>
        <v>25</v>
      </c>
    </row>
    <row r="20" spans="1:9" x14ac:dyDescent="0.3">
      <c r="A20" s="255" t="s">
        <v>464</v>
      </c>
      <c r="B20" s="255"/>
      <c r="C20" s="255"/>
      <c r="D20" s="255"/>
      <c r="E20" s="255"/>
      <c r="F20" s="148">
        <f>SUM('Control Interno Disciplinario'!$CT$23:$CT$300)</f>
        <v>6</v>
      </c>
      <c r="G20" s="148">
        <f t="shared" si="0"/>
        <v>6</v>
      </c>
      <c r="H20" s="138" t="str">
        <f t="shared" si="1"/>
        <v>BAJO</v>
      </c>
      <c r="I20" s="87">
        <f>COUNTA('Control Interno Disciplinario'!$F$23:$M$300)</f>
        <v>2</v>
      </c>
    </row>
    <row r="21" spans="1:9" x14ac:dyDescent="0.3">
      <c r="A21" s="255" t="s">
        <v>458</v>
      </c>
      <c r="B21" s="255"/>
      <c r="C21" s="255"/>
      <c r="D21" s="255"/>
      <c r="E21" s="255"/>
      <c r="F21" s="148">
        <f>SUM('Protección de Datos Personales'!$CT$23:$CT$300)</f>
        <v>12</v>
      </c>
      <c r="G21" s="148">
        <f t="shared" si="0"/>
        <v>13</v>
      </c>
      <c r="H21" s="138" t="str">
        <f t="shared" si="1"/>
        <v>BAJO</v>
      </c>
      <c r="I21" s="87">
        <f>COUNTA('Protección de Datos Personales'!$F$23:$M$300)</f>
        <v>4</v>
      </c>
    </row>
    <row r="22" spans="1:9" ht="26.4" customHeight="1" x14ac:dyDescent="0.3">
      <c r="A22" s="256" t="s">
        <v>892</v>
      </c>
      <c r="B22" s="256"/>
      <c r="C22" s="256"/>
      <c r="D22" s="256"/>
      <c r="E22" s="256"/>
      <c r="F22" s="148">
        <f>SUM('Cumplimiento y Gestión SGAS'!$CT$23:$CT$300)</f>
        <v>12</v>
      </c>
      <c r="G22" s="148">
        <f t="shared" ref="G22" si="2">ROUND(F22/$F$25*100,0)</f>
        <v>13</v>
      </c>
      <c r="H22" s="138" t="str">
        <f t="shared" ref="H22" si="3">IF(G22&lt;20,"BAJO",IF(G22&lt;40,"MEDIO","ALTO"))</f>
        <v>BAJO</v>
      </c>
      <c r="I22" s="87">
        <f>COUNTA('Cumplimiento y Gestión SGAS'!$F$23:$M$297)</f>
        <v>3</v>
      </c>
    </row>
    <row r="23" spans="1:9" x14ac:dyDescent="0.3">
      <c r="A23" s="252" t="s">
        <v>514</v>
      </c>
      <c r="B23" s="253"/>
      <c r="C23" s="253"/>
      <c r="D23" s="253"/>
      <c r="E23" s="254"/>
      <c r="F23" s="85"/>
      <c r="G23" s="85"/>
      <c r="H23" s="85"/>
      <c r="I23" s="85">
        <f>SUM(I6:I22)</f>
        <v>160</v>
      </c>
    </row>
    <row r="24" spans="1:9" x14ac:dyDescent="0.3">
      <c r="E24" t="s">
        <v>868</v>
      </c>
      <c r="F24" s="157">
        <f>MIN(F6:F22)</f>
        <v>4</v>
      </c>
    </row>
    <row r="25" spans="1:9" x14ac:dyDescent="0.3">
      <c r="E25" t="s">
        <v>869</v>
      </c>
      <c r="F25" s="157">
        <f>MAX(F6:F22)</f>
        <v>93</v>
      </c>
    </row>
  </sheetData>
  <mergeCells count="19">
    <mergeCell ref="A16:E16"/>
    <mergeCell ref="A17:E17"/>
    <mergeCell ref="A6:E6"/>
    <mergeCell ref="A7:E7"/>
    <mergeCell ref="A8:E8"/>
    <mergeCell ref="A9:E9"/>
    <mergeCell ref="A10:E10"/>
    <mergeCell ref="A11:E11"/>
    <mergeCell ref="A5:E5"/>
    <mergeCell ref="A12:E12"/>
    <mergeCell ref="A13:E13"/>
    <mergeCell ref="A14:E14"/>
    <mergeCell ref="A15:E15"/>
    <mergeCell ref="A23:E23"/>
    <mergeCell ref="A18:E18"/>
    <mergeCell ref="A19:E19"/>
    <mergeCell ref="A20:E20"/>
    <mergeCell ref="A21:E21"/>
    <mergeCell ref="A22:E22"/>
  </mergeCells>
  <conditionalFormatting sqref="H1:I1048576">
    <cfRule type="cellIs" dxfId="340" priority="1" operator="equal">
      <formula>"BAJO"</formula>
    </cfRule>
    <cfRule type="cellIs" dxfId="339" priority="2" operator="equal">
      <formula>"ALTO"</formula>
    </cfRule>
    <cfRule type="cellIs" dxfId="338" priority="3" operator="equal">
      <formula>"MEDIO"</formula>
    </cfRule>
  </conditionalFormatting>
  <hyperlinks>
    <hyperlink ref="A6:E6" location="'Planeación y Direccionamiento E'!A1" display="Planeación y Direccionamiento Estratégico" xr:uid="{00000000-0004-0000-0100-000000000000}"/>
    <hyperlink ref="A7:E7" location="'Gestión de Comunicaciones'!A1" display="Gestión de Comunicaciones" xr:uid="{00000000-0004-0000-0100-000001000000}"/>
    <hyperlink ref="A8:E8" location="'Explotación de JSA'!A1" display="Explotacion de Juegos de Suerte y Azar" xr:uid="{00000000-0004-0000-0100-000002000000}"/>
    <hyperlink ref="A9:E9" location="'Gestión de Recaudo'!A1" display="Gestión de Recaudo" xr:uid="{00000000-0004-0000-0100-000003000000}"/>
    <hyperlink ref="A10:E10" location="'Control, Inspección y Fiscaliza'!A1" display="Control, Inspección y Fiscalización" xr:uid="{00000000-0004-0000-0100-000004000000}"/>
    <hyperlink ref="A11:E11" location="'Atención y Servicio al Cliente'!A1" display="Atención y Servicio al Cliente" xr:uid="{00000000-0004-0000-0100-000005000000}"/>
    <hyperlink ref="A12:E12" location="'Gestión del Talento Humano'!A1" display="Gestión del Talento Humano" xr:uid="{00000000-0004-0000-0100-000006000000}"/>
    <hyperlink ref="A13:E13" location="'Gestión Financiera y Contable'!A1" display="Gestión Financiera y Contable" xr:uid="{00000000-0004-0000-0100-000007000000}"/>
    <hyperlink ref="A14:E14" location="'Gestión de Bienes y Servicios'!A1" display="Gestión de Bienes y Servicios" xr:uid="{00000000-0004-0000-0100-000008000000}"/>
    <hyperlink ref="A15:E15" location="'Gestión Documental'!A1" display="Gestión Documental" xr:uid="{00000000-0004-0000-0100-000009000000}"/>
    <hyperlink ref="A16:E16" location="'Gestión de las Tecnologías y la'!A1" display="Gestión de las Tecnologías y la Información" xr:uid="{00000000-0004-0000-0100-00000A000000}"/>
    <hyperlink ref="A17:E17" location="'Gestión Jurídica'!A1" display="Gestión Jurídica" xr:uid="{00000000-0004-0000-0100-00000B000000}"/>
    <hyperlink ref="A18:E18" location="'Evaluación Independiente y Cont'!A1" display="Evaluación Independiente y Control a la Gestión" xr:uid="{00000000-0004-0000-0100-00000C000000}"/>
    <hyperlink ref="A19:E19" location="'Cumplimiento y Gestión LAFT'!A1" display="Cumplimiento y Gestión LA/FT/FPADM, Antocorrupción y Antisoborno" xr:uid="{00000000-0004-0000-0100-00000D000000}"/>
    <hyperlink ref="A20:E20" location="'Control Interno Disciplinario'!A1" display="Control Interno Disciplinario" xr:uid="{00000000-0004-0000-0100-00000E000000}"/>
    <hyperlink ref="A21:E21" location="'Protección de Datos Personales'!A1" display="Protección de Datos Personales" xr:uid="{00000000-0004-0000-0100-00000F000000}"/>
    <hyperlink ref="A22:E22" location="'Cumplimiento y Gestión SGAS'!A1" display="Protección de Datos Personales" xr:uid="{00000000-0004-0000-0100-00001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27"/>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88671875" customWidth="1"/>
    <col min="6" max="10" width="2.5546875" customWidth="1"/>
    <col min="11" max="11" width="4" customWidth="1"/>
    <col min="12" max="12" width="2.5546875" customWidth="1"/>
    <col min="13" max="13" width="24.5546875" customWidth="1"/>
    <col min="14" max="21" width="2.5546875" customWidth="1"/>
    <col min="22" max="22" width="2.5546875" style="31" customWidth="1"/>
    <col min="23" max="28" width="2.5546875" customWidth="1"/>
    <col min="29" max="29" width="47.44140625" customWidth="1"/>
    <col min="30" max="36" width="16.88671875" customWidth="1"/>
    <col min="37" max="37" width="22.5546875" customWidth="1"/>
    <col min="38" max="43" width="16.88671875" customWidth="1"/>
    <col min="44" max="48" width="16.5546875" customWidth="1"/>
    <col min="49" max="49" width="16.5546875" hidden="1" customWidth="1"/>
    <col min="50" max="51" width="16.5546875" customWidth="1"/>
    <col min="52" max="53" width="16.5546875" hidden="1" customWidth="1"/>
    <col min="54" max="54" width="17.5546875" customWidth="1"/>
    <col min="55" max="61" width="2.44140625" customWidth="1"/>
    <col min="62" max="62" width="33.88671875" customWidth="1"/>
    <col min="63" max="63" width="21.44140625" customWidth="1"/>
    <col min="64" max="70" width="2.44140625" style="31" customWidth="1"/>
    <col min="71" max="71" width="22.44140625" style="31" bestFit="1" customWidth="1"/>
    <col min="72" max="72" width="33.109375" style="31" bestFit="1" customWidth="1"/>
    <col min="73" max="73" width="10.5546875" style="31" bestFit="1" customWidth="1"/>
    <col min="74" max="74" width="8.5546875" style="31" bestFit="1" customWidth="1"/>
    <col min="75" max="75" width="21.44140625" style="31" bestFit="1" customWidth="1"/>
    <col min="76" max="76" width="38.44140625" style="31" bestFit="1" customWidth="1"/>
    <col min="77" max="77" width="27.88671875" style="31" bestFit="1" customWidth="1"/>
    <col min="78" max="79" width="4.44140625" style="31" hidden="1" customWidth="1"/>
    <col min="80" max="80" width="4.109375" style="31" hidden="1" customWidth="1"/>
    <col min="81" max="81" width="4.5546875" style="31" hidden="1" customWidth="1"/>
    <col min="82" max="82" width="5.44140625" style="31" hidden="1" customWidth="1"/>
    <col min="83" max="83" width="5" style="31" hidden="1" customWidth="1"/>
    <col min="84" max="84" width="4.44140625" style="31" hidden="1" customWidth="1"/>
    <col min="85" max="85" width="9.5546875" style="31" hidden="1" customWidth="1"/>
    <col min="86" max="86" width="11.5546875" style="31" hidden="1" customWidth="1"/>
    <col min="87" max="87" width="17.44140625" style="31" bestFit="1" customWidth="1"/>
    <col min="88" max="88" width="6.44140625" style="31" hidden="1" customWidth="1"/>
    <col min="89" max="89" width="15.44140625" style="31" hidden="1" customWidth="1"/>
    <col min="90" max="90" width="14" style="31" hidden="1" customWidth="1"/>
    <col min="91" max="91" width="34.44140625" style="31" bestFit="1" customWidth="1"/>
    <col min="92" max="92" width="31.109375" style="31" bestFit="1" customWidth="1"/>
    <col min="93" max="93" width="8.109375" style="31" hidden="1" customWidth="1"/>
    <col min="94" max="94" width="7.5546875" style="31" hidden="1" customWidth="1"/>
    <col min="95" max="95" width="6.88671875" style="31" hidden="1" customWidth="1"/>
    <col min="96" max="96" width="6.44140625" style="31" hidden="1" customWidth="1"/>
    <col min="97" max="97" width="13.88671875" style="31" bestFit="1" customWidth="1"/>
    <col min="98" max="98" width="13.88671875" style="31" customWidth="1"/>
    <col min="99" max="99" width="57.44140625" style="31"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D2" s="103"/>
      <c r="AE2" s="103" t="s">
        <v>370</v>
      </c>
      <c r="AF2" s="103">
        <f>COUNTIF($CS$23:$CS$300,AE2)</f>
        <v>0</v>
      </c>
      <c r="AG2" s="103"/>
      <c r="AH2" s="103"/>
    </row>
    <row r="3" spans="1:99" ht="15" customHeight="1" x14ac:dyDescent="0.3">
      <c r="F3" s="269" t="s">
        <v>894</v>
      </c>
      <c r="G3" s="269"/>
      <c r="H3" s="269"/>
      <c r="I3" s="269"/>
      <c r="J3" s="269"/>
      <c r="K3" s="269"/>
      <c r="L3" s="269"/>
      <c r="M3" s="269" t="s">
        <v>449</v>
      </c>
      <c r="N3" s="269"/>
      <c r="O3" s="269"/>
      <c r="P3" s="269"/>
      <c r="Q3" s="269"/>
      <c r="R3" s="269"/>
      <c r="S3" s="269"/>
      <c r="T3" s="269"/>
      <c r="U3" s="269"/>
      <c r="V3" s="269"/>
      <c r="W3" s="269"/>
      <c r="X3" s="269"/>
      <c r="Y3" s="269"/>
      <c r="Z3" s="269"/>
      <c r="AA3" s="269"/>
      <c r="AB3" s="269"/>
      <c r="AC3" s="269"/>
      <c r="AD3" s="103"/>
      <c r="AE3" s="103" t="s">
        <v>367</v>
      </c>
      <c r="AF3" s="103">
        <f t="shared" ref="AF3:AF5" si="0">COUNTIF($CS$23:$CS$300,AE3)</f>
        <v>0</v>
      </c>
      <c r="AG3" s="103"/>
      <c r="AH3" s="103"/>
    </row>
    <row r="4" spans="1:99" x14ac:dyDescent="0.3">
      <c r="V4"/>
      <c r="AD4" s="103"/>
      <c r="AE4" s="103" t="s">
        <v>372</v>
      </c>
      <c r="AF4" s="103">
        <f t="shared" si="0"/>
        <v>3</v>
      </c>
      <c r="AG4" s="103"/>
      <c r="AH4" s="103"/>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D5" s="103"/>
      <c r="AE5" s="103" t="s">
        <v>411</v>
      </c>
      <c r="AF5" s="103">
        <f t="shared" si="0"/>
        <v>2</v>
      </c>
      <c r="AG5" s="103"/>
      <c r="AH5" s="103"/>
    </row>
    <row r="6" spans="1:99" x14ac:dyDescent="0.3">
      <c r="F6" s="270">
        <v>45211</v>
      </c>
      <c r="G6" s="269"/>
      <c r="H6" s="269"/>
      <c r="I6" s="269"/>
      <c r="J6" s="269"/>
      <c r="K6" s="269"/>
      <c r="L6" s="269"/>
      <c r="M6" s="269"/>
      <c r="N6" s="269" t="s">
        <v>448</v>
      </c>
      <c r="O6" s="269"/>
      <c r="P6" s="269"/>
      <c r="Q6" s="269"/>
      <c r="R6" s="269"/>
      <c r="S6" s="269"/>
      <c r="T6" s="269"/>
      <c r="U6" s="269"/>
      <c r="V6" s="269"/>
      <c r="W6" s="269"/>
      <c r="X6" s="269"/>
      <c r="Y6" s="269"/>
      <c r="Z6" s="269"/>
      <c r="AA6" s="269"/>
      <c r="AB6" s="269"/>
      <c r="AC6" s="269"/>
      <c r="AD6" s="103"/>
      <c r="AE6" s="103"/>
      <c r="AF6" s="103"/>
      <c r="AG6" s="103"/>
      <c r="AH6" s="103"/>
    </row>
    <row r="7" spans="1:99" hidden="1" x14ac:dyDescent="0.3">
      <c r="V7"/>
    </row>
    <row r="8" spans="1:99" hidden="1" x14ac:dyDescent="0.3">
      <c r="V8"/>
    </row>
    <row r="9" spans="1:99" ht="5.0999999999999996" hidden="1" customHeight="1" x14ac:dyDescent="0.3">
      <c r="V9"/>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c r="V10"/>
    </row>
    <row r="11" spans="1:99" hidden="1" x14ac:dyDescent="0.3">
      <c r="V11"/>
    </row>
    <row r="12" spans="1:99" hidden="1" x14ac:dyDescent="0.3">
      <c r="V12"/>
    </row>
    <row r="13" spans="1:99" hidden="1" x14ac:dyDescent="0.3">
      <c r="V13"/>
    </row>
    <row r="14" spans="1:99" hidden="1" x14ac:dyDescent="0.3">
      <c r="V14"/>
    </row>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264" t="s">
        <v>430</v>
      </c>
      <c r="BT16" s="264"/>
      <c r="BU16" s="264"/>
      <c r="BV16" s="264"/>
      <c r="BW16" s="264"/>
      <c r="BX16" s="264"/>
      <c r="BY16" s="264"/>
      <c r="BZ16" s="264"/>
      <c r="CA16" s="264"/>
      <c r="CB16" s="264"/>
      <c r="CC16" s="264"/>
      <c r="CD16" s="264"/>
      <c r="CE16" s="264"/>
      <c r="CF16" s="264"/>
      <c r="CG16" s="264"/>
      <c r="CH16" s="264"/>
      <c r="CI16" s="264"/>
      <c r="CJ16" s="264"/>
      <c r="CK16" s="264"/>
      <c r="CL16" s="264"/>
      <c r="CM16" s="265" t="s">
        <v>431</v>
      </c>
      <c r="CN16" s="266"/>
      <c r="CO16" s="266"/>
      <c r="CP16" s="266"/>
      <c r="CQ16" s="266"/>
      <c r="CR16" s="266"/>
      <c r="CS16" s="267"/>
      <c r="CT16" s="146"/>
      <c r="CU16" s="83"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237" customHeight="1" x14ac:dyDescent="0.3">
      <c r="A23" s="299" t="s">
        <v>191</v>
      </c>
      <c r="B23" s="300"/>
      <c r="C23" s="300"/>
      <c r="D23" s="300"/>
      <c r="E23" s="300"/>
      <c r="F23" s="288" t="s">
        <v>193</v>
      </c>
      <c r="G23" s="288"/>
      <c r="H23" s="288"/>
      <c r="I23" s="288"/>
      <c r="J23" s="288"/>
      <c r="K23" s="288"/>
      <c r="L23" s="288"/>
      <c r="M23" s="288"/>
      <c r="N23" s="300" t="s">
        <v>109</v>
      </c>
      <c r="O23" s="301"/>
      <c r="P23" s="301"/>
      <c r="Q23" s="301"/>
      <c r="R23" s="301"/>
      <c r="S23" s="301"/>
      <c r="T23" s="301"/>
      <c r="U23" s="301"/>
      <c r="V23" s="296" t="s">
        <v>349</v>
      </c>
      <c r="W23" s="296"/>
      <c r="X23" s="296"/>
      <c r="Y23" s="296"/>
      <c r="Z23" s="296"/>
      <c r="AA23" s="296"/>
      <c r="AB23" s="296"/>
      <c r="AC23" s="297"/>
      <c r="AD23" s="33" t="s">
        <v>36</v>
      </c>
      <c r="AE23" s="32" t="s">
        <v>36</v>
      </c>
      <c r="AF23" s="32" t="s">
        <v>36</v>
      </c>
      <c r="AG23" s="32" t="s">
        <v>37</v>
      </c>
      <c r="AH23" s="32" t="s">
        <v>36</v>
      </c>
      <c r="AI23" s="32" t="s">
        <v>37</v>
      </c>
      <c r="AJ23" s="32" t="s">
        <v>37</v>
      </c>
      <c r="AK23" s="32" t="s">
        <v>37</v>
      </c>
      <c r="AL23" s="32" t="s">
        <v>36</v>
      </c>
      <c r="AM23" s="32" t="s">
        <v>36</v>
      </c>
      <c r="AN23" s="32" t="s">
        <v>36</v>
      </c>
      <c r="AO23" s="32" t="s">
        <v>36</v>
      </c>
      <c r="AP23" s="32" t="s">
        <v>37</v>
      </c>
      <c r="AQ23" s="32" t="s">
        <v>37</v>
      </c>
      <c r="AR23" s="32" t="s">
        <v>36</v>
      </c>
      <c r="AS23" s="32" t="s">
        <v>37</v>
      </c>
      <c r="AT23" s="32" t="s">
        <v>37</v>
      </c>
      <c r="AU23" s="32" t="s">
        <v>37</v>
      </c>
      <c r="AV23" s="32" t="s">
        <v>37</v>
      </c>
      <c r="AW23" s="7">
        <f>COUNTIF(AD23:AV23, "SI")</f>
        <v>9</v>
      </c>
      <c r="AX23" s="34" t="str">
        <f>IF($AS23="SI","CATASTRÓFICO",IF($AW23=0,".",IF($AW23&lt;6,"MODERADO",IF($AW23&lt;12,"MAYOR","CATASTRÓFICO"))))</f>
        <v>MAYOR</v>
      </c>
      <c r="AY23" s="34">
        <v>1</v>
      </c>
      <c r="AZ23" s="117">
        <f>IF(AX23="MODERADO",3,IF(AX23="MAYOR",4,IF(AX23="CATASTRÓFICO",5,"0")))</f>
        <v>4</v>
      </c>
      <c r="BA23" s="35">
        <f>IF($AZ23=5,5,IF(AND($AZ23=4,$AY23&gt;2),5,IF(AND($AZ23=4,$AY23&lt;3),4,IF(AND($AZ23=3,$AY23=5),5,IF(AND($AZ23=3,$AY23&gt;2),4,IF(AND($AZ23=3,$AY23&lt;3),3,0))))))</f>
        <v>4</v>
      </c>
      <c r="BB23" s="34" t="str">
        <f>IF(BA23=5,"CATASTRÓFICO",IF(BA23=4,"MAYOR",IF(BA23=3,"MODERADO",".")))</f>
        <v>MAYOR</v>
      </c>
      <c r="BC23" s="298" t="s">
        <v>689</v>
      </c>
      <c r="BD23" s="296"/>
      <c r="BE23" s="296"/>
      <c r="BF23" s="296"/>
      <c r="BG23" s="296"/>
      <c r="BH23" s="296"/>
      <c r="BI23" s="296"/>
      <c r="BJ23" s="296"/>
      <c r="BK23" s="113" t="s">
        <v>483</v>
      </c>
      <c r="BL23" s="285" t="s">
        <v>688</v>
      </c>
      <c r="BM23" s="285"/>
      <c r="BN23" s="285"/>
      <c r="BO23" s="285"/>
      <c r="BP23" s="285"/>
      <c r="BQ23" s="285"/>
      <c r="BR23" s="285"/>
      <c r="BS23" s="69" t="s">
        <v>400</v>
      </c>
      <c r="BT23" s="69" t="s">
        <v>401</v>
      </c>
      <c r="BU23" s="69" t="s">
        <v>402</v>
      </c>
      <c r="BV23" s="69" t="s">
        <v>403</v>
      </c>
      <c r="BW23" s="69" t="s">
        <v>405</v>
      </c>
      <c r="BX23" s="69" t="s">
        <v>406</v>
      </c>
      <c r="BY23" s="69" t="s">
        <v>407</v>
      </c>
      <c r="BZ23" s="69">
        <f>IFERROR(IF(BS23="Asignado", 15, 0), "")</f>
        <v>15</v>
      </c>
      <c r="CA23" s="69">
        <f>IFERROR(IF(BT23="Adecuado", 15, 0), "")</f>
        <v>15</v>
      </c>
      <c r="CB23" s="69">
        <f>IFERROR(IF(BU23="Oportuna", 15, 0), "")</f>
        <v>15</v>
      </c>
      <c r="CC23" s="69">
        <f>IFERROR(IF(BV23="Prevenir", 15,IF(BV23="Detectar", 10, 0)), "")</f>
        <v>15</v>
      </c>
      <c r="CD23" s="69">
        <f>IFERROR(IF(BW23="Confiable", 15, 0), "")</f>
        <v>15</v>
      </c>
      <c r="CE23" s="69">
        <f>IFERROR(IF(BX23="Se investigan y se resuelven oportunamente", 15, 0), "")</f>
        <v>15</v>
      </c>
      <c r="CF23" s="69">
        <f>IFERROR(IF(BY23="Completa", 10,IF(BY23="Incompleta",5, 0)), "")</f>
        <v>10</v>
      </c>
      <c r="CG23" s="69">
        <f>SUM(BZ23:CF23)</f>
        <v>100</v>
      </c>
      <c r="CH23" s="69" t="str">
        <f>IF(CG23&lt;=85, "Debil", IF(CG23&lt;=95, "Moderado", IF(CG23&lt;=100,"Fuerte","")))</f>
        <v>Fuerte</v>
      </c>
      <c r="CI23" s="69" t="s">
        <v>408</v>
      </c>
      <c r="CJ23" s="69" t="str">
        <f>IF(CI23="Siempre se ejecuta","Fuerte",IF(CI23="Algunas veces","Moderado",IF(CI23="No se ejecuta","Debil","")))</f>
        <v>Fuerte</v>
      </c>
      <c r="CK23" s="69" t="str">
        <f>IF(OR(CJ23="Debil",CH23="Debil"),"Debil", IF(OR(CJ23="Moderado",CH23="Moderado"), "Moderado", "Fuerte"))</f>
        <v>Fuerte</v>
      </c>
      <c r="CL23" s="69" t="str">
        <f>CK23</f>
        <v>Fuerte</v>
      </c>
      <c r="CM23" s="69" t="s">
        <v>409</v>
      </c>
      <c r="CN23" s="69" t="s">
        <v>410</v>
      </c>
      <c r="CO23" s="69">
        <f>IF(CM23="Directamente",IF(CL23="Fuerte", 2, IF(CL23="Moderado", 1,0)),0)</f>
        <v>2</v>
      </c>
      <c r="CP23" s="69">
        <f>IF(CN23="Directamente",IF(CL23="Fuerte",2,IF(CL23="Moderado",1,0)),IF(AND(CN23="Indirectamente",CL23="Fuerte"),1,0))</f>
        <v>0</v>
      </c>
      <c r="CQ23" s="69">
        <f>IF(AY23-CO23&lt;=0,1,AY23-CO23)</f>
        <v>1</v>
      </c>
      <c r="CR23" s="69">
        <f>IF(AZ23-CP23&lt;=0,1,AZ23-CP23)</f>
        <v>4</v>
      </c>
      <c r="CS23" s="69" t="str">
        <f>IF(CN23&lt;&gt;"",INDEX('Ayuda Diligenciamiento'!$AG$11:$AK$15,MATCH(CQ23,'Ayuda Diligenciamiento'!$AF$11:$AF$15,0),MATCH(CR23,'Ayuda Diligenciamiento'!$AG$10:$AK$10,0)),"")</f>
        <v>MAYOR</v>
      </c>
      <c r="CT23" s="145">
        <f>IF(CS23="BAJO",1,IF(CS23="MODERADO",3,IF(CS23="MAYOR",4,5)))</f>
        <v>4</v>
      </c>
      <c r="CU23" s="75"/>
    </row>
    <row r="24" spans="1:99" ht="338.25" customHeight="1" x14ac:dyDescent="0.3">
      <c r="A24" s="299" t="s">
        <v>191</v>
      </c>
      <c r="B24" s="300"/>
      <c r="C24" s="300"/>
      <c r="D24" s="300"/>
      <c r="E24" s="300"/>
      <c r="F24" s="288" t="s">
        <v>562</v>
      </c>
      <c r="G24" s="288"/>
      <c r="H24" s="288"/>
      <c r="I24" s="288"/>
      <c r="J24" s="288"/>
      <c r="K24" s="288"/>
      <c r="L24" s="288"/>
      <c r="M24" s="288"/>
      <c r="N24" s="300" t="s">
        <v>870</v>
      </c>
      <c r="O24" s="301"/>
      <c r="P24" s="301"/>
      <c r="Q24" s="301"/>
      <c r="R24" s="301"/>
      <c r="S24" s="301"/>
      <c r="T24" s="301"/>
      <c r="U24" s="301"/>
      <c r="V24" s="296" t="s">
        <v>355</v>
      </c>
      <c r="W24" s="296"/>
      <c r="X24" s="296"/>
      <c r="Y24" s="296"/>
      <c r="Z24" s="296"/>
      <c r="AA24" s="296"/>
      <c r="AB24" s="296"/>
      <c r="AC24" s="297"/>
      <c r="AD24" s="33" t="s">
        <v>36</v>
      </c>
      <c r="AE24" s="32" t="s">
        <v>36</v>
      </c>
      <c r="AF24" s="32" t="s">
        <v>36</v>
      </c>
      <c r="AG24" s="32" t="s">
        <v>37</v>
      </c>
      <c r="AH24" s="32" t="s">
        <v>36</v>
      </c>
      <c r="AI24" s="32" t="s">
        <v>37</v>
      </c>
      <c r="AJ24" s="32" t="s">
        <v>37</v>
      </c>
      <c r="AK24" s="32" t="s">
        <v>37</v>
      </c>
      <c r="AL24" s="32" t="s">
        <v>36</v>
      </c>
      <c r="AM24" s="32" t="s">
        <v>36</v>
      </c>
      <c r="AN24" s="32" t="s">
        <v>36</v>
      </c>
      <c r="AO24" s="32" t="s">
        <v>36</v>
      </c>
      <c r="AP24" s="32" t="s">
        <v>37</v>
      </c>
      <c r="AQ24" s="32" t="s">
        <v>37</v>
      </c>
      <c r="AR24" s="32" t="s">
        <v>36</v>
      </c>
      <c r="AS24" s="32" t="s">
        <v>37</v>
      </c>
      <c r="AT24" s="32" t="s">
        <v>37</v>
      </c>
      <c r="AU24" s="32" t="s">
        <v>37</v>
      </c>
      <c r="AV24" s="32" t="s">
        <v>37</v>
      </c>
      <c r="AW24" s="7">
        <f>COUNTIF(AD24:AV24, "SI")</f>
        <v>9</v>
      </c>
      <c r="AX24" s="34" t="str">
        <f>IF($AS24="SI","CATASTRÓFICO",IF($AW24=0,".",IF($AW24&lt;6,"MODERADO",IF($AW24&lt;12,"MAYOR","CATASTRÓFICO"))))</f>
        <v>MAYOR</v>
      </c>
      <c r="AY24" s="34">
        <v>1</v>
      </c>
      <c r="AZ24" s="117">
        <f>IF(AX24="MODERADO",3,IF(AX24="MAYOR",4,IF(AX24="CATASTRÓFICO",5,"0")))</f>
        <v>4</v>
      </c>
      <c r="BA24" s="35">
        <f>IF($AZ24=5,5,IF(AND($AZ24=4,$AY24&gt;2),5,IF(AND($AZ24=4,$AY24&lt;3),4,IF(AND($AZ24=3,$AY24=5),5,IF(AND($AZ24=3,$AY24&gt;2),4,IF(AND($AZ24=3,$AY24&lt;3),3,0))))))</f>
        <v>4</v>
      </c>
      <c r="BB24" s="34" t="str">
        <f>IF(BA24=5,"CATASTRÓFICO",IF(BA24=4,"MAYOR",IF(BA24=3,"MODERADO",".")))</f>
        <v>MAYOR</v>
      </c>
      <c r="BC24" s="298" t="s">
        <v>350</v>
      </c>
      <c r="BD24" s="296"/>
      <c r="BE24" s="296"/>
      <c r="BF24" s="296"/>
      <c r="BG24" s="296"/>
      <c r="BH24" s="296"/>
      <c r="BI24" s="296"/>
      <c r="BJ24" s="296"/>
      <c r="BK24" s="113" t="s">
        <v>483</v>
      </c>
      <c r="BL24" s="285" t="s">
        <v>690</v>
      </c>
      <c r="BM24" s="285"/>
      <c r="BN24" s="285"/>
      <c r="BO24" s="285"/>
      <c r="BP24" s="285"/>
      <c r="BQ24" s="285"/>
      <c r="BR24" s="285"/>
      <c r="BS24" s="69" t="s">
        <v>400</v>
      </c>
      <c r="BT24" s="69" t="s">
        <v>401</v>
      </c>
      <c r="BU24" s="69" t="s">
        <v>402</v>
      </c>
      <c r="BV24" s="69" t="s">
        <v>403</v>
      </c>
      <c r="BW24" s="69" t="s">
        <v>405</v>
      </c>
      <c r="BX24" s="69" t="s">
        <v>406</v>
      </c>
      <c r="BY24" s="69" t="s">
        <v>407</v>
      </c>
      <c r="BZ24" s="69">
        <f t="shared" ref="BZ24:BZ27" si="1">IFERROR(IF(BS24="Asignado", 15, 0), "")</f>
        <v>15</v>
      </c>
      <c r="CA24" s="69">
        <f t="shared" ref="CA24:CA27" si="2">IFERROR(IF(BT24="Adecuado", 15, 0), "")</f>
        <v>15</v>
      </c>
      <c r="CB24" s="69">
        <f t="shared" ref="CB24:CB27" si="3">IFERROR(IF(BU24="Oportuna", 15, 0), "")</f>
        <v>15</v>
      </c>
      <c r="CC24" s="69">
        <f t="shared" ref="CC24:CC27" si="4">IFERROR(IF(BV24="Prevenir", 15,IF(BV24="Detectar", 10, 0)), "")</f>
        <v>15</v>
      </c>
      <c r="CD24" s="69">
        <f t="shared" ref="CD24:CD27" si="5">IFERROR(IF(BW24="Confiable", 15, 0), "")</f>
        <v>15</v>
      </c>
      <c r="CE24" s="69">
        <f t="shared" ref="CE24:CE27" si="6">IFERROR(IF(BX24="Se investigan y se resuelven oportunamente", 15, 0), "")</f>
        <v>15</v>
      </c>
      <c r="CF24" s="69">
        <f t="shared" ref="CF24:CF27" si="7">IFERROR(IF(BY24="Completa", 10,IF(BY24="Incompleta",5, 0)), "")</f>
        <v>10</v>
      </c>
      <c r="CG24" s="69">
        <f t="shared" ref="CG24:CG27" si="8">SUM(BZ24:CF24)</f>
        <v>100</v>
      </c>
      <c r="CH24" s="69" t="str">
        <f t="shared" ref="CH24:CH27" si="9">IF(CG24&lt;=85, "Debil", IF(CG24&lt;=95, "Moderado", IF(CG24&lt;=100,"Fuerte","")))</f>
        <v>Fuerte</v>
      </c>
      <c r="CI24" s="69" t="s">
        <v>408</v>
      </c>
      <c r="CJ24" s="69" t="str">
        <f t="shared" ref="CJ24:CJ27" si="10">IF(CI24="Siempre se ejecuta","Fuerte",IF(CI24="Algunas veces","Moderado",IF(CI24="No se ejecuta","Debil","")))</f>
        <v>Fuerte</v>
      </c>
      <c r="CK24" s="69" t="str">
        <f t="shared" ref="CK24:CK27" si="11">IF(OR(CJ24="Debil",CH24="Debil"),"Debil", IF(OR(CJ24="Moderado",CH24="Moderado"), "Moderado", "Fuerte"))</f>
        <v>Fuerte</v>
      </c>
      <c r="CL24" s="69" t="str">
        <f t="shared" ref="CL24:CL27" si="12">CK24</f>
        <v>Fuerte</v>
      </c>
      <c r="CM24" s="69" t="s">
        <v>409</v>
      </c>
      <c r="CN24" s="69" t="s">
        <v>410</v>
      </c>
      <c r="CO24" s="69">
        <f t="shared" ref="CO24:CO27" si="13">IF(CM24="Directamente",IF(CL24="Fuerte", 2, IF(CL24="Moderado", 1,0)),0)</f>
        <v>2</v>
      </c>
      <c r="CP24" s="69">
        <f t="shared" ref="CP24:CP27" si="14">IF(CN24="Directamente",IF(CL24="Fuerte",2,IF(CL24="Moderado",1,0)),IF(AND(CN24="Indirectamente",CL24="Fuerte"),1,0))</f>
        <v>0</v>
      </c>
      <c r="CQ24" s="69">
        <f t="shared" ref="CQ24:CQ27" si="15">IF(AY24-CO24&lt;=0,1,AY24-CO24)</f>
        <v>1</v>
      </c>
      <c r="CR24" s="69">
        <f t="shared" ref="CR24:CR27" si="16">IF(AZ24-CP24&lt;=0,1,AZ24-CP24)</f>
        <v>4</v>
      </c>
      <c r="CS24" s="69" t="str">
        <f>IF(CN24&lt;&gt;"",INDEX('Ayuda Diligenciamiento'!$AG$11:$AK$15,MATCH(CQ24,'Ayuda Diligenciamiento'!$AF$11:$AF$15,0),MATCH(CR24,'Ayuda Diligenciamiento'!$AG$10:$AK$10,0)),"")</f>
        <v>MAYOR</v>
      </c>
      <c r="CT24" s="145">
        <f t="shared" ref="CT24:CT27" si="17">IF(CS24="BAJO",1,IF(CS24="MODERADO",3,IF(CS24="MAYOR",4,5)))</f>
        <v>4</v>
      </c>
      <c r="CU24" s="75"/>
    </row>
    <row r="25" spans="1:99" ht="227.4" customHeight="1" x14ac:dyDescent="0.3">
      <c r="A25" s="286" t="s">
        <v>192</v>
      </c>
      <c r="B25" s="287"/>
      <c r="C25" s="287"/>
      <c r="D25" s="287"/>
      <c r="E25" s="287"/>
      <c r="F25" s="288" t="s">
        <v>194</v>
      </c>
      <c r="G25" s="288"/>
      <c r="H25" s="288"/>
      <c r="I25" s="288"/>
      <c r="J25" s="288"/>
      <c r="K25" s="288"/>
      <c r="L25" s="288"/>
      <c r="M25" s="288"/>
      <c r="N25" s="287" t="s">
        <v>870</v>
      </c>
      <c r="O25" s="295"/>
      <c r="P25" s="295"/>
      <c r="Q25" s="295"/>
      <c r="R25" s="295"/>
      <c r="S25" s="295"/>
      <c r="T25" s="295"/>
      <c r="U25" s="295"/>
      <c r="V25" s="296" t="s">
        <v>354</v>
      </c>
      <c r="W25" s="296"/>
      <c r="X25" s="296"/>
      <c r="Y25" s="296"/>
      <c r="Z25" s="296"/>
      <c r="AA25" s="296"/>
      <c r="AB25" s="296"/>
      <c r="AC25" s="297"/>
      <c r="AD25" s="36" t="s">
        <v>36</v>
      </c>
      <c r="AE25" s="9" t="s">
        <v>36</v>
      </c>
      <c r="AF25" s="9" t="s">
        <v>36</v>
      </c>
      <c r="AG25" s="32" t="s">
        <v>37</v>
      </c>
      <c r="AH25" s="32" t="s">
        <v>36</v>
      </c>
      <c r="AI25" s="32" t="s">
        <v>36</v>
      </c>
      <c r="AJ25" s="32" t="s">
        <v>37</v>
      </c>
      <c r="AK25" s="32" t="s">
        <v>37</v>
      </c>
      <c r="AL25" s="32" t="s">
        <v>36</v>
      </c>
      <c r="AM25" s="32" t="s">
        <v>36</v>
      </c>
      <c r="AN25" s="32" t="s">
        <v>36</v>
      </c>
      <c r="AO25" s="32" t="s">
        <v>36</v>
      </c>
      <c r="AP25" s="32" t="s">
        <v>36</v>
      </c>
      <c r="AQ25" s="32" t="s">
        <v>36</v>
      </c>
      <c r="AR25" s="32" t="s">
        <v>36</v>
      </c>
      <c r="AS25" s="32" t="s">
        <v>37</v>
      </c>
      <c r="AT25" s="32" t="s">
        <v>37</v>
      </c>
      <c r="AU25" s="32" t="s">
        <v>37</v>
      </c>
      <c r="AV25" s="32" t="s">
        <v>37</v>
      </c>
      <c r="AW25" s="7">
        <f t="shared" ref="AW25:AW27" si="18">COUNTIF(AD25:AV25, "SI")</f>
        <v>12</v>
      </c>
      <c r="AX25" s="6" t="str">
        <f t="shared" ref="AX25:AX27" si="19">IF($AS25="SI","CATASTRÓFICO",IF($AW25=0,".",IF($AW25&lt;6,"MODERADO",IF($AW25&lt;12,"MAYOR","CATASTRÓFICO"))))</f>
        <v>CATASTRÓFICO</v>
      </c>
      <c r="AY25" s="6">
        <v>1</v>
      </c>
      <c r="AZ25" s="118">
        <f t="shared" ref="AZ25:AZ27" si="20">IF(AX25="MODERADO",3,IF(AX25="MAYOR",4,IF(AX25="CATASTRÓFICO",5,"0")))</f>
        <v>5</v>
      </c>
      <c r="BA25" s="8">
        <f t="shared" ref="BA25:BA27" si="21">IF($AZ25=5,5,IF(AND($AZ25=4,$AY25&gt;2),5,IF(AND($AZ25=4,$AY25&lt;3),4,IF(AND($AZ25=3,$AY25=5),5,IF(AND($AZ25=3,$AY25&gt;2),4,IF(AND($AZ25=3,$AY25&lt;3),3,0))))))</f>
        <v>5</v>
      </c>
      <c r="BB25" s="6" t="str">
        <f t="shared" ref="BB25:BB27" si="22">IF(BA25=5,"CATASTRÓFICO",IF(BA25=4,"MAYOR",IF(BA25=3,"MODERADO",".")))</f>
        <v>CATASTRÓFICO</v>
      </c>
      <c r="BC25" s="298" t="s">
        <v>351</v>
      </c>
      <c r="BD25" s="296"/>
      <c r="BE25" s="296"/>
      <c r="BF25" s="296"/>
      <c r="BG25" s="296"/>
      <c r="BH25" s="296"/>
      <c r="BI25" s="296"/>
      <c r="BJ25" s="296"/>
      <c r="BK25" s="113" t="s">
        <v>483</v>
      </c>
      <c r="BL25" s="285" t="s">
        <v>688</v>
      </c>
      <c r="BM25" s="285"/>
      <c r="BN25" s="285"/>
      <c r="BO25" s="285"/>
      <c r="BP25" s="285"/>
      <c r="BQ25" s="285"/>
      <c r="BR25" s="285"/>
      <c r="BS25" s="69" t="s">
        <v>400</v>
      </c>
      <c r="BT25" s="69" t="s">
        <v>401</v>
      </c>
      <c r="BU25" s="69" t="s">
        <v>402</v>
      </c>
      <c r="BV25" s="69" t="s">
        <v>403</v>
      </c>
      <c r="BW25" s="69" t="s">
        <v>405</v>
      </c>
      <c r="BX25" s="69" t="s">
        <v>406</v>
      </c>
      <c r="BY25" s="69" t="s">
        <v>407</v>
      </c>
      <c r="BZ25" s="69">
        <f t="shared" si="1"/>
        <v>15</v>
      </c>
      <c r="CA25" s="69">
        <f t="shared" si="2"/>
        <v>15</v>
      </c>
      <c r="CB25" s="69">
        <f t="shared" si="3"/>
        <v>15</v>
      </c>
      <c r="CC25" s="69">
        <f t="shared" si="4"/>
        <v>15</v>
      </c>
      <c r="CD25" s="69">
        <f t="shared" si="5"/>
        <v>15</v>
      </c>
      <c r="CE25" s="69">
        <f t="shared" si="6"/>
        <v>15</v>
      </c>
      <c r="CF25" s="69">
        <f t="shared" si="7"/>
        <v>10</v>
      </c>
      <c r="CG25" s="69">
        <f t="shared" si="8"/>
        <v>100</v>
      </c>
      <c r="CH25" s="69" t="str">
        <f t="shared" si="9"/>
        <v>Fuerte</v>
      </c>
      <c r="CI25" s="69" t="s">
        <v>408</v>
      </c>
      <c r="CJ25" s="69" t="str">
        <f t="shared" si="10"/>
        <v>Fuerte</v>
      </c>
      <c r="CK25" s="69" t="str">
        <f t="shared" si="11"/>
        <v>Fuerte</v>
      </c>
      <c r="CL25" s="69" t="str">
        <f t="shared" si="12"/>
        <v>Fuerte</v>
      </c>
      <c r="CM25" s="69" t="s">
        <v>409</v>
      </c>
      <c r="CN25" s="69" t="s">
        <v>410</v>
      </c>
      <c r="CO25" s="69">
        <f t="shared" si="13"/>
        <v>2</v>
      </c>
      <c r="CP25" s="69">
        <f t="shared" si="14"/>
        <v>0</v>
      </c>
      <c r="CQ25" s="69">
        <f t="shared" si="15"/>
        <v>1</v>
      </c>
      <c r="CR25" s="69">
        <f t="shared" si="16"/>
        <v>5</v>
      </c>
      <c r="CS25" s="69" t="str">
        <f>IF(CN25&lt;&gt;"",INDEX('Ayuda Diligenciamiento'!$AG$11:$AK$15,MATCH(CQ25,'Ayuda Diligenciamiento'!$AF$11:$AF$15,0),MATCH(CR25,'Ayuda Diligenciamiento'!$AG$10:$AK$10,0)),"")</f>
        <v>CATASTRÓFICO</v>
      </c>
      <c r="CT25" s="145">
        <f t="shared" si="17"/>
        <v>5</v>
      </c>
      <c r="CU25" s="75"/>
    </row>
    <row r="26" spans="1:99" ht="195" customHeight="1" x14ac:dyDescent="0.3">
      <c r="A26" s="286" t="s">
        <v>192</v>
      </c>
      <c r="B26" s="287"/>
      <c r="C26" s="287"/>
      <c r="D26" s="287"/>
      <c r="E26" s="287"/>
      <c r="F26" s="288" t="s">
        <v>563</v>
      </c>
      <c r="G26" s="288"/>
      <c r="H26" s="288"/>
      <c r="I26" s="288"/>
      <c r="J26" s="288"/>
      <c r="K26" s="288"/>
      <c r="L26" s="288"/>
      <c r="M26" s="288"/>
      <c r="N26" s="287" t="s">
        <v>870</v>
      </c>
      <c r="O26" s="295"/>
      <c r="P26" s="295"/>
      <c r="Q26" s="295"/>
      <c r="R26" s="295"/>
      <c r="S26" s="295"/>
      <c r="T26" s="295"/>
      <c r="U26" s="295"/>
      <c r="V26" s="291" t="s">
        <v>353</v>
      </c>
      <c r="W26" s="291"/>
      <c r="X26" s="291"/>
      <c r="Y26" s="291"/>
      <c r="Z26" s="291"/>
      <c r="AA26" s="291"/>
      <c r="AB26" s="291"/>
      <c r="AC26" s="292"/>
      <c r="AD26" s="36" t="s">
        <v>36</v>
      </c>
      <c r="AE26" s="9" t="s">
        <v>36</v>
      </c>
      <c r="AF26" s="9" t="s">
        <v>36</v>
      </c>
      <c r="AG26" s="32" t="s">
        <v>37</v>
      </c>
      <c r="AH26" s="32" t="s">
        <v>36</v>
      </c>
      <c r="AI26" s="32" t="s">
        <v>36</v>
      </c>
      <c r="AJ26" s="32" t="s">
        <v>37</v>
      </c>
      <c r="AK26" s="32" t="s">
        <v>37</v>
      </c>
      <c r="AL26" s="32" t="s">
        <v>36</v>
      </c>
      <c r="AM26" s="32" t="s">
        <v>36</v>
      </c>
      <c r="AN26" s="32" t="s">
        <v>36</v>
      </c>
      <c r="AO26" s="32" t="s">
        <v>36</v>
      </c>
      <c r="AP26" s="32" t="s">
        <v>36</v>
      </c>
      <c r="AQ26" s="32" t="s">
        <v>36</v>
      </c>
      <c r="AR26" s="32" t="s">
        <v>36</v>
      </c>
      <c r="AS26" s="32" t="s">
        <v>37</v>
      </c>
      <c r="AT26" s="32" t="s">
        <v>37</v>
      </c>
      <c r="AU26" s="32" t="s">
        <v>37</v>
      </c>
      <c r="AV26" s="32" t="s">
        <v>37</v>
      </c>
      <c r="AW26" s="7">
        <f t="shared" si="18"/>
        <v>12</v>
      </c>
      <c r="AX26" s="6" t="str">
        <f t="shared" si="19"/>
        <v>CATASTRÓFICO</v>
      </c>
      <c r="AY26" s="6">
        <v>1</v>
      </c>
      <c r="AZ26" s="118">
        <f t="shared" si="20"/>
        <v>5</v>
      </c>
      <c r="BA26" s="8">
        <f t="shared" si="21"/>
        <v>5</v>
      </c>
      <c r="BB26" s="6" t="str">
        <f t="shared" si="22"/>
        <v>CATASTRÓFICO</v>
      </c>
      <c r="BC26" s="298" t="s">
        <v>350</v>
      </c>
      <c r="BD26" s="296"/>
      <c r="BE26" s="296"/>
      <c r="BF26" s="296"/>
      <c r="BG26" s="296"/>
      <c r="BH26" s="296"/>
      <c r="BI26" s="296"/>
      <c r="BJ26" s="296"/>
      <c r="BK26" s="113" t="s">
        <v>483</v>
      </c>
      <c r="BL26" s="285" t="s">
        <v>690</v>
      </c>
      <c r="BM26" s="285"/>
      <c r="BN26" s="285"/>
      <c r="BO26" s="285"/>
      <c r="BP26" s="285"/>
      <c r="BQ26" s="285"/>
      <c r="BR26" s="285"/>
      <c r="BS26" s="69" t="s">
        <v>400</v>
      </c>
      <c r="BT26" s="69" t="s">
        <v>401</v>
      </c>
      <c r="BU26" s="69" t="s">
        <v>402</v>
      </c>
      <c r="BV26" s="69" t="s">
        <v>403</v>
      </c>
      <c r="BW26" s="69" t="s">
        <v>405</v>
      </c>
      <c r="BX26" s="69" t="s">
        <v>406</v>
      </c>
      <c r="BY26" s="69" t="s">
        <v>407</v>
      </c>
      <c r="BZ26" s="69">
        <f t="shared" si="1"/>
        <v>15</v>
      </c>
      <c r="CA26" s="69">
        <f t="shared" si="2"/>
        <v>15</v>
      </c>
      <c r="CB26" s="69">
        <f t="shared" si="3"/>
        <v>15</v>
      </c>
      <c r="CC26" s="69">
        <f t="shared" si="4"/>
        <v>15</v>
      </c>
      <c r="CD26" s="69">
        <f t="shared" si="5"/>
        <v>15</v>
      </c>
      <c r="CE26" s="69">
        <f t="shared" si="6"/>
        <v>15</v>
      </c>
      <c r="CF26" s="69">
        <f t="shared" si="7"/>
        <v>10</v>
      </c>
      <c r="CG26" s="69">
        <f t="shared" si="8"/>
        <v>100</v>
      </c>
      <c r="CH26" s="69" t="str">
        <f t="shared" si="9"/>
        <v>Fuerte</v>
      </c>
      <c r="CI26" s="69" t="s">
        <v>408</v>
      </c>
      <c r="CJ26" s="69" t="str">
        <f t="shared" si="10"/>
        <v>Fuerte</v>
      </c>
      <c r="CK26" s="69" t="str">
        <f t="shared" si="11"/>
        <v>Fuerte</v>
      </c>
      <c r="CL26" s="69" t="str">
        <f t="shared" si="12"/>
        <v>Fuerte</v>
      </c>
      <c r="CM26" s="69" t="s">
        <v>409</v>
      </c>
      <c r="CN26" s="69" t="s">
        <v>410</v>
      </c>
      <c r="CO26" s="69">
        <f t="shared" si="13"/>
        <v>2</v>
      </c>
      <c r="CP26" s="69">
        <f t="shared" si="14"/>
        <v>0</v>
      </c>
      <c r="CQ26" s="69">
        <f t="shared" si="15"/>
        <v>1</v>
      </c>
      <c r="CR26" s="69">
        <f t="shared" si="16"/>
        <v>5</v>
      </c>
      <c r="CS26" s="69" t="str">
        <f>IF(CN26&lt;&gt;"",INDEX('Ayuda Diligenciamiento'!$AG$11:$AK$15,MATCH(CQ26,'Ayuda Diligenciamiento'!$AF$11:$AF$15,0),MATCH(CR26,'Ayuda Diligenciamiento'!$AG$10:$AK$10,0)),"")</f>
        <v>CATASTRÓFICO</v>
      </c>
      <c r="CT26" s="145">
        <f t="shared" si="17"/>
        <v>5</v>
      </c>
      <c r="CU26" s="75"/>
    </row>
    <row r="27" spans="1:99" ht="246.6" customHeight="1" thickBot="1" x14ac:dyDescent="0.35">
      <c r="A27" s="286" t="s">
        <v>564</v>
      </c>
      <c r="B27" s="287"/>
      <c r="C27" s="287"/>
      <c r="D27" s="287"/>
      <c r="E27" s="287"/>
      <c r="F27" s="288" t="s">
        <v>565</v>
      </c>
      <c r="G27" s="288"/>
      <c r="H27" s="288"/>
      <c r="I27" s="288"/>
      <c r="J27" s="288"/>
      <c r="K27" s="288"/>
      <c r="L27" s="288"/>
      <c r="M27" s="288"/>
      <c r="N27" s="289" t="s">
        <v>870</v>
      </c>
      <c r="O27" s="290"/>
      <c r="P27" s="290"/>
      <c r="Q27" s="290"/>
      <c r="R27" s="290"/>
      <c r="S27" s="290"/>
      <c r="T27" s="290"/>
      <c r="U27" s="290"/>
      <c r="V27" s="291" t="s">
        <v>352</v>
      </c>
      <c r="W27" s="291"/>
      <c r="X27" s="291"/>
      <c r="Y27" s="291"/>
      <c r="Z27" s="291"/>
      <c r="AA27" s="291"/>
      <c r="AB27" s="291"/>
      <c r="AC27" s="292"/>
      <c r="AD27" s="37" t="s">
        <v>36</v>
      </c>
      <c r="AE27" s="13" t="s">
        <v>36</v>
      </c>
      <c r="AF27" s="13" t="s">
        <v>37</v>
      </c>
      <c r="AG27" s="38" t="s">
        <v>37</v>
      </c>
      <c r="AH27" s="38" t="s">
        <v>36</v>
      </c>
      <c r="AI27" s="38" t="s">
        <v>37</v>
      </c>
      <c r="AJ27" s="38" t="s">
        <v>37</v>
      </c>
      <c r="AK27" s="38" t="s">
        <v>37</v>
      </c>
      <c r="AL27" s="38" t="s">
        <v>36</v>
      </c>
      <c r="AM27" s="38" t="s">
        <v>36</v>
      </c>
      <c r="AN27" s="38" t="s">
        <v>36</v>
      </c>
      <c r="AO27" s="38" t="s">
        <v>36</v>
      </c>
      <c r="AP27" s="38" t="s">
        <v>37</v>
      </c>
      <c r="AQ27" s="38" t="s">
        <v>37</v>
      </c>
      <c r="AR27" s="38" t="s">
        <v>36</v>
      </c>
      <c r="AS27" s="38" t="s">
        <v>37</v>
      </c>
      <c r="AT27" s="38" t="s">
        <v>37</v>
      </c>
      <c r="AU27" s="38" t="s">
        <v>37</v>
      </c>
      <c r="AV27" s="38" t="s">
        <v>37</v>
      </c>
      <c r="AW27" s="16">
        <f t="shared" si="18"/>
        <v>8</v>
      </c>
      <c r="AX27" s="14" t="str">
        <f t="shared" si="19"/>
        <v>MAYOR</v>
      </c>
      <c r="AY27" s="14">
        <v>1</v>
      </c>
      <c r="AZ27" s="119">
        <f t="shared" si="20"/>
        <v>4</v>
      </c>
      <c r="BA27" s="15">
        <f t="shared" si="21"/>
        <v>4</v>
      </c>
      <c r="BB27" s="14" t="str">
        <f t="shared" si="22"/>
        <v>MAYOR</v>
      </c>
      <c r="BC27" s="293" t="s">
        <v>419</v>
      </c>
      <c r="BD27" s="294"/>
      <c r="BE27" s="294"/>
      <c r="BF27" s="294"/>
      <c r="BG27" s="294"/>
      <c r="BH27" s="294"/>
      <c r="BI27" s="294"/>
      <c r="BJ27" s="294"/>
      <c r="BK27" s="113" t="s">
        <v>483</v>
      </c>
      <c r="BL27" s="285" t="s">
        <v>688</v>
      </c>
      <c r="BM27" s="285"/>
      <c r="BN27" s="285"/>
      <c r="BO27" s="285"/>
      <c r="BP27" s="285"/>
      <c r="BQ27" s="285"/>
      <c r="BR27" s="285"/>
      <c r="BS27" s="69" t="s">
        <v>400</v>
      </c>
      <c r="BT27" s="69" t="s">
        <v>401</v>
      </c>
      <c r="BU27" s="69" t="s">
        <v>402</v>
      </c>
      <c r="BV27" s="69" t="s">
        <v>403</v>
      </c>
      <c r="BW27" s="69" t="s">
        <v>405</v>
      </c>
      <c r="BX27" s="69" t="s">
        <v>406</v>
      </c>
      <c r="BY27" s="69" t="s">
        <v>407</v>
      </c>
      <c r="BZ27" s="69">
        <f t="shared" si="1"/>
        <v>15</v>
      </c>
      <c r="CA27" s="69">
        <f t="shared" si="2"/>
        <v>15</v>
      </c>
      <c r="CB27" s="69">
        <f t="shared" si="3"/>
        <v>15</v>
      </c>
      <c r="CC27" s="69">
        <f t="shared" si="4"/>
        <v>15</v>
      </c>
      <c r="CD27" s="69">
        <f t="shared" si="5"/>
        <v>15</v>
      </c>
      <c r="CE27" s="69">
        <f t="shared" si="6"/>
        <v>15</v>
      </c>
      <c r="CF27" s="69">
        <f t="shared" si="7"/>
        <v>10</v>
      </c>
      <c r="CG27" s="69">
        <f t="shared" si="8"/>
        <v>100</v>
      </c>
      <c r="CH27" s="69" t="str">
        <f t="shared" si="9"/>
        <v>Fuerte</v>
      </c>
      <c r="CI27" s="69" t="s">
        <v>408</v>
      </c>
      <c r="CJ27" s="69" t="str">
        <f t="shared" si="10"/>
        <v>Fuerte</v>
      </c>
      <c r="CK27" s="69" t="str">
        <f t="shared" si="11"/>
        <v>Fuerte</v>
      </c>
      <c r="CL27" s="69" t="str">
        <f t="shared" si="12"/>
        <v>Fuerte</v>
      </c>
      <c r="CM27" s="69" t="s">
        <v>409</v>
      </c>
      <c r="CN27" s="69" t="s">
        <v>410</v>
      </c>
      <c r="CO27" s="69">
        <f t="shared" si="13"/>
        <v>2</v>
      </c>
      <c r="CP27" s="69">
        <f t="shared" si="14"/>
        <v>0</v>
      </c>
      <c r="CQ27" s="69">
        <f t="shared" si="15"/>
        <v>1</v>
      </c>
      <c r="CR27" s="69">
        <f t="shared" si="16"/>
        <v>4</v>
      </c>
      <c r="CS27" s="69" t="str">
        <f>IF(CN27&lt;&gt;"",INDEX('Ayuda Diligenciamiento'!$AG$11:$AK$15,MATCH(CQ27,'Ayuda Diligenciamiento'!$AF$11:$AF$15,0),MATCH(CR27,'Ayuda Diligenciamiento'!$AG$10:$AK$10,0)),"")</f>
        <v>MAYOR</v>
      </c>
      <c r="CT27" s="145">
        <f t="shared" si="17"/>
        <v>4</v>
      </c>
      <c r="CU27" s="74"/>
    </row>
  </sheetData>
  <mergeCells count="107">
    <mergeCell ref="CT17:CT22"/>
    <mergeCell ref="CR17:CR22"/>
    <mergeCell ref="CS17:CS22"/>
    <mergeCell ref="CM17:CM22"/>
    <mergeCell ref="CN17:CN22"/>
    <mergeCell ref="CO17:CO22"/>
    <mergeCell ref="CP17:CP22"/>
    <mergeCell ref="CQ17:CQ22"/>
    <mergeCell ref="CH17:CH22"/>
    <mergeCell ref="CI17:CI22"/>
    <mergeCell ref="CJ17:CJ22"/>
    <mergeCell ref="CK17:CK22"/>
    <mergeCell ref="CL17:CL22"/>
    <mergeCell ref="CC17:CC22"/>
    <mergeCell ref="CD17:CD22"/>
    <mergeCell ref="CE17:CE22"/>
    <mergeCell ref="CF17:CF22"/>
    <mergeCell ref="CG17:CG22"/>
    <mergeCell ref="BX17:BX22"/>
    <mergeCell ref="BY17:BY22"/>
    <mergeCell ref="BZ17:BZ22"/>
    <mergeCell ref="CA17:CA22"/>
    <mergeCell ref="CB17:CB22"/>
    <mergeCell ref="BS17:BS22"/>
    <mergeCell ref="BT17:BT22"/>
    <mergeCell ref="BU17:BU22"/>
    <mergeCell ref="BV17:BV22"/>
    <mergeCell ref="BW17:BW22"/>
    <mergeCell ref="AN18:AN22"/>
    <mergeCell ref="AO18:AO22"/>
    <mergeCell ref="AP18:AP22"/>
    <mergeCell ref="AQ18:AQ22"/>
    <mergeCell ref="AR18:AR22"/>
    <mergeCell ref="AV18:AV22"/>
    <mergeCell ref="AW18:AW22"/>
    <mergeCell ref="AY17:AY22"/>
    <mergeCell ref="AT18:AT22"/>
    <mergeCell ref="AU18:AU22"/>
    <mergeCell ref="BB17:BB22"/>
    <mergeCell ref="BC17:BJ22"/>
    <mergeCell ref="AZ18:AZ22"/>
    <mergeCell ref="BK17:BK22"/>
    <mergeCell ref="BL17:BR22"/>
    <mergeCell ref="BC23:BJ23"/>
    <mergeCell ref="A24:E24"/>
    <mergeCell ref="F24:M24"/>
    <mergeCell ref="N24:U24"/>
    <mergeCell ref="V24:AC24"/>
    <mergeCell ref="BC24:BJ24"/>
    <mergeCell ref="AM18:AM22"/>
    <mergeCell ref="AS18:AS22"/>
    <mergeCell ref="AI18:AI22"/>
    <mergeCell ref="AD18:AD22"/>
    <mergeCell ref="AE18:AE22"/>
    <mergeCell ref="AF18:AF22"/>
    <mergeCell ref="AG18:AG22"/>
    <mergeCell ref="AH18:AH22"/>
    <mergeCell ref="AX17:AX22"/>
    <mergeCell ref="BA18:BA22"/>
    <mergeCell ref="BL23:BR23"/>
    <mergeCell ref="A27:E27"/>
    <mergeCell ref="F27:M27"/>
    <mergeCell ref="N27:U27"/>
    <mergeCell ref="V27:AC27"/>
    <mergeCell ref="BC27:BJ27"/>
    <mergeCell ref="A25:E25"/>
    <mergeCell ref="F25:M25"/>
    <mergeCell ref="N25:U25"/>
    <mergeCell ref="V25:AC25"/>
    <mergeCell ref="BC25:BJ25"/>
    <mergeCell ref="A26:E26"/>
    <mergeCell ref="F26:M26"/>
    <mergeCell ref="N26:U26"/>
    <mergeCell ref="V26:AC26"/>
    <mergeCell ref="BC26:BJ26"/>
    <mergeCell ref="BL24:BR24"/>
    <mergeCell ref="BL25:BR25"/>
    <mergeCell ref="BL26:BR26"/>
    <mergeCell ref="BL27:BR27"/>
    <mergeCell ref="A23:E23"/>
    <mergeCell ref="F23:M23"/>
    <mergeCell ref="N23:U23"/>
    <mergeCell ref="V23:AC23"/>
    <mergeCell ref="CU17:CU22"/>
    <mergeCell ref="AD16:BB16"/>
    <mergeCell ref="BS16:CL16"/>
    <mergeCell ref="CM16:CS16"/>
    <mergeCell ref="G1:AC1"/>
    <mergeCell ref="F2:L2"/>
    <mergeCell ref="M2:AC2"/>
    <mergeCell ref="F3:L3"/>
    <mergeCell ref="M3:AC3"/>
    <mergeCell ref="F5:M5"/>
    <mergeCell ref="N5:AC5"/>
    <mergeCell ref="F6:M6"/>
    <mergeCell ref="N6:AC6"/>
    <mergeCell ref="L15:BJ15"/>
    <mergeCell ref="A16:AC16"/>
    <mergeCell ref="BC16:BR16"/>
    <mergeCell ref="A17:E22"/>
    <mergeCell ref="F17:M22"/>
    <mergeCell ref="N17:U22"/>
    <mergeCell ref="V17:AC22"/>
    <mergeCell ref="AD17:AV17"/>
    <mergeCell ref="AJ18:AJ22"/>
    <mergeCell ref="AK18:AK22"/>
    <mergeCell ref="AL18:AL22"/>
  </mergeCells>
  <conditionalFormatting sqref="A28:CU300 BS23:CU27">
    <cfRule type="cellIs" dxfId="337" priority="23" operator="equal">
      <formula>"MODERADO"</formula>
    </cfRule>
    <cfRule type="cellIs" dxfId="336" priority="24" operator="equal">
      <formula>"MAYOR"</formula>
    </cfRule>
    <cfRule type="cellIs" dxfId="335" priority="25" operator="equal">
      <formula>"CATASTRÓFICO"</formula>
    </cfRule>
  </conditionalFormatting>
  <conditionalFormatting sqref="V23:AC27">
    <cfRule type="cellIs" dxfId="334" priority="1" operator="equal">
      <formula>"BAJO"</formula>
    </cfRule>
    <cfRule type="cellIs" dxfId="333" priority="2" operator="equal">
      <formula>"MODERADO"</formula>
    </cfRule>
    <cfRule type="cellIs" dxfId="332" priority="3" operator="equal">
      <formula>"MAYOR"</formula>
    </cfRule>
    <cfRule type="cellIs" dxfId="331" priority="4" operator="equal">
      <formula>"CATASTRÓFICO"</formula>
    </cfRule>
  </conditionalFormatting>
  <conditionalFormatting sqref="AX23:AY27 BA23:BB27">
    <cfRule type="containsText" dxfId="330" priority="8" operator="containsText" text=".">
      <formula>NOT(ISERROR(SEARCH(".",AX23)))</formula>
    </cfRule>
    <cfRule type="containsText" dxfId="329" priority="9" operator="containsText" text="MODERADO">
      <formula>NOT(ISERROR(SEARCH("MODERADO",AX23)))</formula>
    </cfRule>
    <cfRule type="containsText" dxfId="328" priority="10" operator="containsText" text="MAYOR">
      <formula>NOT(ISERROR(SEARCH("MAYOR",AX23)))</formula>
    </cfRule>
    <cfRule type="containsText" dxfId="327" priority="11" operator="containsText" text="CATASTRÓFICO">
      <formula>NOT(ISERROR(SEARCH("CATASTRÓFICO",AX23)))</formula>
    </cfRule>
  </conditionalFormatting>
  <conditionalFormatting sqref="AX8:BB9 AX15:BB15">
    <cfRule type="containsText" dxfId="326" priority="26" operator="containsText" text=".">
      <formula>NOT(ISERROR(SEARCH(".",AX8)))</formula>
    </cfRule>
    <cfRule type="containsText" dxfId="325" priority="27" operator="containsText" text="MODERADO">
      <formula>NOT(ISERROR(SEARCH("MODERADO",AX8)))</formula>
    </cfRule>
    <cfRule type="containsText" dxfId="324" priority="28" operator="containsText" text="MAYOR">
      <formula>NOT(ISERROR(SEARCH("MAYOR",AX8)))</formula>
    </cfRule>
    <cfRule type="containsText" dxfId="323" priority="29" operator="containsText" text="CATASTRÓFICO">
      <formula>NOT(ISERROR(SEARCH("CATASTRÓFICO",AX8)))</formula>
    </cfRule>
  </conditionalFormatting>
  <conditionalFormatting sqref="AX17:BB17 AZ18:BA18">
    <cfRule type="containsText" dxfId="322" priority="18" operator="containsText" text=".">
      <formula>NOT(ISERROR(SEARCH(".",AX17)))</formula>
    </cfRule>
    <cfRule type="containsText" dxfId="321" priority="19" operator="containsText" text="MODERADO">
      <formula>NOT(ISERROR(SEARCH("MODERADO",AX17)))</formula>
    </cfRule>
    <cfRule type="containsText" dxfId="320" priority="20" operator="containsText" text="MAYOR">
      <formula>NOT(ISERROR(SEARCH("MAYOR",AX17)))</formula>
    </cfRule>
    <cfRule type="containsText" dxfId="319" priority="21" operator="containsText" text="CATASTRÓFICO">
      <formula>NOT(ISERROR(SEARCH("CATASTRÓFICO",AX17)))</formula>
    </cfRule>
  </conditionalFormatting>
  <conditionalFormatting sqref="AX28:BB1048576">
    <cfRule type="containsText" dxfId="318" priority="22" operator="containsText" text=".">
      <formula>NOT(ISERROR(SEARCH(".",AX28)))</formula>
    </cfRule>
  </conditionalFormatting>
  <conditionalFormatting sqref="BC23:BL27">
    <cfRule type="cellIs" dxfId="317" priority="5" operator="equal">
      <formula>"MODERADO"</formula>
    </cfRule>
    <cfRule type="cellIs" dxfId="316" priority="6" operator="equal">
      <formula>"MAYOR"</formula>
    </cfRule>
    <cfRule type="cellIs" dxfId="315" priority="7" operator="equal">
      <formula>"CATASTRÓFICO"</formula>
    </cfRule>
  </conditionalFormatting>
  <dataValidations count="12">
    <dataValidation type="list" allowBlank="1" showInputMessage="1" showErrorMessage="1" sqref="AY23:AY27" xr:uid="{00000000-0002-0000-0200-000000000000}">
      <formula1>"1,2,3,4,5"</formula1>
    </dataValidation>
    <dataValidation type="list" allowBlank="1" showInputMessage="1" showErrorMessage="1" sqref="AD23:AV27" xr:uid="{00000000-0002-0000-0200-000001000000}">
      <formula1>"SI, NO"</formula1>
    </dataValidation>
    <dataValidation type="list" allowBlank="1" showInputMessage="1" showErrorMessage="1" sqref="CN23:CN27" xr:uid="{00000000-0002-0000-0200-000002000000}">
      <formula1>"Directamente, Indirectamente, No disminuye"</formula1>
    </dataValidation>
    <dataValidation type="list" allowBlank="1" showInputMessage="1" showErrorMessage="1" sqref="CM23:CM27" xr:uid="{00000000-0002-0000-0200-000003000000}">
      <formula1>"Directamente, No disminuye"</formula1>
    </dataValidation>
    <dataValidation type="list" allowBlank="1" showInputMessage="1" showErrorMessage="1" sqref="CI23:CI27" xr:uid="{00000000-0002-0000-0200-000004000000}">
      <formula1>"Siempre se ejecuta, Algunas veces, No se ejecuta"</formula1>
    </dataValidation>
    <dataValidation type="list" allowBlank="1" showInputMessage="1" showErrorMessage="1" sqref="BY23:BY27" xr:uid="{00000000-0002-0000-0200-000005000000}">
      <formula1>"Completa, Incompleta, No existe"</formula1>
    </dataValidation>
    <dataValidation type="list" allowBlank="1" showInputMessage="1" showErrorMessage="1" sqref="BX23:BX27" xr:uid="{00000000-0002-0000-0200-000006000000}">
      <formula1>"Se investigan y se resuelven oportunamente, No se investigan y se resuelven oportunamente"</formula1>
    </dataValidation>
    <dataValidation type="list" allowBlank="1" showInputMessage="1" showErrorMessage="1" sqref="BW23:BW27" xr:uid="{00000000-0002-0000-0200-000007000000}">
      <formula1>"Confiable, No confiable"</formula1>
    </dataValidation>
    <dataValidation type="list" allowBlank="1" showInputMessage="1" showErrorMessage="1" sqref="BV23:BV27" xr:uid="{00000000-0002-0000-0200-000008000000}">
      <formula1>"Prevenir, Detectar, No es un control"</formula1>
    </dataValidation>
    <dataValidation type="list" allowBlank="1" showInputMessage="1" showErrorMessage="1" sqref="BU23:BU27" xr:uid="{00000000-0002-0000-0200-000009000000}">
      <formula1>"Oportuna, Inoportuna"</formula1>
    </dataValidation>
    <dataValidation type="list" allowBlank="1" showInputMessage="1" showErrorMessage="1" sqref="BT23:BT27" xr:uid="{00000000-0002-0000-0200-00000A000000}">
      <formula1>"Adecuado, Inadecuado"</formula1>
    </dataValidation>
    <dataValidation type="list" allowBlank="1" showInputMessage="1" showErrorMessage="1" sqref="BS23:BS27" xr:uid="{00000000-0002-0000-0200-00000B000000}">
      <formula1>"Asignado, No asignado"</formula1>
    </dataValidation>
  </dataValidations>
  <pageMargins left="0.7" right="0.7" top="0.75" bottom="0.75" header="0.3" footer="0.3"/>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25"/>
  <sheetViews>
    <sheetView showGridLines="0" zoomScale="70" zoomScaleNormal="70" zoomScalePageLayoutView="85" workbookViewId="0">
      <selection activeCell="F17" sqref="F17:M22"/>
    </sheetView>
  </sheetViews>
  <sheetFormatPr baseColWidth="10" defaultColWidth="11.44140625" defaultRowHeight="14.4" x14ac:dyDescent="0.3"/>
  <cols>
    <col min="1" max="5" width="3.88671875" customWidth="1"/>
    <col min="6" max="10" width="2.5546875" customWidth="1"/>
    <col min="11" max="11" width="4" customWidth="1"/>
    <col min="12" max="12" width="2.5546875" customWidth="1"/>
    <col min="13" max="13" width="24.5546875" customWidth="1"/>
    <col min="14" max="28" width="2.5546875" customWidth="1"/>
    <col min="29" max="29" width="28.5546875" customWidth="1"/>
    <col min="30" max="36" width="16.5546875" style="120" customWidth="1"/>
    <col min="37" max="37" width="22.5546875" style="120" customWidth="1"/>
    <col min="38"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55" width="2.44140625" customWidth="1"/>
    <col min="56" max="56" width="24.44140625" customWidth="1"/>
    <col min="57" max="57" width="2.44140625" customWidth="1"/>
    <col min="58" max="58" width="30.88671875" customWidth="1"/>
    <col min="59" max="59" width="46.44140625" customWidth="1"/>
    <col min="60" max="60" width="10.5546875" customWidth="1"/>
    <col min="61" max="61" width="22.88671875" customWidth="1"/>
    <col min="62" max="62" width="55.109375" customWidth="1"/>
    <col min="63" max="63" width="19.44140625" customWidth="1"/>
    <col min="64" max="70" width="2.44140625" customWidth="1"/>
    <col min="71" max="71" width="22.44140625" style="31" bestFit="1" customWidth="1"/>
    <col min="72" max="72" width="33.109375" style="31" bestFit="1" customWidth="1"/>
    <col min="73" max="73" width="10.5546875" style="31" bestFit="1" customWidth="1"/>
    <col min="74" max="74" width="8.5546875" style="31" bestFit="1" customWidth="1"/>
    <col min="75" max="75" width="21.44140625" style="31" bestFit="1" customWidth="1"/>
    <col min="76" max="76" width="38.44140625" style="31" bestFit="1" customWidth="1"/>
    <col min="77" max="77" width="27.88671875" style="31" bestFit="1" customWidth="1"/>
    <col min="78" max="79" width="4.44140625" style="31" hidden="1" customWidth="1"/>
    <col min="80" max="80" width="4.109375" style="31" hidden="1" customWidth="1"/>
    <col min="81" max="81" width="4.5546875" style="31" hidden="1" customWidth="1"/>
    <col min="82" max="82" width="5.44140625" style="31" hidden="1" customWidth="1"/>
    <col min="83" max="83" width="5" style="31" hidden="1" customWidth="1"/>
    <col min="84" max="84" width="4.44140625" style="31" hidden="1" customWidth="1"/>
    <col min="85" max="85" width="9.5546875" style="31" hidden="1" customWidth="1"/>
    <col min="86" max="86" width="11.5546875" style="31" hidden="1" customWidth="1"/>
    <col min="87" max="87" width="17.44140625" style="31" bestFit="1" customWidth="1"/>
    <col min="88" max="88" width="6.44140625" style="31" hidden="1" customWidth="1"/>
    <col min="89" max="89" width="15.44140625" style="31" hidden="1" customWidth="1"/>
    <col min="90" max="90" width="14" style="31" hidden="1" customWidth="1"/>
    <col min="91" max="91" width="34.44140625" style="31" bestFit="1" customWidth="1"/>
    <col min="92" max="92" width="31.109375" style="31" customWidth="1"/>
    <col min="93" max="93" width="8.109375" style="31" hidden="1" customWidth="1"/>
    <col min="94" max="94" width="7.5546875" style="31" hidden="1" customWidth="1"/>
    <col min="95" max="95" width="6.88671875" style="31" hidden="1" customWidth="1"/>
    <col min="96" max="96" width="6.44140625" style="31" hidden="1" customWidth="1"/>
    <col min="97" max="97" width="13.44140625" style="31" bestFit="1" customWidth="1"/>
    <col min="98" max="98" width="13.44140625" style="31" customWidth="1"/>
    <col min="99" max="99" width="37.44140625" style="31"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85"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D2" s="121"/>
      <c r="AE2" s="121" t="s">
        <v>370</v>
      </c>
      <c r="AF2" s="121">
        <f>COUNTIF($CS$23:$CS$300,AE2)</f>
        <v>1</v>
      </c>
      <c r="AG2" s="158"/>
      <c r="AH2" s="158"/>
    </row>
    <row r="3" spans="1:99" ht="15" customHeight="1" x14ac:dyDescent="0.3">
      <c r="F3" s="269" t="s">
        <v>894</v>
      </c>
      <c r="G3" s="269"/>
      <c r="H3" s="269"/>
      <c r="I3" s="269"/>
      <c r="J3" s="269"/>
      <c r="K3" s="269"/>
      <c r="L3" s="269"/>
      <c r="M3" s="269" t="s">
        <v>511</v>
      </c>
      <c r="N3" s="269"/>
      <c r="O3" s="269"/>
      <c r="P3" s="269"/>
      <c r="Q3" s="269"/>
      <c r="R3" s="269"/>
      <c r="S3" s="269"/>
      <c r="T3" s="269"/>
      <c r="U3" s="269"/>
      <c r="V3" s="269"/>
      <c r="W3" s="269"/>
      <c r="X3" s="269"/>
      <c r="Y3" s="269"/>
      <c r="Z3" s="269"/>
      <c r="AA3" s="269"/>
      <c r="AB3" s="269"/>
      <c r="AC3" s="269"/>
      <c r="AD3" s="121"/>
      <c r="AE3" s="121" t="s">
        <v>367</v>
      </c>
      <c r="AF3" s="121">
        <f t="shared" ref="AF3:AF5" si="0">COUNTIF($CS$23:$CS$300,AE3)</f>
        <v>2</v>
      </c>
      <c r="AG3" s="158"/>
      <c r="AH3" s="158"/>
    </row>
    <row r="4" spans="1:99" x14ac:dyDescent="0.3">
      <c r="AD4" s="121"/>
      <c r="AE4" s="121" t="s">
        <v>372</v>
      </c>
      <c r="AF4" s="121">
        <f t="shared" si="0"/>
        <v>0</v>
      </c>
      <c r="AG4" s="158"/>
      <c r="AH4" s="158"/>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D5" s="121"/>
      <c r="AE5" s="121" t="s">
        <v>411</v>
      </c>
      <c r="AF5" s="121">
        <f t="shared" si="0"/>
        <v>0</v>
      </c>
      <c r="AG5" s="158"/>
      <c r="AH5" s="158"/>
    </row>
    <row r="6" spans="1:99" x14ac:dyDescent="0.3">
      <c r="F6" s="270">
        <v>45211</v>
      </c>
      <c r="G6" s="269"/>
      <c r="H6" s="269"/>
      <c r="I6" s="269"/>
      <c r="J6" s="269"/>
      <c r="K6" s="269"/>
      <c r="L6" s="269"/>
      <c r="M6" s="269"/>
      <c r="N6" s="269" t="s">
        <v>444</v>
      </c>
      <c r="O6" s="269"/>
      <c r="P6" s="269"/>
      <c r="Q6" s="269"/>
      <c r="R6" s="269"/>
      <c r="S6" s="269"/>
      <c r="T6" s="269"/>
      <c r="U6" s="269"/>
      <c r="V6" s="269"/>
      <c r="W6" s="269"/>
      <c r="X6" s="269"/>
      <c r="Y6" s="269"/>
      <c r="Z6" s="269"/>
      <c r="AA6" s="269"/>
      <c r="AB6" s="269"/>
      <c r="AC6" s="269"/>
      <c r="AD6" s="158"/>
      <c r="AE6" s="158"/>
      <c r="AF6" s="158"/>
      <c r="AG6" s="158"/>
      <c r="AH6" s="158"/>
    </row>
    <row r="7" spans="1:99" ht="14.4" hidden="1" customHeight="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ht="14.4" customHeight="1"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85"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198" customHeight="1" x14ac:dyDescent="0.3">
      <c r="A23" s="320" t="s">
        <v>566</v>
      </c>
      <c r="B23" s="321"/>
      <c r="C23" s="321"/>
      <c r="D23" s="321"/>
      <c r="E23" s="321"/>
      <c r="F23" s="315" t="s">
        <v>567</v>
      </c>
      <c r="G23" s="315"/>
      <c r="H23" s="315"/>
      <c r="I23" s="315"/>
      <c r="J23" s="315"/>
      <c r="K23" s="315"/>
      <c r="L23" s="315"/>
      <c r="M23" s="315"/>
      <c r="N23" s="287" t="s">
        <v>871</v>
      </c>
      <c r="O23" s="287"/>
      <c r="P23" s="287"/>
      <c r="Q23" s="287"/>
      <c r="R23" s="287"/>
      <c r="S23" s="287"/>
      <c r="T23" s="287"/>
      <c r="U23" s="287"/>
      <c r="V23" s="315" t="s">
        <v>89</v>
      </c>
      <c r="W23" s="322"/>
      <c r="X23" s="322"/>
      <c r="Y23" s="322"/>
      <c r="Z23" s="322"/>
      <c r="AA23" s="322"/>
      <c r="AB23" s="322"/>
      <c r="AC23" s="323"/>
      <c r="AD23" s="5" t="s">
        <v>36</v>
      </c>
      <c r="AE23" s="5" t="s">
        <v>85</v>
      </c>
      <c r="AF23" s="5" t="s">
        <v>37</v>
      </c>
      <c r="AG23" s="5" t="s">
        <v>48</v>
      </c>
      <c r="AH23" s="5" t="s">
        <v>85</v>
      </c>
      <c r="AI23" s="5" t="s">
        <v>48</v>
      </c>
      <c r="AJ23" s="5" t="s">
        <v>48</v>
      </c>
      <c r="AK23" s="5" t="s">
        <v>37</v>
      </c>
      <c r="AL23" s="5" t="s">
        <v>85</v>
      </c>
      <c r="AM23" s="5" t="s">
        <v>36</v>
      </c>
      <c r="AN23" s="5" t="s">
        <v>85</v>
      </c>
      <c r="AO23" s="5" t="s">
        <v>85</v>
      </c>
      <c r="AP23" s="5" t="s">
        <v>48</v>
      </c>
      <c r="AQ23" s="5" t="s">
        <v>85</v>
      </c>
      <c r="AR23" s="5" t="s">
        <v>36</v>
      </c>
      <c r="AS23" s="5" t="s">
        <v>48</v>
      </c>
      <c r="AT23" s="5" t="s">
        <v>36</v>
      </c>
      <c r="AU23" s="5" t="s">
        <v>48</v>
      </c>
      <c r="AV23" s="5" t="s">
        <v>48</v>
      </c>
      <c r="AW23" s="7">
        <f t="shared" ref="AW23:AW25" si="1">COUNTIF(AD23:AV23, "SI")</f>
        <v>4</v>
      </c>
      <c r="AX23" s="6" t="str">
        <f t="shared" ref="AX23:AX25" si="2">IF($AS23="SI","CATASTRÓFICO",IF($AW23=0,".",IF($AW23&lt;6,"MODERADO",IF($AW23&lt;12,"MAYOR","CATASTRÓFICO"))))</f>
        <v>MODERADO</v>
      </c>
      <c r="AY23" s="6">
        <v>5</v>
      </c>
      <c r="AZ23" s="118">
        <f t="shared" ref="AZ23:AZ25" si="3">IF(AX23="MODERADO",3,IF(AX23="MAYOR",4,IF(AX23="CATASTRÓFICO",5,"0")))</f>
        <v>3</v>
      </c>
      <c r="BA23" s="8">
        <f t="shared" ref="BA23:BA25" si="4">IF($AZ23=5,5,IF(AND($AZ23=4,$AY23&gt;2),5,IF(AND($AZ23=4,$AY23&lt;3),4,IF(AND($AZ23=3,$AY23=5),5,IF(AND($AZ23=3,$AY23&gt;2),4,IF(AND($AZ23=3,$AY23&lt;3),3,0))))))</f>
        <v>5</v>
      </c>
      <c r="BB23" s="6" t="str">
        <f t="shared" ref="BB23:BB25" si="5">IF(BA23=5,"CATASTRÓFICO",IF(BA23=4,"MAYOR",IF(BA23=3,"MODERADO",".")))</f>
        <v>CATASTRÓFICO</v>
      </c>
      <c r="BC23" s="324" t="s">
        <v>568</v>
      </c>
      <c r="BD23" s="291"/>
      <c r="BE23" s="291"/>
      <c r="BF23" s="291"/>
      <c r="BG23" s="291"/>
      <c r="BH23" s="291"/>
      <c r="BI23" s="291"/>
      <c r="BJ23" s="291"/>
      <c r="BK23" s="113" t="s">
        <v>468</v>
      </c>
      <c r="BL23" s="285" t="s">
        <v>692</v>
      </c>
      <c r="BM23" s="285"/>
      <c r="BN23" s="285"/>
      <c r="BO23" s="285"/>
      <c r="BP23" s="285"/>
      <c r="BQ23" s="285"/>
      <c r="BR23" s="285"/>
      <c r="BS23" s="69" t="s">
        <v>400</v>
      </c>
      <c r="BT23" s="69" t="s">
        <v>401</v>
      </c>
      <c r="BU23" s="69" t="s">
        <v>402</v>
      </c>
      <c r="BV23" s="69" t="s">
        <v>403</v>
      </c>
      <c r="BW23" s="69" t="s">
        <v>405</v>
      </c>
      <c r="BX23" s="69" t="s">
        <v>406</v>
      </c>
      <c r="BY23" s="69" t="s">
        <v>407</v>
      </c>
      <c r="BZ23" s="69">
        <f>IFERROR(IF(BS23="Asignado", 15, 0), "")</f>
        <v>15</v>
      </c>
      <c r="CA23" s="69">
        <f>IFERROR(IF(BT23="Adecuado", 15, 0), "")</f>
        <v>15</v>
      </c>
      <c r="CB23" s="69">
        <f>IFERROR(IF(BU23="Oportuna", 15, 0), "")</f>
        <v>15</v>
      </c>
      <c r="CC23" s="69">
        <f>IFERROR(IF(BV23="Prevenir", 15,IF(BV23="Detectar", 10, 0)), "")</f>
        <v>15</v>
      </c>
      <c r="CD23" s="69">
        <f>IFERROR(IF(BW23="Confiable", 15, 0), "")</f>
        <v>15</v>
      </c>
      <c r="CE23" s="69">
        <f>IFERROR(IF(BX23="Se investigan y se resuelven oportunamente", 15, 0), "")</f>
        <v>15</v>
      </c>
      <c r="CF23" s="69">
        <f>IFERROR(IF(BY23="Completa", 10,IF(BY23="Incompleta",5, 0)), "")</f>
        <v>10</v>
      </c>
      <c r="CG23" s="69">
        <f>SUM(BZ23:CF23)</f>
        <v>100</v>
      </c>
      <c r="CH23" s="69" t="str">
        <f>IF(CG23&lt;=85, "Debil", IF(CG23&lt;=95, "Moderado", IF(CG23&lt;=100,"Fuerte","")))</f>
        <v>Fuerte</v>
      </c>
      <c r="CI23" s="69" t="s">
        <v>408</v>
      </c>
      <c r="CJ23" s="69" t="str">
        <f>IF(CI23="Siempre se ejecuta","Fuerte",IF(CI23="Algunas veces","Moderado",IF(CI23="No se ejecuta","Debil","")))</f>
        <v>Fuerte</v>
      </c>
      <c r="CK23" s="69" t="str">
        <f>IF(OR(CJ23="Debil",CH23="Debil"),"Debil", IF(OR(CJ23="Moderado",CH23="Moderado"), "Moderado", "Fuerte"))</f>
        <v>Fuerte</v>
      </c>
      <c r="CL23" s="69" t="str">
        <f>CK23</f>
        <v>Fuerte</v>
      </c>
      <c r="CM23" s="69" t="s">
        <v>409</v>
      </c>
      <c r="CN23" s="69" t="s">
        <v>412</v>
      </c>
      <c r="CO23" s="69">
        <f>IF(CM23="Directamente",IF(CL23="Fuerte", 2, IF(CL23="Moderado", 1,0)),0)</f>
        <v>2</v>
      </c>
      <c r="CP23" s="69">
        <f>IF(CN23="Directamente",IF(CL23="Fuerte",2,IF(CL23="Moderado",1,0)),IF(AND(CN23="Indirectamente",CL23="Fuerte"),1,0))</f>
        <v>1</v>
      </c>
      <c r="CQ23" s="69">
        <f>IF(AY23-CO23&lt;=0,1,AY23-CO23)</f>
        <v>3</v>
      </c>
      <c r="CR23" s="69">
        <f>IF(AZ23-CP23&lt;=0,1,AZ23-CP23)</f>
        <v>2</v>
      </c>
      <c r="CS23" s="69" t="str">
        <f>IF(CN23&lt;&gt;"",INDEX('Ayuda Diligenciamiento'!$AG$11:$AK$15,MATCH(CQ23,'Ayuda Diligenciamiento'!$AF$11:$AF$15,0),MATCH(CR23,'Ayuda Diligenciamiento'!$AG$10:$AK$10,0)),"")</f>
        <v>MODERADO</v>
      </c>
      <c r="CT23" s="145">
        <f>IF(CS23="BAJO",1,IF(CS23="MODERADO",3,IF(CS23="MAYOR",4,5)))</f>
        <v>3</v>
      </c>
      <c r="CU23" s="72"/>
    </row>
    <row r="24" spans="1:99" ht="123.6" customHeight="1" x14ac:dyDescent="0.3">
      <c r="A24" s="320" t="s">
        <v>187</v>
      </c>
      <c r="B24" s="321"/>
      <c r="C24" s="321"/>
      <c r="D24" s="321"/>
      <c r="E24" s="321"/>
      <c r="F24" s="315" t="s">
        <v>88</v>
      </c>
      <c r="G24" s="315"/>
      <c r="H24" s="315"/>
      <c r="I24" s="315"/>
      <c r="J24" s="315"/>
      <c r="K24" s="315"/>
      <c r="L24" s="315"/>
      <c r="M24" s="315"/>
      <c r="N24" s="287" t="s">
        <v>871</v>
      </c>
      <c r="O24" s="287"/>
      <c r="P24" s="287"/>
      <c r="Q24" s="287"/>
      <c r="R24" s="287"/>
      <c r="S24" s="287"/>
      <c r="T24" s="287"/>
      <c r="U24" s="287"/>
      <c r="V24" s="315" t="s">
        <v>86</v>
      </c>
      <c r="W24" s="322"/>
      <c r="X24" s="322"/>
      <c r="Y24" s="322"/>
      <c r="Z24" s="322"/>
      <c r="AA24" s="322"/>
      <c r="AB24" s="322"/>
      <c r="AC24" s="323"/>
      <c r="AD24" s="5" t="s">
        <v>85</v>
      </c>
      <c r="AE24" s="9" t="s">
        <v>85</v>
      </c>
      <c r="AF24" s="9" t="s">
        <v>85</v>
      </c>
      <c r="AG24" s="9" t="s">
        <v>85</v>
      </c>
      <c r="AH24" s="9" t="s">
        <v>85</v>
      </c>
      <c r="AI24" s="9" t="s">
        <v>48</v>
      </c>
      <c r="AJ24" s="9" t="s">
        <v>48</v>
      </c>
      <c r="AK24" s="9" t="s">
        <v>48</v>
      </c>
      <c r="AL24" s="9" t="s">
        <v>85</v>
      </c>
      <c r="AM24" s="9" t="s">
        <v>85</v>
      </c>
      <c r="AN24" s="9" t="s">
        <v>85</v>
      </c>
      <c r="AO24" s="9" t="s">
        <v>85</v>
      </c>
      <c r="AP24" s="9" t="s">
        <v>85</v>
      </c>
      <c r="AQ24" s="9" t="s">
        <v>85</v>
      </c>
      <c r="AR24" s="9" t="s">
        <v>85</v>
      </c>
      <c r="AS24" s="9" t="s">
        <v>48</v>
      </c>
      <c r="AT24" s="9" t="s">
        <v>36</v>
      </c>
      <c r="AU24" s="9" t="s">
        <v>36</v>
      </c>
      <c r="AV24" s="10" t="s">
        <v>48</v>
      </c>
      <c r="AW24" s="7">
        <f t="shared" si="1"/>
        <v>2</v>
      </c>
      <c r="AX24" s="6" t="str">
        <f t="shared" si="2"/>
        <v>MODERADO</v>
      </c>
      <c r="AY24" s="6">
        <v>1</v>
      </c>
      <c r="AZ24" s="118">
        <f t="shared" si="3"/>
        <v>3</v>
      </c>
      <c r="BA24" s="8">
        <f t="shared" si="4"/>
        <v>3</v>
      </c>
      <c r="BB24" s="6" t="str">
        <f t="shared" si="5"/>
        <v>MODERADO</v>
      </c>
      <c r="BC24" s="324" t="s">
        <v>691</v>
      </c>
      <c r="BD24" s="291"/>
      <c r="BE24" s="291"/>
      <c r="BF24" s="291"/>
      <c r="BG24" s="291"/>
      <c r="BH24" s="291"/>
      <c r="BI24" s="291"/>
      <c r="BJ24" s="291"/>
      <c r="BK24" s="113" t="s">
        <v>469</v>
      </c>
      <c r="BL24" s="285" t="s">
        <v>693</v>
      </c>
      <c r="BM24" s="285"/>
      <c r="BN24" s="285"/>
      <c r="BO24" s="285"/>
      <c r="BP24" s="285"/>
      <c r="BQ24" s="285"/>
      <c r="BR24" s="285"/>
      <c r="BS24" s="69" t="s">
        <v>400</v>
      </c>
      <c r="BT24" s="69" t="s">
        <v>401</v>
      </c>
      <c r="BU24" s="69" t="s">
        <v>402</v>
      </c>
      <c r="BV24" s="69" t="s">
        <v>403</v>
      </c>
      <c r="BW24" s="69" t="s">
        <v>405</v>
      </c>
      <c r="BX24" s="69" t="s">
        <v>406</v>
      </c>
      <c r="BY24" s="69" t="s">
        <v>407</v>
      </c>
      <c r="BZ24" s="69">
        <f t="shared" ref="BZ24:BZ25" si="6">IFERROR(IF(BS24="Asignado", 15, 0), "")</f>
        <v>15</v>
      </c>
      <c r="CA24" s="69">
        <f t="shared" ref="CA24:CA25" si="7">IFERROR(IF(BT24="Adecuado", 15, 0), "")</f>
        <v>15</v>
      </c>
      <c r="CB24" s="69">
        <f t="shared" ref="CB24:CB25" si="8">IFERROR(IF(BU24="Oportuna", 15, 0), "")</f>
        <v>15</v>
      </c>
      <c r="CC24" s="69">
        <f t="shared" ref="CC24:CC25" si="9">IFERROR(IF(BV24="Prevenir", 15,IF(BV24="Detectar", 10, 0)), "")</f>
        <v>15</v>
      </c>
      <c r="CD24" s="69">
        <f t="shared" ref="CD24:CD25" si="10">IFERROR(IF(BW24="Confiable", 15, 0), "")</f>
        <v>15</v>
      </c>
      <c r="CE24" s="69">
        <f t="shared" ref="CE24:CE25" si="11">IFERROR(IF(BX24="Se investigan y se resuelven oportunamente", 15, 0), "")</f>
        <v>15</v>
      </c>
      <c r="CF24" s="69">
        <f t="shared" ref="CF24:CF25" si="12">IFERROR(IF(BY24="Completa", 10,IF(BY24="Incompleta",5, 0)), "")</f>
        <v>10</v>
      </c>
      <c r="CG24" s="69">
        <f t="shared" ref="CG24:CG25" si="13">SUM(BZ24:CF24)</f>
        <v>100</v>
      </c>
      <c r="CH24" s="69" t="str">
        <f t="shared" ref="CH24:CH25" si="14">IF(CG24&lt;=85, "Debil", IF(CG24&lt;=95, "Moderado", IF(CG24&lt;=100,"Fuerte","")))</f>
        <v>Fuerte</v>
      </c>
      <c r="CI24" s="69" t="s">
        <v>408</v>
      </c>
      <c r="CJ24" s="69" t="str">
        <f t="shared" ref="CJ24:CJ25" si="15">IF(CI24="Siempre se ejecuta","Fuerte",IF(CI24="Algunas veces","Moderado",IF(CI24="No se ejecuta","Debil","")))</f>
        <v>Fuerte</v>
      </c>
      <c r="CK24" s="69" t="str">
        <f t="shared" ref="CK24:CK25" si="16">IF(OR(CJ24="Debil",CH24="Debil"),"Debil", IF(OR(CJ24="Moderado",CH24="Moderado"), "Moderado", "Fuerte"))</f>
        <v>Fuerte</v>
      </c>
      <c r="CL24" s="69" t="str">
        <f t="shared" ref="CL24:CL25" si="17">CK24</f>
        <v>Fuerte</v>
      </c>
      <c r="CM24" s="69" t="s">
        <v>409</v>
      </c>
      <c r="CN24" s="69" t="s">
        <v>410</v>
      </c>
      <c r="CO24" s="69">
        <f t="shared" ref="CO24:CO25" si="18">IF(CM24="Directamente",IF(CL24="Fuerte", 2, IF(CL24="Moderado", 1,0)),0)</f>
        <v>2</v>
      </c>
      <c r="CP24" s="69">
        <f t="shared" ref="CP24:CP25" si="19">IF(CN24="Directamente",IF(CL24="Fuerte",2,IF(CL24="Moderado",1,0)),IF(AND(CN24="Indirectamente",CL24="Fuerte"),1,0))</f>
        <v>0</v>
      </c>
      <c r="CQ24" s="69">
        <f t="shared" ref="CQ24:CQ25" si="20">IF(AY24-CO24&lt;=0,1,AY24-CO24)</f>
        <v>1</v>
      </c>
      <c r="CR24" s="69">
        <f t="shared" ref="CR24:CR25" si="21">IF(AZ24-CP24&lt;=0,1,AZ24-CP24)</f>
        <v>3</v>
      </c>
      <c r="CS24" s="69" t="str">
        <f>IF(CN24&lt;&gt;"",INDEX('Ayuda Diligenciamiento'!$AG$11:$AK$15,MATCH(CQ24,'Ayuda Diligenciamiento'!$AF$11:$AF$15,0),MATCH(CR24,'Ayuda Diligenciamiento'!$AG$10:$AK$10,0)),"")</f>
        <v>MODERADO</v>
      </c>
      <c r="CT24" s="145">
        <f t="shared" ref="CT24:CT25" si="22">IF(CS24="BAJO",1,IF(CS24="MODERADO",3,IF(CS24="MAYOR",4,5)))</f>
        <v>3</v>
      </c>
      <c r="CU24" s="72"/>
    </row>
    <row r="25" spans="1:99" ht="408.6" customHeight="1" x14ac:dyDescent="0.3">
      <c r="A25" s="320" t="s">
        <v>569</v>
      </c>
      <c r="B25" s="321"/>
      <c r="C25" s="321"/>
      <c r="D25" s="321"/>
      <c r="E25" s="321"/>
      <c r="F25" s="315" t="s">
        <v>87</v>
      </c>
      <c r="G25" s="315"/>
      <c r="H25" s="315"/>
      <c r="I25" s="315"/>
      <c r="J25" s="315"/>
      <c r="K25" s="315"/>
      <c r="L25" s="315"/>
      <c r="M25" s="315"/>
      <c r="N25" s="287" t="s">
        <v>871</v>
      </c>
      <c r="O25" s="287"/>
      <c r="P25" s="287"/>
      <c r="Q25" s="287"/>
      <c r="R25" s="287"/>
      <c r="S25" s="287"/>
      <c r="T25" s="287"/>
      <c r="U25" s="287"/>
      <c r="V25" s="315" t="s">
        <v>86</v>
      </c>
      <c r="W25" s="322"/>
      <c r="X25" s="322"/>
      <c r="Y25" s="322"/>
      <c r="Z25" s="322"/>
      <c r="AA25" s="322"/>
      <c r="AB25" s="322"/>
      <c r="AC25" s="323"/>
      <c r="AD25" s="5" t="s">
        <v>36</v>
      </c>
      <c r="AE25" s="9" t="s">
        <v>85</v>
      </c>
      <c r="AF25" s="9" t="s">
        <v>85</v>
      </c>
      <c r="AG25" s="9" t="s">
        <v>48</v>
      </c>
      <c r="AH25" s="9" t="s">
        <v>85</v>
      </c>
      <c r="AI25" s="9" t="s">
        <v>48</v>
      </c>
      <c r="AJ25" s="9" t="s">
        <v>48</v>
      </c>
      <c r="AK25" s="9" t="s">
        <v>37</v>
      </c>
      <c r="AL25" s="9" t="s">
        <v>85</v>
      </c>
      <c r="AM25" s="9" t="s">
        <v>36</v>
      </c>
      <c r="AN25" s="9" t="s">
        <v>85</v>
      </c>
      <c r="AO25" s="9" t="s">
        <v>85</v>
      </c>
      <c r="AP25" s="9" t="s">
        <v>48</v>
      </c>
      <c r="AQ25" s="9" t="s">
        <v>85</v>
      </c>
      <c r="AR25" s="9" t="s">
        <v>48</v>
      </c>
      <c r="AS25" s="9" t="s">
        <v>48</v>
      </c>
      <c r="AT25" s="9" t="s">
        <v>37</v>
      </c>
      <c r="AU25" s="9" t="s">
        <v>48</v>
      </c>
      <c r="AV25" s="10" t="s">
        <v>48</v>
      </c>
      <c r="AW25" s="7">
        <f t="shared" si="1"/>
        <v>2</v>
      </c>
      <c r="AX25" s="6" t="str">
        <f t="shared" si="2"/>
        <v>MODERADO</v>
      </c>
      <c r="AY25" s="6">
        <v>4</v>
      </c>
      <c r="AZ25" s="118">
        <f t="shared" si="3"/>
        <v>3</v>
      </c>
      <c r="BA25" s="8">
        <f t="shared" si="4"/>
        <v>4</v>
      </c>
      <c r="BB25" s="6" t="str">
        <f t="shared" si="5"/>
        <v>MAYOR</v>
      </c>
      <c r="BC25" s="324" t="s">
        <v>570</v>
      </c>
      <c r="BD25" s="291"/>
      <c r="BE25" s="291"/>
      <c r="BF25" s="291"/>
      <c r="BG25" s="291"/>
      <c r="BH25" s="291"/>
      <c r="BI25" s="291"/>
      <c r="BJ25" s="291"/>
      <c r="BK25" s="113" t="s">
        <v>470</v>
      </c>
      <c r="BL25" s="285" t="s">
        <v>694</v>
      </c>
      <c r="BM25" s="285"/>
      <c r="BN25" s="285"/>
      <c r="BO25" s="285"/>
      <c r="BP25" s="285"/>
      <c r="BQ25" s="285"/>
      <c r="BR25" s="285"/>
      <c r="BS25" s="69" t="s">
        <v>400</v>
      </c>
      <c r="BT25" s="69" t="s">
        <v>401</v>
      </c>
      <c r="BU25" s="69" t="s">
        <v>402</v>
      </c>
      <c r="BV25" s="69" t="s">
        <v>403</v>
      </c>
      <c r="BW25" s="69" t="s">
        <v>405</v>
      </c>
      <c r="BX25" s="69" t="s">
        <v>406</v>
      </c>
      <c r="BY25" s="69" t="s">
        <v>407</v>
      </c>
      <c r="BZ25" s="69">
        <f t="shared" si="6"/>
        <v>15</v>
      </c>
      <c r="CA25" s="69">
        <f t="shared" si="7"/>
        <v>15</v>
      </c>
      <c r="CB25" s="69">
        <f t="shared" si="8"/>
        <v>15</v>
      </c>
      <c r="CC25" s="69">
        <f t="shared" si="9"/>
        <v>15</v>
      </c>
      <c r="CD25" s="69">
        <f t="shared" si="10"/>
        <v>15</v>
      </c>
      <c r="CE25" s="69">
        <f t="shared" si="11"/>
        <v>15</v>
      </c>
      <c r="CF25" s="69">
        <f t="shared" si="12"/>
        <v>10</v>
      </c>
      <c r="CG25" s="69">
        <f t="shared" si="13"/>
        <v>100</v>
      </c>
      <c r="CH25" s="69" t="str">
        <f t="shared" si="14"/>
        <v>Fuerte</v>
      </c>
      <c r="CI25" s="69" t="s">
        <v>408</v>
      </c>
      <c r="CJ25" s="69" t="str">
        <f t="shared" si="15"/>
        <v>Fuerte</v>
      </c>
      <c r="CK25" s="69" t="str">
        <f t="shared" si="16"/>
        <v>Fuerte</v>
      </c>
      <c r="CL25" s="69" t="str">
        <f t="shared" si="17"/>
        <v>Fuerte</v>
      </c>
      <c r="CM25" s="69" t="s">
        <v>409</v>
      </c>
      <c r="CN25" s="69" t="s">
        <v>412</v>
      </c>
      <c r="CO25" s="69">
        <f t="shared" si="18"/>
        <v>2</v>
      </c>
      <c r="CP25" s="69">
        <f t="shared" si="19"/>
        <v>1</v>
      </c>
      <c r="CQ25" s="69">
        <f t="shared" si="20"/>
        <v>2</v>
      </c>
      <c r="CR25" s="69">
        <f t="shared" si="21"/>
        <v>2</v>
      </c>
      <c r="CS25" s="69" t="str">
        <f>IF(CN25&lt;&gt;"",INDEX('Ayuda Diligenciamiento'!$AG$11:$AK$15,MATCH(CQ25,'Ayuda Diligenciamiento'!$AF$11:$AF$15,0),MATCH(CR25,'Ayuda Diligenciamiento'!$AG$10:$AK$10,0)),"")</f>
        <v>BAJO</v>
      </c>
      <c r="CT25" s="145">
        <f t="shared" si="22"/>
        <v>1</v>
      </c>
      <c r="CU25" s="72"/>
    </row>
  </sheetData>
  <mergeCells count="95">
    <mergeCell ref="CT17:CT22"/>
    <mergeCell ref="BL23:BR23"/>
    <mergeCell ref="CP17:CP22"/>
    <mergeCell ref="CQ17:CQ22"/>
    <mergeCell ref="CR17:CR22"/>
    <mergeCell ref="CS17:CS22"/>
    <mergeCell ref="CK17:CK22"/>
    <mergeCell ref="CL17:CL22"/>
    <mergeCell ref="CM17:CM22"/>
    <mergeCell ref="CN17:CN22"/>
    <mergeCell ref="CO17:CO22"/>
    <mergeCell ref="CF17:CF22"/>
    <mergeCell ref="CG17:CG22"/>
    <mergeCell ref="CH17:CH22"/>
    <mergeCell ref="CI17:CI22"/>
    <mergeCell ref="CJ17:CJ22"/>
    <mergeCell ref="CA17:CA22"/>
    <mergeCell ref="CB17:CB22"/>
    <mergeCell ref="CC17:CC22"/>
    <mergeCell ref="CD17:CD22"/>
    <mergeCell ref="CE17:CE22"/>
    <mergeCell ref="BV17:BV22"/>
    <mergeCell ref="BW17:BW22"/>
    <mergeCell ref="BX17:BX22"/>
    <mergeCell ref="BY17:BY22"/>
    <mergeCell ref="BZ17:BZ22"/>
    <mergeCell ref="BC17:BJ22"/>
    <mergeCell ref="BS17:BS22"/>
    <mergeCell ref="BT17:BT22"/>
    <mergeCell ref="BU17:BU22"/>
    <mergeCell ref="BK17:BK22"/>
    <mergeCell ref="BL17:BR22"/>
    <mergeCell ref="AR18:AR22"/>
    <mergeCell ref="AS18:AS22"/>
    <mergeCell ref="AT18:AT22"/>
    <mergeCell ref="N17:U22"/>
    <mergeCell ref="AZ18:AZ22"/>
    <mergeCell ref="AL18:AL22"/>
    <mergeCell ref="AM18:AM22"/>
    <mergeCell ref="AN18:AN22"/>
    <mergeCell ref="AP18:AP22"/>
    <mergeCell ref="AQ18:AQ22"/>
    <mergeCell ref="A17:E22"/>
    <mergeCell ref="BC23:BJ23"/>
    <mergeCell ref="AD18:AD22"/>
    <mergeCell ref="AE18:AE22"/>
    <mergeCell ref="AF18:AF22"/>
    <mergeCell ref="AG18:AG22"/>
    <mergeCell ref="AH18:AH22"/>
    <mergeCell ref="AI18:AI22"/>
    <mergeCell ref="AJ18:AJ22"/>
    <mergeCell ref="AK18:AK22"/>
    <mergeCell ref="AU18:AU22"/>
    <mergeCell ref="AW18:AW22"/>
    <mergeCell ref="BA18:BA22"/>
    <mergeCell ref="A23:E23"/>
    <mergeCell ref="AX17:AX22"/>
    <mergeCell ref="AY17:AY22"/>
    <mergeCell ref="CU17:CU22"/>
    <mergeCell ref="AD16:BB16"/>
    <mergeCell ref="BS16:CL16"/>
    <mergeCell ref="CM16:CS16"/>
    <mergeCell ref="A25:E25"/>
    <mergeCell ref="F25:M25"/>
    <mergeCell ref="N25:U25"/>
    <mergeCell ref="V25:AC25"/>
    <mergeCell ref="BC25:BJ25"/>
    <mergeCell ref="A24:E24"/>
    <mergeCell ref="F24:M24"/>
    <mergeCell ref="N24:U24"/>
    <mergeCell ref="V24:AC24"/>
    <mergeCell ref="BC24:BJ24"/>
    <mergeCell ref="F17:M22"/>
    <mergeCell ref="V23:AC23"/>
    <mergeCell ref="G1:AC1"/>
    <mergeCell ref="F2:L2"/>
    <mergeCell ref="M2:AC2"/>
    <mergeCell ref="F3:L3"/>
    <mergeCell ref="M3:AC3"/>
    <mergeCell ref="BL24:BR24"/>
    <mergeCell ref="BL25:BR25"/>
    <mergeCell ref="F5:M5"/>
    <mergeCell ref="N5:AC5"/>
    <mergeCell ref="F6:M6"/>
    <mergeCell ref="N6:AC6"/>
    <mergeCell ref="AO18:AO22"/>
    <mergeCell ref="AD17:AV17"/>
    <mergeCell ref="V17:AC22"/>
    <mergeCell ref="F23:M23"/>
    <mergeCell ref="N23:U23"/>
    <mergeCell ref="A16:AC16"/>
    <mergeCell ref="BC16:BR16"/>
    <mergeCell ref="L15:BJ15"/>
    <mergeCell ref="BB17:BB22"/>
    <mergeCell ref="AV18:AV22"/>
  </mergeCells>
  <conditionalFormatting sqref="A26:CU300">
    <cfRule type="cellIs" dxfId="314" priority="23" operator="equal">
      <formula>"MODERADO"</formula>
    </cfRule>
    <cfRule type="cellIs" dxfId="313" priority="24" operator="equal">
      <formula>"MAYOR"</formula>
    </cfRule>
    <cfRule type="cellIs" dxfId="312" priority="25" operator="equal">
      <formula>"CATASTRÓFICO"</formula>
    </cfRule>
  </conditionalFormatting>
  <conditionalFormatting sqref="AX23:AY25 BA23:BB25">
    <cfRule type="containsText" dxfId="311" priority="11" operator="containsText" text=".">
      <formula>NOT(ISERROR(SEARCH(".",AX23)))</formula>
    </cfRule>
    <cfRule type="containsText" dxfId="310" priority="12" operator="containsText" text="MODERADO">
      <formula>NOT(ISERROR(SEARCH("MODERADO",AX23)))</formula>
    </cfRule>
    <cfRule type="containsText" dxfId="309" priority="13" operator="containsText" text="MAYOR">
      <formula>NOT(ISERROR(SEARCH("MAYOR",AX23)))</formula>
    </cfRule>
    <cfRule type="containsText" dxfId="308" priority="14" operator="containsText" text="CATASTRÓFICO">
      <formula>NOT(ISERROR(SEARCH("CATASTRÓFICO",AX23)))</formula>
    </cfRule>
  </conditionalFormatting>
  <conditionalFormatting sqref="AX17:BB17 AZ18:BA18">
    <cfRule type="containsText" dxfId="307" priority="18" operator="containsText" text=".">
      <formula>NOT(ISERROR(SEARCH(".",AX17)))</formula>
    </cfRule>
    <cfRule type="containsText" dxfId="306" priority="19" operator="containsText" text="MODERADO">
      <formula>NOT(ISERROR(SEARCH("MODERADO",AX17)))</formula>
    </cfRule>
    <cfRule type="containsText" dxfId="305" priority="20" operator="containsText" text="MAYOR">
      <formula>NOT(ISERROR(SEARCH("MAYOR",AX17)))</formula>
    </cfRule>
    <cfRule type="containsText" dxfId="304" priority="21" operator="containsText" text="CATASTRÓFICO">
      <formula>NOT(ISERROR(SEARCH("CATASTRÓFICO",AX17)))</formula>
    </cfRule>
  </conditionalFormatting>
  <conditionalFormatting sqref="AX26:BB1048576 AX8:BB9 AX15:BB15">
    <cfRule type="containsText" dxfId="303" priority="22" operator="containsText" text=".">
      <formula>NOT(ISERROR(SEARCH(".",AX8)))</formula>
    </cfRule>
  </conditionalFormatting>
  <conditionalFormatting sqref="BC23:BJ23">
    <cfRule type="cellIs" dxfId="302" priority="8" operator="equal">
      <formula>"MODERADO"</formula>
    </cfRule>
    <cfRule type="cellIs" dxfId="301" priority="9" operator="equal">
      <formula>"MAYOR"</formula>
    </cfRule>
    <cfRule type="cellIs" dxfId="300" priority="10" operator="equal">
      <formula>"CATASTRÓFICO"</formula>
    </cfRule>
  </conditionalFormatting>
  <conditionalFormatting sqref="BC25:BJ25">
    <cfRule type="cellIs" dxfId="299" priority="5" operator="equal">
      <formula>"MODERADO"</formula>
    </cfRule>
    <cfRule type="cellIs" dxfId="298" priority="6" operator="equal">
      <formula>"MAYOR"</formula>
    </cfRule>
    <cfRule type="cellIs" dxfId="297" priority="7" operator="equal">
      <formula>"CATASTRÓFICO"</formula>
    </cfRule>
  </conditionalFormatting>
  <conditionalFormatting sqref="BK23:BK25 BS23:CS25 CU23:CU25 A26:CU300">
    <cfRule type="cellIs" dxfId="296" priority="4" operator="equal">
      <formula>"BAJO"</formula>
    </cfRule>
  </conditionalFormatting>
  <conditionalFormatting sqref="BK23:BL25">
    <cfRule type="cellIs" dxfId="295" priority="15" operator="equal">
      <formula>"MODERADO"</formula>
    </cfRule>
    <cfRule type="cellIs" dxfId="294" priority="16" operator="equal">
      <formula>"MAYOR"</formula>
    </cfRule>
    <cfRule type="cellIs" dxfId="293" priority="17" operator="equal">
      <formula>"CATASTRÓFICO"</formula>
    </cfRule>
  </conditionalFormatting>
  <conditionalFormatting sqref="BS23:CU25">
    <cfRule type="cellIs" dxfId="292" priority="1" operator="equal">
      <formula>"MODERADO"</formula>
    </cfRule>
    <cfRule type="cellIs" dxfId="291" priority="2" operator="equal">
      <formula>"MAYOR"</formula>
    </cfRule>
    <cfRule type="cellIs" dxfId="290" priority="3" operator="equal">
      <formula>"CATASTRÓFICO"</formula>
    </cfRule>
  </conditionalFormatting>
  <dataValidations count="12">
    <dataValidation type="list" allowBlank="1" showInputMessage="1" showErrorMessage="1" sqref="AY23:AY25" xr:uid="{00000000-0002-0000-0300-000000000000}">
      <formula1>"1,2,3,4,5"</formula1>
    </dataValidation>
    <dataValidation type="list" allowBlank="1" showInputMessage="1" showErrorMessage="1" sqref="AD23:AV25" xr:uid="{00000000-0002-0000-0300-000001000000}">
      <formula1>"SI, NO"</formula1>
    </dataValidation>
    <dataValidation type="list" allowBlank="1" showInputMessage="1" showErrorMessage="1" sqref="CN23:CN25" xr:uid="{00000000-0002-0000-0300-000002000000}">
      <formula1>"Directamente, Indirectamente, No disminuye"</formula1>
    </dataValidation>
    <dataValidation type="list" allowBlank="1" showInputMessage="1" showErrorMessage="1" sqref="CM23:CM25" xr:uid="{00000000-0002-0000-0300-000003000000}">
      <formula1>"Directamente, No disminuye"</formula1>
    </dataValidation>
    <dataValidation type="list" allowBlank="1" showInputMessage="1" showErrorMessage="1" sqref="CI23:CI25" xr:uid="{00000000-0002-0000-0300-000004000000}">
      <formula1>"Siempre se ejecuta, Algunas veces, No se ejecuta"</formula1>
    </dataValidation>
    <dataValidation type="list" allowBlank="1" showInputMessage="1" showErrorMessage="1" sqref="BY23:BY25" xr:uid="{00000000-0002-0000-0300-000005000000}">
      <formula1>"Completa, Incompleta, No existe"</formula1>
    </dataValidation>
    <dataValidation type="list" allowBlank="1" showInputMessage="1" showErrorMessage="1" sqref="BX23:BX25" xr:uid="{00000000-0002-0000-0300-000006000000}">
      <formula1>"Se investigan y se resuelven oportunamente, No se investigan y se resuelven oportunamente"</formula1>
    </dataValidation>
    <dataValidation type="list" allowBlank="1" showInputMessage="1" showErrorMessage="1" sqref="BW23:BW25" xr:uid="{00000000-0002-0000-0300-000007000000}">
      <formula1>"Confiable, No confiable"</formula1>
    </dataValidation>
    <dataValidation type="list" allowBlank="1" showInputMessage="1" showErrorMessage="1" sqref="BV23:BV25" xr:uid="{00000000-0002-0000-0300-000008000000}">
      <formula1>"Prevenir, Detectar, No es un control"</formula1>
    </dataValidation>
    <dataValidation type="list" allowBlank="1" showInputMessage="1" showErrorMessage="1" sqref="BU23:BU25" xr:uid="{00000000-0002-0000-0300-000009000000}">
      <formula1>"Oportuna, Inoportuna"</formula1>
    </dataValidation>
    <dataValidation type="list" allowBlank="1" showInputMessage="1" showErrorMessage="1" sqref="BT23:BT25" xr:uid="{00000000-0002-0000-0300-00000A000000}">
      <formula1>"Adecuado, Inadecuado"</formula1>
    </dataValidation>
    <dataValidation type="list" allowBlank="1" showInputMessage="1" showErrorMessage="1" sqref="BS23:BS25" xr:uid="{00000000-0002-0000-0300-00000B000000}">
      <formula1>"Asignado, No asignado"</formula1>
    </dataValidation>
  </dataValidations>
  <pageMargins left="0.7" right="0.7"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39"/>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8" width="2.5546875" customWidth="1"/>
    <col min="29" max="29" width="28.88671875" customWidth="1"/>
    <col min="30" max="48" width="14.5546875" style="120" customWidth="1"/>
    <col min="49" max="49" width="17.88671875" style="120" hidden="1" customWidth="1"/>
    <col min="50" max="50" width="11.5546875" style="120" customWidth="1"/>
    <col min="51" max="51" width="13.88671875" style="120" customWidth="1"/>
    <col min="52" max="52" width="16.5546875" style="120" hidden="1" customWidth="1"/>
    <col min="53" max="53" width="18.44140625" style="120" hidden="1" customWidth="1"/>
    <col min="54" max="54" width="13.109375" style="120" customWidth="1"/>
    <col min="55" max="55" width="2.44140625" customWidth="1"/>
    <col min="56" max="56" width="29.44140625" customWidth="1"/>
    <col min="57" max="57" width="2.44140625" customWidth="1"/>
    <col min="58" max="58" width="32" customWidth="1"/>
    <col min="59" max="61" width="2.44140625" customWidth="1"/>
    <col min="62" max="62" width="26.109375" customWidth="1"/>
    <col min="63" max="63" width="20.44140625" customWidth="1"/>
    <col min="64" max="69" width="2.44140625" customWidth="1"/>
    <col min="70" max="70" width="17"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88671875" bestFit="1" customWidth="1"/>
    <col min="98" max="98" width="13.88671875" customWidth="1"/>
    <col min="99" max="99" width="50.554687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c r="AD1" s="121"/>
      <c r="AE1" s="121"/>
      <c r="AF1" s="121"/>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D2" s="121"/>
      <c r="AE2" s="121" t="s">
        <v>370</v>
      </c>
      <c r="AF2" s="121">
        <f>COUNTIF($CS$23:$CS$291,AE2)</f>
        <v>0</v>
      </c>
      <c r="AG2" s="158"/>
      <c r="AH2" s="158"/>
    </row>
    <row r="3" spans="1:99" ht="15" customHeight="1" x14ac:dyDescent="0.3">
      <c r="F3" s="269" t="s">
        <v>894</v>
      </c>
      <c r="G3" s="269"/>
      <c r="H3" s="269"/>
      <c r="I3" s="269"/>
      <c r="J3" s="269"/>
      <c r="K3" s="269"/>
      <c r="L3" s="269"/>
      <c r="M3" s="269" t="s">
        <v>510</v>
      </c>
      <c r="N3" s="269"/>
      <c r="O3" s="269"/>
      <c r="P3" s="269"/>
      <c r="Q3" s="269"/>
      <c r="R3" s="269"/>
      <c r="S3" s="269"/>
      <c r="T3" s="269"/>
      <c r="U3" s="269"/>
      <c r="V3" s="269"/>
      <c r="W3" s="269"/>
      <c r="X3" s="269"/>
      <c r="Y3" s="269"/>
      <c r="Z3" s="269"/>
      <c r="AA3" s="269"/>
      <c r="AB3" s="269"/>
      <c r="AC3" s="269"/>
      <c r="AD3" s="121"/>
      <c r="AE3" s="121" t="s">
        <v>367</v>
      </c>
      <c r="AF3" s="121">
        <f>COUNTIF($CS$23:$CS$291,AE3)</f>
        <v>4</v>
      </c>
      <c r="AG3" s="158"/>
      <c r="AH3" s="158"/>
    </row>
    <row r="4" spans="1:99" x14ac:dyDescent="0.3">
      <c r="AD4" s="121"/>
      <c r="AE4" s="121" t="s">
        <v>372</v>
      </c>
      <c r="AF4" s="121">
        <f>COUNTIF($CS$23:$CS$291,AE4)</f>
        <v>13</v>
      </c>
      <c r="AG4" s="158"/>
      <c r="AH4" s="158"/>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D5" s="121"/>
      <c r="AE5" s="121" t="s">
        <v>411</v>
      </c>
      <c r="AF5" s="121">
        <f>COUNTIF($CS$23:$CS$291,AE5)</f>
        <v>0</v>
      </c>
      <c r="AG5" s="158"/>
      <c r="AH5" s="158"/>
    </row>
    <row r="6" spans="1:99" x14ac:dyDescent="0.3">
      <c r="F6" s="270">
        <v>45211</v>
      </c>
      <c r="G6" s="269"/>
      <c r="H6" s="269"/>
      <c r="I6" s="269"/>
      <c r="J6" s="269"/>
      <c r="K6" s="269"/>
      <c r="L6" s="269"/>
      <c r="M6" s="269"/>
      <c r="N6" s="269" t="s">
        <v>452</v>
      </c>
      <c r="O6" s="269"/>
      <c r="P6" s="269"/>
      <c r="Q6" s="269"/>
      <c r="R6" s="269"/>
      <c r="S6" s="269"/>
      <c r="T6" s="269"/>
      <c r="U6" s="269"/>
      <c r="V6" s="269"/>
      <c r="W6" s="269"/>
      <c r="X6" s="269"/>
      <c r="Y6" s="269"/>
      <c r="Z6" s="269"/>
      <c r="AA6" s="269"/>
      <c r="AB6" s="269"/>
      <c r="AC6" s="269"/>
      <c r="AD6" s="158"/>
      <c r="AE6" s="158"/>
      <c r="AF6" s="158"/>
      <c r="AG6" s="158"/>
      <c r="AH6" s="158"/>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ht="15" customHeight="1"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ht="27.75" customHeight="1"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ht="0.6" customHeight="1"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ht="9" customHeight="1"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ht="19.5" customHeight="1"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336" customHeight="1" x14ac:dyDescent="0.3">
      <c r="A23" s="287" t="s">
        <v>223</v>
      </c>
      <c r="B23" s="287"/>
      <c r="C23" s="287"/>
      <c r="D23" s="287"/>
      <c r="E23" s="287"/>
      <c r="F23" s="315" t="s">
        <v>571</v>
      </c>
      <c r="G23" s="315"/>
      <c r="H23" s="315"/>
      <c r="I23" s="315"/>
      <c r="J23" s="315"/>
      <c r="K23" s="315"/>
      <c r="L23" s="315"/>
      <c r="M23" s="315"/>
      <c r="N23" s="295" t="s">
        <v>872</v>
      </c>
      <c r="O23" s="295"/>
      <c r="P23" s="295"/>
      <c r="Q23" s="295"/>
      <c r="R23" s="295"/>
      <c r="S23" s="295"/>
      <c r="T23" s="295"/>
      <c r="U23" s="295"/>
      <c r="V23" s="315" t="s">
        <v>572</v>
      </c>
      <c r="W23" s="315"/>
      <c r="X23" s="315"/>
      <c r="Y23" s="315"/>
      <c r="Z23" s="315"/>
      <c r="AA23" s="315"/>
      <c r="AB23" s="315"/>
      <c r="AC23" s="315"/>
      <c r="AD23" s="5" t="s">
        <v>36</v>
      </c>
      <c r="AE23" s="5" t="s">
        <v>36</v>
      </c>
      <c r="AF23" s="5" t="s">
        <v>36</v>
      </c>
      <c r="AG23" s="5" t="s">
        <v>36</v>
      </c>
      <c r="AH23" s="5" t="s">
        <v>36</v>
      </c>
      <c r="AI23" s="5" t="s">
        <v>36</v>
      </c>
      <c r="AJ23" s="5" t="s">
        <v>36</v>
      </c>
      <c r="AK23" s="5" t="s">
        <v>36</v>
      </c>
      <c r="AL23" s="5" t="s">
        <v>36</v>
      </c>
      <c r="AM23" s="5" t="s">
        <v>36</v>
      </c>
      <c r="AN23" s="5" t="s">
        <v>36</v>
      </c>
      <c r="AO23" s="5" t="s">
        <v>36</v>
      </c>
      <c r="AP23" s="5" t="s">
        <v>36</v>
      </c>
      <c r="AQ23" s="5" t="s">
        <v>36</v>
      </c>
      <c r="AR23" s="5" t="s">
        <v>36</v>
      </c>
      <c r="AS23" s="5" t="s">
        <v>37</v>
      </c>
      <c r="AT23" s="5" t="s">
        <v>36</v>
      </c>
      <c r="AU23" s="5" t="s">
        <v>36</v>
      </c>
      <c r="AV23" s="5" t="s">
        <v>37</v>
      </c>
      <c r="AW23" s="7">
        <f>COUNTIF(AD23:AV23, "SI")</f>
        <v>17</v>
      </c>
      <c r="AX23" s="6" t="str">
        <f>IF($AS23="SI","CATASTRÓFICO",IF($AW23=0,".",IF($AW23&lt;6,"MODERADO",IF($AW23&lt;12,"MAYOR","CATASTRÓFICO"))))</f>
        <v>CATASTRÓFICO</v>
      </c>
      <c r="AY23" s="6">
        <v>1</v>
      </c>
      <c r="AZ23" s="118">
        <f>IF(AX23="MODERADO",3,IF(AX23="MAYOR",4,IF(AX23="CATASTRÓFICO",5,"0")))</f>
        <v>5</v>
      </c>
      <c r="BA23" s="8">
        <f>IF($AZ23=5,5,IF(AND($AZ23=4,$AY23&gt;2),5,IF(AND($AZ23=4,$AY23&lt;3),4,IF(AND($AZ23=3,$AY23=5),5,IF(AND($AZ23=3,$AY23&gt;2),4,IF(AND($AZ23=3,$AY23&lt;3),3,0))))))</f>
        <v>5</v>
      </c>
      <c r="BB23" s="6" t="str">
        <f>IF(BA23=5,"CATASTRÓFICO",IF(BA23=4,"MAYOR",IF(BA23=3,"MODERADO",".")))</f>
        <v>CATASTRÓFICO</v>
      </c>
      <c r="BC23" s="291" t="s">
        <v>811</v>
      </c>
      <c r="BD23" s="291"/>
      <c r="BE23" s="291"/>
      <c r="BF23" s="291"/>
      <c r="BG23" s="291"/>
      <c r="BH23" s="291"/>
      <c r="BI23" s="291"/>
      <c r="BJ23" s="291"/>
      <c r="BK23" s="113" t="s">
        <v>489</v>
      </c>
      <c r="BL23" s="285" t="s">
        <v>813</v>
      </c>
      <c r="BM23" s="285"/>
      <c r="BN23" s="285"/>
      <c r="BO23" s="285"/>
      <c r="BP23" s="285"/>
      <c r="BQ23" s="285"/>
      <c r="BR23" s="285"/>
      <c r="BS23" s="9" t="s">
        <v>400</v>
      </c>
      <c r="BT23" s="9" t="s">
        <v>401</v>
      </c>
      <c r="BU23" s="9" t="s">
        <v>402</v>
      </c>
      <c r="BV23" s="9" t="s">
        <v>403</v>
      </c>
      <c r="BW23" s="9" t="s">
        <v>405</v>
      </c>
      <c r="BX23" s="6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412</v>
      </c>
      <c r="CO23" s="9">
        <f t="shared" ref="CO23:CO28" si="0">IF(CM23="Directamente",IF(CL23="Fuerte", 2, IF(CL23="Moderado", 1,0)),0)</f>
        <v>2</v>
      </c>
      <c r="CP23" s="9">
        <f t="shared" ref="CP23:CP28" si="1">IF(CN23="Directamente",IF(CL23="Fuerte",2,IF(CL23="Moderado",1,0)),IF(AND(CN23="Indirectamente",CL23="Fuerte"),1,0))</f>
        <v>1</v>
      </c>
      <c r="CQ23" s="9">
        <f t="shared" ref="CQ23:CR25" si="2">IF(AY23-CO23&lt;=0,1,AY23-CO23)</f>
        <v>1</v>
      </c>
      <c r="CR23" s="9">
        <f t="shared" si="2"/>
        <v>4</v>
      </c>
      <c r="CS23" s="9" t="str">
        <f>IF(CN23&lt;&gt;"",INDEX('Ayuda Diligenciamiento'!$AG$11:$AK$15,MATCH(CQ23,'Ayuda Diligenciamiento'!$AF$11:$AF$15,0),MATCH(CR23,'Ayuda Diligenciamiento'!$AG$10:$AK$10,0)),"")</f>
        <v>MAYOR</v>
      </c>
      <c r="CT23" s="145">
        <f>IF(CS23="BAJO",1,IF(CS23="MODERADO",3,IF(CS23="MAYOR",4,5)))</f>
        <v>4</v>
      </c>
      <c r="CU23" s="72"/>
    </row>
    <row r="24" spans="1:99" ht="162" customHeight="1" thickBot="1" x14ac:dyDescent="0.35">
      <c r="A24" s="287" t="s">
        <v>224</v>
      </c>
      <c r="B24" s="287"/>
      <c r="C24" s="287"/>
      <c r="D24" s="287"/>
      <c r="E24" s="287"/>
      <c r="F24" s="315" t="s">
        <v>302</v>
      </c>
      <c r="G24" s="315"/>
      <c r="H24" s="315"/>
      <c r="I24" s="315"/>
      <c r="J24" s="315"/>
      <c r="K24" s="315"/>
      <c r="L24" s="315"/>
      <c r="M24" s="315"/>
      <c r="N24" s="287" t="s">
        <v>873</v>
      </c>
      <c r="O24" s="295"/>
      <c r="P24" s="295"/>
      <c r="Q24" s="295"/>
      <c r="R24" s="295"/>
      <c r="S24" s="295"/>
      <c r="T24" s="295"/>
      <c r="U24" s="295"/>
      <c r="V24" s="322" t="s">
        <v>573</v>
      </c>
      <c r="W24" s="322"/>
      <c r="X24" s="322"/>
      <c r="Y24" s="322"/>
      <c r="Z24" s="322"/>
      <c r="AA24" s="322"/>
      <c r="AB24" s="322"/>
      <c r="AC24" s="323"/>
      <c r="AD24" s="5" t="s">
        <v>36</v>
      </c>
      <c r="AE24" s="9" t="s">
        <v>36</v>
      </c>
      <c r="AF24" s="9" t="s">
        <v>36</v>
      </c>
      <c r="AG24" s="9" t="s">
        <v>36</v>
      </c>
      <c r="AH24" s="9" t="s">
        <v>36</v>
      </c>
      <c r="AI24" s="9" t="s">
        <v>36</v>
      </c>
      <c r="AJ24" s="9" t="s">
        <v>36</v>
      </c>
      <c r="AK24" s="9" t="s">
        <v>36</v>
      </c>
      <c r="AL24" s="9" t="s">
        <v>36</v>
      </c>
      <c r="AM24" s="9" t="s">
        <v>36</v>
      </c>
      <c r="AN24" s="5" t="s">
        <v>36</v>
      </c>
      <c r="AO24" s="5" t="s">
        <v>36</v>
      </c>
      <c r="AP24" s="5" t="s">
        <v>36</v>
      </c>
      <c r="AQ24" s="5" t="s">
        <v>36</v>
      </c>
      <c r="AR24" s="5" t="s">
        <v>36</v>
      </c>
      <c r="AS24" s="5" t="s">
        <v>37</v>
      </c>
      <c r="AT24" s="5" t="s">
        <v>36</v>
      </c>
      <c r="AU24" s="5" t="s">
        <v>36</v>
      </c>
      <c r="AV24" s="5" t="s">
        <v>37</v>
      </c>
      <c r="AW24" s="7">
        <f t="shared" ref="AW24" si="3">COUNTIF(AD24:AV24, "SI")</f>
        <v>17</v>
      </c>
      <c r="AX24" s="6" t="str">
        <f t="shared" ref="AX24" si="4">IF($AS24="SI","CATASTRÓFICO",IF($AW24=0,".",IF($AW24&lt;6,"MODERADO",IF($AW24&lt;12,"MAYOR","CATASTRÓFICO"))))</f>
        <v>CATASTRÓFICO</v>
      </c>
      <c r="AY24" s="6">
        <v>1</v>
      </c>
      <c r="AZ24" s="118">
        <f t="shared" ref="AZ24" si="5">IF(AX24="MODERADO",3,IF(AX24="MAYOR",4,IF(AX24="CATASTRÓFICO",5,"0")))</f>
        <v>5</v>
      </c>
      <c r="BA24" s="8">
        <f t="shared" ref="BA24" si="6">IF($AZ24=5,5,IF(AND($AZ24=4,$AY24&gt;2),5,IF(AND($AZ24=4,$AY24&lt;3),4,IF(AND($AZ24=3,$AY24=5),5,IF(AND($AZ24=3,$AY24&gt;2),4,IF(AND($AZ24=3,$AY24&lt;3),3,0))))))</f>
        <v>5</v>
      </c>
      <c r="BB24" s="6" t="str">
        <f t="shared" ref="BB24" si="7">IF(BA24=5,"CATASTRÓFICO",IF(BA24=4,"MAYOR",IF(BA24=3,"MODERADO",".")))</f>
        <v>CATASTRÓFICO</v>
      </c>
      <c r="BC24" s="291" t="s">
        <v>812</v>
      </c>
      <c r="BD24" s="291"/>
      <c r="BE24" s="291"/>
      <c r="BF24" s="291"/>
      <c r="BG24" s="291"/>
      <c r="BH24" s="291"/>
      <c r="BI24" s="291"/>
      <c r="BJ24" s="291"/>
      <c r="BK24" s="113" t="s">
        <v>490</v>
      </c>
      <c r="BL24" s="285" t="s">
        <v>814</v>
      </c>
      <c r="BM24" s="285"/>
      <c r="BN24" s="285"/>
      <c r="BO24" s="285"/>
      <c r="BP24" s="285"/>
      <c r="BQ24" s="285"/>
      <c r="BR24" s="285"/>
      <c r="BS24" s="9" t="s">
        <v>400</v>
      </c>
      <c r="BT24" s="9" t="s">
        <v>401</v>
      </c>
      <c r="BU24" s="9" t="s">
        <v>402</v>
      </c>
      <c r="BV24" s="9" t="s">
        <v>403</v>
      </c>
      <c r="BW24" s="9" t="s">
        <v>405</v>
      </c>
      <c r="BX24" s="69" t="s">
        <v>406</v>
      </c>
      <c r="BY24" s="9" t="s">
        <v>407</v>
      </c>
      <c r="BZ24" s="9">
        <f t="shared" ref="BZ24:BZ39" si="8">IFERROR(IF(BS24="Asignado", 15, 0), "")</f>
        <v>15</v>
      </c>
      <c r="CA24" s="9">
        <f t="shared" ref="CA24:CA39" si="9">IFERROR(IF(BT24="Adecuado", 15, 0), "")</f>
        <v>15</v>
      </c>
      <c r="CB24" s="9">
        <f t="shared" ref="CB24:CB39" si="10">IFERROR(IF(BU24="Oportuna", 15, 0), "")</f>
        <v>15</v>
      </c>
      <c r="CC24" s="9">
        <f t="shared" ref="CC24:CC39" si="11">IFERROR(IF(BV24="Prevenir", 15,IF(BV24="Detectar", 10, 0)), "")</f>
        <v>15</v>
      </c>
      <c r="CD24" s="9">
        <f t="shared" ref="CD24:CD39" si="12">IFERROR(IF(BW24="Confiable", 15, 0), "")</f>
        <v>15</v>
      </c>
      <c r="CE24" s="9">
        <f t="shared" ref="CE24:CE39" si="13">IFERROR(IF(BX24="Se investigan y se resuelven oportunamente", 15, 0), "")</f>
        <v>15</v>
      </c>
      <c r="CF24" s="9">
        <f t="shared" ref="CF24:CF39" si="14">IFERROR(IF(BY24="Completa", 10,IF(BY24="Incompleta",5, 0)), "")</f>
        <v>10</v>
      </c>
      <c r="CG24" s="9">
        <f t="shared" ref="CG24:CG39" si="15">SUM(BZ24:CF24)</f>
        <v>100</v>
      </c>
      <c r="CH24" s="9" t="str">
        <f t="shared" ref="CH24:CH39" si="16">IF(CG24&lt;=85, "Debil", IF(CG24&lt;=95, "Moderado", IF(CG24&lt;=100,"Fuerte","")))</f>
        <v>Fuerte</v>
      </c>
      <c r="CI24" s="9" t="s">
        <v>408</v>
      </c>
      <c r="CJ24" s="9" t="str">
        <f t="shared" ref="CJ24:CJ39" si="17">IF(CI24="Siempre se ejecuta","Fuerte",IF(CI24="Algunas veces","Moderado",IF(CI24="No se ejecuta","Debil","")))</f>
        <v>Fuerte</v>
      </c>
      <c r="CK24" s="9" t="str">
        <f t="shared" ref="CK24:CK39" si="18">IF(OR(CJ24="Debil",CH24="Debil"),"Debil", IF(OR(CJ24="Moderado",CH24="Moderado"), "Moderado", "Fuerte"))</f>
        <v>Fuerte</v>
      </c>
      <c r="CL24" s="9" t="str">
        <f t="shared" ref="CL24:CL39" si="19">CK24</f>
        <v>Fuerte</v>
      </c>
      <c r="CM24" s="9" t="s">
        <v>409</v>
      </c>
      <c r="CN24" s="9" t="s">
        <v>412</v>
      </c>
      <c r="CO24" s="9">
        <f t="shared" si="0"/>
        <v>2</v>
      </c>
      <c r="CP24" s="9">
        <f t="shared" si="1"/>
        <v>1</v>
      </c>
      <c r="CQ24" s="9">
        <f t="shared" si="2"/>
        <v>1</v>
      </c>
      <c r="CR24" s="9">
        <f t="shared" si="2"/>
        <v>4</v>
      </c>
      <c r="CS24" s="9" t="str">
        <f>IF(CN24&lt;&gt;"",INDEX('Ayuda Diligenciamiento'!$AG$11:$AK$15,MATCH(CQ24,'Ayuda Diligenciamiento'!$AF$11:$AF$15,0),MATCH(CR24,'Ayuda Diligenciamiento'!$AG$10:$AK$10,0)),"")</f>
        <v>MAYOR</v>
      </c>
      <c r="CT24" s="145">
        <f t="shared" ref="CT24:CT39" si="20">IF(CS24="BAJO",1,IF(CS24="MODERADO",3,IF(CS24="MAYOR",4,5)))</f>
        <v>4</v>
      </c>
      <c r="CU24" s="72"/>
    </row>
    <row r="25" spans="1:99" s="30" customFormat="1" ht="252.6" customHeight="1" x14ac:dyDescent="0.3">
      <c r="A25" s="344" t="s">
        <v>221</v>
      </c>
      <c r="B25" s="345"/>
      <c r="C25" s="345"/>
      <c r="D25" s="345"/>
      <c r="E25" s="345"/>
      <c r="F25" s="346" t="s">
        <v>232</v>
      </c>
      <c r="G25" s="347"/>
      <c r="H25" s="347"/>
      <c r="I25" s="347"/>
      <c r="J25" s="347"/>
      <c r="K25" s="347"/>
      <c r="L25" s="347"/>
      <c r="M25" s="348"/>
      <c r="N25" s="349" t="s">
        <v>874</v>
      </c>
      <c r="O25" s="350"/>
      <c r="P25" s="350"/>
      <c r="Q25" s="350"/>
      <c r="R25" s="350"/>
      <c r="S25" s="350"/>
      <c r="T25" s="350"/>
      <c r="U25" s="351"/>
      <c r="V25" s="346" t="s">
        <v>281</v>
      </c>
      <c r="W25" s="347"/>
      <c r="X25" s="347"/>
      <c r="Y25" s="347"/>
      <c r="Z25" s="347"/>
      <c r="AA25" s="347"/>
      <c r="AB25" s="347"/>
      <c r="AC25" s="348"/>
      <c r="AD25" s="20" t="s">
        <v>36</v>
      </c>
      <c r="AE25" s="20" t="s">
        <v>36</v>
      </c>
      <c r="AF25" s="20" t="s">
        <v>36</v>
      </c>
      <c r="AG25" s="21" t="s">
        <v>37</v>
      </c>
      <c r="AH25" s="17" t="s">
        <v>36</v>
      </c>
      <c r="AI25" s="17" t="s">
        <v>37</v>
      </c>
      <c r="AJ25" s="24" t="s">
        <v>36</v>
      </c>
      <c r="AK25" s="17" t="s">
        <v>37</v>
      </c>
      <c r="AL25" s="17" t="s">
        <v>37</v>
      </c>
      <c r="AM25" s="17" t="s">
        <v>36</v>
      </c>
      <c r="AN25" s="17" t="s">
        <v>37</v>
      </c>
      <c r="AO25" s="17" t="s">
        <v>36</v>
      </c>
      <c r="AP25" s="17" t="s">
        <v>36</v>
      </c>
      <c r="AQ25" s="17" t="s">
        <v>36</v>
      </c>
      <c r="AR25" s="17" t="s">
        <v>36</v>
      </c>
      <c r="AS25" s="17" t="s">
        <v>37</v>
      </c>
      <c r="AT25" s="17" t="s">
        <v>36</v>
      </c>
      <c r="AU25" s="17" t="s">
        <v>37</v>
      </c>
      <c r="AV25" s="17" t="s">
        <v>37</v>
      </c>
      <c r="AW25" s="17">
        <f>COUNTIF(AD25:AV25, "SI")</f>
        <v>11</v>
      </c>
      <c r="AX25" s="17" t="str">
        <f>IF($AS25="SI","CATASTRÓFICO",IF($AW25=0,".",IF($AW25&lt;6,"MODERADO",IF($AW25&lt;12,"MAYOR","CATASTRÓFICO"))))</f>
        <v>MAYOR</v>
      </c>
      <c r="AY25" s="17">
        <v>1</v>
      </c>
      <c r="AZ25" s="17">
        <f>IF(AX25="MODERADO",3,IF(AX25="MAYOR",4,IF(AX25="CATASTRÓFICO",5,"0")))</f>
        <v>4</v>
      </c>
      <c r="BA25" s="17">
        <f>IF($AZ25=5,5,IF(AND($AZ25=4,$AY25&gt;2),5,IF(AND($AZ25=4,$AY25&lt;3),4,IF(AND($AZ25=3,$AY25=5),5,IF(AND($AZ25=3,$AY25&gt;2),4,IF(AND($AZ25=3,$AY25&lt;3),3,0))))))</f>
        <v>4</v>
      </c>
      <c r="BB25" s="17" t="str">
        <f>IF(BA25=5,"CATASTRÓFICO",IF(BA25=4,"MAYOR",IF(BA25=3,"MODERADO",".")))</f>
        <v>MAYOR</v>
      </c>
      <c r="BC25" s="352" t="s">
        <v>680</v>
      </c>
      <c r="BD25" s="353"/>
      <c r="BE25" s="353"/>
      <c r="BF25" s="353"/>
      <c r="BG25" s="353"/>
      <c r="BH25" s="353"/>
      <c r="BI25" s="353"/>
      <c r="BJ25" s="354"/>
      <c r="BK25" s="114" t="s">
        <v>479</v>
      </c>
      <c r="BL25" s="285" t="s">
        <v>815</v>
      </c>
      <c r="BM25" s="285"/>
      <c r="BN25" s="285"/>
      <c r="BO25" s="285"/>
      <c r="BP25" s="285"/>
      <c r="BQ25" s="285"/>
      <c r="BR25" s="285"/>
      <c r="BS25" s="9" t="s">
        <v>400</v>
      </c>
      <c r="BT25" s="9" t="s">
        <v>401</v>
      </c>
      <c r="BU25" s="9" t="s">
        <v>402</v>
      </c>
      <c r="BV25" s="9" t="s">
        <v>403</v>
      </c>
      <c r="BW25" s="9" t="s">
        <v>405</v>
      </c>
      <c r="BX25" s="69" t="s">
        <v>406</v>
      </c>
      <c r="BY25" s="9" t="s">
        <v>407</v>
      </c>
      <c r="BZ25" s="9">
        <f t="shared" si="8"/>
        <v>15</v>
      </c>
      <c r="CA25" s="9">
        <f t="shared" si="9"/>
        <v>15</v>
      </c>
      <c r="CB25" s="9">
        <f t="shared" si="10"/>
        <v>15</v>
      </c>
      <c r="CC25" s="9">
        <f t="shared" si="11"/>
        <v>15</v>
      </c>
      <c r="CD25" s="9">
        <f t="shared" si="12"/>
        <v>15</v>
      </c>
      <c r="CE25" s="9">
        <f t="shared" si="13"/>
        <v>15</v>
      </c>
      <c r="CF25" s="9">
        <f t="shared" si="14"/>
        <v>10</v>
      </c>
      <c r="CG25" s="9">
        <f t="shared" si="15"/>
        <v>100</v>
      </c>
      <c r="CH25" s="9" t="str">
        <f t="shared" si="16"/>
        <v>Fuerte</v>
      </c>
      <c r="CI25" s="9" t="s">
        <v>408</v>
      </c>
      <c r="CJ25" s="9" t="str">
        <f t="shared" si="17"/>
        <v>Fuerte</v>
      </c>
      <c r="CK25" s="9" t="str">
        <f t="shared" si="18"/>
        <v>Fuerte</v>
      </c>
      <c r="CL25" s="9" t="str">
        <f t="shared" si="19"/>
        <v>Fuerte</v>
      </c>
      <c r="CM25" s="9" t="s">
        <v>409</v>
      </c>
      <c r="CN25" s="9" t="s">
        <v>412</v>
      </c>
      <c r="CO25" s="9">
        <f t="shared" si="0"/>
        <v>2</v>
      </c>
      <c r="CP25" s="9">
        <f t="shared" si="1"/>
        <v>1</v>
      </c>
      <c r="CQ25" s="9">
        <f t="shared" si="2"/>
        <v>1</v>
      </c>
      <c r="CR25" s="9">
        <f t="shared" si="2"/>
        <v>3</v>
      </c>
      <c r="CS25" s="9" t="str">
        <f>IF(CN25&lt;&gt;"",INDEX('Ayuda Diligenciamiento'!$AG$11:$AK$15,MATCH(CQ25,'Ayuda Diligenciamiento'!$AF$11:$AF$15,0),MATCH(CR25,'Ayuda Diligenciamiento'!$AG$10:$AK$10,0)),"")</f>
        <v>MODERADO</v>
      </c>
      <c r="CT25" s="145">
        <f t="shared" si="20"/>
        <v>3</v>
      </c>
      <c r="CU25" s="104"/>
    </row>
    <row r="26" spans="1:99" ht="187.35" customHeight="1" x14ac:dyDescent="0.3">
      <c r="A26" s="286" t="s">
        <v>221</v>
      </c>
      <c r="B26" s="287"/>
      <c r="C26" s="287"/>
      <c r="D26" s="287"/>
      <c r="E26" s="287"/>
      <c r="F26" s="315" t="s">
        <v>335</v>
      </c>
      <c r="G26" s="315"/>
      <c r="H26" s="315"/>
      <c r="I26" s="315"/>
      <c r="J26" s="315"/>
      <c r="K26" s="315"/>
      <c r="L26" s="315"/>
      <c r="M26" s="315"/>
      <c r="N26" s="287" t="s">
        <v>875</v>
      </c>
      <c r="O26" s="287"/>
      <c r="P26" s="287"/>
      <c r="Q26" s="287"/>
      <c r="R26" s="287"/>
      <c r="S26" s="287"/>
      <c r="T26" s="287"/>
      <c r="U26" s="287"/>
      <c r="V26" s="315" t="s">
        <v>326</v>
      </c>
      <c r="W26" s="315"/>
      <c r="X26" s="315"/>
      <c r="Y26" s="315"/>
      <c r="Z26" s="315"/>
      <c r="AA26" s="315"/>
      <c r="AB26" s="315"/>
      <c r="AC26" s="343"/>
      <c r="AD26" s="5" t="s">
        <v>36</v>
      </c>
      <c r="AE26" s="5" t="s">
        <v>36</v>
      </c>
      <c r="AF26" s="5" t="s">
        <v>36</v>
      </c>
      <c r="AG26" s="5" t="s">
        <v>36</v>
      </c>
      <c r="AH26" s="5" t="s">
        <v>36</v>
      </c>
      <c r="AI26" s="5" t="s">
        <v>36</v>
      </c>
      <c r="AJ26" s="5" t="s">
        <v>36</v>
      </c>
      <c r="AK26" s="5" t="s">
        <v>37</v>
      </c>
      <c r="AL26" s="5" t="s">
        <v>36</v>
      </c>
      <c r="AM26" s="5" t="s">
        <v>36</v>
      </c>
      <c r="AN26" s="5" t="s">
        <v>36</v>
      </c>
      <c r="AO26" s="5" t="s">
        <v>36</v>
      </c>
      <c r="AP26" s="5" t="s">
        <v>36</v>
      </c>
      <c r="AQ26" s="5" t="s">
        <v>36</v>
      </c>
      <c r="AR26" s="5" t="s">
        <v>36</v>
      </c>
      <c r="AS26" s="5" t="s">
        <v>37</v>
      </c>
      <c r="AT26" s="5" t="s">
        <v>36</v>
      </c>
      <c r="AU26" s="5" t="s">
        <v>37</v>
      </c>
      <c r="AV26" s="5" t="s">
        <v>37</v>
      </c>
      <c r="AW26" s="7">
        <f>COUNTIF(AD26:AV26, "SI")</f>
        <v>15</v>
      </c>
      <c r="AX26" s="6" t="str">
        <f>IF($AS26="SI","CATASTRÓFICO",IF($AW26=0,".",IF($AW26&lt;6,"MODERADO",IF($AW26&lt;12,"MAYOR","CATASTRÓFICO"))))</f>
        <v>CATASTRÓFICO</v>
      </c>
      <c r="AY26" s="6">
        <v>2</v>
      </c>
      <c r="AZ26" s="118">
        <f>IF(AX26="MODERADO",3,IF(AX26="MAYOR",4,IF(AX26="CATASTRÓFICO",5,"0")))</f>
        <v>5</v>
      </c>
      <c r="BA26" s="8">
        <f>IF($AZ26=5,5,IF(AND($AZ26=4,$AY26&gt;2),5,IF(AND($AZ26=4,$AY26&lt;3),4,IF(AND($AZ26=3,$AY26=5),5,IF(AND($AZ26=3,$AY26&gt;2),4,IF(AND($AZ26=3,$AY26&lt;3),3,0))))))</f>
        <v>5</v>
      </c>
      <c r="BB26" s="6" t="str">
        <f>IFERROR(INDEX('Ayuda Diligenciamiento'!$AG$11:$AK$15,MATCH($AY26,'Ayuda Diligenciamiento'!$AF$11:$AF$15,0),MATCH($AZ26,'Ayuda Diligenciamiento'!$AG$10:$AK$10,0)),"")</f>
        <v>CATASTRÓFICO</v>
      </c>
      <c r="BC26" s="324" t="s">
        <v>427</v>
      </c>
      <c r="BD26" s="291"/>
      <c r="BE26" s="291"/>
      <c r="BF26" s="291"/>
      <c r="BG26" s="291"/>
      <c r="BH26" s="291"/>
      <c r="BI26" s="291"/>
      <c r="BJ26" s="291"/>
      <c r="BK26" s="79" t="s">
        <v>508</v>
      </c>
      <c r="BL26" s="285" t="s">
        <v>816</v>
      </c>
      <c r="BM26" s="285"/>
      <c r="BN26" s="285"/>
      <c r="BO26" s="285"/>
      <c r="BP26" s="285"/>
      <c r="BQ26" s="285"/>
      <c r="BR26" s="285"/>
      <c r="BS26" s="9" t="s">
        <v>400</v>
      </c>
      <c r="BT26" s="9" t="s">
        <v>401</v>
      </c>
      <c r="BU26" s="9" t="s">
        <v>402</v>
      </c>
      <c r="BV26" s="9" t="s">
        <v>403</v>
      </c>
      <c r="BW26" s="9" t="s">
        <v>405</v>
      </c>
      <c r="BX26" s="69" t="s">
        <v>406</v>
      </c>
      <c r="BY26" s="9" t="s">
        <v>407</v>
      </c>
      <c r="BZ26" s="9">
        <f t="shared" si="8"/>
        <v>15</v>
      </c>
      <c r="CA26" s="9">
        <f t="shared" si="9"/>
        <v>15</v>
      </c>
      <c r="CB26" s="9">
        <f t="shared" si="10"/>
        <v>15</v>
      </c>
      <c r="CC26" s="9">
        <f t="shared" si="11"/>
        <v>15</v>
      </c>
      <c r="CD26" s="9">
        <f t="shared" si="12"/>
        <v>15</v>
      </c>
      <c r="CE26" s="9">
        <f t="shared" si="13"/>
        <v>15</v>
      </c>
      <c r="CF26" s="9">
        <f t="shared" si="14"/>
        <v>10</v>
      </c>
      <c r="CG26" s="9">
        <f t="shared" si="15"/>
        <v>100</v>
      </c>
      <c r="CH26" s="9" t="str">
        <f t="shared" si="16"/>
        <v>Fuerte</v>
      </c>
      <c r="CI26" s="9" t="s">
        <v>408</v>
      </c>
      <c r="CJ26" s="9" t="str">
        <f t="shared" si="17"/>
        <v>Fuerte</v>
      </c>
      <c r="CK26" s="9" t="str">
        <f t="shared" si="18"/>
        <v>Fuerte</v>
      </c>
      <c r="CL26" s="9" t="str">
        <f t="shared" si="19"/>
        <v>Fuerte</v>
      </c>
      <c r="CM26" s="9" t="s">
        <v>409</v>
      </c>
      <c r="CN26" s="9" t="s">
        <v>412</v>
      </c>
      <c r="CO26" s="9">
        <f t="shared" si="0"/>
        <v>2</v>
      </c>
      <c r="CP26" s="9">
        <f t="shared" si="1"/>
        <v>1</v>
      </c>
      <c r="CQ26" s="9">
        <f t="shared" ref="CQ26:CR28" si="21">IF(AY26-CO26&lt;=0,1,AY26-CO26)</f>
        <v>1</v>
      </c>
      <c r="CR26" s="9">
        <f t="shared" si="21"/>
        <v>4</v>
      </c>
      <c r="CS26" s="9" t="str">
        <f>IF(CN26&lt;&gt;"",INDEX('Ayuda Diligenciamiento'!$AG$11:$AK$15,MATCH(CQ26,'Ayuda Diligenciamiento'!$AF$11:$AF$15,0),MATCH(CR26,'Ayuda Diligenciamiento'!$AG$10:$AK$10,0)),"")</f>
        <v>MAYOR</v>
      </c>
      <c r="CT26" s="145">
        <f t="shared" si="20"/>
        <v>4</v>
      </c>
      <c r="CU26" s="72"/>
    </row>
    <row r="27" spans="1:99" ht="103.35" customHeight="1" x14ac:dyDescent="0.3">
      <c r="A27" s="286" t="s">
        <v>222</v>
      </c>
      <c r="B27" s="287"/>
      <c r="C27" s="287"/>
      <c r="D27" s="287"/>
      <c r="E27" s="287"/>
      <c r="F27" s="315" t="s">
        <v>336</v>
      </c>
      <c r="G27" s="315"/>
      <c r="H27" s="315"/>
      <c r="I27" s="315"/>
      <c r="J27" s="315"/>
      <c r="K27" s="315"/>
      <c r="L27" s="315"/>
      <c r="M27" s="315"/>
      <c r="N27" s="287" t="s">
        <v>876</v>
      </c>
      <c r="O27" s="287"/>
      <c r="P27" s="287"/>
      <c r="Q27" s="287"/>
      <c r="R27" s="287"/>
      <c r="S27" s="287"/>
      <c r="T27" s="287"/>
      <c r="U27" s="287"/>
      <c r="V27" s="322" t="s">
        <v>181</v>
      </c>
      <c r="W27" s="322"/>
      <c r="X27" s="322"/>
      <c r="Y27" s="322"/>
      <c r="Z27" s="322"/>
      <c r="AA27" s="322"/>
      <c r="AB27" s="322"/>
      <c r="AC27" s="323"/>
      <c r="AD27" s="5" t="s">
        <v>36</v>
      </c>
      <c r="AE27" s="5" t="s">
        <v>36</v>
      </c>
      <c r="AF27" s="5" t="s">
        <v>36</v>
      </c>
      <c r="AG27" s="5" t="s">
        <v>36</v>
      </c>
      <c r="AH27" s="5" t="s">
        <v>36</v>
      </c>
      <c r="AI27" s="5" t="s">
        <v>36</v>
      </c>
      <c r="AJ27" s="5" t="s">
        <v>36</v>
      </c>
      <c r="AK27" s="5" t="s">
        <v>37</v>
      </c>
      <c r="AL27" s="5" t="s">
        <v>37</v>
      </c>
      <c r="AM27" s="5" t="s">
        <v>36</v>
      </c>
      <c r="AN27" s="5" t="s">
        <v>36</v>
      </c>
      <c r="AO27" s="5" t="s">
        <v>36</v>
      </c>
      <c r="AP27" s="5" t="s">
        <v>36</v>
      </c>
      <c r="AQ27" s="5" t="s">
        <v>36</v>
      </c>
      <c r="AR27" s="5" t="s">
        <v>36</v>
      </c>
      <c r="AS27" s="5" t="s">
        <v>37</v>
      </c>
      <c r="AT27" s="5" t="s">
        <v>36</v>
      </c>
      <c r="AU27" s="5" t="s">
        <v>37</v>
      </c>
      <c r="AV27" s="5" t="s">
        <v>37</v>
      </c>
      <c r="AW27" s="7">
        <f>COUNTIF(AD27:AV27, "SI")</f>
        <v>14</v>
      </c>
      <c r="AX27" s="6" t="str">
        <f>IF($AS27="SI","CATASTRÓFICO",IF($AW27=0,".",IF($AW27&lt;6,"MODERADO",IF($AW27&lt;12,"MAYOR","CATASTRÓFICO"))))</f>
        <v>CATASTRÓFICO</v>
      </c>
      <c r="AY27" s="6">
        <v>2</v>
      </c>
      <c r="AZ27" s="118">
        <f>IF(AX27="MODERADO",3,IF(AX27="MAYOR",4,IF(AX27="CATASTRÓFICO",5,"0")))</f>
        <v>5</v>
      </c>
      <c r="BA27" s="8">
        <f>IF($AZ27=5,5,IF(AND($AZ27=4,$AY27&gt;2),5,IF(AND($AZ27=4,$AY27&lt;3),4,IF(AND($AZ27=3,$AY27=5),5,IF(AND($AZ27=3,$AY27&gt;2),4,IF(AND($AZ27=3,$AY27&lt;3),3,0))))))</f>
        <v>5</v>
      </c>
      <c r="BB27" s="6" t="str">
        <f>IFERROR(INDEX('Ayuda Diligenciamiento'!$AG$11:$AK$15,MATCH($AY27,'Ayuda Diligenciamiento'!$AF$11:$AF$15,0),MATCH($AZ27,'Ayuda Diligenciamiento'!$AG$10:$AK$10,0)),"")</f>
        <v>CATASTRÓFICO</v>
      </c>
      <c r="BC27" s="324" t="s">
        <v>339</v>
      </c>
      <c r="BD27" s="291"/>
      <c r="BE27" s="291"/>
      <c r="BF27" s="291"/>
      <c r="BG27" s="291"/>
      <c r="BH27" s="291"/>
      <c r="BI27" s="291"/>
      <c r="BJ27" s="291"/>
      <c r="BK27" s="79" t="s">
        <v>506</v>
      </c>
      <c r="BL27" s="285" t="s">
        <v>836</v>
      </c>
      <c r="BM27" s="285"/>
      <c r="BN27" s="285"/>
      <c r="BO27" s="285"/>
      <c r="BP27" s="285"/>
      <c r="BQ27" s="285"/>
      <c r="BR27" s="285"/>
      <c r="BS27" s="9" t="s">
        <v>400</v>
      </c>
      <c r="BT27" s="9" t="s">
        <v>401</v>
      </c>
      <c r="BU27" s="9" t="s">
        <v>402</v>
      </c>
      <c r="BV27" s="9" t="s">
        <v>403</v>
      </c>
      <c r="BW27" s="9" t="s">
        <v>405</v>
      </c>
      <c r="BX27" s="69" t="s">
        <v>406</v>
      </c>
      <c r="BY27" s="9" t="s">
        <v>407</v>
      </c>
      <c r="BZ27" s="9">
        <f t="shared" si="8"/>
        <v>15</v>
      </c>
      <c r="CA27" s="9">
        <f t="shared" si="9"/>
        <v>15</v>
      </c>
      <c r="CB27" s="9">
        <f t="shared" si="10"/>
        <v>15</v>
      </c>
      <c r="CC27" s="9">
        <f t="shared" si="11"/>
        <v>15</v>
      </c>
      <c r="CD27" s="9">
        <f t="shared" si="12"/>
        <v>15</v>
      </c>
      <c r="CE27" s="9">
        <f t="shared" si="13"/>
        <v>15</v>
      </c>
      <c r="CF27" s="9">
        <f t="shared" si="14"/>
        <v>10</v>
      </c>
      <c r="CG27" s="9">
        <f t="shared" si="15"/>
        <v>100</v>
      </c>
      <c r="CH27" s="9" t="str">
        <f t="shared" si="16"/>
        <v>Fuerte</v>
      </c>
      <c r="CI27" s="9" t="s">
        <v>408</v>
      </c>
      <c r="CJ27" s="9" t="str">
        <f t="shared" si="17"/>
        <v>Fuerte</v>
      </c>
      <c r="CK27" s="9" t="str">
        <f t="shared" si="18"/>
        <v>Fuerte</v>
      </c>
      <c r="CL27" s="9" t="str">
        <f t="shared" si="19"/>
        <v>Fuerte</v>
      </c>
      <c r="CM27" s="9" t="s">
        <v>409</v>
      </c>
      <c r="CN27" s="9" t="s">
        <v>412</v>
      </c>
      <c r="CO27" s="9">
        <f t="shared" si="0"/>
        <v>2</v>
      </c>
      <c r="CP27" s="9">
        <f t="shared" si="1"/>
        <v>1</v>
      </c>
      <c r="CQ27" s="9">
        <f t="shared" si="21"/>
        <v>1</v>
      </c>
      <c r="CR27" s="9">
        <f t="shared" si="21"/>
        <v>4</v>
      </c>
      <c r="CS27" s="9" t="str">
        <f>IF(CN27&lt;&gt;"",INDEX('Ayuda Diligenciamiento'!$AG$11:$AK$15,MATCH(CQ27,'Ayuda Diligenciamiento'!$AF$11:$AF$15,0),MATCH(CR27,'Ayuda Diligenciamiento'!$AG$10:$AK$10,0)),"")</f>
        <v>MAYOR</v>
      </c>
      <c r="CT27" s="145">
        <f t="shared" si="20"/>
        <v>4</v>
      </c>
      <c r="CU27" s="72"/>
    </row>
    <row r="28" spans="1:99" ht="115.35" customHeight="1" x14ac:dyDescent="0.3">
      <c r="A28" s="286" t="s">
        <v>222</v>
      </c>
      <c r="B28" s="287"/>
      <c r="C28" s="287"/>
      <c r="D28" s="287"/>
      <c r="E28" s="287"/>
      <c r="F28" s="315" t="s">
        <v>337</v>
      </c>
      <c r="G28" s="315"/>
      <c r="H28" s="315"/>
      <c r="I28" s="315"/>
      <c r="J28" s="315"/>
      <c r="K28" s="315"/>
      <c r="L28" s="315"/>
      <c r="M28" s="315"/>
      <c r="N28" s="287" t="s">
        <v>877</v>
      </c>
      <c r="O28" s="287"/>
      <c r="P28" s="287"/>
      <c r="Q28" s="287"/>
      <c r="R28" s="287"/>
      <c r="S28" s="287"/>
      <c r="T28" s="287"/>
      <c r="U28" s="287"/>
      <c r="V28" s="322" t="s">
        <v>181</v>
      </c>
      <c r="W28" s="322"/>
      <c r="X28" s="322"/>
      <c r="Y28" s="322"/>
      <c r="Z28" s="322"/>
      <c r="AA28" s="322"/>
      <c r="AB28" s="322"/>
      <c r="AC28" s="323"/>
      <c r="AD28" s="5" t="s">
        <v>36</v>
      </c>
      <c r="AE28" s="5" t="s">
        <v>36</v>
      </c>
      <c r="AF28" s="5" t="s">
        <v>37</v>
      </c>
      <c r="AG28" s="5" t="s">
        <v>37</v>
      </c>
      <c r="AH28" s="5" t="s">
        <v>36</v>
      </c>
      <c r="AI28" s="5" t="s">
        <v>36</v>
      </c>
      <c r="AJ28" s="5" t="s">
        <v>36</v>
      </c>
      <c r="AK28" s="5" t="s">
        <v>37</v>
      </c>
      <c r="AL28" s="5" t="s">
        <v>37</v>
      </c>
      <c r="AM28" s="5" t="s">
        <v>36</v>
      </c>
      <c r="AN28" s="5" t="s">
        <v>36</v>
      </c>
      <c r="AO28" s="5" t="s">
        <v>36</v>
      </c>
      <c r="AP28" s="5" t="s">
        <v>36</v>
      </c>
      <c r="AQ28" s="5" t="s">
        <v>36</v>
      </c>
      <c r="AR28" s="5" t="s">
        <v>36</v>
      </c>
      <c r="AS28" s="5" t="s">
        <v>37</v>
      </c>
      <c r="AT28" s="5" t="s">
        <v>36</v>
      </c>
      <c r="AU28" s="5" t="s">
        <v>37</v>
      </c>
      <c r="AV28" s="5" t="s">
        <v>37</v>
      </c>
      <c r="AW28" s="7">
        <f>COUNTIF(AD28:AV28, "SI")</f>
        <v>12</v>
      </c>
      <c r="AX28" s="6" t="str">
        <f>IF($AS28="SI","CATASTRÓFICO",IF($AW28=0,".",IF($AW28&lt;6,"MODERADO",IF($AW28&lt;12,"MAYOR","CATASTRÓFICO"))))</f>
        <v>CATASTRÓFICO</v>
      </c>
      <c r="AY28" s="6">
        <v>2</v>
      </c>
      <c r="AZ28" s="118">
        <f>IF(AX28="MODERADO",3,IF(AX28="MAYOR",4,IF(AX28="CATASTRÓFICO",5,"0")))</f>
        <v>5</v>
      </c>
      <c r="BA28" s="8">
        <f>IF($AZ28=5,5,IF(AND($AZ28=4,$AY28&gt;2),5,IF(AND($AZ28=4,$AY28&lt;3),4,IF(AND($AZ28=3,$AY28=5),5,IF(AND($AZ28=3,$AY28&gt;2),4,IF(AND($AZ28=3,$AY28&lt;3),3,0))))))</f>
        <v>5</v>
      </c>
      <c r="BB28" s="6" t="str">
        <f>IFERROR(INDEX('Ayuda Diligenciamiento'!$AG$11:$AK$15,MATCH($AY28,'Ayuda Diligenciamiento'!$AF$11:$AF$15,0),MATCH($AZ28,'Ayuda Diligenciamiento'!$AG$10:$AK$10,0)),"")</f>
        <v>CATASTRÓFICO</v>
      </c>
      <c r="BC28" s="324" t="s">
        <v>340</v>
      </c>
      <c r="BD28" s="291"/>
      <c r="BE28" s="291"/>
      <c r="BF28" s="291"/>
      <c r="BG28" s="291"/>
      <c r="BH28" s="291"/>
      <c r="BI28" s="291"/>
      <c r="BJ28" s="291"/>
      <c r="BK28" s="79" t="s">
        <v>506</v>
      </c>
      <c r="BL28" s="285" t="s">
        <v>836</v>
      </c>
      <c r="BM28" s="285"/>
      <c r="BN28" s="285"/>
      <c r="BO28" s="285"/>
      <c r="BP28" s="285"/>
      <c r="BQ28" s="285"/>
      <c r="BR28" s="285"/>
      <c r="BS28" s="9" t="s">
        <v>400</v>
      </c>
      <c r="BT28" s="9" t="s">
        <v>401</v>
      </c>
      <c r="BU28" s="9" t="s">
        <v>402</v>
      </c>
      <c r="BV28" s="9" t="s">
        <v>403</v>
      </c>
      <c r="BW28" s="9" t="s">
        <v>405</v>
      </c>
      <c r="BX28" s="69" t="s">
        <v>406</v>
      </c>
      <c r="BY28" s="9" t="s">
        <v>407</v>
      </c>
      <c r="BZ28" s="9">
        <f t="shared" si="8"/>
        <v>15</v>
      </c>
      <c r="CA28" s="9">
        <f t="shared" si="9"/>
        <v>15</v>
      </c>
      <c r="CB28" s="9">
        <f t="shared" si="10"/>
        <v>15</v>
      </c>
      <c r="CC28" s="9">
        <f t="shared" si="11"/>
        <v>15</v>
      </c>
      <c r="CD28" s="9">
        <f t="shared" si="12"/>
        <v>15</v>
      </c>
      <c r="CE28" s="9">
        <f t="shared" si="13"/>
        <v>15</v>
      </c>
      <c r="CF28" s="9">
        <f t="shared" si="14"/>
        <v>10</v>
      </c>
      <c r="CG28" s="9">
        <f t="shared" si="15"/>
        <v>100</v>
      </c>
      <c r="CH28" s="9" t="str">
        <f t="shared" si="16"/>
        <v>Fuerte</v>
      </c>
      <c r="CI28" s="9" t="s">
        <v>408</v>
      </c>
      <c r="CJ28" s="9" t="str">
        <f t="shared" si="17"/>
        <v>Fuerte</v>
      </c>
      <c r="CK28" s="9" t="str">
        <f t="shared" si="18"/>
        <v>Fuerte</v>
      </c>
      <c r="CL28" s="9" t="str">
        <f t="shared" si="19"/>
        <v>Fuerte</v>
      </c>
      <c r="CM28" s="9" t="s">
        <v>409</v>
      </c>
      <c r="CN28" s="9" t="s">
        <v>412</v>
      </c>
      <c r="CO28" s="9">
        <f t="shared" si="0"/>
        <v>2</v>
      </c>
      <c r="CP28" s="9">
        <f t="shared" si="1"/>
        <v>1</v>
      </c>
      <c r="CQ28" s="9">
        <f t="shared" si="21"/>
        <v>1</v>
      </c>
      <c r="CR28" s="9">
        <f t="shared" si="21"/>
        <v>4</v>
      </c>
      <c r="CS28" s="9" t="str">
        <f>IF(CN28&lt;&gt;"",INDEX('Ayuda Diligenciamiento'!$AG$11:$AK$15,MATCH(CQ28,'Ayuda Diligenciamiento'!$AF$11:$AF$15,0),MATCH(CR28,'Ayuda Diligenciamiento'!$AG$10:$AK$10,0)),"")</f>
        <v>MAYOR</v>
      </c>
      <c r="CT28" s="145">
        <f t="shared" si="20"/>
        <v>4</v>
      </c>
      <c r="CU28" s="72"/>
    </row>
    <row r="29" spans="1:99" ht="159.6" customHeight="1" x14ac:dyDescent="0.3">
      <c r="A29" s="325" t="s">
        <v>595</v>
      </c>
      <c r="B29" s="326"/>
      <c r="C29" s="326"/>
      <c r="D29" s="326"/>
      <c r="E29" s="327"/>
      <c r="F29" s="328" t="s">
        <v>596</v>
      </c>
      <c r="G29" s="329"/>
      <c r="H29" s="329"/>
      <c r="I29" s="329"/>
      <c r="J29" s="329"/>
      <c r="K29" s="329"/>
      <c r="L29" s="329"/>
      <c r="M29" s="330"/>
      <c r="N29" s="355" t="s">
        <v>878</v>
      </c>
      <c r="O29" s="355"/>
      <c r="P29" s="355"/>
      <c r="Q29" s="355"/>
      <c r="R29" s="355"/>
      <c r="S29" s="355"/>
      <c r="T29" s="355"/>
      <c r="U29" s="355"/>
      <c r="V29" s="334" t="s">
        <v>597</v>
      </c>
      <c r="W29" s="334"/>
      <c r="X29" s="334"/>
      <c r="Y29" s="334"/>
      <c r="Z29" s="334"/>
      <c r="AA29" s="334"/>
      <c r="AB29" s="334"/>
      <c r="AC29" s="335"/>
      <c r="AD29" s="60" t="s">
        <v>36</v>
      </c>
      <c r="AE29" s="60" t="s">
        <v>36</v>
      </c>
      <c r="AF29" s="60" t="s">
        <v>36</v>
      </c>
      <c r="AG29" s="60" t="s">
        <v>36</v>
      </c>
      <c r="AH29" s="60" t="s">
        <v>36</v>
      </c>
      <c r="AI29" s="60" t="s">
        <v>36</v>
      </c>
      <c r="AJ29" s="60" t="s">
        <v>37</v>
      </c>
      <c r="AK29" s="60" t="s">
        <v>37</v>
      </c>
      <c r="AL29" s="60" t="s">
        <v>37</v>
      </c>
      <c r="AM29" s="60" t="s">
        <v>36</v>
      </c>
      <c r="AN29" s="60" t="s">
        <v>36</v>
      </c>
      <c r="AO29" s="60" t="s">
        <v>36</v>
      </c>
      <c r="AP29" s="60" t="s">
        <v>36</v>
      </c>
      <c r="AQ29" s="60" t="s">
        <v>36</v>
      </c>
      <c r="AR29" s="60" t="s">
        <v>37</v>
      </c>
      <c r="AS29" s="60" t="s">
        <v>37</v>
      </c>
      <c r="AT29" s="60" t="s">
        <v>37</v>
      </c>
      <c r="AU29" s="60" t="s">
        <v>37</v>
      </c>
      <c r="AV29" s="60" t="s">
        <v>37</v>
      </c>
      <c r="AW29" s="7">
        <f>COUNTIF(AD29:AV29, "SI")</f>
        <v>11</v>
      </c>
      <c r="AX29" s="6" t="str">
        <f>IF($AS29="SI","CATASTRÓFICO",IF($AW29=0,".",IF($AW29&lt;6,"MODERADO",IF($AW29&lt;12,"MAYOR","CATASTRÓFICO"))))</f>
        <v>MAYOR</v>
      </c>
      <c r="AY29" s="59">
        <v>4</v>
      </c>
      <c r="AZ29" s="117">
        <f>IF(AX29="MODERADO",3,IF(AX29="MAYOR",4,IF(AX29="CATASTRÓFICO",5,"0")))</f>
        <v>4</v>
      </c>
      <c r="BA29" s="8">
        <f>IF($AZ29=5,5,IF(AND($AZ29=4,$AY29&gt;2),5,IF(AND($AZ29=4,$AY29&lt;3),4,IF(AND($AZ29=3,$AY29=5),5,IF(AND($AZ29=3,$AY29&gt;2),4,IF(AND($AZ29=3,$AY29&lt;3),3,0))))))</f>
        <v>5</v>
      </c>
      <c r="BB29" s="58" t="str">
        <f>IF(BA29=5,"CATASTRÓFICO",IF(BA29=4,"MAYOR",IF(BA29=3,"MODERADO",".")))</f>
        <v>CATASTRÓFICO</v>
      </c>
      <c r="BC29" s="334" t="s">
        <v>598</v>
      </c>
      <c r="BD29" s="334"/>
      <c r="BE29" s="334"/>
      <c r="BF29" s="334"/>
      <c r="BG29" s="334"/>
      <c r="BH29" s="334"/>
      <c r="BI29" s="334"/>
      <c r="BJ29" s="334"/>
      <c r="BK29" s="79" t="s">
        <v>837</v>
      </c>
      <c r="BL29" s="285" t="s">
        <v>838</v>
      </c>
      <c r="BM29" s="285"/>
      <c r="BN29" s="285"/>
      <c r="BO29" s="285"/>
      <c r="BP29" s="285"/>
      <c r="BQ29" s="285"/>
      <c r="BR29" s="285"/>
      <c r="BS29" s="9" t="s">
        <v>400</v>
      </c>
      <c r="BT29" s="9" t="s">
        <v>401</v>
      </c>
      <c r="BU29" s="9" t="s">
        <v>402</v>
      </c>
      <c r="BV29" s="9" t="s">
        <v>403</v>
      </c>
      <c r="BW29" s="9" t="s">
        <v>405</v>
      </c>
      <c r="BX29" s="69" t="s">
        <v>406</v>
      </c>
      <c r="BY29" s="9" t="s">
        <v>407</v>
      </c>
      <c r="BZ29" s="9">
        <f t="shared" si="8"/>
        <v>15</v>
      </c>
      <c r="CA29" s="9">
        <f t="shared" si="9"/>
        <v>15</v>
      </c>
      <c r="CB29" s="9">
        <f t="shared" si="10"/>
        <v>15</v>
      </c>
      <c r="CC29" s="9">
        <f t="shared" si="11"/>
        <v>15</v>
      </c>
      <c r="CD29" s="9">
        <f t="shared" si="12"/>
        <v>15</v>
      </c>
      <c r="CE29" s="9">
        <f t="shared" si="13"/>
        <v>15</v>
      </c>
      <c r="CF29" s="9">
        <f t="shared" si="14"/>
        <v>10</v>
      </c>
      <c r="CG29" s="9">
        <f t="shared" si="15"/>
        <v>100</v>
      </c>
      <c r="CH29" s="9" t="str">
        <f t="shared" si="16"/>
        <v>Fuerte</v>
      </c>
      <c r="CI29" s="9" t="s">
        <v>408</v>
      </c>
      <c r="CJ29" s="9" t="str">
        <f t="shared" si="17"/>
        <v>Fuerte</v>
      </c>
      <c r="CK29" s="9" t="str">
        <f t="shared" si="18"/>
        <v>Fuerte</v>
      </c>
      <c r="CL29" s="9" t="str">
        <f t="shared" si="19"/>
        <v>Fuerte</v>
      </c>
      <c r="CM29" s="9" t="s">
        <v>409</v>
      </c>
      <c r="CN29" s="9" t="s">
        <v>412</v>
      </c>
      <c r="CO29" s="9">
        <f t="shared" ref="CO29:CO39" si="22">IF(CM29="Directamente",IF(CL29="Fuerte", 2, IF(CL29="Moderado", 1,0)),0)</f>
        <v>2</v>
      </c>
      <c r="CP29" s="9">
        <f t="shared" ref="CP29:CP39" si="23">IF(CN29="Directamente",IF(CL29="Fuerte",2,IF(CL29="Moderado",1,0)),IF(AND(CN29="Indirectamente",CL29="Fuerte"),1,0))</f>
        <v>1</v>
      </c>
      <c r="CQ29" s="9">
        <f t="shared" ref="CQ29:CQ39" si="24">IF(AY29-CO29&lt;=0,1,AY29-CO29)</f>
        <v>2</v>
      </c>
      <c r="CR29" s="9">
        <f t="shared" ref="CR29:CR39" si="25">IF(AZ29-CP29&lt;=0,1,AZ29-CP29)</f>
        <v>3</v>
      </c>
      <c r="CS29" s="9" t="str">
        <f>IF(CN29&lt;&gt;"",INDEX('Ayuda Diligenciamiento'!$AG$11:$AK$15,MATCH(CQ29,'Ayuda Diligenciamiento'!$AF$11:$AF$15,0),MATCH(CR29,'Ayuda Diligenciamiento'!$AG$10:$AK$10,0)),"")</f>
        <v>MODERADO</v>
      </c>
      <c r="CT29" s="145">
        <f t="shared" si="20"/>
        <v>3</v>
      </c>
      <c r="CU29" s="77"/>
    </row>
    <row r="30" spans="1:99" ht="153" customHeight="1" x14ac:dyDescent="0.3">
      <c r="A30" s="325" t="s">
        <v>599</v>
      </c>
      <c r="B30" s="326"/>
      <c r="C30" s="326"/>
      <c r="D30" s="326"/>
      <c r="E30" s="327"/>
      <c r="F30" s="328" t="s">
        <v>600</v>
      </c>
      <c r="G30" s="329"/>
      <c r="H30" s="329"/>
      <c r="I30" s="329"/>
      <c r="J30" s="329"/>
      <c r="K30" s="329"/>
      <c r="L30" s="329"/>
      <c r="M30" s="330"/>
      <c r="N30" s="331" t="s">
        <v>879</v>
      </c>
      <c r="O30" s="332"/>
      <c r="P30" s="332"/>
      <c r="Q30" s="332"/>
      <c r="R30" s="332"/>
      <c r="S30" s="332"/>
      <c r="T30" s="332"/>
      <c r="U30" s="333"/>
      <c r="V30" s="328" t="s">
        <v>601</v>
      </c>
      <c r="W30" s="329"/>
      <c r="X30" s="329"/>
      <c r="Y30" s="329"/>
      <c r="Z30" s="329"/>
      <c r="AA30" s="329"/>
      <c r="AB30" s="329"/>
      <c r="AC30" s="342"/>
      <c r="AD30" s="60" t="s">
        <v>36</v>
      </c>
      <c r="AE30" s="60" t="s">
        <v>36</v>
      </c>
      <c r="AF30" s="60" t="s">
        <v>36</v>
      </c>
      <c r="AG30" s="60" t="s">
        <v>36</v>
      </c>
      <c r="AH30" s="60" t="s">
        <v>36</v>
      </c>
      <c r="AI30" s="60" t="s">
        <v>36</v>
      </c>
      <c r="AJ30" s="60" t="s">
        <v>36</v>
      </c>
      <c r="AK30" s="60" t="s">
        <v>37</v>
      </c>
      <c r="AL30" s="60" t="s">
        <v>37</v>
      </c>
      <c r="AM30" s="60" t="s">
        <v>36</v>
      </c>
      <c r="AN30" s="60" t="s">
        <v>36</v>
      </c>
      <c r="AO30" s="60" t="s">
        <v>36</v>
      </c>
      <c r="AP30" s="60" t="s">
        <v>36</v>
      </c>
      <c r="AQ30" s="60" t="s">
        <v>36</v>
      </c>
      <c r="AR30" s="60" t="s">
        <v>36</v>
      </c>
      <c r="AS30" s="60" t="s">
        <v>37</v>
      </c>
      <c r="AT30" s="60" t="s">
        <v>36</v>
      </c>
      <c r="AU30" s="60" t="s">
        <v>36</v>
      </c>
      <c r="AV30" s="60" t="s">
        <v>37</v>
      </c>
      <c r="AW30" s="7">
        <f t="shared" ref="AW30:AW39" si="26">COUNTIF(AD30:AV30, "SI")</f>
        <v>15</v>
      </c>
      <c r="AX30" s="6" t="str">
        <f t="shared" ref="AX30:AX39" si="27">IF($AS30="SI","CATASTRÓFICO",IF($AW30=0,".",IF($AW30&lt;6,"MODERADO",IF($AW30&lt;12,"MAYOR","CATASTRÓFICO"))))</f>
        <v>CATASTRÓFICO</v>
      </c>
      <c r="AY30" s="59">
        <v>5</v>
      </c>
      <c r="AZ30" s="118">
        <f t="shared" ref="AZ30:AZ39" si="28">IF(AX30="MODERADO",3,IF(AX30="MAYOR",4,IF(AX30="CATASTRÓFICO",5,"0")))</f>
        <v>5</v>
      </c>
      <c r="BA30" s="8">
        <f t="shared" ref="BA30:BA39" si="29">IF($AZ30=5,5,IF(AND($AZ30=4,$AY30&gt;2),5,IF(AND($AZ30=4,$AY30&lt;3),4,IF(AND($AZ30=3,$AY30=5),5,IF(AND($AZ30=3,$AY30&gt;2),4,IF(AND($AZ30=3,$AY30&lt;3),3,0))))))</f>
        <v>5</v>
      </c>
      <c r="BB30" s="6" t="str">
        <f t="shared" ref="BB30:BB39" si="30">IF(BA30=5,"CATASTRÓFICO",IF(BA30=4,"MAYOR",IF(BA30=3,"MODERADO",".")))</f>
        <v>CATASTRÓFICO</v>
      </c>
      <c r="BC30" s="339" t="s">
        <v>602</v>
      </c>
      <c r="BD30" s="329"/>
      <c r="BE30" s="329"/>
      <c r="BF30" s="329"/>
      <c r="BG30" s="329"/>
      <c r="BH30" s="329"/>
      <c r="BI30" s="329"/>
      <c r="BJ30" s="330"/>
      <c r="BK30" s="79" t="s">
        <v>840</v>
      </c>
      <c r="BL30" s="285" t="s">
        <v>839</v>
      </c>
      <c r="BM30" s="285"/>
      <c r="BN30" s="285"/>
      <c r="BO30" s="285"/>
      <c r="BP30" s="285"/>
      <c r="BQ30" s="285"/>
      <c r="BR30" s="285"/>
      <c r="BS30" s="9" t="s">
        <v>400</v>
      </c>
      <c r="BT30" s="9" t="s">
        <v>401</v>
      </c>
      <c r="BU30" s="9" t="s">
        <v>402</v>
      </c>
      <c r="BV30" s="9" t="s">
        <v>403</v>
      </c>
      <c r="BW30" s="9" t="s">
        <v>405</v>
      </c>
      <c r="BX30" s="69" t="s">
        <v>406</v>
      </c>
      <c r="BY30" s="9" t="s">
        <v>407</v>
      </c>
      <c r="BZ30" s="9">
        <f t="shared" si="8"/>
        <v>15</v>
      </c>
      <c r="CA30" s="9">
        <f t="shared" si="9"/>
        <v>15</v>
      </c>
      <c r="CB30" s="9">
        <f t="shared" si="10"/>
        <v>15</v>
      </c>
      <c r="CC30" s="9">
        <f t="shared" si="11"/>
        <v>15</v>
      </c>
      <c r="CD30" s="9">
        <f t="shared" si="12"/>
        <v>15</v>
      </c>
      <c r="CE30" s="9">
        <f t="shared" si="13"/>
        <v>15</v>
      </c>
      <c r="CF30" s="9">
        <f t="shared" si="14"/>
        <v>10</v>
      </c>
      <c r="CG30" s="9">
        <f t="shared" si="15"/>
        <v>100</v>
      </c>
      <c r="CH30" s="9" t="str">
        <f t="shared" si="16"/>
        <v>Fuerte</v>
      </c>
      <c r="CI30" s="9" t="s">
        <v>408</v>
      </c>
      <c r="CJ30" s="9" t="str">
        <f t="shared" si="17"/>
        <v>Fuerte</v>
      </c>
      <c r="CK30" s="9" t="str">
        <f t="shared" si="18"/>
        <v>Fuerte</v>
      </c>
      <c r="CL30" s="9" t="str">
        <f t="shared" si="19"/>
        <v>Fuerte</v>
      </c>
      <c r="CM30" s="9" t="s">
        <v>409</v>
      </c>
      <c r="CN30" s="9" t="s">
        <v>412</v>
      </c>
      <c r="CO30" s="9">
        <f t="shared" si="22"/>
        <v>2</v>
      </c>
      <c r="CP30" s="9">
        <f t="shared" si="23"/>
        <v>1</v>
      </c>
      <c r="CQ30" s="9">
        <f t="shared" si="24"/>
        <v>3</v>
      </c>
      <c r="CR30" s="9">
        <f t="shared" si="25"/>
        <v>4</v>
      </c>
      <c r="CS30" s="9" t="str">
        <f>IF(CN30&lt;&gt;"",INDEX('Ayuda Diligenciamiento'!$AG$11:$AK$15,MATCH(CQ30,'Ayuda Diligenciamiento'!$AF$11:$AF$15,0),MATCH(CR30,'Ayuda Diligenciamiento'!$AG$10:$AK$10,0)),"")</f>
        <v>MAYOR</v>
      </c>
      <c r="CT30" s="145">
        <f t="shared" si="20"/>
        <v>4</v>
      </c>
      <c r="CU30" s="115"/>
    </row>
    <row r="31" spans="1:99" ht="148.35" customHeight="1" x14ac:dyDescent="0.3">
      <c r="A31" s="325" t="s">
        <v>599</v>
      </c>
      <c r="B31" s="326"/>
      <c r="C31" s="326"/>
      <c r="D31" s="326"/>
      <c r="E31" s="327"/>
      <c r="F31" s="328" t="s">
        <v>603</v>
      </c>
      <c r="G31" s="329"/>
      <c r="H31" s="329"/>
      <c r="I31" s="329"/>
      <c r="J31" s="329"/>
      <c r="K31" s="329"/>
      <c r="L31" s="329"/>
      <c r="M31" s="330"/>
      <c r="N31" s="331" t="s">
        <v>880</v>
      </c>
      <c r="O31" s="332"/>
      <c r="P31" s="332"/>
      <c r="Q31" s="332"/>
      <c r="R31" s="332"/>
      <c r="S31" s="332"/>
      <c r="T31" s="332"/>
      <c r="U31" s="333"/>
      <c r="V31" s="328" t="s">
        <v>300</v>
      </c>
      <c r="W31" s="329"/>
      <c r="X31" s="329"/>
      <c r="Y31" s="329"/>
      <c r="Z31" s="329"/>
      <c r="AA31" s="329"/>
      <c r="AB31" s="329"/>
      <c r="AC31" s="342"/>
      <c r="AD31" s="60" t="s">
        <v>36</v>
      </c>
      <c r="AE31" s="60" t="s">
        <v>36</v>
      </c>
      <c r="AF31" s="60" t="s">
        <v>36</v>
      </c>
      <c r="AG31" s="60" t="s">
        <v>36</v>
      </c>
      <c r="AH31" s="60" t="s">
        <v>36</v>
      </c>
      <c r="AI31" s="60" t="s">
        <v>36</v>
      </c>
      <c r="AJ31" s="60" t="s">
        <v>36</v>
      </c>
      <c r="AK31" s="60" t="s">
        <v>37</v>
      </c>
      <c r="AL31" s="60" t="s">
        <v>37</v>
      </c>
      <c r="AM31" s="60" t="s">
        <v>36</v>
      </c>
      <c r="AN31" s="60" t="s">
        <v>36</v>
      </c>
      <c r="AO31" s="60" t="s">
        <v>36</v>
      </c>
      <c r="AP31" s="60" t="s">
        <v>36</v>
      </c>
      <c r="AQ31" s="60" t="s">
        <v>36</v>
      </c>
      <c r="AR31" s="60" t="s">
        <v>36</v>
      </c>
      <c r="AS31" s="60" t="s">
        <v>37</v>
      </c>
      <c r="AT31" s="60" t="s">
        <v>36</v>
      </c>
      <c r="AU31" s="60" t="s">
        <v>37</v>
      </c>
      <c r="AV31" s="60" t="s">
        <v>37</v>
      </c>
      <c r="AW31" s="7">
        <f t="shared" si="26"/>
        <v>14</v>
      </c>
      <c r="AX31" s="6" t="str">
        <f t="shared" si="27"/>
        <v>CATASTRÓFICO</v>
      </c>
      <c r="AY31" s="59">
        <v>3</v>
      </c>
      <c r="AZ31" s="118">
        <f t="shared" si="28"/>
        <v>5</v>
      </c>
      <c r="BA31" s="8">
        <f t="shared" si="29"/>
        <v>5</v>
      </c>
      <c r="BB31" s="6" t="str">
        <f t="shared" si="30"/>
        <v>CATASTRÓFICO</v>
      </c>
      <c r="BC31" s="339" t="s">
        <v>211</v>
      </c>
      <c r="BD31" s="329"/>
      <c r="BE31" s="329"/>
      <c r="BF31" s="329"/>
      <c r="BG31" s="329"/>
      <c r="BH31" s="329"/>
      <c r="BI31" s="329"/>
      <c r="BJ31" s="330"/>
      <c r="BK31" s="79" t="s">
        <v>507</v>
      </c>
      <c r="BL31" s="285" t="s">
        <v>841</v>
      </c>
      <c r="BM31" s="285"/>
      <c r="BN31" s="285"/>
      <c r="BO31" s="285"/>
      <c r="BP31" s="285"/>
      <c r="BQ31" s="285"/>
      <c r="BR31" s="285"/>
      <c r="BS31" s="9" t="s">
        <v>400</v>
      </c>
      <c r="BT31" s="9" t="s">
        <v>401</v>
      </c>
      <c r="BU31" s="9" t="s">
        <v>402</v>
      </c>
      <c r="BV31" s="9" t="s">
        <v>403</v>
      </c>
      <c r="BW31" s="9" t="s">
        <v>405</v>
      </c>
      <c r="BX31" s="69" t="s">
        <v>406</v>
      </c>
      <c r="BY31" s="9" t="s">
        <v>407</v>
      </c>
      <c r="BZ31" s="9">
        <f t="shared" si="8"/>
        <v>15</v>
      </c>
      <c r="CA31" s="9">
        <f t="shared" si="9"/>
        <v>15</v>
      </c>
      <c r="CB31" s="9">
        <f t="shared" si="10"/>
        <v>15</v>
      </c>
      <c r="CC31" s="9">
        <f t="shared" si="11"/>
        <v>15</v>
      </c>
      <c r="CD31" s="9">
        <f t="shared" si="12"/>
        <v>15</v>
      </c>
      <c r="CE31" s="9">
        <f t="shared" si="13"/>
        <v>15</v>
      </c>
      <c r="CF31" s="9">
        <f t="shared" si="14"/>
        <v>10</v>
      </c>
      <c r="CG31" s="9">
        <f t="shared" si="15"/>
        <v>100</v>
      </c>
      <c r="CH31" s="9" t="str">
        <f t="shared" si="16"/>
        <v>Fuerte</v>
      </c>
      <c r="CI31" s="9" t="s">
        <v>408</v>
      </c>
      <c r="CJ31" s="9" t="str">
        <f t="shared" si="17"/>
        <v>Fuerte</v>
      </c>
      <c r="CK31" s="9" t="str">
        <f t="shared" si="18"/>
        <v>Fuerte</v>
      </c>
      <c r="CL31" s="9" t="str">
        <f t="shared" si="19"/>
        <v>Fuerte</v>
      </c>
      <c r="CM31" s="9" t="s">
        <v>409</v>
      </c>
      <c r="CN31" s="9" t="s">
        <v>412</v>
      </c>
      <c r="CO31" s="9">
        <f t="shared" si="22"/>
        <v>2</v>
      </c>
      <c r="CP31" s="9">
        <f t="shared" si="23"/>
        <v>1</v>
      </c>
      <c r="CQ31" s="9">
        <f t="shared" si="24"/>
        <v>1</v>
      </c>
      <c r="CR31" s="9">
        <f t="shared" si="25"/>
        <v>4</v>
      </c>
      <c r="CS31" s="9" t="str">
        <f>IF(CN31&lt;&gt;"",INDEX('Ayuda Diligenciamiento'!$AG$11:$AK$15,MATCH(CQ31,'Ayuda Diligenciamiento'!$AF$11:$AF$15,0),MATCH(CR31,'Ayuda Diligenciamiento'!$AG$10:$AK$10,0)),"")</f>
        <v>MAYOR</v>
      </c>
      <c r="CT31" s="145">
        <f t="shared" si="20"/>
        <v>4</v>
      </c>
      <c r="CU31" s="115"/>
    </row>
    <row r="32" spans="1:99" ht="159.6" customHeight="1" x14ac:dyDescent="0.3">
      <c r="A32" s="325" t="s">
        <v>599</v>
      </c>
      <c r="B32" s="326"/>
      <c r="C32" s="326"/>
      <c r="D32" s="326"/>
      <c r="E32" s="327"/>
      <c r="F32" s="328" t="s">
        <v>604</v>
      </c>
      <c r="G32" s="329"/>
      <c r="H32" s="329"/>
      <c r="I32" s="329"/>
      <c r="J32" s="329"/>
      <c r="K32" s="329"/>
      <c r="L32" s="329"/>
      <c r="M32" s="330"/>
      <c r="N32" s="331" t="s">
        <v>880</v>
      </c>
      <c r="O32" s="332"/>
      <c r="P32" s="332"/>
      <c r="Q32" s="332"/>
      <c r="R32" s="332"/>
      <c r="S32" s="332"/>
      <c r="T32" s="332"/>
      <c r="U32" s="333"/>
      <c r="V32" s="334" t="s">
        <v>300</v>
      </c>
      <c r="W32" s="334"/>
      <c r="X32" s="334"/>
      <c r="Y32" s="334"/>
      <c r="Z32" s="334"/>
      <c r="AA32" s="334"/>
      <c r="AB32" s="334"/>
      <c r="AC32" s="335"/>
      <c r="AD32" s="60" t="s">
        <v>36</v>
      </c>
      <c r="AE32" s="60" t="s">
        <v>36</v>
      </c>
      <c r="AF32" s="60" t="s">
        <v>36</v>
      </c>
      <c r="AG32" s="60" t="s">
        <v>36</v>
      </c>
      <c r="AH32" s="60" t="s">
        <v>36</v>
      </c>
      <c r="AI32" s="60" t="s">
        <v>36</v>
      </c>
      <c r="AJ32" s="60" t="s">
        <v>36</v>
      </c>
      <c r="AK32" s="60" t="s">
        <v>37</v>
      </c>
      <c r="AL32" s="60" t="s">
        <v>37</v>
      </c>
      <c r="AM32" s="60" t="s">
        <v>36</v>
      </c>
      <c r="AN32" s="60" t="s">
        <v>36</v>
      </c>
      <c r="AO32" s="60" t="s">
        <v>36</v>
      </c>
      <c r="AP32" s="60" t="s">
        <v>36</v>
      </c>
      <c r="AQ32" s="60" t="s">
        <v>36</v>
      </c>
      <c r="AR32" s="60" t="s">
        <v>36</v>
      </c>
      <c r="AS32" s="60" t="s">
        <v>37</v>
      </c>
      <c r="AT32" s="60" t="s">
        <v>36</v>
      </c>
      <c r="AU32" s="60" t="s">
        <v>37</v>
      </c>
      <c r="AV32" s="60" t="s">
        <v>37</v>
      </c>
      <c r="AW32" s="7">
        <f t="shared" si="26"/>
        <v>14</v>
      </c>
      <c r="AX32" s="6" t="str">
        <f t="shared" si="27"/>
        <v>CATASTRÓFICO</v>
      </c>
      <c r="AY32" s="59">
        <v>3</v>
      </c>
      <c r="AZ32" s="118">
        <f t="shared" si="28"/>
        <v>5</v>
      </c>
      <c r="BA32" s="8">
        <f t="shared" si="29"/>
        <v>5</v>
      </c>
      <c r="BB32" s="6" t="str">
        <f t="shared" si="30"/>
        <v>CATASTRÓFICO</v>
      </c>
      <c r="BC32" s="339" t="s">
        <v>605</v>
      </c>
      <c r="BD32" s="329"/>
      <c r="BE32" s="329"/>
      <c r="BF32" s="329"/>
      <c r="BG32" s="329"/>
      <c r="BH32" s="329"/>
      <c r="BI32" s="329"/>
      <c r="BJ32" s="330"/>
      <c r="BK32" s="79" t="s">
        <v>507</v>
      </c>
      <c r="BL32" s="285" t="s">
        <v>842</v>
      </c>
      <c r="BM32" s="285"/>
      <c r="BN32" s="285"/>
      <c r="BO32" s="285"/>
      <c r="BP32" s="285"/>
      <c r="BQ32" s="285"/>
      <c r="BR32" s="285"/>
      <c r="BS32" s="9" t="s">
        <v>400</v>
      </c>
      <c r="BT32" s="9" t="s">
        <v>401</v>
      </c>
      <c r="BU32" s="9" t="s">
        <v>402</v>
      </c>
      <c r="BV32" s="9" t="s">
        <v>403</v>
      </c>
      <c r="BW32" s="9" t="s">
        <v>405</v>
      </c>
      <c r="BX32" s="69" t="s">
        <v>406</v>
      </c>
      <c r="BY32" s="9" t="s">
        <v>407</v>
      </c>
      <c r="BZ32" s="9">
        <f t="shared" si="8"/>
        <v>15</v>
      </c>
      <c r="CA32" s="9">
        <f t="shared" si="9"/>
        <v>15</v>
      </c>
      <c r="CB32" s="9">
        <f t="shared" si="10"/>
        <v>15</v>
      </c>
      <c r="CC32" s="9">
        <f t="shared" si="11"/>
        <v>15</v>
      </c>
      <c r="CD32" s="9">
        <f t="shared" si="12"/>
        <v>15</v>
      </c>
      <c r="CE32" s="9">
        <f t="shared" si="13"/>
        <v>15</v>
      </c>
      <c r="CF32" s="9">
        <f t="shared" si="14"/>
        <v>10</v>
      </c>
      <c r="CG32" s="9">
        <f t="shared" si="15"/>
        <v>100</v>
      </c>
      <c r="CH32" s="9" t="str">
        <f t="shared" si="16"/>
        <v>Fuerte</v>
      </c>
      <c r="CI32" s="9" t="s">
        <v>408</v>
      </c>
      <c r="CJ32" s="9" t="str">
        <f t="shared" si="17"/>
        <v>Fuerte</v>
      </c>
      <c r="CK32" s="9" t="str">
        <f t="shared" si="18"/>
        <v>Fuerte</v>
      </c>
      <c r="CL32" s="9" t="str">
        <f t="shared" si="19"/>
        <v>Fuerte</v>
      </c>
      <c r="CM32" s="9" t="s">
        <v>409</v>
      </c>
      <c r="CN32" s="9" t="s">
        <v>412</v>
      </c>
      <c r="CO32" s="9">
        <f t="shared" si="22"/>
        <v>2</v>
      </c>
      <c r="CP32" s="9">
        <f t="shared" si="23"/>
        <v>1</v>
      </c>
      <c r="CQ32" s="9">
        <f t="shared" si="24"/>
        <v>1</v>
      </c>
      <c r="CR32" s="9">
        <f t="shared" si="25"/>
        <v>4</v>
      </c>
      <c r="CS32" s="9" t="str">
        <f>IF(CN32&lt;&gt;"",INDEX('Ayuda Diligenciamiento'!$AG$11:$AK$15,MATCH(CQ32,'Ayuda Diligenciamiento'!$AF$11:$AF$15,0),MATCH(CR32,'Ayuda Diligenciamiento'!$AG$10:$AK$10,0)),"")</f>
        <v>MAYOR</v>
      </c>
      <c r="CT32" s="145">
        <f t="shared" si="20"/>
        <v>4</v>
      </c>
      <c r="CU32" s="76"/>
    </row>
    <row r="33" spans="1:99" ht="179.1" customHeight="1" x14ac:dyDescent="0.3">
      <c r="A33" s="325" t="s">
        <v>606</v>
      </c>
      <c r="B33" s="326"/>
      <c r="C33" s="326"/>
      <c r="D33" s="326"/>
      <c r="E33" s="327"/>
      <c r="F33" s="328" t="s">
        <v>607</v>
      </c>
      <c r="G33" s="329"/>
      <c r="H33" s="329"/>
      <c r="I33" s="329"/>
      <c r="J33" s="329"/>
      <c r="K33" s="329"/>
      <c r="L33" s="329"/>
      <c r="M33" s="330"/>
      <c r="N33" s="331" t="s">
        <v>880</v>
      </c>
      <c r="O33" s="332"/>
      <c r="P33" s="332"/>
      <c r="Q33" s="332"/>
      <c r="R33" s="332"/>
      <c r="S33" s="332"/>
      <c r="T33" s="332"/>
      <c r="U33" s="333"/>
      <c r="V33" s="334" t="s">
        <v>301</v>
      </c>
      <c r="W33" s="334"/>
      <c r="X33" s="334"/>
      <c r="Y33" s="334"/>
      <c r="Z33" s="334"/>
      <c r="AA33" s="334"/>
      <c r="AB33" s="334"/>
      <c r="AC33" s="335"/>
      <c r="AD33" s="60" t="s">
        <v>36</v>
      </c>
      <c r="AE33" s="60" t="s">
        <v>36</v>
      </c>
      <c r="AF33" s="60" t="s">
        <v>36</v>
      </c>
      <c r="AG33" s="60" t="s">
        <v>36</v>
      </c>
      <c r="AH33" s="60" t="s">
        <v>36</v>
      </c>
      <c r="AI33" s="60" t="s">
        <v>36</v>
      </c>
      <c r="AJ33" s="60" t="s">
        <v>36</v>
      </c>
      <c r="AK33" s="60" t="s">
        <v>37</v>
      </c>
      <c r="AL33" s="60" t="s">
        <v>37</v>
      </c>
      <c r="AM33" s="60" t="s">
        <v>36</v>
      </c>
      <c r="AN33" s="60" t="s">
        <v>36</v>
      </c>
      <c r="AO33" s="60" t="s">
        <v>36</v>
      </c>
      <c r="AP33" s="60" t="s">
        <v>36</v>
      </c>
      <c r="AQ33" s="60" t="s">
        <v>36</v>
      </c>
      <c r="AR33" s="60" t="s">
        <v>36</v>
      </c>
      <c r="AS33" s="60" t="s">
        <v>37</v>
      </c>
      <c r="AT33" s="60" t="s">
        <v>36</v>
      </c>
      <c r="AU33" s="60" t="s">
        <v>37</v>
      </c>
      <c r="AV33" s="60" t="s">
        <v>37</v>
      </c>
      <c r="AW33" s="7">
        <f t="shared" si="26"/>
        <v>14</v>
      </c>
      <c r="AX33" s="6" t="str">
        <f t="shared" si="27"/>
        <v>CATASTRÓFICO</v>
      </c>
      <c r="AY33" s="59">
        <v>3</v>
      </c>
      <c r="AZ33" s="118">
        <f t="shared" si="28"/>
        <v>5</v>
      </c>
      <c r="BA33" s="8">
        <f t="shared" si="29"/>
        <v>5</v>
      </c>
      <c r="BB33" s="6" t="str">
        <f t="shared" si="30"/>
        <v>CATASTRÓFICO</v>
      </c>
      <c r="BC33" s="339" t="s">
        <v>608</v>
      </c>
      <c r="BD33" s="329"/>
      <c r="BE33" s="329"/>
      <c r="BF33" s="329"/>
      <c r="BG33" s="329"/>
      <c r="BH33" s="329"/>
      <c r="BI33" s="329"/>
      <c r="BJ33" s="330"/>
      <c r="BK33" s="79" t="s">
        <v>507</v>
      </c>
      <c r="BL33" s="285" t="s">
        <v>842</v>
      </c>
      <c r="BM33" s="285"/>
      <c r="BN33" s="285"/>
      <c r="BO33" s="285"/>
      <c r="BP33" s="285"/>
      <c r="BQ33" s="285"/>
      <c r="BR33" s="285"/>
      <c r="BS33" s="9" t="s">
        <v>400</v>
      </c>
      <c r="BT33" s="9" t="s">
        <v>401</v>
      </c>
      <c r="BU33" s="9" t="s">
        <v>402</v>
      </c>
      <c r="BV33" s="9" t="s">
        <v>403</v>
      </c>
      <c r="BW33" s="9" t="s">
        <v>405</v>
      </c>
      <c r="BX33" s="69" t="s">
        <v>406</v>
      </c>
      <c r="BY33" s="9" t="s">
        <v>407</v>
      </c>
      <c r="BZ33" s="9">
        <f t="shared" si="8"/>
        <v>15</v>
      </c>
      <c r="CA33" s="9">
        <f t="shared" si="9"/>
        <v>15</v>
      </c>
      <c r="CB33" s="9">
        <f t="shared" si="10"/>
        <v>15</v>
      </c>
      <c r="CC33" s="9">
        <f t="shared" si="11"/>
        <v>15</v>
      </c>
      <c r="CD33" s="9">
        <f t="shared" si="12"/>
        <v>15</v>
      </c>
      <c r="CE33" s="9">
        <f t="shared" si="13"/>
        <v>15</v>
      </c>
      <c r="CF33" s="9">
        <f t="shared" si="14"/>
        <v>10</v>
      </c>
      <c r="CG33" s="9">
        <f t="shared" si="15"/>
        <v>100</v>
      </c>
      <c r="CH33" s="9" t="str">
        <f t="shared" si="16"/>
        <v>Fuerte</v>
      </c>
      <c r="CI33" s="9" t="s">
        <v>408</v>
      </c>
      <c r="CJ33" s="9" t="str">
        <f t="shared" si="17"/>
        <v>Fuerte</v>
      </c>
      <c r="CK33" s="9" t="str">
        <f t="shared" si="18"/>
        <v>Fuerte</v>
      </c>
      <c r="CL33" s="9" t="str">
        <f t="shared" si="19"/>
        <v>Fuerte</v>
      </c>
      <c r="CM33" s="9" t="s">
        <v>409</v>
      </c>
      <c r="CN33" s="9" t="s">
        <v>412</v>
      </c>
      <c r="CO33" s="9">
        <f t="shared" si="22"/>
        <v>2</v>
      </c>
      <c r="CP33" s="9">
        <f t="shared" si="23"/>
        <v>1</v>
      </c>
      <c r="CQ33" s="9">
        <f t="shared" si="24"/>
        <v>1</v>
      </c>
      <c r="CR33" s="9">
        <f t="shared" si="25"/>
        <v>4</v>
      </c>
      <c r="CS33" s="9" t="str">
        <f>IF(CN33&lt;&gt;"",INDEX('Ayuda Diligenciamiento'!$AG$11:$AK$15,MATCH(CQ33,'Ayuda Diligenciamiento'!$AF$11:$AF$15,0),MATCH(CR33,'Ayuda Diligenciamiento'!$AG$10:$AK$10,0)),"")</f>
        <v>MAYOR</v>
      </c>
      <c r="CT33" s="145">
        <f t="shared" si="20"/>
        <v>4</v>
      </c>
      <c r="CU33" s="76"/>
    </row>
    <row r="34" spans="1:99" ht="149.1" customHeight="1" x14ac:dyDescent="0.3">
      <c r="A34" s="325" t="s">
        <v>606</v>
      </c>
      <c r="B34" s="326"/>
      <c r="C34" s="326"/>
      <c r="D34" s="326"/>
      <c r="E34" s="327"/>
      <c r="F34" s="328" t="s">
        <v>609</v>
      </c>
      <c r="G34" s="329"/>
      <c r="H34" s="329"/>
      <c r="I34" s="329"/>
      <c r="J34" s="329"/>
      <c r="K34" s="329"/>
      <c r="L34" s="329"/>
      <c r="M34" s="330"/>
      <c r="N34" s="331" t="s">
        <v>880</v>
      </c>
      <c r="O34" s="332"/>
      <c r="P34" s="332"/>
      <c r="Q34" s="332"/>
      <c r="R34" s="332"/>
      <c r="S34" s="332"/>
      <c r="T34" s="332"/>
      <c r="U34" s="333"/>
      <c r="V34" s="334" t="s">
        <v>301</v>
      </c>
      <c r="W34" s="334"/>
      <c r="X34" s="334"/>
      <c r="Y34" s="334"/>
      <c r="Z34" s="334"/>
      <c r="AA34" s="334"/>
      <c r="AB34" s="334"/>
      <c r="AC34" s="335"/>
      <c r="AD34" s="60" t="s">
        <v>36</v>
      </c>
      <c r="AE34" s="60" t="s">
        <v>36</v>
      </c>
      <c r="AF34" s="60" t="s">
        <v>36</v>
      </c>
      <c r="AG34" s="60" t="s">
        <v>36</v>
      </c>
      <c r="AH34" s="60" t="s">
        <v>36</v>
      </c>
      <c r="AI34" s="60" t="s">
        <v>36</v>
      </c>
      <c r="AJ34" s="60" t="s">
        <v>36</v>
      </c>
      <c r="AK34" s="60" t="s">
        <v>37</v>
      </c>
      <c r="AL34" s="60" t="s">
        <v>37</v>
      </c>
      <c r="AM34" s="60" t="s">
        <v>36</v>
      </c>
      <c r="AN34" s="60" t="s">
        <v>36</v>
      </c>
      <c r="AO34" s="60" t="s">
        <v>36</v>
      </c>
      <c r="AP34" s="60" t="s">
        <v>36</v>
      </c>
      <c r="AQ34" s="60" t="s">
        <v>36</v>
      </c>
      <c r="AR34" s="60" t="s">
        <v>36</v>
      </c>
      <c r="AS34" s="60" t="s">
        <v>37</v>
      </c>
      <c r="AT34" s="60" t="s">
        <v>36</v>
      </c>
      <c r="AU34" s="60" t="s">
        <v>37</v>
      </c>
      <c r="AV34" s="60" t="s">
        <v>37</v>
      </c>
      <c r="AW34" s="7">
        <f t="shared" si="26"/>
        <v>14</v>
      </c>
      <c r="AX34" s="6" t="str">
        <f t="shared" si="27"/>
        <v>CATASTRÓFICO</v>
      </c>
      <c r="AY34" s="59">
        <v>3</v>
      </c>
      <c r="AZ34" s="118">
        <f t="shared" si="28"/>
        <v>5</v>
      </c>
      <c r="BA34" s="8">
        <f t="shared" si="29"/>
        <v>5</v>
      </c>
      <c r="BB34" s="6" t="str">
        <f t="shared" si="30"/>
        <v>CATASTRÓFICO</v>
      </c>
      <c r="BC34" s="339" t="s">
        <v>610</v>
      </c>
      <c r="BD34" s="329"/>
      <c r="BE34" s="329"/>
      <c r="BF34" s="329"/>
      <c r="BG34" s="329"/>
      <c r="BH34" s="329"/>
      <c r="BI34" s="329"/>
      <c r="BJ34" s="330"/>
      <c r="BK34" s="79" t="s">
        <v>507</v>
      </c>
      <c r="BL34" s="285" t="s">
        <v>841</v>
      </c>
      <c r="BM34" s="285"/>
      <c r="BN34" s="285"/>
      <c r="BO34" s="285"/>
      <c r="BP34" s="285"/>
      <c r="BQ34" s="285"/>
      <c r="BR34" s="285"/>
      <c r="BS34" s="9" t="s">
        <v>400</v>
      </c>
      <c r="BT34" s="9" t="s">
        <v>401</v>
      </c>
      <c r="BU34" s="9" t="s">
        <v>402</v>
      </c>
      <c r="BV34" s="9" t="s">
        <v>403</v>
      </c>
      <c r="BW34" s="9" t="s">
        <v>405</v>
      </c>
      <c r="BX34" s="69" t="s">
        <v>406</v>
      </c>
      <c r="BY34" s="9" t="s">
        <v>407</v>
      </c>
      <c r="BZ34" s="9">
        <f t="shared" si="8"/>
        <v>15</v>
      </c>
      <c r="CA34" s="9">
        <f t="shared" si="9"/>
        <v>15</v>
      </c>
      <c r="CB34" s="9">
        <f t="shared" si="10"/>
        <v>15</v>
      </c>
      <c r="CC34" s="9">
        <f t="shared" si="11"/>
        <v>15</v>
      </c>
      <c r="CD34" s="9">
        <f t="shared" si="12"/>
        <v>15</v>
      </c>
      <c r="CE34" s="9">
        <f t="shared" si="13"/>
        <v>15</v>
      </c>
      <c r="CF34" s="9">
        <f t="shared" si="14"/>
        <v>10</v>
      </c>
      <c r="CG34" s="9">
        <f t="shared" si="15"/>
        <v>100</v>
      </c>
      <c r="CH34" s="9" t="str">
        <f t="shared" si="16"/>
        <v>Fuerte</v>
      </c>
      <c r="CI34" s="9" t="s">
        <v>408</v>
      </c>
      <c r="CJ34" s="9" t="str">
        <f t="shared" si="17"/>
        <v>Fuerte</v>
      </c>
      <c r="CK34" s="9" t="str">
        <f t="shared" si="18"/>
        <v>Fuerte</v>
      </c>
      <c r="CL34" s="9" t="str">
        <f t="shared" si="19"/>
        <v>Fuerte</v>
      </c>
      <c r="CM34" s="9" t="s">
        <v>409</v>
      </c>
      <c r="CN34" s="9" t="s">
        <v>412</v>
      </c>
      <c r="CO34" s="9">
        <f t="shared" si="22"/>
        <v>2</v>
      </c>
      <c r="CP34" s="9">
        <f t="shared" si="23"/>
        <v>1</v>
      </c>
      <c r="CQ34" s="9">
        <f t="shared" si="24"/>
        <v>1</v>
      </c>
      <c r="CR34" s="9">
        <f t="shared" si="25"/>
        <v>4</v>
      </c>
      <c r="CS34" s="9" t="str">
        <f>IF(CN34&lt;&gt;"",INDEX('Ayuda Diligenciamiento'!$AG$11:$AK$15,MATCH(CQ34,'Ayuda Diligenciamiento'!$AF$11:$AF$15,0),MATCH(CR34,'Ayuda Diligenciamiento'!$AG$10:$AK$10,0)),"")</f>
        <v>MAYOR</v>
      </c>
      <c r="CT34" s="145">
        <f t="shared" si="20"/>
        <v>4</v>
      </c>
      <c r="CU34" s="76"/>
    </row>
    <row r="35" spans="1:99" ht="200.1" customHeight="1" x14ac:dyDescent="0.3">
      <c r="A35" s="325" t="s">
        <v>611</v>
      </c>
      <c r="B35" s="326"/>
      <c r="C35" s="326"/>
      <c r="D35" s="326"/>
      <c r="E35" s="327"/>
      <c r="F35" s="328" t="s">
        <v>612</v>
      </c>
      <c r="G35" s="329"/>
      <c r="H35" s="329"/>
      <c r="I35" s="329"/>
      <c r="J35" s="329"/>
      <c r="K35" s="329"/>
      <c r="L35" s="329"/>
      <c r="M35" s="330"/>
      <c r="N35" s="331" t="s">
        <v>880</v>
      </c>
      <c r="O35" s="332"/>
      <c r="P35" s="332"/>
      <c r="Q35" s="332"/>
      <c r="R35" s="332"/>
      <c r="S35" s="332"/>
      <c r="T35" s="332"/>
      <c r="U35" s="333"/>
      <c r="V35" s="334" t="s">
        <v>613</v>
      </c>
      <c r="W35" s="334"/>
      <c r="X35" s="334"/>
      <c r="Y35" s="334"/>
      <c r="Z35" s="334"/>
      <c r="AA35" s="334"/>
      <c r="AB35" s="334"/>
      <c r="AC35" s="335"/>
      <c r="AD35" s="60" t="s">
        <v>36</v>
      </c>
      <c r="AE35" s="60" t="s">
        <v>36</v>
      </c>
      <c r="AF35" s="60" t="s">
        <v>36</v>
      </c>
      <c r="AG35" s="60" t="s">
        <v>36</v>
      </c>
      <c r="AH35" s="60" t="s">
        <v>36</v>
      </c>
      <c r="AI35" s="60" t="s">
        <v>36</v>
      </c>
      <c r="AJ35" s="60" t="s">
        <v>36</v>
      </c>
      <c r="AK35" s="60" t="s">
        <v>37</v>
      </c>
      <c r="AL35" s="60" t="s">
        <v>37</v>
      </c>
      <c r="AM35" s="60" t="s">
        <v>36</v>
      </c>
      <c r="AN35" s="60" t="s">
        <v>36</v>
      </c>
      <c r="AO35" s="60" t="s">
        <v>36</v>
      </c>
      <c r="AP35" s="60" t="s">
        <v>36</v>
      </c>
      <c r="AQ35" s="60" t="s">
        <v>36</v>
      </c>
      <c r="AR35" s="60" t="s">
        <v>36</v>
      </c>
      <c r="AS35" s="60" t="s">
        <v>37</v>
      </c>
      <c r="AT35" s="60" t="s">
        <v>36</v>
      </c>
      <c r="AU35" s="60" t="s">
        <v>37</v>
      </c>
      <c r="AV35" s="60" t="s">
        <v>37</v>
      </c>
      <c r="AW35" s="7">
        <f t="shared" si="26"/>
        <v>14</v>
      </c>
      <c r="AX35" s="6" t="str">
        <f t="shared" si="27"/>
        <v>CATASTRÓFICO</v>
      </c>
      <c r="AY35" s="59">
        <v>1</v>
      </c>
      <c r="AZ35" s="118">
        <f t="shared" si="28"/>
        <v>5</v>
      </c>
      <c r="BA35" s="8">
        <f t="shared" si="29"/>
        <v>5</v>
      </c>
      <c r="BB35" s="6" t="str">
        <f t="shared" si="30"/>
        <v>CATASTRÓFICO</v>
      </c>
      <c r="BC35" s="339" t="s">
        <v>614</v>
      </c>
      <c r="BD35" s="340"/>
      <c r="BE35" s="340"/>
      <c r="BF35" s="340"/>
      <c r="BG35" s="340"/>
      <c r="BH35" s="340"/>
      <c r="BI35" s="340"/>
      <c r="BJ35" s="341"/>
      <c r="BK35" s="79" t="s">
        <v>844</v>
      </c>
      <c r="BL35" s="285" t="s">
        <v>843</v>
      </c>
      <c r="BM35" s="285"/>
      <c r="BN35" s="285"/>
      <c r="BO35" s="285"/>
      <c r="BP35" s="285"/>
      <c r="BQ35" s="285"/>
      <c r="BR35" s="285"/>
      <c r="BS35" s="9" t="s">
        <v>400</v>
      </c>
      <c r="BT35" s="9" t="s">
        <v>401</v>
      </c>
      <c r="BU35" s="9" t="s">
        <v>402</v>
      </c>
      <c r="BV35" s="9" t="s">
        <v>403</v>
      </c>
      <c r="BW35" s="9" t="s">
        <v>405</v>
      </c>
      <c r="BX35" s="69" t="s">
        <v>406</v>
      </c>
      <c r="BY35" s="9" t="s">
        <v>407</v>
      </c>
      <c r="BZ35" s="9">
        <f t="shared" si="8"/>
        <v>15</v>
      </c>
      <c r="CA35" s="9">
        <f t="shared" si="9"/>
        <v>15</v>
      </c>
      <c r="CB35" s="9">
        <f t="shared" si="10"/>
        <v>15</v>
      </c>
      <c r="CC35" s="9">
        <f t="shared" si="11"/>
        <v>15</v>
      </c>
      <c r="CD35" s="9">
        <f t="shared" si="12"/>
        <v>15</v>
      </c>
      <c r="CE35" s="9">
        <f t="shared" si="13"/>
        <v>15</v>
      </c>
      <c r="CF35" s="9">
        <f t="shared" si="14"/>
        <v>10</v>
      </c>
      <c r="CG35" s="9">
        <f t="shared" si="15"/>
        <v>100</v>
      </c>
      <c r="CH35" s="9" t="str">
        <f t="shared" si="16"/>
        <v>Fuerte</v>
      </c>
      <c r="CI35" s="9" t="s">
        <v>408</v>
      </c>
      <c r="CJ35" s="9" t="str">
        <f t="shared" si="17"/>
        <v>Fuerte</v>
      </c>
      <c r="CK35" s="9" t="str">
        <f t="shared" si="18"/>
        <v>Fuerte</v>
      </c>
      <c r="CL35" s="9" t="str">
        <f t="shared" si="19"/>
        <v>Fuerte</v>
      </c>
      <c r="CM35" s="9" t="s">
        <v>409</v>
      </c>
      <c r="CN35" s="9" t="s">
        <v>412</v>
      </c>
      <c r="CO35" s="9">
        <f t="shared" si="22"/>
        <v>2</v>
      </c>
      <c r="CP35" s="9">
        <f t="shared" si="23"/>
        <v>1</v>
      </c>
      <c r="CQ35" s="9">
        <f t="shared" si="24"/>
        <v>1</v>
      </c>
      <c r="CR35" s="9">
        <f t="shared" si="25"/>
        <v>4</v>
      </c>
      <c r="CS35" s="9" t="str">
        <f>IF(CN35&lt;&gt;"",INDEX('Ayuda Diligenciamiento'!$AG$11:$AK$15,MATCH(CQ35,'Ayuda Diligenciamiento'!$AF$11:$AF$15,0),MATCH(CR35,'Ayuda Diligenciamiento'!$AG$10:$AK$10,0)),"")</f>
        <v>MAYOR</v>
      </c>
      <c r="CT35" s="145">
        <f t="shared" si="20"/>
        <v>4</v>
      </c>
      <c r="CU35" s="76"/>
    </row>
    <row r="36" spans="1:99" ht="208.35" customHeight="1" x14ac:dyDescent="0.3">
      <c r="A36" s="325" t="s">
        <v>615</v>
      </c>
      <c r="B36" s="326"/>
      <c r="C36" s="326"/>
      <c r="D36" s="326"/>
      <c r="E36" s="327"/>
      <c r="F36" s="328" t="s">
        <v>616</v>
      </c>
      <c r="G36" s="329"/>
      <c r="H36" s="329"/>
      <c r="I36" s="329"/>
      <c r="J36" s="329"/>
      <c r="K36" s="329"/>
      <c r="L36" s="329"/>
      <c r="M36" s="330"/>
      <c r="N36" s="331" t="s">
        <v>881</v>
      </c>
      <c r="O36" s="332"/>
      <c r="P36" s="332"/>
      <c r="Q36" s="332"/>
      <c r="R36" s="332"/>
      <c r="S36" s="332"/>
      <c r="T36" s="332"/>
      <c r="U36" s="333"/>
      <c r="V36" s="334" t="s">
        <v>301</v>
      </c>
      <c r="W36" s="334"/>
      <c r="X36" s="334"/>
      <c r="Y36" s="334"/>
      <c r="Z36" s="334"/>
      <c r="AA36" s="334"/>
      <c r="AB36" s="334"/>
      <c r="AC36" s="335"/>
      <c r="AD36" s="60" t="s">
        <v>36</v>
      </c>
      <c r="AE36" s="60" t="s">
        <v>36</v>
      </c>
      <c r="AF36" s="60" t="s">
        <v>36</v>
      </c>
      <c r="AG36" s="60" t="s">
        <v>36</v>
      </c>
      <c r="AH36" s="60" t="s">
        <v>36</v>
      </c>
      <c r="AI36" s="60" t="s">
        <v>36</v>
      </c>
      <c r="AJ36" s="60" t="s">
        <v>36</v>
      </c>
      <c r="AK36" s="60" t="s">
        <v>37</v>
      </c>
      <c r="AL36" s="60" t="s">
        <v>37</v>
      </c>
      <c r="AM36" s="60" t="s">
        <v>36</v>
      </c>
      <c r="AN36" s="60" t="s">
        <v>36</v>
      </c>
      <c r="AO36" s="60" t="s">
        <v>36</v>
      </c>
      <c r="AP36" s="60" t="s">
        <v>36</v>
      </c>
      <c r="AQ36" s="60" t="s">
        <v>36</v>
      </c>
      <c r="AR36" s="60" t="s">
        <v>36</v>
      </c>
      <c r="AS36" s="60" t="s">
        <v>37</v>
      </c>
      <c r="AT36" s="60" t="s">
        <v>36</v>
      </c>
      <c r="AU36" s="60" t="s">
        <v>37</v>
      </c>
      <c r="AV36" s="60" t="s">
        <v>37</v>
      </c>
      <c r="AW36" s="7">
        <f t="shared" si="26"/>
        <v>14</v>
      </c>
      <c r="AX36" s="6" t="str">
        <f t="shared" si="27"/>
        <v>CATASTRÓFICO</v>
      </c>
      <c r="AY36" s="59">
        <v>1</v>
      </c>
      <c r="AZ36" s="118">
        <f t="shared" si="28"/>
        <v>5</v>
      </c>
      <c r="BA36" s="8">
        <f t="shared" si="29"/>
        <v>5</v>
      </c>
      <c r="BB36" s="6" t="str">
        <f t="shared" si="30"/>
        <v>CATASTRÓFICO</v>
      </c>
      <c r="BC36" s="336" t="s">
        <v>617</v>
      </c>
      <c r="BD36" s="337"/>
      <c r="BE36" s="337"/>
      <c r="BF36" s="337"/>
      <c r="BG36" s="337"/>
      <c r="BH36" s="337"/>
      <c r="BI36" s="337"/>
      <c r="BJ36" s="338"/>
      <c r="BK36" s="79" t="s">
        <v>844</v>
      </c>
      <c r="BL36" s="285" t="s">
        <v>845</v>
      </c>
      <c r="BM36" s="285"/>
      <c r="BN36" s="285"/>
      <c r="BO36" s="285"/>
      <c r="BP36" s="285"/>
      <c r="BQ36" s="285"/>
      <c r="BR36" s="285"/>
      <c r="BS36" s="9" t="s">
        <v>400</v>
      </c>
      <c r="BT36" s="9" t="s">
        <v>401</v>
      </c>
      <c r="BU36" s="9" t="s">
        <v>402</v>
      </c>
      <c r="BV36" s="9" t="s">
        <v>403</v>
      </c>
      <c r="BW36" s="9" t="s">
        <v>405</v>
      </c>
      <c r="BX36" s="69" t="s">
        <v>406</v>
      </c>
      <c r="BY36" s="9" t="s">
        <v>407</v>
      </c>
      <c r="BZ36" s="9">
        <f t="shared" si="8"/>
        <v>15</v>
      </c>
      <c r="CA36" s="9">
        <f t="shared" si="9"/>
        <v>15</v>
      </c>
      <c r="CB36" s="9">
        <f t="shared" si="10"/>
        <v>15</v>
      </c>
      <c r="CC36" s="9">
        <f t="shared" si="11"/>
        <v>15</v>
      </c>
      <c r="CD36" s="9">
        <f t="shared" si="12"/>
        <v>15</v>
      </c>
      <c r="CE36" s="9">
        <f t="shared" si="13"/>
        <v>15</v>
      </c>
      <c r="CF36" s="9">
        <f t="shared" si="14"/>
        <v>10</v>
      </c>
      <c r="CG36" s="9">
        <f t="shared" si="15"/>
        <v>100</v>
      </c>
      <c r="CH36" s="9" t="str">
        <f t="shared" si="16"/>
        <v>Fuerte</v>
      </c>
      <c r="CI36" s="9" t="s">
        <v>408</v>
      </c>
      <c r="CJ36" s="9" t="str">
        <f t="shared" si="17"/>
        <v>Fuerte</v>
      </c>
      <c r="CK36" s="9" t="str">
        <f t="shared" si="18"/>
        <v>Fuerte</v>
      </c>
      <c r="CL36" s="9" t="str">
        <f t="shared" si="19"/>
        <v>Fuerte</v>
      </c>
      <c r="CM36" s="9" t="s">
        <v>409</v>
      </c>
      <c r="CN36" s="9" t="s">
        <v>412</v>
      </c>
      <c r="CO36" s="9">
        <f t="shared" si="22"/>
        <v>2</v>
      </c>
      <c r="CP36" s="9">
        <f t="shared" si="23"/>
        <v>1</v>
      </c>
      <c r="CQ36" s="9">
        <f t="shared" si="24"/>
        <v>1</v>
      </c>
      <c r="CR36" s="9">
        <f t="shared" si="25"/>
        <v>4</v>
      </c>
      <c r="CS36" s="9" t="str">
        <f>IF(CN36&lt;&gt;"",INDEX('Ayuda Diligenciamiento'!$AG$11:$AK$15,MATCH(CQ36,'Ayuda Diligenciamiento'!$AF$11:$AF$15,0),MATCH(CR36,'Ayuda Diligenciamiento'!$AG$10:$AK$10,0)),"")</f>
        <v>MAYOR</v>
      </c>
      <c r="CT36" s="145">
        <f t="shared" si="20"/>
        <v>4</v>
      </c>
      <c r="CU36" s="76"/>
    </row>
    <row r="37" spans="1:99" ht="408.6" customHeight="1" x14ac:dyDescent="0.3">
      <c r="A37" s="325" t="s">
        <v>615</v>
      </c>
      <c r="B37" s="326"/>
      <c r="C37" s="326"/>
      <c r="D37" s="326"/>
      <c r="E37" s="327"/>
      <c r="F37" s="328" t="s">
        <v>618</v>
      </c>
      <c r="G37" s="329"/>
      <c r="H37" s="329"/>
      <c r="I37" s="329"/>
      <c r="J37" s="329"/>
      <c r="K37" s="329"/>
      <c r="L37" s="329"/>
      <c r="M37" s="330"/>
      <c r="N37" s="331" t="s">
        <v>880</v>
      </c>
      <c r="O37" s="332"/>
      <c r="P37" s="332"/>
      <c r="Q37" s="332"/>
      <c r="R37" s="332"/>
      <c r="S37" s="332"/>
      <c r="T37" s="332"/>
      <c r="U37" s="333"/>
      <c r="V37" s="334" t="s">
        <v>619</v>
      </c>
      <c r="W37" s="334"/>
      <c r="X37" s="334"/>
      <c r="Y37" s="334"/>
      <c r="Z37" s="334"/>
      <c r="AA37" s="334"/>
      <c r="AB37" s="334"/>
      <c r="AC37" s="335"/>
      <c r="AD37" s="60" t="s">
        <v>36</v>
      </c>
      <c r="AE37" s="60" t="s">
        <v>36</v>
      </c>
      <c r="AF37" s="60" t="s">
        <v>36</v>
      </c>
      <c r="AG37" s="60" t="s">
        <v>36</v>
      </c>
      <c r="AH37" s="60" t="s">
        <v>36</v>
      </c>
      <c r="AI37" s="60" t="s">
        <v>36</v>
      </c>
      <c r="AJ37" s="60" t="s">
        <v>36</v>
      </c>
      <c r="AK37" s="60" t="s">
        <v>37</v>
      </c>
      <c r="AL37" s="60" t="s">
        <v>37</v>
      </c>
      <c r="AM37" s="60" t="s">
        <v>36</v>
      </c>
      <c r="AN37" s="60" t="s">
        <v>36</v>
      </c>
      <c r="AO37" s="60" t="s">
        <v>36</v>
      </c>
      <c r="AP37" s="60" t="s">
        <v>36</v>
      </c>
      <c r="AQ37" s="60" t="s">
        <v>36</v>
      </c>
      <c r="AR37" s="60" t="s">
        <v>36</v>
      </c>
      <c r="AS37" s="60" t="s">
        <v>37</v>
      </c>
      <c r="AT37" s="60" t="s">
        <v>36</v>
      </c>
      <c r="AU37" s="60" t="s">
        <v>37</v>
      </c>
      <c r="AV37" s="60" t="s">
        <v>37</v>
      </c>
      <c r="AW37" s="7">
        <f t="shared" si="26"/>
        <v>14</v>
      </c>
      <c r="AX37" s="6" t="str">
        <f t="shared" si="27"/>
        <v>CATASTRÓFICO</v>
      </c>
      <c r="AY37" s="59">
        <v>3</v>
      </c>
      <c r="AZ37" s="118">
        <f t="shared" si="28"/>
        <v>5</v>
      </c>
      <c r="BA37" s="8">
        <f t="shared" si="29"/>
        <v>5</v>
      </c>
      <c r="BB37" s="6" t="str">
        <f t="shared" si="30"/>
        <v>CATASTRÓFICO</v>
      </c>
      <c r="BC37" s="336" t="s">
        <v>620</v>
      </c>
      <c r="BD37" s="337"/>
      <c r="BE37" s="337"/>
      <c r="BF37" s="337"/>
      <c r="BG37" s="337"/>
      <c r="BH37" s="337"/>
      <c r="BI37" s="337"/>
      <c r="BJ37" s="338"/>
      <c r="BK37" s="79" t="s">
        <v>844</v>
      </c>
      <c r="BL37" s="285" t="s">
        <v>846</v>
      </c>
      <c r="BM37" s="285"/>
      <c r="BN37" s="285"/>
      <c r="BO37" s="285"/>
      <c r="BP37" s="285"/>
      <c r="BQ37" s="285"/>
      <c r="BR37" s="285"/>
      <c r="BS37" s="9" t="s">
        <v>400</v>
      </c>
      <c r="BT37" s="9" t="s">
        <v>401</v>
      </c>
      <c r="BU37" s="9" t="s">
        <v>402</v>
      </c>
      <c r="BV37" s="9" t="s">
        <v>403</v>
      </c>
      <c r="BW37" s="9" t="s">
        <v>405</v>
      </c>
      <c r="BX37" s="69" t="s">
        <v>406</v>
      </c>
      <c r="BY37" s="9" t="s">
        <v>407</v>
      </c>
      <c r="BZ37" s="9">
        <f t="shared" si="8"/>
        <v>15</v>
      </c>
      <c r="CA37" s="9">
        <f t="shared" si="9"/>
        <v>15</v>
      </c>
      <c r="CB37" s="9">
        <f t="shared" si="10"/>
        <v>15</v>
      </c>
      <c r="CC37" s="9">
        <f t="shared" si="11"/>
        <v>15</v>
      </c>
      <c r="CD37" s="9">
        <f t="shared" si="12"/>
        <v>15</v>
      </c>
      <c r="CE37" s="9">
        <f t="shared" si="13"/>
        <v>15</v>
      </c>
      <c r="CF37" s="9">
        <f t="shared" si="14"/>
        <v>10</v>
      </c>
      <c r="CG37" s="9">
        <f t="shared" si="15"/>
        <v>100</v>
      </c>
      <c r="CH37" s="9" t="str">
        <f t="shared" si="16"/>
        <v>Fuerte</v>
      </c>
      <c r="CI37" s="9" t="s">
        <v>408</v>
      </c>
      <c r="CJ37" s="9" t="str">
        <f t="shared" si="17"/>
        <v>Fuerte</v>
      </c>
      <c r="CK37" s="9" t="str">
        <f t="shared" si="18"/>
        <v>Fuerte</v>
      </c>
      <c r="CL37" s="9" t="str">
        <f t="shared" si="19"/>
        <v>Fuerte</v>
      </c>
      <c r="CM37" s="9" t="s">
        <v>409</v>
      </c>
      <c r="CN37" s="9" t="s">
        <v>412</v>
      </c>
      <c r="CO37" s="9">
        <f t="shared" si="22"/>
        <v>2</v>
      </c>
      <c r="CP37" s="9">
        <f t="shared" si="23"/>
        <v>1</v>
      </c>
      <c r="CQ37" s="9">
        <f t="shared" si="24"/>
        <v>1</v>
      </c>
      <c r="CR37" s="9">
        <f t="shared" si="25"/>
        <v>4</v>
      </c>
      <c r="CS37" s="9" t="str">
        <f>IF(CN37&lt;&gt;"",INDEX('Ayuda Diligenciamiento'!$AG$11:$AK$15,MATCH(CQ37,'Ayuda Diligenciamiento'!$AF$11:$AF$15,0),MATCH(CR37,'Ayuda Diligenciamiento'!$AG$10:$AK$10,0)),"")</f>
        <v>MAYOR</v>
      </c>
      <c r="CT37" s="145">
        <f t="shared" si="20"/>
        <v>4</v>
      </c>
      <c r="CU37" s="76"/>
    </row>
    <row r="38" spans="1:99" ht="105.6" customHeight="1" x14ac:dyDescent="0.3">
      <c r="A38" s="325" t="s">
        <v>621</v>
      </c>
      <c r="B38" s="326"/>
      <c r="C38" s="326"/>
      <c r="D38" s="326"/>
      <c r="E38" s="327"/>
      <c r="F38" s="328" t="s">
        <v>622</v>
      </c>
      <c r="G38" s="329"/>
      <c r="H38" s="329"/>
      <c r="I38" s="329"/>
      <c r="J38" s="329"/>
      <c r="K38" s="329"/>
      <c r="L38" s="329"/>
      <c r="M38" s="330"/>
      <c r="N38" s="331" t="s">
        <v>880</v>
      </c>
      <c r="O38" s="332"/>
      <c r="P38" s="332"/>
      <c r="Q38" s="332"/>
      <c r="R38" s="332"/>
      <c r="S38" s="332"/>
      <c r="T38" s="332"/>
      <c r="U38" s="333"/>
      <c r="V38" s="334" t="s">
        <v>623</v>
      </c>
      <c r="W38" s="334"/>
      <c r="X38" s="334"/>
      <c r="Y38" s="334"/>
      <c r="Z38" s="334"/>
      <c r="AA38" s="334"/>
      <c r="AB38" s="334"/>
      <c r="AC38" s="335"/>
      <c r="AD38" s="60" t="s">
        <v>37</v>
      </c>
      <c r="AE38" s="60" t="s">
        <v>36</v>
      </c>
      <c r="AF38" s="60" t="s">
        <v>36</v>
      </c>
      <c r="AG38" s="60" t="s">
        <v>36</v>
      </c>
      <c r="AH38" s="60" t="s">
        <v>37</v>
      </c>
      <c r="AI38" s="60" t="s">
        <v>36</v>
      </c>
      <c r="AJ38" s="60" t="s">
        <v>36</v>
      </c>
      <c r="AK38" s="60" t="s">
        <v>37</v>
      </c>
      <c r="AL38" s="60" t="s">
        <v>37</v>
      </c>
      <c r="AM38" s="60" t="s">
        <v>36</v>
      </c>
      <c r="AN38" s="60" t="s">
        <v>36</v>
      </c>
      <c r="AO38" s="60" t="s">
        <v>36</v>
      </c>
      <c r="AP38" s="60" t="s">
        <v>36</v>
      </c>
      <c r="AQ38" s="60" t="s">
        <v>37</v>
      </c>
      <c r="AR38" s="60" t="s">
        <v>37</v>
      </c>
      <c r="AS38" s="60" t="s">
        <v>37</v>
      </c>
      <c r="AT38" s="60" t="s">
        <v>37</v>
      </c>
      <c r="AU38" s="60" t="s">
        <v>37</v>
      </c>
      <c r="AV38" s="60" t="s">
        <v>37</v>
      </c>
      <c r="AW38" s="7">
        <f t="shared" si="26"/>
        <v>9</v>
      </c>
      <c r="AX38" s="6" t="str">
        <f t="shared" si="27"/>
        <v>MAYOR</v>
      </c>
      <c r="AY38" s="59">
        <v>1</v>
      </c>
      <c r="AZ38" s="118">
        <f t="shared" si="28"/>
        <v>4</v>
      </c>
      <c r="BA38" s="8">
        <f t="shared" si="29"/>
        <v>4</v>
      </c>
      <c r="BB38" s="6" t="str">
        <f t="shared" si="30"/>
        <v>MAYOR</v>
      </c>
      <c r="BC38" s="336" t="s">
        <v>624</v>
      </c>
      <c r="BD38" s="337"/>
      <c r="BE38" s="337"/>
      <c r="BF38" s="337"/>
      <c r="BG38" s="337"/>
      <c r="BH38" s="337"/>
      <c r="BI38" s="337"/>
      <c r="BJ38" s="338"/>
      <c r="BK38" s="79" t="s">
        <v>847</v>
      </c>
      <c r="BL38" s="285" t="s">
        <v>848</v>
      </c>
      <c r="BM38" s="285"/>
      <c r="BN38" s="285"/>
      <c r="BO38" s="285"/>
      <c r="BP38" s="285"/>
      <c r="BQ38" s="285"/>
      <c r="BR38" s="285"/>
      <c r="BS38" s="9" t="s">
        <v>400</v>
      </c>
      <c r="BT38" s="9" t="s">
        <v>401</v>
      </c>
      <c r="BU38" s="9" t="s">
        <v>402</v>
      </c>
      <c r="BV38" s="9" t="s">
        <v>403</v>
      </c>
      <c r="BW38" s="9" t="s">
        <v>405</v>
      </c>
      <c r="BX38" s="69" t="s">
        <v>406</v>
      </c>
      <c r="BY38" s="9" t="s">
        <v>407</v>
      </c>
      <c r="BZ38" s="9">
        <f t="shared" si="8"/>
        <v>15</v>
      </c>
      <c r="CA38" s="9">
        <f t="shared" si="9"/>
        <v>15</v>
      </c>
      <c r="CB38" s="9">
        <f t="shared" si="10"/>
        <v>15</v>
      </c>
      <c r="CC38" s="9">
        <f t="shared" si="11"/>
        <v>15</v>
      </c>
      <c r="CD38" s="9">
        <f t="shared" si="12"/>
        <v>15</v>
      </c>
      <c r="CE38" s="9">
        <f t="shared" si="13"/>
        <v>15</v>
      </c>
      <c r="CF38" s="9">
        <f t="shared" si="14"/>
        <v>10</v>
      </c>
      <c r="CG38" s="9">
        <f t="shared" si="15"/>
        <v>100</v>
      </c>
      <c r="CH38" s="9" t="str">
        <f t="shared" si="16"/>
        <v>Fuerte</v>
      </c>
      <c r="CI38" s="9" t="s">
        <v>408</v>
      </c>
      <c r="CJ38" s="9" t="str">
        <f t="shared" si="17"/>
        <v>Fuerte</v>
      </c>
      <c r="CK38" s="9" t="str">
        <f t="shared" si="18"/>
        <v>Fuerte</v>
      </c>
      <c r="CL38" s="9" t="str">
        <f t="shared" si="19"/>
        <v>Fuerte</v>
      </c>
      <c r="CM38" s="9" t="s">
        <v>409</v>
      </c>
      <c r="CN38" s="9" t="s">
        <v>412</v>
      </c>
      <c r="CO38" s="9">
        <f t="shared" si="22"/>
        <v>2</v>
      </c>
      <c r="CP38" s="9">
        <f t="shared" si="23"/>
        <v>1</v>
      </c>
      <c r="CQ38" s="9">
        <f t="shared" si="24"/>
        <v>1</v>
      </c>
      <c r="CR38" s="9">
        <f t="shared" si="25"/>
        <v>3</v>
      </c>
      <c r="CS38" s="9" t="str">
        <f>IF(CN38&lt;&gt;"",INDEX('Ayuda Diligenciamiento'!$AG$11:$AK$15,MATCH(CQ38,'Ayuda Diligenciamiento'!$AF$11:$AF$15,0),MATCH(CR38,'Ayuda Diligenciamiento'!$AG$10:$AK$10,0)),"")</f>
        <v>MODERADO</v>
      </c>
      <c r="CT38" s="145">
        <f t="shared" si="20"/>
        <v>3</v>
      </c>
      <c r="CU38" s="76"/>
    </row>
    <row r="39" spans="1:99" ht="77.099999999999994" customHeight="1" x14ac:dyDescent="0.3">
      <c r="A39" s="325" t="s">
        <v>625</v>
      </c>
      <c r="B39" s="326"/>
      <c r="C39" s="326"/>
      <c r="D39" s="326"/>
      <c r="E39" s="327"/>
      <c r="F39" s="328" t="s">
        <v>626</v>
      </c>
      <c r="G39" s="329"/>
      <c r="H39" s="329"/>
      <c r="I39" s="329"/>
      <c r="J39" s="329"/>
      <c r="K39" s="329"/>
      <c r="L39" s="329"/>
      <c r="M39" s="330"/>
      <c r="N39" s="331" t="s">
        <v>880</v>
      </c>
      <c r="O39" s="332"/>
      <c r="P39" s="332"/>
      <c r="Q39" s="332"/>
      <c r="R39" s="332"/>
      <c r="S39" s="332"/>
      <c r="T39" s="332"/>
      <c r="U39" s="333"/>
      <c r="V39" s="334" t="s">
        <v>623</v>
      </c>
      <c r="W39" s="334"/>
      <c r="X39" s="334"/>
      <c r="Y39" s="334"/>
      <c r="Z39" s="334"/>
      <c r="AA39" s="334"/>
      <c r="AB39" s="334"/>
      <c r="AC39" s="335"/>
      <c r="AD39" s="60" t="s">
        <v>37</v>
      </c>
      <c r="AE39" s="60" t="s">
        <v>36</v>
      </c>
      <c r="AF39" s="60" t="s">
        <v>36</v>
      </c>
      <c r="AG39" s="60" t="s">
        <v>36</v>
      </c>
      <c r="AH39" s="60" t="s">
        <v>37</v>
      </c>
      <c r="AI39" s="60" t="s">
        <v>36</v>
      </c>
      <c r="AJ39" s="60" t="s">
        <v>37</v>
      </c>
      <c r="AK39" s="60" t="s">
        <v>37</v>
      </c>
      <c r="AL39" s="60" t="s">
        <v>37</v>
      </c>
      <c r="AM39" s="60" t="s">
        <v>36</v>
      </c>
      <c r="AN39" s="60" t="s">
        <v>36</v>
      </c>
      <c r="AO39" s="60" t="s">
        <v>36</v>
      </c>
      <c r="AP39" s="60" t="s">
        <v>36</v>
      </c>
      <c r="AQ39" s="60" t="s">
        <v>37</v>
      </c>
      <c r="AR39" s="60" t="s">
        <v>37</v>
      </c>
      <c r="AS39" s="60" t="s">
        <v>37</v>
      </c>
      <c r="AT39" s="60" t="s">
        <v>37</v>
      </c>
      <c r="AU39" s="60" t="s">
        <v>37</v>
      </c>
      <c r="AV39" s="60" t="s">
        <v>37</v>
      </c>
      <c r="AW39" s="7">
        <f t="shared" si="26"/>
        <v>8</v>
      </c>
      <c r="AX39" s="6" t="str">
        <f t="shared" si="27"/>
        <v>MAYOR</v>
      </c>
      <c r="AY39" s="59">
        <v>1</v>
      </c>
      <c r="AZ39" s="118">
        <f t="shared" si="28"/>
        <v>4</v>
      </c>
      <c r="BA39" s="8">
        <f t="shared" si="29"/>
        <v>4</v>
      </c>
      <c r="BB39" s="6" t="str">
        <f t="shared" si="30"/>
        <v>MAYOR</v>
      </c>
      <c r="BC39" s="336" t="s">
        <v>627</v>
      </c>
      <c r="BD39" s="337"/>
      <c r="BE39" s="337"/>
      <c r="BF39" s="337"/>
      <c r="BG39" s="337"/>
      <c r="BH39" s="337"/>
      <c r="BI39" s="337"/>
      <c r="BJ39" s="338"/>
      <c r="BK39" s="79" t="s">
        <v>488</v>
      </c>
      <c r="BL39" s="285" t="s">
        <v>815</v>
      </c>
      <c r="BM39" s="285"/>
      <c r="BN39" s="285"/>
      <c r="BO39" s="285"/>
      <c r="BP39" s="285"/>
      <c r="BQ39" s="285"/>
      <c r="BR39" s="285"/>
      <c r="BS39" s="9" t="s">
        <v>400</v>
      </c>
      <c r="BT39" s="9" t="s">
        <v>401</v>
      </c>
      <c r="BU39" s="9" t="s">
        <v>402</v>
      </c>
      <c r="BV39" s="9" t="s">
        <v>403</v>
      </c>
      <c r="BW39" s="9" t="s">
        <v>405</v>
      </c>
      <c r="BX39" s="69" t="s">
        <v>406</v>
      </c>
      <c r="BY39" s="9" t="s">
        <v>407</v>
      </c>
      <c r="BZ39" s="9">
        <f t="shared" si="8"/>
        <v>15</v>
      </c>
      <c r="CA39" s="9">
        <f t="shared" si="9"/>
        <v>15</v>
      </c>
      <c r="CB39" s="9">
        <f t="shared" si="10"/>
        <v>15</v>
      </c>
      <c r="CC39" s="9">
        <f t="shared" si="11"/>
        <v>15</v>
      </c>
      <c r="CD39" s="9">
        <f t="shared" si="12"/>
        <v>15</v>
      </c>
      <c r="CE39" s="9">
        <f t="shared" si="13"/>
        <v>15</v>
      </c>
      <c r="CF39" s="9">
        <f t="shared" si="14"/>
        <v>10</v>
      </c>
      <c r="CG39" s="9">
        <f t="shared" si="15"/>
        <v>100</v>
      </c>
      <c r="CH39" s="9" t="str">
        <f t="shared" si="16"/>
        <v>Fuerte</v>
      </c>
      <c r="CI39" s="9" t="s">
        <v>408</v>
      </c>
      <c r="CJ39" s="9" t="str">
        <f t="shared" si="17"/>
        <v>Fuerte</v>
      </c>
      <c r="CK39" s="9" t="str">
        <f t="shared" si="18"/>
        <v>Fuerte</v>
      </c>
      <c r="CL39" s="9" t="str">
        <f t="shared" si="19"/>
        <v>Fuerte</v>
      </c>
      <c r="CM39" s="9" t="s">
        <v>409</v>
      </c>
      <c r="CN39" s="9" t="s">
        <v>412</v>
      </c>
      <c r="CO39" s="9">
        <f t="shared" si="22"/>
        <v>2</v>
      </c>
      <c r="CP39" s="9">
        <f t="shared" si="23"/>
        <v>1</v>
      </c>
      <c r="CQ39" s="9">
        <f t="shared" si="24"/>
        <v>1</v>
      </c>
      <c r="CR39" s="9">
        <f t="shared" si="25"/>
        <v>3</v>
      </c>
      <c r="CS39" s="9" t="str">
        <f>IF(CN39&lt;&gt;"",INDEX('Ayuda Diligenciamiento'!$AG$11:$AK$15,MATCH(CQ39,'Ayuda Diligenciamiento'!$AF$11:$AF$15,0),MATCH(CR39,'Ayuda Diligenciamiento'!$AG$10:$AK$10,0)),"")</f>
        <v>MODERADO</v>
      </c>
      <c r="CT39" s="145">
        <f t="shared" si="20"/>
        <v>3</v>
      </c>
      <c r="CU39" s="76"/>
    </row>
  </sheetData>
  <mergeCells count="179">
    <mergeCell ref="BL25:BR25"/>
    <mergeCell ref="CR17:CR22"/>
    <mergeCell ref="CS17:CS22"/>
    <mergeCell ref="CM17:CM22"/>
    <mergeCell ref="CN17:CN22"/>
    <mergeCell ref="CO17:CO22"/>
    <mergeCell ref="CP17:CP22"/>
    <mergeCell ref="CQ17:CQ22"/>
    <mergeCell ref="CH17:CH22"/>
    <mergeCell ref="CI17:CI22"/>
    <mergeCell ref="CJ17:CJ22"/>
    <mergeCell ref="CK17:CK22"/>
    <mergeCell ref="CL17:CL22"/>
    <mergeCell ref="CC17:CC22"/>
    <mergeCell ref="CD17:CD22"/>
    <mergeCell ref="CE17:CE22"/>
    <mergeCell ref="CF17:CF22"/>
    <mergeCell ref="CG17:CG22"/>
    <mergeCell ref="BX17:BX22"/>
    <mergeCell ref="BY17:BY22"/>
    <mergeCell ref="BZ17:BZ22"/>
    <mergeCell ref="CA17:CA22"/>
    <mergeCell ref="CB17:CB22"/>
    <mergeCell ref="BS17:BS22"/>
    <mergeCell ref="N29:U29"/>
    <mergeCell ref="V29:AC29"/>
    <mergeCell ref="BC29:BJ29"/>
    <mergeCell ref="AK18:AK22"/>
    <mergeCell ref="AL18:AL22"/>
    <mergeCell ref="BB17:BB22"/>
    <mergeCell ref="BC17:BJ22"/>
    <mergeCell ref="AD18:AD22"/>
    <mergeCell ref="AE18:AE22"/>
    <mergeCell ref="AF18:AF22"/>
    <mergeCell ref="AG18:AG22"/>
    <mergeCell ref="AH18:AH22"/>
    <mergeCell ref="AX17:AX22"/>
    <mergeCell ref="BA18:BA22"/>
    <mergeCell ref="AM18:AM22"/>
    <mergeCell ref="AN18:AN22"/>
    <mergeCell ref="AO18:AO22"/>
    <mergeCell ref="AP18:AP22"/>
    <mergeCell ref="AQ18:AQ22"/>
    <mergeCell ref="AR18:AR22"/>
    <mergeCell ref="AY17:AY22"/>
    <mergeCell ref="AS18:AS22"/>
    <mergeCell ref="AT18:AT22"/>
    <mergeCell ref="AU18:AU22"/>
    <mergeCell ref="L15:BJ15"/>
    <mergeCell ref="A16:AC16"/>
    <mergeCell ref="BC16:BR16"/>
    <mergeCell ref="A17:E22"/>
    <mergeCell ref="F17:M22"/>
    <mergeCell ref="N17:U22"/>
    <mergeCell ref="V17:AC22"/>
    <mergeCell ref="AD17:AV17"/>
    <mergeCell ref="AI18:AI22"/>
    <mergeCell ref="AJ18:AJ22"/>
    <mergeCell ref="AV18:AV22"/>
    <mergeCell ref="AW18:AW22"/>
    <mergeCell ref="BK17:BK22"/>
    <mergeCell ref="BL17:BR22"/>
    <mergeCell ref="G1:AC1"/>
    <mergeCell ref="F2:L2"/>
    <mergeCell ref="M2:AC2"/>
    <mergeCell ref="F3:L3"/>
    <mergeCell ref="M3:AC3"/>
    <mergeCell ref="F5:M5"/>
    <mergeCell ref="N5:AC5"/>
    <mergeCell ref="F6:M6"/>
    <mergeCell ref="N6:AC6"/>
    <mergeCell ref="A23:E23"/>
    <mergeCell ref="F23:M23"/>
    <mergeCell ref="N23:U23"/>
    <mergeCell ref="V23:AC23"/>
    <mergeCell ref="BC23:BJ23"/>
    <mergeCell ref="CU17:CU22"/>
    <mergeCell ref="AD16:BB16"/>
    <mergeCell ref="BS16:CL16"/>
    <mergeCell ref="CM16:CS16"/>
    <mergeCell ref="AZ18:AZ22"/>
    <mergeCell ref="BT17:BT22"/>
    <mergeCell ref="BU17:BU22"/>
    <mergeCell ref="BV17:BV22"/>
    <mergeCell ref="BW17:BW22"/>
    <mergeCell ref="BL23:BR23"/>
    <mergeCell ref="CT17:CT22"/>
    <mergeCell ref="F26:M26"/>
    <mergeCell ref="N26:U26"/>
    <mergeCell ref="V26:AC26"/>
    <mergeCell ref="BC26:BJ26"/>
    <mergeCell ref="A25:E25"/>
    <mergeCell ref="F25:M25"/>
    <mergeCell ref="N25:U25"/>
    <mergeCell ref="V25:AC25"/>
    <mergeCell ref="BC25:BJ25"/>
    <mergeCell ref="BL24:BR24"/>
    <mergeCell ref="BL26:BR26"/>
    <mergeCell ref="BL27:BR27"/>
    <mergeCell ref="A32:E32"/>
    <mergeCell ref="F32:M32"/>
    <mergeCell ref="N32:U32"/>
    <mergeCell ref="V32:AC32"/>
    <mergeCell ref="BC32:BJ32"/>
    <mergeCell ref="A28:E28"/>
    <mergeCell ref="F28:M28"/>
    <mergeCell ref="N28:U28"/>
    <mergeCell ref="V28:AC28"/>
    <mergeCell ref="BC28:BJ28"/>
    <mergeCell ref="A27:E27"/>
    <mergeCell ref="F27:M27"/>
    <mergeCell ref="N27:U27"/>
    <mergeCell ref="V27:AC27"/>
    <mergeCell ref="BC27:BJ27"/>
    <mergeCell ref="A24:E24"/>
    <mergeCell ref="F24:M24"/>
    <mergeCell ref="N24:U24"/>
    <mergeCell ref="V24:AC24"/>
    <mergeCell ref="BC24:BJ24"/>
    <mergeCell ref="A26:E26"/>
    <mergeCell ref="A37:E37"/>
    <mergeCell ref="F37:M37"/>
    <mergeCell ref="N37:U37"/>
    <mergeCell ref="V37:AC37"/>
    <mergeCell ref="BC37:BJ37"/>
    <mergeCell ref="BL28:BR28"/>
    <mergeCell ref="BL29:BR29"/>
    <mergeCell ref="BL30:BR30"/>
    <mergeCell ref="BL31:BR31"/>
    <mergeCell ref="BL32:BR32"/>
    <mergeCell ref="BL33:BR33"/>
    <mergeCell ref="A33:E33"/>
    <mergeCell ref="A30:E30"/>
    <mergeCell ref="F30:M30"/>
    <mergeCell ref="N30:U30"/>
    <mergeCell ref="V30:AC30"/>
    <mergeCell ref="BC30:BJ30"/>
    <mergeCell ref="A31:E31"/>
    <mergeCell ref="F31:M31"/>
    <mergeCell ref="N31:U31"/>
    <mergeCell ref="V31:AC31"/>
    <mergeCell ref="BC31:BJ31"/>
    <mergeCell ref="A29:E29"/>
    <mergeCell ref="F29:M29"/>
    <mergeCell ref="V36:AC36"/>
    <mergeCell ref="BC36:BJ36"/>
    <mergeCell ref="F33:M33"/>
    <mergeCell ref="N33:U33"/>
    <mergeCell ref="V33:AC33"/>
    <mergeCell ref="BC33:BJ33"/>
    <mergeCell ref="A34:E34"/>
    <mergeCell ref="F34:M34"/>
    <mergeCell ref="N34:U34"/>
    <mergeCell ref="V34:AC34"/>
    <mergeCell ref="BC34:BJ34"/>
    <mergeCell ref="BL34:BR34"/>
    <mergeCell ref="BL35:BR35"/>
    <mergeCell ref="BL36:BR36"/>
    <mergeCell ref="BL37:BR37"/>
    <mergeCell ref="BL38:BR38"/>
    <mergeCell ref="BL39:BR39"/>
    <mergeCell ref="A38:E38"/>
    <mergeCell ref="F38:M38"/>
    <mergeCell ref="N38:U38"/>
    <mergeCell ref="V38:AC38"/>
    <mergeCell ref="BC38:BJ38"/>
    <mergeCell ref="A39:E39"/>
    <mergeCell ref="F39:M39"/>
    <mergeCell ref="N39:U39"/>
    <mergeCell ref="V39:AC39"/>
    <mergeCell ref="BC39:BJ39"/>
    <mergeCell ref="A35:E35"/>
    <mergeCell ref="F35:M35"/>
    <mergeCell ref="N35:U35"/>
    <mergeCell ref="V35:AC35"/>
    <mergeCell ref="BC35:BJ35"/>
    <mergeCell ref="A36:E36"/>
    <mergeCell ref="F36:M36"/>
    <mergeCell ref="N36:U36"/>
  </mergeCells>
  <conditionalFormatting sqref="A26:BL28 A23:E24 BK23:BL25 CU23:CU28 BK29:BL39">
    <cfRule type="cellIs" dxfId="289" priority="34" operator="equal">
      <formula>"MODERADO"</formula>
    </cfRule>
    <cfRule type="cellIs" dxfId="288" priority="35" operator="equal">
      <formula>"MAYOR"</formula>
    </cfRule>
    <cfRule type="cellIs" dxfId="287" priority="36" operator="equal">
      <formula>"CATASTRÓFICO"</formula>
    </cfRule>
  </conditionalFormatting>
  <conditionalFormatting sqref="A40:CU297">
    <cfRule type="containsText" dxfId="286" priority="42" operator="containsText" text="MODERADO">
      <formula>NOT(ISERROR(SEARCH("MODERADO",A40)))</formula>
    </cfRule>
    <cfRule type="containsText" dxfId="285" priority="43" operator="containsText" text="MAYOR">
      <formula>NOT(ISERROR(SEARCH("MAYOR",A40)))</formula>
    </cfRule>
    <cfRule type="containsText" dxfId="284" priority="44" operator="containsText" text="CATASTRÓFICO">
      <formula>NOT(ISERROR(SEARCH("CATASTRÓFICO",A40)))</formula>
    </cfRule>
  </conditionalFormatting>
  <conditionalFormatting sqref="AX23:AY25 BA23:BB25">
    <cfRule type="containsText" dxfId="283" priority="5" operator="containsText" text="MODERADO">
      <formula>NOT(ISERROR(SEARCH("MODERADO",AX23)))</formula>
    </cfRule>
    <cfRule type="containsText" dxfId="282" priority="6" operator="containsText" text="MAYOR">
      <formula>NOT(ISERROR(SEARCH("MAYOR",AX23)))</formula>
    </cfRule>
    <cfRule type="containsText" dxfId="281" priority="7" operator="containsText" text="CATASTRÓFICO">
      <formula>NOT(ISERROR(SEARCH("CATASTRÓFICO",AX23)))</formula>
    </cfRule>
  </conditionalFormatting>
  <conditionalFormatting sqref="AX23:AY39 BA23:BB39">
    <cfRule type="containsText" dxfId="280" priority="4" operator="containsText" text=".">
      <formula>NOT(ISERROR(SEARCH(".",AX23)))</formula>
    </cfRule>
  </conditionalFormatting>
  <conditionalFormatting sqref="AX29:AY39 BA29:BB39">
    <cfRule type="containsText" dxfId="279" priority="9" operator="containsText" text="MODERADO">
      <formula>NOT(ISERROR(SEARCH("MODERADO",AX29)))</formula>
    </cfRule>
    <cfRule type="containsText" dxfId="278" priority="10" operator="containsText" text="MAYOR">
      <formula>NOT(ISERROR(SEARCH("MAYOR",AX29)))</formula>
    </cfRule>
    <cfRule type="containsText" dxfId="277" priority="11" operator="containsText" text="CATASTRÓFICO">
      <formula>NOT(ISERROR(SEARCH("CATASTRÓFICO",AX29)))</formula>
    </cfRule>
  </conditionalFormatting>
  <conditionalFormatting sqref="AX8:BB9 AX15:BB15 AX40:BB1048576">
    <cfRule type="containsText" dxfId="276" priority="46" operator="containsText" text="MODERADO">
      <formula>NOT(ISERROR(SEARCH("MODERADO",AX8)))</formula>
    </cfRule>
    <cfRule type="containsText" dxfId="275" priority="47" operator="containsText" text="MAYOR">
      <formula>NOT(ISERROR(SEARCH("MAYOR",AX8)))</formula>
    </cfRule>
    <cfRule type="containsText" dxfId="274" priority="48" operator="containsText" text="CATASTRÓFICO">
      <formula>NOT(ISERROR(SEARCH("CATASTRÓFICO",AX8)))</formula>
    </cfRule>
  </conditionalFormatting>
  <conditionalFormatting sqref="AX17:BB17 AZ18:BA18">
    <cfRule type="containsText" dxfId="273" priority="37" operator="containsText" text=".">
      <formula>NOT(ISERROR(SEARCH(".",AX17)))</formula>
    </cfRule>
    <cfRule type="containsText" dxfId="272" priority="38" operator="containsText" text="MODERADO">
      <formula>NOT(ISERROR(SEARCH("MODERADO",AX17)))</formula>
    </cfRule>
    <cfRule type="containsText" dxfId="271" priority="39" operator="containsText" text="MAYOR">
      <formula>NOT(ISERROR(SEARCH("MAYOR",AX17)))</formula>
    </cfRule>
    <cfRule type="containsText" dxfId="270" priority="40" operator="containsText" text="CATASTRÓFICO">
      <formula>NOT(ISERROR(SEARCH("CATASTRÓFICO",AX17)))</formula>
    </cfRule>
  </conditionalFormatting>
  <conditionalFormatting sqref="AX40:BB1048576 AX8:BB9 AX15:BB15">
    <cfRule type="containsText" dxfId="269" priority="45" operator="containsText" text=".">
      <formula>NOT(ISERROR(SEARCH(".",AX8)))</formula>
    </cfRule>
  </conditionalFormatting>
  <conditionalFormatting sqref="BC23:BJ24">
    <cfRule type="cellIs" dxfId="268" priority="12" operator="equal">
      <formula>"MODERADO"</formula>
    </cfRule>
    <cfRule type="cellIs" dxfId="267" priority="13" operator="equal">
      <formula>"MAYOR"</formula>
    </cfRule>
    <cfRule type="cellIs" dxfId="266" priority="14" operator="equal">
      <formula>"CATASTRÓFICO"</formula>
    </cfRule>
  </conditionalFormatting>
  <conditionalFormatting sqref="BS23:CT39">
    <cfRule type="cellIs" dxfId="265" priority="1" operator="equal">
      <formula>"MODERADO"</formula>
    </cfRule>
    <cfRule type="cellIs" dxfId="264" priority="2" operator="equal">
      <formula>"MAYOR"</formula>
    </cfRule>
    <cfRule type="cellIs" dxfId="263" priority="3" operator="equal">
      <formula>"CATASTRÓFICO"</formula>
    </cfRule>
  </conditionalFormatting>
  <dataValidations count="12">
    <dataValidation type="list" allowBlank="1" showInputMessage="1" showErrorMessage="1" sqref="AY23:AY37" xr:uid="{00000000-0002-0000-0400-000000000000}">
      <formula1>"1,2,3,4,5"</formula1>
    </dataValidation>
    <dataValidation type="list" allowBlank="1" showInputMessage="1" showErrorMessage="1" sqref="AD23:AV39" xr:uid="{00000000-0002-0000-0400-000001000000}">
      <formula1>"SI, NO"</formula1>
    </dataValidation>
    <dataValidation type="list" allowBlank="1" showInputMessage="1" showErrorMessage="1" sqref="CN23:CN39" xr:uid="{00000000-0002-0000-0400-000002000000}">
      <formula1>"Directamente, Indirectamente, No disminuye"</formula1>
    </dataValidation>
    <dataValidation type="list" allowBlank="1" showInputMessage="1" showErrorMessage="1" sqref="CM23:CM39" xr:uid="{00000000-0002-0000-0400-000003000000}">
      <formula1>"Directamente, No disminuye"</formula1>
    </dataValidation>
    <dataValidation type="list" allowBlank="1" showInputMessage="1" showErrorMessage="1" sqref="CI23:CI39" xr:uid="{00000000-0002-0000-0400-000004000000}">
      <formula1>"Siempre se ejecuta, Algunas veces, No se ejecuta"</formula1>
    </dataValidation>
    <dataValidation type="list" allowBlank="1" showInputMessage="1" showErrorMessage="1" sqref="BY23:BY39" xr:uid="{00000000-0002-0000-0400-000005000000}">
      <formula1>"Completa, Incompleta, No existe"</formula1>
    </dataValidation>
    <dataValidation type="list" allowBlank="1" showInputMessage="1" showErrorMessage="1" sqref="BX23:BX39" xr:uid="{00000000-0002-0000-0400-000006000000}">
      <formula1>"Se investigan y se resuelven oportunamente, No se investigan y se resuelven oportunamente"</formula1>
    </dataValidation>
    <dataValidation type="list" allowBlank="1" showInputMessage="1" showErrorMessage="1" sqref="BW23:BW39" xr:uid="{00000000-0002-0000-0400-000007000000}">
      <formula1>"Confiable, No confiable"</formula1>
    </dataValidation>
    <dataValidation type="list" allowBlank="1" showInputMessage="1" showErrorMessage="1" sqref="BV23:BV39" xr:uid="{00000000-0002-0000-0400-000008000000}">
      <formula1>"Prevenir, Detectar, No es un control"</formula1>
    </dataValidation>
    <dataValidation type="list" allowBlank="1" showInputMessage="1" showErrorMessage="1" sqref="BU23:BU39" xr:uid="{00000000-0002-0000-0400-000009000000}">
      <formula1>"Oportuna, Inoportuna"</formula1>
    </dataValidation>
    <dataValidation type="list" allowBlank="1" showInputMessage="1" showErrorMessage="1" sqref="BT23:BT39" xr:uid="{00000000-0002-0000-0400-00000A000000}">
      <formula1>"Adecuado, Inadecuado"</formula1>
    </dataValidation>
    <dataValidation type="list" allowBlank="1" showInputMessage="1" showErrorMessage="1" sqref="BS23:BS39" xr:uid="{00000000-0002-0000-0400-00000B000000}">
      <formula1>"Asignado, No asignado"</formula1>
    </dataValidation>
  </dataValidations>
  <pageMargins left="0.11811023622047245" right="0" top="0.15748031496062992" bottom="0.15748031496062992" header="0" footer="0"/>
  <pageSetup paperSize="9"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25"/>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57" width="2.44140625" customWidth="1"/>
    <col min="58" max="58" width="34" customWidth="1"/>
    <col min="59" max="59" width="4.5546875" customWidth="1"/>
    <col min="60" max="61" width="6.44140625" customWidth="1"/>
    <col min="62" max="62" width="26" customWidth="1"/>
    <col min="63" max="63" width="19.5546875" style="31" customWidth="1"/>
    <col min="64" max="70" width="2.44140625" style="31"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9.5546875"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37.4414062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COUNTIF($CS$23:$CS$299,AE2)</f>
        <v>0</v>
      </c>
    </row>
    <row r="3" spans="1:99" ht="15" customHeight="1" x14ac:dyDescent="0.3">
      <c r="F3" s="269" t="s">
        <v>894</v>
      </c>
      <c r="G3" s="269"/>
      <c r="H3" s="269"/>
      <c r="I3" s="269"/>
      <c r="J3" s="269"/>
      <c r="K3" s="269"/>
      <c r="L3" s="269"/>
      <c r="M3" s="269" t="s">
        <v>273</v>
      </c>
      <c r="N3" s="269"/>
      <c r="O3" s="269"/>
      <c r="P3" s="269"/>
      <c r="Q3" s="269"/>
      <c r="R3" s="269"/>
      <c r="S3" s="269"/>
      <c r="T3" s="269"/>
      <c r="U3" s="269"/>
      <c r="V3" s="269"/>
      <c r="W3" s="269"/>
      <c r="X3" s="269"/>
      <c r="Y3" s="269"/>
      <c r="Z3" s="269"/>
      <c r="AA3" s="269"/>
      <c r="AB3" s="269"/>
      <c r="AC3" s="269"/>
      <c r="AE3" s="121" t="s">
        <v>367</v>
      </c>
      <c r="AF3" s="121">
        <f>COUNTIF($CS$23:$CS$299,AE3)</f>
        <v>3</v>
      </c>
    </row>
    <row r="4" spans="1:99" x14ac:dyDescent="0.3">
      <c r="AE4" s="121" t="s">
        <v>372</v>
      </c>
      <c r="AF4" s="121">
        <f>COUNTIF($CS$23:$CS$299,AE4)</f>
        <v>0</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COUNTIF($CS$23:$CS$299,AE5)</f>
        <v>0</v>
      </c>
    </row>
    <row r="6" spans="1:99" x14ac:dyDescent="0.3">
      <c r="F6" s="270">
        <v>45211</v>
      </c>
      <c r="G6" s="269"/>
      <c r="H6" s="269"/>
      <c r="I6" s="269"/>
      <c r="J6" s="269"/>
      <c r="K6" s="269"/>
      <c r="L6" s="269"/>
      <c r="M6" s="269"/>
      <c r="N6" s="269" t="s">
        <v>455</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304.35000000000002" customHeight="1" x14ac:dyDescent="0.3">
      <c r="A23" s="286" t="s">
        <v>306</v>
      </c>
      <c r="B23" s="295"/>
      <c r="C23" s="295"/>
      <c r="D23" s="295"/>
      <c r="E23" s="295"/>
      <c r="F23" s="315" t="s">
        <v>132</v>
      </c>
      <c r="G23" s="315"/>
      <c r="H23" s="315"/>
      <c r="I23" s="315"/>
      <c r="J23" s="315"/>
      <c r="K23" s="315"/>
      <c r="L23" s="315"/>
      <c r="M23" s="315"/>
      <c r="N23" s="295" t="s">
        <v>133</v>
      </c>
      <c r="O23" s="295"/>
      <c r="P23" s="295"/>
      <c r="Q23" s="295"/>
      <c r="R23" s="295"/>
      <c r="S23" s="295"/>
      <c r="T23" s="295"/>
      <c r="U23" s="295"/>
      <c r="V23" s="315" t="s">
        <v>311</v>
      </c>
      <c r="W23" s="322"/>
      <c r="X23" s="322"/>
      <c r="Y23" s="322"/>
      <c r="Z23" s="322"/>
      <c r="AA23" s="322"/>
      <c r="AB23" s="322"/>
      <c r="AC23" s="323"/>
      <c r="AD23" s="5" t="s">
        <v>36</v>
      </c>
      <c r="AE23" s="9" t="s">
        <v>36</v>
      </c>
      <c r="AF23" s="9" t="s">
        <v>36</v>
      </c>
      <c r="AG23" s="9" t="s">
        <v>37</v>
      </c>
      <c r="AH23" s="9" t="s">
        <v>36</v>
      </c>
      <c r="AI23" s="9" t="s">
        <v>36</v>
      </c>
      <c r="AJ23" s="9" t="s">
        <v>36</v>
      </c>
      <c r="AK23" s="9" t="s">
        <v>37</v>
      </c>
      <c r="AL23" s="9" t="s">
        <v>37</v>
      </c>
      <c r="AM23" s="9" t="s">
        <v>36</v>
      </c>
      <c r="AN23" s="9" t="s">
        <v>36</v>
      </c>
      <c r="AO23" s="9" t="s">
        <v>36</v>
      </c>
      <c r="AP23" s="9" t="s">
        <v>36</v>
      </c>
      <c r="AQ23" s="9" t="s">
        <v>36</v>
      </c>
      <c r="AR23" s="9" t="s">
        <v>37</v>
      </c>
      <c r="AS23" s="9" t="s">
        <v>37</v>
      </c>
      <c r="AT23" s="9" t="s">
        <v>37</v>
      </c>
      <c r="AU23" s="116" t="s">
        <v>37</v>
      </c>
      <c r="AV23" s="10" t="s">
        <v>37</v>
      </c>
      <c r="AW23" s="7">
        <f t="shared" ref="AW23:AW25" si="0">COUNTIF(AD23:AV23, "SI")</f>
        <v>11</v>
      </c>
      <c r="AX23" s="6" t="str">
        <f t="shared" ref="AX23:AX25" si="1">IF($AS23="SI","CATASTRÓFICO",IF($AW23=0,".",IF($AW23&lt;6,"MODERADO",IF($AW23&lt;12,"MAYOR","CATASTRÓFICO"))))</f>
        <v>MAYOR</v>
      </c>
      <c r="AY23" s="6">
        <v>1</v>
      </c>
      <c r="AZ23" s="118">
        <f t="shared" ref="AZ23:AZ25" si="2">IF(AX23="MODERADO",3,IF(AX23="MAYOR",4,IF(AX23="CATASTRÓFICO",5,"0")))</f>
        <v>4</v>
      </c>
      <c r="BA23" s="8">
        <f t="shared" ref="BA23:BA25" si="3">IF($AZ23=5,5,IF(AND($AZ23=4,$AY23&gt;2),5,IF(AND($AZ23=4,$AY23&lt;3),4,IF(AND($AZ23=3,$AY23=5),5,IF(AND($AZ23=3,$AY23&gt;2),4,IF(AND($AZ23=3,$AY23&lt;3),3,0))))))</f>
        <v>4</v>
      </c>
      <c r="BB23" s="6" t="str">
        <f t="shared" ref="BB23:BB25" si="4">IF(BA23=5,"CATASTRÓFICO",IF(BA23=4,"MAYOR",IF(BA23=3,"MODERADO",".")))</f>
        <v>MAYOR</v>
      </c>
      <c r="BC23" s="324" t="s">
        <v>628</v>
      </c>
      <c r="BD23" s="356"/>
      <c r="BE23" s="356"/>
      <c r="BF23" s="356"/>
      <c r="BG23" s="356"/>
      <c r="BH23" s="356"/>
      <c r="BI23" s="356"/>
      <c r="BJ23" s="356"/>
      <c r="BK23" s="113" t="s">
        <v>492</v>
      </c>
      <c r="BL23" s="285" t="s">
        <v>819</v>
      </c>
      <c r="BM23" s="285"/>
      <c r="BN23" s="285"/>
      <c r="BO23" s="285"/>
      <c r="BP23" s="285"/>
      <c r="BQ23" s="285"/>
      <c r="BR23" s="285"/>
      <c r="BS23" s="9" t="s">
        <v>400</v>
      </c>
      <c r="BT23" s="9" t="s">
        <v>401</v>
      </c>
      <c r="BU23" s="9" t="s">
        <v>402</v>
      </c>
      <c r="BV23" s="9" t="s">
        <v>403</v>
      </c>
      <c r="BW23" s="9" t="s">
        <v>405</v>
      </c>
      <c r="BX23" s="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412</v>
      </c>
      <c r="CO23" s="9">
        <f>IF(CM23="Directamente",IF(CL23="Fuerte", 2, IF(CL23="Moderado", 1,0)),0)</f>
        <v>2</v>
      </c>
      <c r="CP23" s="9">
        <f>IF(CN23="Directamente",IF(CL23="Fuerte",2,IF(CL23="Moderado",1,0)),IF(AND(CN23="Indirectamente",CL23="Fuerte"),1,0))</f>
        <v>1</v>
      </c>
      <c r="CQ23" s="9">
        <f>IF(AY23-CO23&lt;=0,1,AY23-CO23)</f>
        <v>1</v>
      </c>
      <c r="CR23" s="9">
        <f t="shared" ref="CR23" si="5">IF(AZ23-CP23&lt;=0,1,AZ23-CP23)</f>
        <v>3</v>
      </c>
      <c r="CS23" s="9" t="str">
        <f>IF(CN23&lt;&gt;"",INDEX('Ayuda Diligenciamiento'!$AG$11:$AK$15,MATCH(CQ23,'Ayuda Diligenciamiento'!$AF$11:$AF$15,0),MATCH(CR23,'Ayuda Diligenciamiento'!$AG$10:$AK$10,0)),"")</f>
        <v>MODERADO</v>
      </c>
      <c r="CT23" s="145">
        <f>IF(CS23="BAJO",1,IF(CS23="MODERADO",3,IF(CS23="MAYOR",4,5)))</f>
        <v>3</v>
      </c>
      <c r="CU23" s="71"/>
    </row>
    <row r="24" spans="1:99" ht="179.4" customHeight="1" x14ac:dyDescent="0.3">
      <c r="A24" s="286" t="s">
        <v>306</v>
      </c>
      <c r="B24" s="295"/>
      <c r="C24" s="295"/>
      <c r="D24" s="295"/>
      <c r="E24" s="295"/>
      <c r="F24" s="315" t="s">
        <v>134</v>
      </c>
      <c r="G24" s="315"/>
      <c r="H24" s="315"/>
      <c r="I24" s="315"/>
      <c r="J24" s="315"/>
      <c r="K24" s="315"/>
      <c r="L24" s="315"/>
      <c r="M24" s="315"/>
      <c r="N24" s="295" t="s">
        <v>135</v>
      </c>
      <c r="O24" s="295"/>
      <c r="P24" s="295"/>
      <c r="Q24" s="295"/>
      <c r="R24" s="295"/>
      <c r="S24" s="295"/>
      <c r="T24" s="295"/>
      <c r="U24" s="295"/>
      <c r="V24" s="315" t="s">
        <v>311</v>
      </c>
      <c r="W24" s="322"/>
      <c r="X24" s="322"/>
      <c r="Y24" s="322"/>
      <c r="Z24" s="322"/>
      <c r="AA24" s="322"/>
      <c r="AB24" s="322"/>
      <c r="AC24" s="323"/>
      <c r="AD24" s="5" t="s">
        <v>36</v>
      </c>
      <c r="AE24" s="9" t="s">
        <v>36</v>
      </c>
      <c r="AF24" s="9" t="s">
        <v>36</v>
      </c>
      <c r="AG24" s="9" t="s">
        <v>37</v>
      </c>
      <c r="AH24" s="9" t="s">
        <v>36</v>
      </c>
      <c r="AI24" s="9" t="s">
        <v>36</v>
      </c>
      <c r="AJ24" s="9" t="s">
        <v>36</v>
      </c>
      <c r="AK24" s="9" t="s">
        <v>37</v>
      </c>
      <c r="AL24" s="9" t="s">
        <v>37</v>
      </c>
      <c r="AM24" s="9" t="s">
        <v>36</v>
      </c>
      <c r="AN24" s="9" t="s">
        <v>36</v>
      </c>
      <c r="AO24" s="9" t="s">
        <v>36</v>
      </c>
      <c r="AP24" s="9" t="s">
        <v>36</v>
      </c>
      <c r="AQ24" s="9" t="s">
        <v>36</v>
      </c>
      <c r="AR24" s="9" t="s">
        <v>37</v>
      </c>
      <c r="AS24" s="9" t="s">
        <v>37</v>
      </c>
      <c r="AT24" s="9" t="s">
        <v>37</v>
      </c>
      <c r="AU24" s="9" t="s">
        <v>37</v>
      </c>
      <c r="AV24" s="10" t="s">
        <v>37</v>
      </c>
      <c r="AW24" s="7">
        <f t="shared" si="0"/>
        <v>11</v>
      </c>
      <c r="AX24" s="6" t="str">
        <f t="shared" si="1"/>
        <v>MAYOR</v>
      </c>
      <c r="AY24" s="6">
        <v>1</v>
      </c>
      <c r="AZ24" s="118">
        <f t="shared" si="2"/>
        <v>4</v>
      </c>
      <c r="BA24" s="8">
        <f t="shared" si="3"/>
        <v>4</v>
      </c>
      <c r="BB24" s="6" t="str">
        <f t="shared" si="4"/>
        <v>MAYOR</v>
      </c>
      <c r="BC24" s="324" t="s">
        <v>629</v>
      </c>
      <c r="BD24" s="356"/>
      <c r="BE24" s="356"/>
      <c r="BF24" s="356"/>
      <c r="BG24" s="356"/>
      <c r="BH24" s="356"/>
      <c r="BI24" s="356"/>
      <c r="BJ24" s="356"/>
      <c r="BK24" s="113" t="s">
        <v>492</v>
      </c>
      <c r="BL24" s="285" t="s">
        <v>819</v>
      </c>
      <c r="BM24" s="285"/>
      <c r="BN24" s="285"/>
      <c r="BO24" s="285"/>
      <c r="BP24" s="285"/>
      <c r="BQ24" s="285"/>
      <c r="BR24" s="285"/>
      <c r="BS24" s="9" t="s">
        <v>400</v>
      </c>
      <c r="BT24" s="9" t="s">
        <v>401</v>
      </c>
      <c r="BU24" s="9" t="s">
        <v>402</v>
      </c>
      <c r="BV24" s="9" t="s">
        <v>403</v>
      </c>
      <c r="BW24" s="9" t="s">
        <v>405</v>
      </c>
      <c r="BX24" s="9" t="s">
        <v>406</v>
      </c>
      <c r="BY24" s="9" t="s">
        <v>407</v>
      </c>
      <c r="BZ24" s="9">
        <f>IFERROR(IF(BS24="Asignado", 15, 0), "")</f>
        <v>15</v>
      </c>
      <c r="CA24" s="9">
        <f>IFERROR(IF(BT24="Adecuado", 15, 0), "")</f>
        <v>15</v>
      </c>
      <c r="CB24" s="9">
        <f>IFERROR(IF(BU24="Oportuna", 15, 0), "")</f>
        <v>15</v>
      </c>
      <c r="CC24" s="9">
        <f>IFERROR(IF(BV24="Prevenir", 15,IF(BV24="Detectar", 10, 0)), "")</f>
        <v>15</v>
      </c>
      <c r="CD24" s="9">
        <f>IFERROR(IF(BW24="Confiable", 15, 0), "")</f>
        <v>15</v>
      </c>
      <c r="CE24" s="9">
        <f>IFERROR(IF(BX24="Se investigan y se resuelven oportunamente", 15, 0), "")</f>
        <v>15</v>
      </c>
      <c r="CF24" s="9">
        <f>IFERROR(IF(BY24="Completa", 10,IF(BY24="Incompleta",5, 0)), "")</f>
        <v>10</v>
      </c>
      <c r="CG24" s="9">
        <f>SUM(BZ24:CF24)</f>
        <v>100</v>
      </c>
      <c r="CH24" s="9" t="str">
        <f>IF(CG24&lt;=85, "Debil", IF(CG24&lt;=95, "Moderado", IF(CG24&lt;=100,"Fuerte","")))</f>
        <v>Fuerte</v>
      </c>
      <c r="CI24" s="9" t="s">
        <v>408</v>
      </c>
      <c r="CJ24" s="9" t="str">
        <f>IF(CI24="Siempre se ejecuta","Fuerte",IF(CI24="Algunas veces","Moderado",IF(CI24="No se ejecuta","Debil","")))</f>
        <v>Fuerte</v>
      </c>
      <c r="CK24" s="9" t="str">
        <f>IF(OR(CJ24="Debil",CH24="Debil"),"Debil", IF(OR(CJ24="Moderado",CH24="Moderado"), "Moderado", "Fuerte"))</f>
        <v>Fuerte</v>
      </c>
      <c r="CL24" s="9" t="str">
        <f>CK24</f>
        <v>Fuerte</v>
      </c>
      <c r="CM24" s="9" t="s">
        <v>409</v>
      </c>
      <c r="CN24" s="9" t="s">
        <v>412</v>
      </c>
      <c r="CO24" s="9">
        <f>IF(CM24="Directamente",IF(CL24="Fuerte", 2, IF(CL24="Moderado", 1,0)),0)</f>
        <v>2</v>
      </c>
      <c r="CP24" s="9">
        <f>IF(CN24="Directamente",IF(CL24="Fuerte",2,IF(CL24="Moderado",1,0)),IF(AND(CN24="Indirectamente",CL24="Fuerte"),1,0))</f>
        <v>1</v>
      </c>
      <c r="CQ24" s="9">
        <f>IF(AY24-CO24&lt;=0,1,AY24-CO24)</f>
        <v>1</v>
      </c>
      <c r="CR24" s="9">
        <f>IF(AZ24-CP24&lt;=0,1,AZ24-CP24)</f>
        <v>3</v>
      </c>
      <c r="CS24" s="9" t="str">
        <f>IF(CN24&lt;&gt;"",INDEX('Ayuda Diligenciamiento'!$AG$11:$AK$15,MATCH(CQ24,'Ayuda Diligenciamiento'!$AF$11:$AF$15,0),MATCH(CR24,'Ayuda Diligenciamiento'!$AG$10:$AK$10,0)),"")</f>
        <v>MODERADO</v>
      </c>
      <c r="CT24" s="145">
        <f t="shared" ref="CT24:CT25" si="6">IF(CS24="BAJO",1,IF(CS24="MODERADO",3,IF(CS24="MAYOR",4,5)))</f>
        <v>3</v>
      </c>
      <c r="CU24" s="71"/>
    </row>
    <row r="25" spans="1:99" ht="188.4" customHeight="1" x14ac:dyDescent="0.3">
      <c r="A25" s="286" t="s">
        <v>306</v>
      </c>
      <c r="B25" s="295"/>
      <c r="C25" s="295"/>
      <c r="D25" s="295"/>
      <c r="E25" s="295"/>
      <c r="F25" s="291" t="s">
        <v>341</v>
      </c>
      <c r="G25" s="291"/>
      <c r="H25" s="291"/>
      <c r="I25" s="291"/>
      <c r="J25" s="291"/>
      <c r="K25" s="291"/>
      <c r="L25" s="291"/>
      <c r="M25" s="291"/>
      <c r="N25" s="315" t="s">
        <v>136</v>
      </c>
      <c r="O25" s="322"/>
      <c r="P25" s="322"/>
      <c r="Q25" s="322"/>
      <c r="R25" s="322"/>
      <c r="S25" s="322"/>
      <c r="T25" s="322"/>
      <c r="U25" s="322"/>
      <c r="V25" s="315" t="s">
        <v>311</v>
      </c>
      <c r="W25" s="322"/>
      <c r="X25" s="322"/>
      <c r="Y25" s="322"/>
      <c r="Z25" s="322"/>
      <c r="AA25" s="322"/>
      <c r="AB25" s="322"/>
      <c r="AC25" s="323"/>
      <c r="AD25" s="5" t="s">
        <v>36</v>
      </c>
      <c r="AE25" s="9" t="s">
        <v>36</v>
      </c>
      <c r="AF25" s="9" t="s">
        <v>36</v>
      </c>
      <c r="AG25" s="9" t="s">
        <v>37</v>
      </c>
      <c r="AH25" s="9" t="s">
        <v>36</v>
      </c>
      <c r="AI25" s="9" t="s">
        <v>36</v>
      </c>
      <c r="AJ25" s="9" t="s">
        <v>36</v>
      </c>
      <c r="AK25" s="9" t="s">
        <v>37</v>
      </c>
      <c r="AL25" s="9" t="s">
        <v>37</v>
      </c>
      <c r="AM25" s="9" t="s">
        <v>36</v>
      </c>
      <c r="AN25" s="9" t="s">
        <v>36</v>
      </c>
      <c r="AO25" s="9" t="s">
        <v>36</v>
      </c>
      <c r="AP25" s="9" t="s">
        <v>36</v>
      </c>
      <c r="AQ25" s="9" t="s">
        <v>36</v>
      </c>
      <c r="AR25" s="9" t="s">
        <v>37</v>
      </c>
      <c r="AS25" s="9" t="s">
        <v>37</v>
      </c>
      <c r="AT25" s="9" t="s">
        <v>37</v>
      </c>
      <c r="AU25" s="9" t="s">
        <v>37</v>
      </c>
      <c r="AV25" s="10" t="s">
        <v>37</v>
      </c>
      <c r="AW25" s="7">
        <f t="shared" si="0"/>
        <v>11</v>
      </c>
      <c r="AX25" s="6" t="str">
        <f t="shared" si="1"/>
        <v>MAYOR</v>
      </c>
      <c r="AY25" s="6">
        <v>1</v>
      </c>
      <c r="AZ25" s="118">
        <f t="shared" si="2"/>
        <v>4</v>
      </c>
      <c r="BA25" s="8">
        <f t="shared" si="3"/>
        <v>4</v>
      </c>
      <c r="BB25" s="6" t="str">
        <f t="shared" si="4"/>
        <v>MAYOR</v>
      </c>
      <c r="BC25" s="324" t="s">
        <v>631</v>
      </c>
      <c r="BD25" s="356"/>
      <c r="BE25" s="356"/>
      <c r="BF25" s="356"/>
      <c r="BG25" s="356"/>
      <c r="BH25" s="356"/>
      <c r="BI25" s="356"/>
      <c r="BJ25" s="356"/>
      <c r="BK25" s="113" t="s">
        <v>818</v>
      </c>
      <c r="BL25" s="285" t="s">
        <v>817</v>
      </c>
      <c r="BM25" s="285"/>
      <c r="BN25" s="285"/>
      <c r="BO25" s="285"/>
      <c r="BP25" s="285"/>
      <c r="BQ25" s="285"/>
      <c r="BR25" s="285"/>
      <c r="BS25" s="9" t="s">
        <v>400</v>
      </c>
      <c r="BT25" s="9" t="s">
        <v>401</v>
      </c>
      <c r="BU25" s="9" t="s">
        <v>402</v>
      </c>
      <c r="BV25" s="9" t="s">
        <v>403</v>
      </c>
      <c r="BW25" s="9" t="s">
        <v>405</v>
      </c>
      <c r="BX25" s="9" t="s">
        <v>406</v>
      </c>
      <c r="BY25" s="9" t="s">
        <v>407</v>
      </c>
      <c r="BZ25" s="9">
        <f>IFERROR(IF(BS25="Asignado", 15, 0), "")</f>
        <v>15</v>
      </c>
      <c r="CA25" s="9">
        <f>IFERROR(IF(BT25="Adecuado", 15, 0), "")</f>
        <v>15</v>
      </c>
      <c r="CB25" s="9">
        <f>IFERROR(IF(BU25="Oportuna", 15, 0), "")</f>
        <v>15</v>
      </c>
      <c r="CC25" s="9">
        <f>IFERROR(IF(BV25="Prevenir", 15,IF(BV25="Detectar", 10, 0)), "")</f>
        <v>15</v>
      </c>
      <c r="CD25" s="9">
        <f>IFERROR(IF(BW25="Confiable", 15, 0), "")</f>
        <v>15</v>
      </c>
      <c r="CE25" s="9">
        <f>IFERROR(IF(BX25="Se investigan y se resuelven oportunamente", 15, 0), "")</f>
        <v>15</v>
      </c>
      <c r="CF25" s="9">
        <f>IFERROR(IF(BY25="Completa", 10,IF(BY25="Incompleta",5, 0)), "")</f>
        <v>10</v>
      </c>
      <c r="CG25" s="9">
        <f>SUM(BZ25:CF25)</f>
        <v>100</v>
      </c>
      <c r="CH25" s="9" t="str">
        <f>IF(CG25&lt;=85, "Debil", IF(CG25&lt;=95, "Moderado", IF(CG25&lt;=100,"Fuerte","")))</f>
        <v>Fuerte</v>
      </c>
      <c r="CI25" s="9" t="s">
        <v>408</v>
      </c>
      <c r="CJ25" s="9" t="str">
        <f>IF(CI25="Siempre se ejecuta","Fuerte",IF(CI25="Algunas veces","Moderado",IF(CI25="No se ejecuta","Debil","")))</f>
        <v>Fuerte</v>
      </c>
      <c r="CK25" s="9" t="str">
        <f>IF(OR(CJ25="Debil",CH25="Debil"),"Debil", IF(OR(CJ25="Moderado",CH25="Moderado"), "Moderado", "Fuerte"))</f>
        <v>Fuerte</v>
      </c>
      <c r="CL25" s="9" t="str">
        <f>CK25</f>
        <v>Fuerte</v>
      </c>
      <c r="CM25" s="9" t="s">
        <v>409</v>
      </c>
      <c r="CN25" s="9" t="s">
        <v>412</v>
      </c>
      <c r="CO25" s="9">
        <f>IF(CM25="Directamente",IF(CL25="Fuerte", 2, IF(CL25="Moderado", 1,0)),0)</f>
        <v>2</v>
      </c>
      <c r="CP25" s="9">
        <f>IF(CN25="Directamente",IF(CL25="Fuerte",2,IF(CL25="Moderado",1,0)),IF(AND(CN25="Indirectamente",CL25="Fuerte"),1,0))</f>
        <v>1</v>
      </c>
      <c r="CQ25" s="9">
        <f>IF(AY25-CO25&lt;=0,1,AY25-CO25)</f>
        <v>1</v>
      </c>
      <c r="CR25" s="9">
        <f>IF(AZ25-CP25&lt;=0,1,AZ25-CP25)</f>
        <v>3</v>
      </c>
      <c r="CS25" s="9" t="str">
        <f>IF(CN25&lt;&gt;"",INDEX('Ayuda Diligenciamiento'!$AG$11:$AK$15,MATCH(CQ25,'Ayuda Diligenciamiento'!$AF$11:$AF$15,0),MATCH(CR25,'Ayuda Diligenciamiento'!$AG$10:$AK$10,0)),"")</f>
        <v>MODERADO</v>
      </c>
      <c r="CT25" s="145">
        <f t="shared" si="6"/>
        <v>3</v>
      </c>
      <c r="CU25" s="71"/>
    </row>
  </sheetData>
  <mergeCells count="95">
    <mergeCell ref="CT17:CT22"/>
    <mergeCell ref="BK17:BK22"/>
    <mergeCell ref="BL17:BR22"/>
    <mergeCell ref="BL23:BR23"/>
    <mergeCell ref="CR17:CR22"/>
    <mergeCell ref="CS17:CS22"/>
    <mergeCell ref="CM17:CM22"/>
    <mergeCell ref="CN17:CN22"/>
    <mergeCell ref="CO17:CO22"/>
    <mergeCell ref="CP17:CP22"/>
    <mergeCell ref="CQ17:CQ22"/>
    <mergeCell ref="CH17:CH22"/>
    <mergeCell ref="CI17:CI22"/>
    <mergeCell ref="CJ17:CJ22"/>
    <mergeCell ref="CK17:CK22"/>
    <mergeCell ref="CL17:CL22"/>
    <mergeCell ref="CC17:CC22"/>
    <mergeCell ref="CD17:CD22"/>
    <mergeCell ref="CE17:CE22"/>
    <mergeCell ref="CF17:CF22"/>
    <mergeCell ref="CG17:CG22"/>
    <mergeCell ref="BX17:BX22"/>
    <mergeCell ref="BY17:BY22"/>
    <mergeCell ref="BZ17:BZ22"/>
    <mergeCell ref="CA17:CA22"/>
    <mergeCell ref="CB17:CB22"/>
    <mergeCell ref="BS17:BS22"/>
    <mergeCell ref="BT17:BT22"/>
    <mergeCell ref="BU17:BU22"/>
    <mergeCell ref="BV17:BV22"/>
    <mergeCell ref="BW17:BW22"/>
    <mergeCell ref="L15:BJ15"/>
    <mergeCell ref="A16:AC16"/>
    <mergeCell ref="BC16:BR16"/>
    <mergeCell ref="AF18:AF22"/>
    <mergeCell ref="AG18:AG22"/>
    <mergeCell ref="AH18:AH22"/>
    <mergeCell ref="AI18:AI22"/>
    <mergeCell ref="A17:E22"/>
    <mergeCell ref="F17:M22"/>
    <mergeCell ref="N17:U22"/>
    <mergeCell ref="AE18:AE22"/>
    <mergeCell ref="V17:AC22"/>
    <mergeCell ref="AO18:AO22"/>
    <mergeCell ref="AP18:AP22"/>
    <mergeCell ref="AQ18:AQ22"/>
    <mergeCell ref="AR18:AR22"/>
    <mergeCell ref="BB17:BB22"/>
    <mergeCell ref="BC17:BJ22"/>
    <mergeCell ref="AD18:AD22"/>
    <mergeCell ref="AX17:AX22"/>
    <mergeCell ref="AJ18:AJ22"/>
    <mergeCell ref="AK18:AK22"/>
    <mergeCell ref="AL18:AL22"/>
    <mergeCell ref="AM18:AM22"/>
    <mergeCell ref="AS18:AS22"/>
    <mergeCell ref="AV18:AV22"/>
    <mergeCell ref="AW18:AW22"/>
    <mergeCell ref="AZ18:AZ22"/>
    <mergeCell ref="BA18:BA22"/>
    <mergeCell ref="AY17:AY22"/>
    <mergeCell ref="AD17:AV17"/>
    <mergeCell ref="A23:E23"/>
    <mergeCell ref="F23:M23"/>
    <mergeCell ref="N23:U23"/>
    <mergeCell ref="V23:AC23"/>
    <mergeCell ref="BC23:BJ23"/>
    <mergeCell ref="CU17:CU22"/>
    <mergeCell ref="AD16:BB16"/>
    <mergeCell ref="BS16:CL16"/>
    <mergeCell ref="CM16:CS16"/>
    <mergeCell ref="G1:AC1"/>
    <mergeCell ref="F2:L2"/>
    <mergeCell ref="M2:AC2"/>
    <mergeCell ref="F3:L3"/>
    <mergeCell ref="M3:AC3"/>
    <mergeCell ref="F5:M5"/>
    <mergeCell ref="N5:AC5"/>
    <mergeCell ref="F6:M6"/>
    <mergeCell ref="N6:AC6"/>
    <mergeCell ref="AT18:AT22"/>
    <mergeCell ref="AU18:AU22"/>
    <mergeCell ref="AN18:AN22"/>
    <mergeCell ref="BL24:BR24"/>
    <mergeCell ref="BL25:BR25"/>
    <mergeCell ref="A25:E25"/>
    <mergeCell ref="F25:M25"/>
    <mergeCell ref="N25:U25"/>
    <mergeCell ref="V25:AC25"/>
    <mergeCell ref="BC25:BJ25"/>
    <mergeCell ref="A24:E24"/>
    <mergeCell ref="F24:M24"/>
    <mergeCell ref="N24:U24"/>
    <mergeCell ref="V24:AC24"/>
    <mergeCell ref="BC24:BJ24"/>
  </mergeCells>
  <conditionalFormatting sqref="A26:CU296">
    <cfRule type="cellIs" dxfId="262" priority="16" operator="equal">
      <formula>"MODERADO"</formula>
    </cfRule>
    <cfRule type="cellIs" dxfId="261" priority="17" operator="equal">
      <formula>"MAYOR"</formula>
    </cfRule>
    <cfRule type="cellIs" dxfId="260" priority="18" operator="equal">
      <formula>"CATASTRÓFICO"</formula>
    </cfRule>
  </conditionalFormatting>
  <conditionalFormatting sqref="AX8:BB9 AX15:BB15 AX26:BB1048576">
    <cfRule type="containsText" dxfId="259" priority="15" operator="containsText" text=".">
      <formula>NOT(ISERROR(SEARCH(".",AX8)))</formula>
    </cfRule>
  </conditionalFormatting>
  <conditionalFormatting sqref="AX17:BB17 AZ18:BA18 AX23:AY25 BA23:BB25">
    <cfRule type="containsText" dxfId="258" priority="11" operator="containsText" text=".">
      <formula>NOT(ISERROR(SEARCH(".",AX17)))</formula>
    </cfRule>
    <cfRule type="containsText" dxfId="257" priority="12" operator="containsText" text="MODERADO">
      <formula>NOT(ISERROR(SEARCH("MODERADO",AX17)))</formula>
    </cfRule>
    <cfRule type="containsText" dxfId="256" priority="13" operator="containsText" text="MAYOR">
      <formula>NOT(ISERROR(SEARCH("MAYOR",AX17)))</formula>
    </cfRule>
    <cfRule type="containsText" dxfId="255" priority="14" operator="containsText" text="CATASTRÓFICO">
      <formula>NOT(ISERROR(SEARCH("CATASTRÓFICO",AX17)))</formula>
    </cfRule>
  </conditionalFormatting>
  <conditionalFormatting sqref="BK23:BL25">
    <cfRule type="cellIs" dxfId="254" priority="8" operator="equal">
      <formula>"MODERADO"</formula>
    </cfRule>
    <cfRule type="cellIs" dxfId="253" priority="9" operator="equal">
      <formula>"MAYOR"</formula>
    </cfRule>
    <cfRule type="cellIs" dxfId="252" priority="10" operator="equal">
      <formula>"CATASTRÓFICO"</formula>
    </cfRule>
  </conditionalFormatting>
  <conditionalFormatting sqref="BS23:CU25">
    <cfRule type="cellIs" dxfId="251" priority="1" operator="equal">
      <formula>"MODERADO"</formula>
    </cfRule>
    <cfRule type="cellIs" dxfId="250" priority="2" operator="equal">
      <formula>"MAYOR"</formula>
    </cfRule>
    <cfRule type="cellIs" dxfId="249" priority="3" operator="equal">
      <formula>"CATASTRÓFICO"</formula>
    </cfRule>
  </conditionalFormatting>
  <dataValidations count="12">
    <dataValidation type="list" allowBlank="1" showInputMessage="1" showErrorMessage="1" sqref="CN23:CN25" xr:uid="{00000000-0002-0000-0500-000000000000}">
      <formula1>"Directamente, Indirectamente, No disminuye"</formula1>
    </dataValidation>
    <dataValidation type="list" allowBlank="1" showInputMessage="1" showErrorMessage="1" sqref="CM23:CM25" xr:uid="{00000000-0002-0000-0500-000001000000}">
      <formula1>"Directamente, No disminuye"</formula1>
    </dataValidation>
    <dataValidation type="list" allowBlank="1" showInputMessage="1" showErrorMessage="1" sqref="CI23:CI25" xr:uid="{00000000-0002-0000-0500-000002000000}">
      <formula1>"Siempre se ejecuta, Algunas veces, No se ejecuta"</formula1>
    </dataValidation>
    <dataValidation type="list" allowBlank="1" showInputMessage="1" showErrorMessage="1" sqref="BY23:BY25" xr:uid="{00000000-0002-0000-0500-000003000000}">
      <formula1>"Completa, Incompleta, No existe"</formula1>
    </dataValidation>
    <dataValidation type="list" allowBlank="1" showInputMessage="1" showErrorMessage="1" sqref="BX23:BX25" xr:uid="{00000000-0002-0000-0500-000004000000}">
      <formula1>"Se investigan y se resuelven oportunamente, No se investigan y se resuelven oportunamente"</formula1>
    </dataValidation>
    <dataValidation type="list" allowBlank="1" showInputMessage="1" showErrorMessage="1" sqref="BW23:BW25" xr:uid="{00000000-0002-0000-0500-000005000000}">
      <formula1>"Confiable, No confiable"</formula1>
    </dataValidation>
    <dataValidation type="list" allowBlank="1" showInputMessage="1" showErrorMessage="1" sqref="BV23:BV25" xr:uid="{00000000-0002-0000-0500-000006000000}">
      <formula1>"Prevenir, Detectar, No es un control"</formula1>
    </dataValidation>
    <dataValidation type="list" allowBlank="1" showInputMessage="1" showErrorMessage="1" sqref="BU23:BU25" xr:uid="{00000000-0002-0000-0500-000007000000}">
      <formula1>"Oportuna, Inoportuna"</formula1>
    </dataValidation>
    <dataValidation type="list" allowBlank="1" showInputMessage="1" showErrorMessage="1" sqref="BT23:BT25" xr:uid="{00000000-0002-0000-0500-000008000000}">
      <formula1>"Adecuado, Inadecuado"</formula1>
    </dataValidation>
    <dataValidation type="list" allowBlank="1" showInputMessage="1" showErrorMessage="1" sqref="BS23:BS25" xr:uid="{00000000-0002-0000-0500-000009000000}">
      <formula1>"Asignado, No asignado"</formula1>
    </dataValidation>
    <dataValidation type="list" allowBlank="1" showInputMessage="1" showErrorMessage="1" sqref="AD23:AV25" xr:uid="{00000000-0002-0000-0500-00000A000000}">
      <formula1>"SI, NO"</formula1>
    </dataValidation>
    <dataValidation type="list" allowBlank="1" showInputMessage="1" showErrorMessage="1" sqref="AY23:AY25" xr:uid="{00000000-0002-0000-0500-00000B000000}">
      <formula1>"1,2,3,4,5"</formula1>
    </dataValidation>
  </dataValidations>
  <pageMargins left="0.7" right="0.7" top="0.75" bottom="0.75" header="0.3" footer="0.3"/>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36"/>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61" width="2.44140625" customWidth="1"/>
    <col min="62" max="62" width="58.109375" customWidth="1"/>
    <col min="63" max="63" width="26.44140625" customWidth="1"/>
    <col min="64" max="69" width="2.44140625" customWidth="1"/>
    <col min="70" max="70" width="9.44140625"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49.44140625" hidden="1" customWidth="1"/>
    <col min="100" max="381"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COUNTIF($CS$23:$CS$300,AE2)</f>
        <v>0</v>
      </c>
    </row>
    <row r="3" spans="1:99" ht="15" customHeight="1" x14ac:dyDescent="0.3">
      <c r="F3" s="269" t="s">
        <v>894</v>
      </c>
      <c r="G3" s="269"/>
      <c r="H3" s="269"/>
      <c r="I3" s="269"/>
      <c r="J3" s="269"/>
      <c r="K3" s="269"/>
      <c r="L3" s="269"/>
      <c r="M3" s="269" t="s">
        <v>453</v>
      </c>
      <c r="N3" s="269"/>
      <c r="O3" s="269"/>
      <c r="P3" s="269"/>
      <c r="Q3" s="269"/>
      <c r="R3" s="269"/>
      <c r="S3" s="269"/>
      <c r="T3" s="269"/>
      <c r="U3" s="269"/>
      <c r="V3" s="269"/>
      <c r="W3" s="269"/>
      <c r="X3" s="269"/>
      <c r="Y3" s="269"/>
      <c r="Z3" s="269"/>
      <c r="AA3" s="269"/>
      <c r="AB3" s="269"/>
      <c r="AC3" s="269"/>
      <c r="AE3" s="121" t="s">
        <v>367</v>
      </c>
      <c r="AF3" s="121">
        <f t="shared" ref="AF3:AF5" si="0">COUNTIF($CS$23:$CS$300,AE3)</f>
        <v>0</v>
      </c>
    </row>
    <row r="4" spans="1:99" x14ac:dyDescent="0.3">
      <c r="AE4" s="121" t="s">
        <v>372</v>
      </c>
      <c r="AF4" s="121">
        <f t="shared" si="0"/>
        <v>14</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 t="shared" si="0"/>
        <v>0</v>
      </c>
    </row>
    <row r="6" spans="1:99" x14ac:dyDescent="0.3">
      <c r="F6" s="270">
        <v>45211</v>
      </c>
      <c r="G6" s="269"/>
      <c r="H6" s="269"/>
      <c r="I6" s="269"/>
      <c r="J6" s="269"/>
      <c r="K6" s="269"/>
      <c r="L6" s="269"/>
      <c r="M6" s="269"/>
      <c r="N6" s="269" t="s">
        <v>454</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146.25" customHeight="1" x14ac:dyDescent="0.3">
      <c r="A23" s="287" t="s">
        <v>225</v>
      </c>
      <c r="B23" s="287"/>
      <c r="C23" s="287"/>
      <c r="D23" s="287"/>
      <c r="E23" s="287"/>
      <c r="F23" s="315" t="s">
        <v>303</v>
      </c>
      <c r="G23" s="315"/>
      <c r="H23" s="315"/>
      <c r="I23" s="315"/>
      <c r="J23" s="315"/>
      <c r="K23" s="315"/>
      <c r="L23" s="315"/>
      <c r="M23" s="315"/>
      <c r="N23" s="287" t="s">
        <v>882</v>
      </c>
      <c r="O23" s="295"/>
      <c r="P23" s="295"/>
      <c r="Q23" s="295"/>
      <c r="R23" s="295"/>
      <c r="S23" s="295"/>
      <c r="T23" s="295"/>
      <c r="U23" s="295"/>
      <c r="V23" s="291" t="s">
        <v>344</v>
      </c>
      <c r="W23" s="291"/>
      <c r="X23" s="291"/>
      <c r="Y23" s="291"/>
      <c r="Z23" s="291"/>
      <c r="AA23" s="291"/>
      <c r="AB23" s="291"/>
      <c r="AC23" s="291"/>
      <c r="AD23" s="5" t="s">
        <v>36</v>
      </c>
      <c r="AE23" s="9" t="s">
        <v>36</v>
      </c>
      <c r="AF23" s="9" t="s">
        <v>36</v>
      </c>
      <c r="AG23" s="9" t="s">
        <v>36</v>
      </c>
      <c r="AH23" s="9" t="s">
        <v>36</v>
      </c>
      <c r="AI23" s="9" t="s">
        <v>36</v>
      </c>
      <c r="AJ23" s="9" t="s">
        <v>36</v>
      </c>
      <c r="AK23" s="9" t="s">
        <v>36</v>
      </c>
      <c r="AL23" s="9" t="s">
        <v>36</v>
      </c>
      <c r="AM23" s="9" t="s">
        <v>36</v>
      </c>
      <c r="AN23" s="5" t="s">
        <v>36</v>
      </c>
      <c r="AO23" s="5" t="s">
        <v>36</v>
      </c>
      <c r="AP23" s="5" t="s">
        <v>36</v>
      </c>
      <c r="AQ23" s="5" t="s">
        <v>36</v>
      </c>
      <c r="AR23" s="5" t="s">
        <v>36</v>
      </c>
      <c r="AS23" s="5" t="s">
        <v>37</v>
      </c>
      <c r="AT23" s="5" t="s">
        <v>36</v>
      </c>
      <c r="AU23" s="5" t="s">
        <v>36</v>
      </c>
      <c r="AV23" s="5" t="s">
        <v>37</v>
      </c>
      <c r="AW23" s="7">
        <f>COUNTIF(AD23:AV23, "SI")</f>
        <v>17</v>
      </c>
      <c r="AX23" s="6" t="str">
        <f>IF($AS23="SI","CATASTRÓFICO",IF($AW23=0,".",IF($AW23&lt;6,"MODERADO",IF($AW23&lt;12,"MAYOR","CATASTRÓFICO"))))</f>
        <v>CATASTRÓFICO</v>
      </c>
      <c r="AY23" s="6">
        <v>1</v>
      </c>
      <c r="AZ23" s="118">
        <f>IF(AX23="MODERADO",3,IF(AX23="MAYOR",4,IF(AX23="CATASTRÓFICO",5,"0")))</f>
        <v>5</v>
      </c>
      <c r="BA23" s="8">
        <f>IF($AZ23=5,5,IF(AND($AZ23=4,$AY23&gt;2),5,IF(AND($AZ23=4,$AY23&lt;3),4,IF(AND($AZ23=3,$AY23=5),5,IF(AND($AZ23=3,$AY23&gt;2),4,IF(AND($AZ23=3,$AY23&lt;3),3,0))))))</f>
        <v>5</v>
      </c>
      <c r="BB23" s="6" t="str">
        <f>IFERROR(INDEX('Ayuda Diligenciamiento'!$AG$11:$AK$15,MATCH($AY23,'Ayuda Diligenciamiento'!$AF$11:$AF$15,0),MATCH($AZ23,'Ayuda Diligenciamiento'!$AG$10:$AK$10,0)),"")</f>
        <v>CATASTRÓFICO</v>
      </c>
      <c r="BC23" s="324" t="s">
        <v>345</v>
      </c>
      <c r="BD23" s="356"/>
      <c r="BE23" s="356"/>
      <c r="BF23" s="356"/>
      <c r="BG23" s="356"/>
      <c r="BH23" s="356"/>
      <c r="BI23" s="356"/>
      <c r="BJ23" s="356"/>
      <c r="BK23" s="111" t="s">
        <v>491</v>
      </c>
      <c r="BL23" s="315" t="s">
        <v>742</v>
      </c>
      <c r="BM23" s="315"/>
      <c r="BN23" s="315"/>
      <c r="BO23" s="315"/>
      <c r="BP23" s="315"/>
      <c r="BQ23" s="315"/>
      <c r="BR23" s="315"/>
      <c r="BS23" s="9" t="s">
        <v>400</v>
      </c>
      <c r="BT23" s="9" t="s">
        <v>401</v>
      </c>
      <c r="BU23" s="9" t="s">
        <v>402</v>
      </c>
      <c r="BV23" s="9" t="s">
        <v>403</v>
      </c>
      <c r="BW23" s="9" t="s">
        <v>405</v>
      </c>
      <c r="BX23" s="6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412</v>
      </c>
      <c r="CO23" s="9">
        <f>IF(CM23="Directamente",IF(CL23="Fuerte", 2, IF(CL23="Moderado", 1,0)),0)</f>
        <v>2</v>
      </c>
      <c r="CP23" s="9">
        <f>IF(CN23="Directamente",IF(CL23="Fuerte",2,IF(CL23="Moderado",1,0)),IF(AND(CN23="Indirectamente",CL23="Fuerte"),1,0))</f>
        <v>1</v>
      </c>
      <c r="CQ23" s="9">
        <f t="shared" ref="CQ23:CR26" si="1">IF(AY23-CO23&lt;=0,1,AY23-CO23)</f>
        <v>1</v>
      </c>
      <c r="CR23" s="9">
        <f t="shared" si="1"/>
        <v>4</v>
      </c>
      <c r="CS23" s="9" t="str">
        <f>IF(CN23&lt;&gt;"",INDEX('Ayuda Diligenciamiento'!$AG$11:$AK$15,MATCH(CQ23,'Ayuda Diligenciamiento'!$AF$11:$AF$15,0),MATCH(CR23,'Ayuda Diligenciamiento'!$AG$10:$AK$10,0)),"")</f>
        <v>MAYOR</v>
      </c>
      <c r="CT23" s="145">
        <f>IF(CS23="BAJO",1,IF(CS23="MODERADO",3,IF(CS23="MAYOR",4,5)))</f>
        <v>4</v>
      </c>
      <c r="CU23" s="72"/>
    </row>
    <row r="24" spans="1:99" ht="135" customHeight="1" x14ac:dyDescent="0.3">
      <c r="A24" s="287" t="s">
        <v>226</v>
      </c>
      <c r="B24" s="287"/>
      <c r="C24" s="287"/>
      <c r="D24" s="287"/>
      <c r="E24" s="287"/>
      <c r="F24" s="315" t="s">
        <v>229</v>
      </c>
      <c r="G24" s="315"/>
      <c r="H24" s="315"/>
      <c r="I24" s="315"/>
      <c r="J24" s="315"/>
      <c r="K24" s="315"/>
      <c r="L24" s="315"/>
      <c r="M24" s="315"/>
      <c r="N24" s="287" t="s">
        <v>882</v>
      </c>
      <c r="O24" s="295"/>
      <c r="P24" s="295"/>
      <c r="Q24" s="295"/>
      <c r="R24" s="295"/>
      <c r="S24" s="295"/>
      <c r="T24" s="295"/>
      <c r="U24" s="295"/>
      <c r="V24" s="291" t="s">
        <v>128</v>
      </c>
      <c r="W24" s="356"/>
      <c r="X24" s="356"/>
      <c r="Y24" s="356"/>
      <c r="Z24" s="356"/>
      <c r="AA24" s="356"/>
      <c r="AB24" s="356"/>
      <c r="AC24" s="358"/>
      <c r="AD24" s="5" t="s">
        <v>36</v>
      </c>
      <c r="AE24" s="9" t="s">
        <v>36</v>
      </c>
      <c r="AF24" s="9" t="s">
        <v>36</v>
      </c>
      <c r="AG24" s="9" t="s">
        <v>36</v>
      </c>
      <c r="AH24" s="9" t="s">
        <v>36</v>
      </c>
      <c r="AI24" s="9" t="s">
        <v>36</v>
      </c>
      <c r="AJ24" s="9" t="s">
        <v>36</v>
      </c>
      <c r="AK24" s="9" t="s">
        <v>36</v>
      </c>
      <c r="AL24" s="9" t="s">
        <v>36</v>
      </c>
      <c r="AM24" s="9" t="s">
        <v>36</v>
      </c>
      <c r="AN24" s="5" t="s">
        <v>36</v>
      </c>
      <c r="AO24" s="5" t="s">
        <v>36</v>
      </c>
      <c r="AP24" s="5" t="s">
        <v>36</v>
      </c>
      <c r="AQ24" s="5" t="s">
        <v>36</v>
      </c>
      <c r="AR24" s="5" t="s">
        <v>36</v>
      </c>
      <c r="AS24" s="5" t="s">
        <v>37</v>
      </c>
      <c r="AT24" s="5" t="s">
        <v>36</v>
      </c>
      <c r="AU24" s="5" t="s">
        <v>36</v>
      </c>
      <c r="AV24" s="5" t="s">
        <v>37</v>
      </c>
      <c r="AW24" s="7">
        <f>COUNTIF(AD24:AV24, "SI")</f>
        <v>17</v>
      </c>
      <c r="AX24" s="6" t="str">
        <f>IF($AS24="SI","CATASTRÓFICO",IF($AW24=0,".",IF($AW24&lt;6,"MODERADO",IF($AW24&lt;12,"MAYOR","CATASTRÓFICO"))))</f>
        <v>CATASTRÓFICO</v>
      </c>
      <c r="AY24" s="6">
        <v>1</v>
      </c>
      <c r="AZ24" s="118">
        <f>IF(AX24="MODERADO",3,IF(AX24="MAYOR",4,IF(AX24="CATASTRÓFICO",5,"0")))</f>
        <v>5</v>
      </c>
      <c r="BA24" s="8">
        <f>IF($AZ24=5,5,IF(AND($AZ24=4,$AY24&gt;2),5,IF(AND($AZ24=4,$AY24&lt;3),4,IF(AND($AZ24=3,$AY24=5),5,IF(AND($AZ24=3,$AY24&gt;2),4,IF(AND($AZ24=3,$AY24&lt;3),3,0))))))</f>
        <v>5</v>
      </c>
      <c r="BB24" s="6" t="str">
        <f>IFERROR(INDEX('Ayuda Diligenciamiento'!$AG$11:$AK$15,MATCH($AY24,'Ayuda Diligenciamiento'!$AF$11:$AF$15,0),MATCH($AZ24,'Ayuda Diligenciamiento'!$AG$10:$AK$10,0)),"")</f>
        <v>CATASTRÓFICO</v>
      </c>
      <c r="BC24" s="324" t="s">
        <v>346</v>
      </c>
      <c r="BD24" s="356"/>
      <c r="BE24" s="356"/>
      <c r="BF24" s="356"/>
      <c r="BG24" s="356"/>
      <c r="BH24" s="356"/>
      <c r="BI24" s="356"/>
      <c r="BJ24" s="356"/>
      <c r="BK24" s="111" t="s">
        <v>490</v>
      </c>
      <c r="BL24" s="315" t="s">
        <v>820</v>
      </c>
      <c r="BM24" s="315"/>
      <c r="BN24" s="315"/>
      <c r="BO24" s="315"/>
      <c r="BP24" s="315"/>
      <c r="BQ24" s="315"/>
      <c r="BR24" s="315"/>
      <c r="BS24" s="9" t="s">
        <v>400</v>
      </c>
      <c r="BT24" s="9" t="s">
        <v>401</v>
      </c>
      <c r="BU24" s="9" t="s">
        <v>402</v>
      </c>
      <c r="BV24" s="9" t="s">
        <v>403</v>
      </c>
      <c r="BW24" s="9" t="s">
        <v>405</v>
      </c>
      <c r="BX24" s="69" t="s">
        <v>406</v>
      </c>
      <c r="BY24" s="9" t="s">
        <v>407</v>
      </c>
      <c r="BZ24" s="9">
        <f t="shared" ref="BZ24:BZ36" si="2">IFERROR(IF(BS24="Asignado", 15, 0), "")</f>
        <v>15</v>
      </c>
      <c r="CA24" s="9">
        <f t="shared" ref="CA24:CA36" si="3">IFERROR(IF(BT24="Adecuado", 15, 0), "")</f>
        <v>15</v>
      </c>
      <c r="CB24" s="9">
        <f t="shared" ref="CB24:CB36" si="4">IFERROR(IF(BU24="Oportuna", 15, 0), "")</f>
        <v>15</v>
      </c>
      <c r="CC24" s="9">
        <f t="shared" ref="CC24:CC36" si="5">IFERROR(IF(BV24="Prevenir", 15,IF(BV24="Detectar", 10, 0)), "")</f>
        <v>15</v>
      </c>
      <c r="CD24" s="9">
        <f t="shared" ref="CD24:CD36" si="6">IFERROR(IF(BW24="Confiable", 15, 0), "")</f>
        <v>15</v>
      </c>
      <c r="CE24" s="9">
        <f t="shared" ref="CE24:CE36" si="7">IFERROR(IF(BX24="Se investigan y se resuelven oportunamente", 15, 0), "")</f>
        <v>15</v>
      </c>
      <c r="CF24" s="9">
        <f t="shared" ref="CF24:CF36" si="8">IFERROR(IF(BY24="Completa", 10,IF(BY24="Incompleta",5, 0)), "")</f>
        <v>10</v>
      </c>
      <c r="CG24" s="9">
        <f t="shared" ref="CG24:CG36" si="9">SUM(BZ24:CF24)</f>
        <v>100</v>
      </c>
      <c r="CH24" s="9" t="str">
        <f t="shared" ref="CH24:CH36" si="10">IF(CG24&lt;=85, "Debil", IF(CG24&lt;=95, "Moderado", IF(CG24&lt;=100,"Fuerte","")))</f>
        <v>Fuerte</v>
      </c>
      <c r="CI24" s="9" t="s">
        <v>408</v>
      </c>
      <c r="CJ24" s="9" t="str">
        <f t="shared" ref="CJ24:CJ36" si="11">IF(CI24="Siempre se ejecuta","Fuerte",IF(CI24="Algunas veces","Moderado",IF(CI24="No se ejecuta","Debil","")))</f>
        <v>Fuerte</v>
      </c>
      <c r="CK24" s="9" t="str">
        <f t="shared" ref="CK24:CK36" si="12">IF(OR(CJ24="Debil",CH24="Debil"),"Debil", IF(OR(CJ24="Moderado",CH24="Moderado"), "Moderado", "Fuerte"))</f>
        <v>Fuerte</v>
      </c>
      <c r="CL24" s="9" t="str">
        <f t="shared" ref="CL24:CL36" si="13">CK24</f>
        <v>Fuerte</v>
      </c>
      <c r="CM24" s="9" t="s">
        <v>409</v>
      </c>
      <c r="CN24" s="9" t="s">
        <v>412</v>
      </c>
      <c r="CO24" s="9">
        <f>IF(CM24="Directamente",IF(CL24="Fuerte", 2, IF(CL24="Moderado", 1,0)),0)</f>
        <v>2</v>
      </c>
      <c r="CP24" s="9">
        <f>IF(CN24="Directamente",IF(CL24="Fuerte",2,IF(CL24="Moderado",1,0)),IF(AND(CN24="Indirectamente",CL24="Fuerte"),1,0))</f>
        <v>1</v>
      </c>
      <c r="CQ24" s="9">
        <f t="shared" si="1"/>
        <v>1</v>
      </c>
      <c r="CR24" s="9">
        <f t="shared" si="1"/>
        <v>4</v>
      </c>
      <c r="CS24" s="9" t="str">
        <f>IF(CN24&lt;&gt;"",INDEX('Ayuda Diligenciamiento'!$AG$11:$AK$15,MATCH(CQ24,'Ayuda Diligenciamiento'!$AF$11:$AF$15,0),MATCH(CR24,'Ayuda Diligenciamiento'!$AG$10:$AK$10,0)),"")</f>
        <v>MAYOR</v>
      </c>
      <c r="CT24" s="145">
        <f t="shared" ref="CT24:CT36" si="14">IF(CS24="BAJO",1,IF(CS24="MODERADO",3,IF(CS24="MAYOR",4,5)))</f>
        <v>4</v>
      </c>
      <c r="CU24" s="72"/>
    </row>
    <row r="25" spans="1:99" ht="194.1" customHeight="1" x14ac:dyDescent="0.3">
      <c r="A25" s="286" t="s">
        <v>227</v>
      </c>
      <c r="B25" s="295"/>
      <c r="C25" s="295"/>
      <c r="D25" s="295"/>
      <c r="E25" s="295"/>
      <c r="F25" s="315" t="s">
        <v>304</v>
      </c>
      <c r="G25" s="322"/>
      <c r="H25" s="322"/>
      <c r="I25" s="322"/>
      <c r="J25" s="322"/>
      <c r="K25" s="322"/>
      <c r="L25" s="322"/>
      <c r="M25" s="322"/>
      <c r="N25" s="287" t="s">
        <v>882</v>
      </c>
      <c r="O25" s="295"/>
      <c r="P25" s="295"/>
      <c r="Q25" s="295"/>
      <c r="R25" s="295"/>
      <c r="S25" s="295"/>
      <c r="T25" s="295"/>
      <c r="U25" s="295"/>
      <c r="V25" s="315" t="s">
        <v>128</v>
      </c>
      <c r="W25" s="322"/>
      <c r="X25" s="322"/>
      <c r="Y25" s="322"/>
      <c r="Z25" s="322"/>
      <c r="AA25" s="322"/>
      <c r="AB25" s="322"/>
      <c r="AC25" s="323"/>
      <c r="AD25" s="5" t="s">
        <v>36</v>
      </c>
      <c r="AE25" s="9" t="s">
        <v>36</v>
      </c>
      <c r="AF25" s="9" t="s">
        <v>36</v>
      </c>
      <c r="AG25" s="9" t="s">
        <v>36</v>
      </c>
      <c r="AH25" s="9" t="s">
        <v>36</v>
      </c>
      <c r="AI25" s="9" t="s">
        <v>36</v>
      </c>
      <c r="AJ25" s="9" t="s">
        <v>36</v>
      </c>
      <c r="AK25" s="9" t="s">
        <v>36</v>
      </c>
      <c r="AL25" s="9" t="s">
        <v>36</v>
      </c>
      <c r="AM25" s="9" t="s">
        <v>36</v>
      </c>
      <c r="AN25" s="5" t="s">
        <v>36</v>
      </c>
      <c r="AO25" s="5" t="s">
        <v>36</v>
      </c>
      <c r="AP25" s="5" t="s">
        <v>36</v>
      </c>
      <c r="AQ25" s="5" t="s">
        <v>36</v>
      </c>
      <c r="AR25" s="5" t="s">
        <v>36</v>
      </c>
      <c r="AS25" s="5" t="s">
        <v>37</v>
      </c>
      <c r="AT25" s="5" t="s">
        <v>36</v>
      </c>
      <c r="AU25" s="5" t="s">
        <v>36</v>
      </c>
      <c r="AV25" s="5" t="s">
        <v>37</v>
      </c>
      <c r="AW25" s="7">
        <f>COUNTIF(AD25:AV25, "SI")</f>
        <v>17</v>
      </c>
      <c r="AX25" s="6" t="str">
        <f>IF($AS25="SI","CATASTRÓFICO",IF($AW25=0,".",IF($AW25&lt;6,"MODERADO",IF($AW25&lt;12,"MAYOR","CATASTRÓFICO"))))</f>
        <v>CATASTRÓFICO</v>
      </c>
      <c r="AY25" s="6">
        <v>1</v>
      </c>
      <c r="AZ25" s="118">
        <f>IF(AX25="MODERADO",3,IF(AX25="MAYOR",4,IF(AX25="CATASTRÓFICO",5,"0")))</f>
        <v>5</v>
      </c>
      <c r="BA25" s="8">
        <f>IF($AZ25=5,5,IF(AND($AZ25=4,$AY25&gt;2),5,IF(AND($AZ25=4,$AY25&lt;3),4,IF(AND($AZ25=3,$AY25=5),5,IF(AND($AZ25=3,$AY25&gt;2),4,IF(AND($AZ25=3,$AY25&lt;3),3,0))))))</f>
        <v>5</v>
      </c>
      <c r="BB25" s="6" t="str">
        <f>IFERROR(INDEX('Ayuda Diligenciamiento'!$AG$11:$AK$15,MATCH($AY25,'Ayuda Diligenciamiento'!$AF$11:$AF$15,0),MATCH($AZ25,'Ayuda Diligenciamiento'!$AG$10:$AK$10,0)),"")</f>
        <v>CATASTRÓFICO</v>
      </c>
      <c r="BC25" s="324" t="s">
        <v>347</v>
      </c>
      <c r="BD25" s="291"/>
      <c r="BE25" s="291"/>
      <c r="BF25" s="291"/>
      <c r="BG25" s="291"/>
      <c r="BH25" s="291"/>
      <c r="BI25" s="291"/>
      <c r="BJ25" s="291"/>
      <c r="BK25" s="111" t="s">
        <v>821</v>
      </c>
      <c r="BL25" s="315" t="s">
        <v>822</v>
      </c>
      <c r="BM25" s="315"/>
      <c r="BN25" s="315"/>
      <c r="BO25" s="315"/>
      <c r="BP25" s="315"/>
      <c r="BQ25" s="315"/>
      <c r="BR25" s="315"/>
      <c r="BS25" s="9" t="s">
        <v>400</v>
      </c>
      <c r="BT25" s="9" t="s">
        <v>401</v>
      </c>
      <c r="BU25" s="9" t="s">
        <v>402</v>
      </c>
      <c r="BV25" s="9" t="s">
        <v>403</v>
      </c>
      <c r="BW25" s="9" t="s">
        <v>405</v>
      </c>
      <c r="BX25" s="69" t="s">
        <v>406</v>
      </c>
      <c r="BY25" s="9" t="s">
        <v>407</v>
      </c>
      <c r="BZ25" s="9">
        <f t="shared" si="2"/>
        <v>15</v>
      </c>
      <c r="CA25" s="9">
        <f t="shared" si="3"/>
        <v>15</v>
      </c>
      <c r="CB25" s="9">
        <f t="shared" si="4"/>
        <v>15</v>
      </c>
      <c r="CC25" s="9">
        <f t="shared" si="5"/>
        <v>15</v>
      </c>
      <c r="CD25" s="9">
        <f t="shared" si="6"/>
        <v>15</v>
      </c>
      <c r="CE25" s="9">
        <f t="shared" si="7"/>
        <v>15</v>
      </c>
      <c r="CF25" s="9">
        <f t="shared" si="8"/>
        <v>10</v>
      </c>
      <c r="CG25" s="9">
        <f t="shared" si="9"/>
        <v>100</v>
      </c>
      <c r="CH25" s="9" t="str">
        <f t="shared" si="10"/>
        <v>Fuerte</v>
      </c>
      <c r="CI25" s="9" t="s">
        <v>408</v>
      </c>
      <c r="CJ25" s="9" t="str">
        <f t="shared" si="11"/>
        <v>Fuerte</v>
      </c>
      <c r="CK25" s="9" t="str">
        <f t="shared" si="12"/>
        <v>Fuerte</v>
      </c>
      <c r="CL25" s="9" t="str">
        <f t="shared" si="13"/>
        <v>Fuerte</v>
      </c>
      <c r="CM25" s="9" t="s">
        <v>409</v>
      </c>
      <c r="CN25" s="9" t="s">
        <v>412</v>
      </c>
      <c r="CO25" s="9">
        <f>IF(CM25="Directamente",IF(CL25="Fuerte", 2, IF(CL25="Moderado", 1,0)),0)</f>
        <v>2</v>
      </c>
      <c r="CP25" s="9">
        <f>IF(CN25="Directamente",IF(CL25="Fuerte",2,IF(CL25="Moderado",1,0)),IF(AND(CN25="Indirectamente",CL25="Fuerte"),1,0))</f>
        <v>1</v>
      </c>
      <c r="CQ25" s="9">
        <f t="shared" si="1"/>
        <v>1</v>
      </c>
      <c r="CR25" s="9">
        <f t="shared" si="1"/>
        <v>4</v>
      </c>
      <c r="CS25" s="9" t="str">
        <f>IF(CN25&lt;&gt;"",INDEX('Ayuda Diligenciamiento'!$AG$11:$AK$15,MATCH(CQ25,'Ayuda Diligenciamiento'!$AF$11:$AF$15,0),MATCH(CR25,'Ayuda Diligenciamiento'!$AG$10:$AK$10,0)),"")</f>
        <v>MAYOR</v>
      </c>
      <c r="CT25" s="145">
        <f t="shared" si="14"/>
        <v>4</v>
      </c>
      <c r="CU25" s="72"/>
    </row>
    <row r="26" spans="1:99" ht="151.5" customHeight="1" x14ac:dyDescent="0.3">
      <c r="A26" s="286" t="s">
        <v>228</v>
      </c>
      <c r="B26" s="295"/>
      <c r="C26" s="295"/>
      <c r="D26" s="295"/>
      <c r="E26" s="295"/>
      <c r="F26" s="315" t="s">
        <v>305</v>
      </c>
      <c r="G26" s="315"/>
      <c r="H26" s="315"/>
      <c r="I26" s="315"/>
      <c r="J26" s="315"/>
      <c r="K26" s="315"/>
      <c r="L26" s="315"/>
      <c r="M26" s="315"/>
      <c r="N26" s="287" t="s">
        <v>882</v>
      </c>
      <c r="O26" s="295"/>
      <c r="P26" s="295"/>
      <c r="Q26" s="295"/>
      <c r="R26" s="295"/>
      <c r="S26" s="295"/>
      <c r="T26" s="295"/>
      <c r="U26" s="295"/>
      <c r="V26" s="315" t="s">
        <v>129</v>
      </c>
      <c r="W26" s="315"/>
      <c r="X26" s="315"/>
      <c r="Y26" s="315"/>
      <c r="Z26" s="315"/>
      <c r="AA26" s="315"/>
      <c r="AB26" s="315"/>
      <c r="AC26" s="315"/>
      <c r="AD26" s="5" t="s">
        <v>36</v>
      </c>
      <c r="AE26" s="9" t="s">
        <v>36</v>
      </c>
      <c r="AF26" s="9" t="s">
        <v>36</v>
      </c>
      <c r="AG26" s="9" t="s">
        <v>36</v>
      </c>
      <c r="AH26" s="9" t="s">
        <v>36</v>
      </c>
      <c r="AI26" s="9" t="s">
        <v>36</v>
      </c>
      <c r="AJ26" s="9" t="s">
        <v>36</v>
      </c>
      <c r="AK26" s="9" t="s">
        <v>36</v>
      </c>
      <c r="AL26" s="9" t="s">
        <v>36</v>
      </c>
      <c r="AM26" s="9" t="s">
        <v>36</v>
      </c>
      <c r="AN26" s="5" t="s">
        <v>36</v>
      </c>
      <c r="AO26" s="5" t="s">
        <v>36</v>
      </c>
      <c r="AP26" s="5" t="s">
        <v>36</v>
      </c>
      <c r="AQ26" s="5" t="s">
        <v>36</v>
      </c>
      <c r="AR26" s="5" t="s">
        <v>36</v>
      </c>
      <c r="AS26" s="5" t="s">
        <v>37</v>
      </c>
      <c r="AT26" s="5" t="s">
        <v>36</v>
      </c>
      <c r="AU26" s="5" t="s">
        <v>36</v>
      </c>
      <c r="AV26" s="5" t="s">
        <v>37</v>
      </c>
      <c r="AW26" s="7">
        <f>COUNTIF(AD26:AV26, "SI")</f>
        <v>17</v>
      </c>
      <c r="AX26" s="6" t="str">
        <f>IF($AS26="SI","CATASTRÓFICO",IF($AW26=0,".",IF($AW26&lt;6,"MODERADO",IF($AW26&lt;12,"MAYOR","CATASTRÓFICO"))))</f>
        <v>CATASTRÓFICO</v>
      </c>
      <c r="AY26" s="6">
        <v>2</v>
      </c>
      <c r="AZ26" s="118">
        <f>IF(AX26="MODERADO",3,IF(AX26="MAYOR",4,IF(AX26="CATASTRÓFICO",5,"0")))</f>
        <v>5</v>
      </c>
      <c r="BA26" s="8">
        <f>IF($AZ26=5,5,IF(AND($AZ26=4,$AY26&gt;2),5,IF(AND($AZ26=4,$AY26&lt;3),4,IF(AND($AZ26=3,$AY26=5),5,IF(AND($AZ26=3,$AY26&gt;2),4,IF(AND($AZ26=3,$AY26&lt;3),3,0))))))</f>
        <v>5</v>
      </c>
      <c r="BB26" s="6" t="str">
        <f>IFERROR(INDEX('Ayuda Diligenciamiento'!$AG$11:$AK$15,MATCH($AY26,'Ayuda Diligenciamiento'!$AF$11:$AF$15,0),MATCH($AZ26,'Ayuda Diligenciamiento'!$AG$10:$AK$10,0)),"")</f>
        <v>CATASTRÓFICO</v>
      </c>
      <c r="BC26" s="324" t="s">
        <v>348</v>
      </c>
      <c r="BD26" s="356"/>
      <c r="BE26" s="356"/>
      <c r="BF26" s="356"/>
      <c r="BG26" s="356"/>
      <c r="BH26" s="356"/>
      <c r="BI26" s="356"/>
      <c r="BJ26" s="356"/>
      <c r="BK26" s="111" t="s">
        <v>489</v>
      </c>
      <c r="BL26" s="315" t="s">
        <v>742</v>
      </c>
      <c r="BM26" s="315"/>
      <c r="BN26" s="315"/>
      <c r="BO26" s="315"/>
      <c r="BP26" s="315"/>
      <c r="BQ26" s="315"/>
      <c r="BR26" s="315"/>
      <c r="BS26" s="9" t="s">
        <v>400</v>
      </c>
      <c r="BT26" s="9" t="s">
        <v>401</v>
      </c>
      <c r="BU26" s="9" t="s">
        <v>402</v>
      </c>
      <c r="BV26" s="9" t="s">
        <v>403</v>
      </c>
      <c r="BW26" s="9" t="s">
        <v>405</v>
      </c>
      <c r="BX26" s="69" t="s">
        <v>406</v>
      </c>
      <c r="BY26" s="9" t="s">
        <v>407</v>
      </c>
      <c r="BZ26" s="9">
        <f t="shared" si="2"/>
        <v>15</v>
      </c>
      <c r="CA26" s="9">
        <f t="shared" si="3"/>
        <v>15</v>
      </c>
      <c r="CB26" s="9">
        <f t="shared" si="4"/>
        <v>15</v>
      </c>
      <c r="CC26" s="9">
        <f t="shared" si="5"/>
        <v>15</v>
      </c>
      <c r="CD26" s="9">
        <f t="shared" si="6"/>
        <v>15</v>
      </c>
      <c r="CE26" s="9">
        <f t="shared" si="7"/>
        <v>15</v>
      </c>
      <c r="CF26" s="9">
        <f t="shared" si="8"/>
        <v>10</v>
      </c>
      <c r="CG26" s="9">
        <f t="shared" si="9"/>
        <v>100</v>
      </c>
      <c r="CH26" s="9" t="str">
        <f t="shared" si="10"/>
        <v>Fuerte</v>
      </c>
      <c r="CI26" s="9" t="s">
        <v>408</v>
      </c>
      <c r="CJ26" s="9" t="str">
        <f t="shared" si="11"/>
        <v>Fuerte</v>
      </c>
      <c r="CK26" s="9" t="str">
        <f t="shared" si="12"/>
        <v>Fuerte</v>
      </c>
      <c r="CL26" s="9" t="str">
        <f t="shared" si="13"/>
        <v>Fuerte</v>
      </c>
      <c r="CM26" s="9" t="s">
        <v>409</v>
      </c>
      <c r="CN26" s="9" t="s">
        <v>412</v>
      </c>
      <c r="CO26" s="9">
        <f>IF(CM26="Directamente",IF(CL26="Fuerte", 2, IF(CL26="Moderado", 1,0)),0)</f>
        <v>2</v>
      </c>
      <c r="CP26" s="9">
        <f>IF(CN26="Directamente",IF(CL26="Fuerte",2,IF(CL26="Moderado",1,0)),IF(AND(CN26="Indirectamente",CL26="Fuerte"),1,0))</f>
        <v>1</v>
      </c>
      <c r="CQ26" s="9">
        <f t="shared" si="1"/>
        <v>1</v>
      </c>
      <c r="CR26" s="9">
        <f t="shared" si="1"/>
        <v>4</v>
      </c>
      <c r="CS26" s="9" t="str">
        <f>IF(CN26&lt;&gt;"",INDEX('Ayuda Diligenciamiento'!$AG$11:$AK$15,MATCH(CQ26,'Ayuda Diligenciamiento'!$AF$11:$AF$15,0),MATCH(CR26,'Ayuda Diligenciamiento'!$AG$10:$AK$10,0)),"")</f>
        <v>MAYOR</v>
      </c>
      <c r="CT26" s="145">
        <f t="shared" si="14"/>
        <v>4</v>
      </c>
      <c r="CU26" s="72"/>
    </row>
    <row r="27" spans="1:99" ht="111.6" customHeight="1" x14ac:dyDescent="0.3">
      <c r="A27" s="287" t="s">
        <v>225</v>
      </c>
      <c r="B27" s="287"/>
      <c r="C27" s="287"/>
      <c r="D27" s="287"/>
      <c r="E27" s="287"/>
      <c r="F27" s="315" t="s">
        <v>303</v>
      </c>
      <c r="G27" s="315"/>
      <c r="H27" s="315"/>
      <c r="I27" s="315"/>
      <c r="J27" s="315"/>
      <c r="K27" s="315"/>
      <c r="L27" s="315"/>
      <c r="M27" s="315"/>
      <c r="N27" s="287" t="s">
        <v>882</v>
      </c>
      <c r="O27" s="295"/>
      <c r="P27" s="295"/>
      <c r="Q27" s="295"/>
      <c r="R27" s="295"/>
      <c r="S27" s="295"/>
      <c r="T27" s="295"/>
      <c r="U27" s="295"/>
      <c r="V27" s="315" t="s">
        <v>574</v>
      </c>
      <c r="W27" s="315"/>
      <c r="X27" s="315"/>
      <c r="Y27" s="315"/>
      <c r="Z27" s="315"/>
      <c r="AA27" s="315"/>
      <c r="AB27" s="315"/>
      <c r="AC27" s="315"/>
      <c r="AD27" s="5" t="s">
        <v>36</v>
      </c>
      <c r="AE27" s="9" t="s">
        <v>36</v>
      </c>
      <c r="AF27" s="9" t="s">
        <v>36</v>
      </c>
      <c r="AG27" s="9" t="s">
        <v>36</v>
      </c>
      <c r="AH27" s="9" t="s">
        <v>36</v>
      </c>
      <c r="AI27" s="9" t="s">
        <v>36</v>
      </c>
      <c r="AJ27" s="9" t="s">
        <v>36</v>
      </c>
      <c r="AK27" s="9" t="s">
        <v>36</v>
      </c>
      <c r="AL27" s="9" t="s">
        <v>36</v>
      </c>
      <c r="AM27" s="9" t="s">
        <v>36</v>
      </c>
      <c r="AN27" s="5" t="s">
        <v>36</v>
      </c>
      <c r="AO27" s="5" t="s">
        <v>36</v>
      </c>
      <c r="AP27" s="5" t="s">
        <v>36</v>
      </c>
      <c r="AQ27" s="5" t="s">
        <v>36</v>
      </c>
      <c r="AR27" s="5" t="s">
        <v>36</v>
      </c>
      <c r="AS27" s="5" t="s">
        <v>37</v>
      </c>
      <c r="AT27" s="5" t="s">
        <v>36</v>
      </c>
      <c r="AU27" s="5" t="s">
        <v>36</v>
      </c>
      <c r="AV27" s="5" t="s">
        <v>37</v>
      </c>
      <c r="AW27" s="7">
        <f t="shared" ref="AW27:AW36" si="15">COUNTIF(AD27:AV27, "SI")</f>
        <v>17</v>
      </c>
      <c r="AX27" s="6" t="str">
        <f t="shared" ref="AX27:AX36" si="16">IF($AS27="SI","CATASTRÓFICO",IF($AW27=0,".",IF($AW27&lt;6,"MODERADO",IF($AW27&lt;12,"MAYOR","CATASTRÓFICO"))))</f>
        <v>CATASTRÓFICO</v>
      </c>
      <c r="AY27" s="6">
        <v>1</v>
      </c>
      <c r="AZ27" s="118">
        <f t="shared" ref="AZ27:AZ36" si="17">IF(AX27="MODERADO",3,IF(AX27="MAYOR",4,IF(AX27="CATASTRÓFICO",5,"0")))</f>
        <v>5</v>
      </c>
      <c r="BA27" s="8">
        <f t="shared" ref="BA27:BA36" si="18">IF($AZ27=5,5,IF(AND($AZ27=4,$AY27&gt;2),5,IF(AND($AZ27=4,$AY27&lt;3),4,IF(AND($AZ27=3,$AY27=5),5,IF(AND($AZ27=3,$AY27&gt;2),4,IF(AND($AZ27=3,$AY27&lt;3),3,0))))))</f>
        <v>5</v>
      </c>
      <c r="BB27" s="6" t="str">
        <f t="shared" ref="BB27:BB36" si="19">IF(BA27=5,"CATASTRÓFICO",IF(BA27=4,"MAYOR",IF(BA27=3,"MODERADO",".")))</f>
        <v>CATASTRÓFICO</v>
      </c>
      <c r="BC27" s="324" t="s">
        <v>345</v>
      </c>
      <c r="BD27" s="356"/>
      <c r="BE27" s="356"/>
      <c r="BF27" s="356"/>
      <c r="BG27" s="356"/>
      <c r="BH27" s="356"/>
      <c r="BI27" s="356"/>
      <c r="BJ27" s="356"/>
      <c r="BK27" s="111" t="s">
        <v>491</v>
      </c>
      <c r="BL27" s="315" t="s">
        <v>742</v>
      </c>
      <c r="BM27" s="315"/>
      <c r="BN27" s="315"/>
      <c r="BO27" s="315"/>
      <c r="BP27" s="315"/>
      <c r="BQ27" s="315"/>
      <c r="BR27" s="315"/>
      <c r="BS27" s="9" t="s">
        <v>400</v>
      </c>
      <c r="BT27" s="9" t="s">
        <v>401</v>
      </c>
      <c r="BU27" s="9" t="s">
        <v>402</v>
      </c>
      <c r="BV27" s="9" t="s">
        <v>403</v>
      </c>
      <c r="BW27" s="9" t="s">
        <v>405</v>
      </c>
      <c r="BX27" s="69" t="s">
        <v>406</v>
      </c>
      <c r="BY27" s="9" t="s">
        <v>407</v>
      </c>
      <c r="BZ27" s="9">
        <f t="shared" si="2"/>
        <v>15</v>
      </c>
      <c r="CA27" s="9">
        <f t="shared" si="3"/>
        <v>15</v>
      </c>
      <c r="CB27" s="9">
        <f t="shared" si="4"/>
        <v>15</v>
      </c>
      <c r="CC27" s="9">
        <f t="shared" si="5"/>
        <v>15</v>
      </c>
      <c r="CD27" s="9">
        <f t="shared" si="6"/>
        <v>15</v>
      </c>
      <c r="CE27" s="9">
        <f t="shared" si="7"/>
        <v>15</v>
      </c>
      <c r="CF27" s="9">
        <f t="shared" si="8"/>
        <v>10</v>
      </c>
      <c r="CG27" s="9">
        <f t="shared" si="9"/>
        <v>100</v>
      </c>
      <c r="CH27" s="9" t="str">
        <f t="shared" si="10"/>
        <v>Fuerte</v>
      </c>
      <c r="CI27" s="9" t="s">
        <v>408</v>
      </c>
      <c r="CJ27" s="9" t="str">
        <f t="shared" si="11"/>
        <v>Fuerte</v>
      </c>
      <c r="CK27" s="9" t="str">
        <f t="shared" si="12"/>
        <v>Fuerte</v>
      </c>
      <c r="CL27" s="9" t="str">
        <f t="shared" si="13"/>
        <v>Fuerte</v>
      </c>
      <c r="CM27" s="9" t="s">
        <v>409</v>
      </c>
      <c r="CN27" s="9" t="s">
        <v>412</v>
      </c>
      <c r="CO27" s="9">
        <f t="shared" ref="CO27:CO36" si="20">IF(CM27="Directamente",IF(CL27="Fuerte", 2, IF(CL27="Moderado", 1,0)),0)</f>
        <v>2</v>
      </c>
      <c r="CP27" s="9">
        <f t="shared" ref="CP27:CP36" si="21">IF(CN27="Directamente",IF(CL27="Fuerte",2,IF(CL27="Moderado",1,0)),IF(AND(CN27="Indirectamente",CL27="Fuerte"),1,0))</f>
        <v>1</v>
      </c>
      <c r="CQ27" s="9">
        <f t="shared" ref="CQ27:CQ36" si="22">IF(AY27-CO27&lt;=0,1,AY27-CO27)</f>
        <v>1</v>
      </c>
      <c r="CR27" s="9">
        <f t="shared" ref="CR27:CR36" si="23">IF(AZ27-CP27&lt;=0,1,AZ27-CP27)</f>
        <v>4</v>
      </c>
      <c r="CS27" s="9" t="str">
        <f>IF(CN27&lt;&gt;"",INDEX('Ayuda Diligenciamiento'!$AG$11:$AK$15,MATCH(CQ27,'Ayuda Diligenciamiento'!$AF$11:$AF$15,0),MATCH(CR27,'Ayuda Diligenciamiento'!$AG$10:$AK$10,0)),"")</f>
        <v>MAYOR</v>
      </c>
      <c r="CT27" s="145">
        <f t="shared" si="14"/>
        <v>4</v>
      </c>
      <c r="CU27" s="72"/>
    </row>
    <row r="28" spans="1:99" ht="111.6" customHeight="1" x14ac:dyDescent="0.3">
      <c r="A28" s="287" t="s">
        <v>226</v>
      </c>
      <c r="B28" s="287"/>
      <c r="C28" s="287"/>
      <c r="D28" s="287"/>
      <c r="E28" s="287"/>
      <c r="F28" s="315" t="s">
        <v>229</v>
      </c>
      <c r="G28" s="315"/>
      <c r="H28" s="315"/>
      <c r="I28" s="315"/>
      <c r="J28" s="315"/>
      <c r="K28" s="315"/>
      <c r="L28" s="315"/>
      <c r="M28" s="315"/>
      <c r="N28" s="287" t="s">
        <v>882</v>
      </c>
      <c r="O28" s="295"/>
      <c r="P28" s="295"/>
      <c r="Q28" s="295"/>
      <c r="R28" s="295"/>
      <c r="S28" s="295"/>
      <c r="T28" s="295"/>
      <c r="U28" s="295"/>
      <c r="V28" s="291" t="s">
        <v>128</v>
      </c>
      <c r="W28" s="356"/>
      <c r="X28" s="356"/>
      <c r="Y28" s="356"/>
      <c r="Z28" s="356"/>
      <c r="AA28" s="356"/>
      <c r="AB28" s="356"/>
      <c r="AC28" s="358"/>
      <c r="AD28" s="5" t="s">
        <v>36</v>
      </c>
      <c r="AE28" s="9" t="s">
        <v>36</v>
      </c>
      <c r="AF28" s="9" t="s">
        <v>36</v>
      </c>
      <c r="AG28" s="9" t="s">
        <v>36</v>
      </c>
      <c r="AH28" s="9" t="s">
        <v>36</v>
      </c>
      <c r="AI28" s="9" t="s">
        <v>36</v>
      </c>
      <c r="AJ28" s="9" t="s">
        <v>36</v>
      </c>
      <c r="AK28" s="9" t="s">
        <v>36</v>
      </c>
      <c r="AL28" s="9" t="s">
        <v>36</v>
      </c>
      <c r="AM28" s="9" t="s">
        <v>36</v>
      </c>
      <c r="AN28" s="5" t="s">
        <v>36</v>
      </c>
      <c r="AO28" s="5" t="s">
        <v>36</v>
      </c>
      <c r="AP28" s="5" t="s">
        <v>36</v>
      </c>
      <c r="AQ28" s="5" t="s">
        <v>36</v>
      </c>
      <c r="AR28" s="5" t="s">
        <v>36</v>
      </c>
      <c r="AS28" s="5" t="s">
        <v>37</v>
      </c>
      <c r="AT28" s="5" t="s">
        <v>36</v>
      </c>
      <c r="AU28" s="5" t="s">
        <v>36</v>
      </c>
      <c r="AV28" s="5" t="s">
        <v>37</v>
      </c>
      <c r="AW28" s="7">
        <f t="shared" si="15"/>
        <v>17</v>
      </c>
      <c r="AX28" s="6" t="str">
        <f t="shared" si="16"/>
        <v>CATASTRÓFICO</v>
      </c>
      <c r="AY28" s="6">
        <v>1</v>
      </c>
      <c r="AZ28" s="118">
        <f t="shared" si="17"/>
        <v>5</v>
      </c>
      <c r="BA28" s="8">
        <f t="shared" si="18"/>
        <v>5</v>
      </c>
      <c r="BB28" s="6" t="str">
        <f t="shared" si="19"/>
        <v>CATASTRÓFICO</v>
      </c>
      <c r="BC28" s="324" t="s">
        <v>346</v>
      </c>
      <c r="BD28" s="356"/>
      <c r="BE28" s="356"/>
      <c r="BF28" s="356"/>
      <c r="BG28" s="356"/>
      <c r="BH28" s="356"/>
      <c r="BI28" s="356"/>
      <c r="BJ28" s="356"/>
      <c r="BK28" s="111" t="s">
        <v>490</v>
      </c>
      <c r="BL28" s="315" t="s">
        <v>820</v>
      </c>
      <c r="BM28" s="315"/>
      <c r="BN28" s="315"/>
      <c r="BO28" s="315"/>
      <c r="BP28" s="315"/>
      <c r="BQ28" s="315"/>
      <c r="BR28" s="315"/>
      <c r="BS28" s="9" t="s">
        <v>400</v>
      </c>
      <c r="BT28" s="9" t="s">
        <v>401</v>
      </c>
      <c r="BU28" s="9" t="s">
        <v>402</v>
      </c>
      <c r="BV28" s="9" t="s">
        <v>403</v>
      </c>
      <c r="BW28" s="9" t="s">
        <v>405</v>
      </c>
      <c r="BX28" s="69" t="s">
        <v>406</v>
      </c>
      <c r="BY28" s="9" t="s">
        <v>407</v>
      </c>
      <c r="BZ28" s="9">
        <f t="shared" si="2"/>
        <v>15</v>
      </c>
      <c r="CA28" s="9">
        <f t="shared" si="3"/>
        <v>15</v>
      </c>
      <c r="CB28" s="9">
        <f t="shared" si="4"/>
        <v>15</v>
      </c>
      <c r="CC28" s="9">
        <f t="shared" si="5"/>
        <v>15</v>
      </c>
      <c r="CD28" s="9">
        <f t="shared" si="6"/>
        <v>15</v>
      </c>
      <c r="CE28" s="9">
        <f t="shared" si="7"/>
        <v>15</v>
      </c>
      <c r="CF28" s="9">
        <f t="shared" si="8"/>
        <v>10</v>
      </c>
      <c r="CG28" s="9">
        <f t="shared" si="9"/>
        <v>100</v>
      </c>
      <c r="CH28" s="9" t="str">
        <f t="shared" si="10"/>
        <v>Fuerte</v>
      </c>
      <c r="CI28" s="9" t="s">
        <v>408</v>
      </c>
      <c r="CJ28" s="9" t="str">
        <f t="shared" si="11"/>
        <v>Fuerte</v>
      </c>
      <c r="CK28" s="9" t="str">
        <f t="shared" si="12"/>
        <v>Fuerte</v>
      </c>
      <c r="CL28" s="9" t="str">
        <f t="shared" si="13"/>
        <v>Fuerte</v>
      </c>
      <c r="CM28" s="9" t="s">
        <v>409</v>
      </c>
      <c r="CN28" s="9" t="s">
        <v>412</v>
      </c>
      <c r="CO28" s="9">
        <f t="shared" si="20"/>
        <v>2</v>
      </c>
      <c r="CP28" s="9">
        <f t="shared" si="21"/>
        <v>1</v>
      </c>
      <c r="CQ28" s="9">
        <f t="shared" si="22"/>
        <v>1</v>
      </c>
      <c r="CR28" s="9">
        <f t="shared" si="23"/>
        <v>4</v>
      </c>
      <c r="CS28" s="9" t="str">
        <f>IF(CN28&lt;&gt;"",INDEX('Ayuda Diligenciamiento'!$AG$11:$AK$15,MATCH(CQ28,'Ayuda Diligenciamiento'!$AF$11:$AF$15,0),MATCH(CR28,'Ayuda Diligenciamiento'!$AG$10:$AK$10,0)),"")</f>
        <v>MAYOR</v>
      </c>
      <c r="CT28" s="145">
        <f t="shared" si="14"/>
        <v>4</v>
      </c>
      <c r="CU28" s="72"/>
    </row>
    <row r="29" spans="1:99" ht="159" customHeight="1" x14ac:dyDescent="0.3">
      <c r="A29" s="286" t="s">
        <v>227</v>
      </c>
      <c r="B29" s="295"/>
      <c r="C29" s="295"/>
      <c r="D29" s="295"/>
      <c r="E29" s="295"/>
      <c r="F29" s="315" t="s">
        <v>304</v>
      </c>
      <c r="G29" s="322"/>
      <c r="H29" s="322"/>
      <c r="I29" s="322"/>
      <c r="J29" s="322"/>
      <c r="K29" s="322"/>
      <c r="L29" s="322"/>
      <c r="M29" s="322"/>
      <c r="N29" s="287" t="s">
        <v>882</v>
      </c>
      <c r="O29" s="295"/>
      <c r="P29" s="295"/>
      <c r="Q29" s="295"/>
      <c r="R29" s="295"/>
      <c r="S29" s="295"/>
      <c r="T29" s="295"/>
      <c r="U29" s="295"/>
      <c r="V29" s="315" t="s">
        <v>128</v>
      </c>
      <c r="W29" s="322"/>
      <c r="X29" s="322"/>
      <c r="Y29" s="322"/>
      <c r="Z29" s="322"/>
      <c r="AA29" s="322"/>
      <c r="AB29" s="322"/>
      <c r="AC29" s="323"/>
      <c r="AD29" s="5" t="s">
        <v>36</v>
      </c>
      <c r="AE29" s="9" t="s">
        <v>36</v>
      </c>
      <c r="AF29" s="9" t="s">
        <v>36</v>
      </c>
      <c r="AG29" s="9" t="s">
        <v>36</v>
      </c>
      <c r="AH29" s="9" t="s">
        <v>36</v>
      </c>
      <c r="AI29" s="9" t="s">
        <v>36</v>
      </c>
      <c r="AJ29" s="9" t="s">
        <v>36</v>
      </c>
      <c r="AK29" s="9" t="s">
        <v>36</v>
      </c>
      <c r="AL29" s="9" t="s">
        <v>36</v>
      </c>
      <c r="AM29" s="9" t="s">
        <v>36</v>
      </c>
      <c r="AN29" s="5" t="s">
        <v>36</v>
      </c>
      <c r="AO29" s="5" t="s">
        <v>36</v>
      </c>
      <c r="AP29" s="5" t="s">
        <v>36</v>
      </c>
      <c r="AQ29" s="5" t="s">
        <v>36</v>
      </c>
      <c r="AR29" s="5" t="s">
        <v>36</v>
      </c>
      <c r="AS29" s="5" t="s">
        <v>37</v>
      </c>
      <c r="AT29" s="5" t="s">
        <v>36</v>
      </c>
      <c r="AU29" s="5" t="s">
        <v>36</v>
      </c>
      <c r="AV29" s="5" t="s">
        <v>37</v>
      </c>
      <c r="AW29" s="7">
        <f t="shared" si="15"/>
        <v>17</v>
      </c>
      <c r="AX29" s="6" t="str">
        <f t="shared" si="16"/>
        <v>CATASTRÓFICO</v>
      </c>
      <c r="AY29" s="6">
        <v>1</v>
      </c>
      <c r="AZ29" s="118">
        <f t="shared" si="17"/>
        <v>5</v>
      </c>
      <c r="BA29" s="8">
        <f t="shared" si="18"/>
        <v>5</v>
      </c>
      <c r="BB29" s="6" t="str">
        <f t="shared" si="19"/>
        <v>CATASTRÓFICO</v>
      </c>
      <c r="BC29" s="324" t="s">
        <v>347</v>
      </c>
      <c r="BD29" s="291"/>
      <c r="BE29" s="291"/>
      <c r="BF29" s="291"/>
      <c r="BG29" s="291"/>
      <c r="BH29" s="291"/>
      <c r="BI29" s="291"/>
      <c r="BJ29" s="291"/>
      <c r="BK29" s="111" t="s">
        <v>821</v>
      </c>
      <c r="BL29" s="315" t="s">
        <v>822</v>
      </c>
      <c r="BM29" s="315"/>
      <c r="BN29" s="315"/>
      <c r="BO29" s="315"/>
      <c r="BP29" s="315"/>
      <c r="BQ29" s="315"/>
      <c r="BR29" s="315"/>
      <c r="BS29" s="9" t="s">
        <v>400</v>
      </c>
      <c r="BT29" s="9" t="s">
        <v>401</v>
      </c>
      <c r="BU29" s="9" t="s">
        <v>402</v>
      </c>
      <c r="BV29" s="9" t="s">
        <v>403</v>
      </c>
      <c r="BW29" s="9" t="s">
        <v>405</v>
      </c>
      <c r="BX29" s="69" t="s">
        <v>406</v>
      </c>
      <c r="BY29" s="9" t="s">
        <v>407</v>
      </c>
      <c r="BZ29" s="9">
        <f t="shared" si="2"/>
        <v>15</v>
      </c>
      <c r="CA29" s="9">
        <f t="shared" si="3"/>
        <v>15</v>
      </c>
      <c r="CB29" s="9">
        <f t="shared" si="4"/>
        <v>15</v>
      </c>
      <c r="CC29" s="9">
        <f t="shared" si="5"/>
        <v>15</v>
      </c>
      <c r="CD29" s="9">
        <f t="shared" si="6"/>
        <v>15</v>
      </c>
      <c r="CE29" s="9">
        <f t="shared" si="7"/>
        <v>15</v>
      </c>
      <c r="CF29" s="9">
        <f t="shared" si="8"/>
        <v>10</v>
      </c>
      <c r="CG29" s="9">
        <f t="shared" si="9"/>
        <v>100</v>
      </c>
      <c r="CH29" s="9" t="str">
        <f t="shared" si="10"/>
        <v>Fuerte</v>
      </c>
      <c r="CI29" s="9" t="s">
        <v>408</v>
      </c>
      <c r="CJ29" s="9" t="str">
        <f t="shared" si="11"/>
        <v>Fuerte</v>
      </c>
      <c r="CK29" s="9" t="str">
        <f t="shared" si="12"/>
        <v>Fuerte</v>
      </c>
      <c r="CL29" s="9" t="str">
        <f t="shared" si="13"/>
        <v>Fuerte</v>
      </c>
      <c r="CM29" s="9" t="s">
        <v>409</v>
      </c>
      <c r="CN29" s="9" t="s">
        <v>412</v>
      </c>
      <c r="CO29" s="9">
        <f t="shared" si="20"/>
        <v>2</v>
      </c>
      <c r="CP29" s="9">
        <f t="shared" si="21"/>
        <v>1</v>
      </c>
      <c r="CQ29" s="9">
        <f t="shared" si="22"/>
        <v>1</v>
      </c>
      <c r="CR29" s="9">
        <f t="shared" si="23"/>
        <v>4</v>
      </c>
      <c r="CS29" s="9" t="str">
        <f>IF(CN29&lt;&gt;"",INDEX('Ayuda Diligenciamiento'!$AG$11:$AK$15,MATCH(CQ29,'Ayuda Diligenciamiento'!$AF$11:$AF$15,0),MATCH(CR29,'Ayuda Diligenciamiento'!$AG$10:$AK$10,0)),"")</f>
        <v>MAYOR</v>
      </c>
      <c r="CT29" s="145">
        <f t="shared" si="14"/>
        <v>4</v>
      </c>
      <c r="CU29" s="72"/>
    </row>
    <row r="30" spans="1:99" ht="161.4" customHeight="1" x14ac:dyDescent="0.3">
      <c r="A30" s="286" t="s">
        <v>575</v>
      </c>
      <c r="B30" s="295"/>
      <c r="C30" s="295"/>
      <c r="D30" s="295"/>
      <c r="E30" s="295"/>
      <c r="F30" s="315" t="s">
        <v>305</v>
      </c>
      <c r="G30" s="315"/>
      <c r="H30" s="315"/>
      <c r="I30" s="315"/>
      <c r="J30" s="315"/>
      <c r="K30" s="315"/>
      <c r="L30" s="315"/>
      <c r="M30" s="315"/>
      <c r="N30" s="287" t="s">
        <v>882</v>
      </c>
      <c r="O30" s="295"/>
      <c r="P30" s="295"/>
      <c r="Q30" s="295"/>
      <c r="R30" s="295"/>
      <c r="S30" s="295"/>
      <c r="T30" s="295"/>
      <c r="U30" s="295"/>
      <c r="V30" s="315" t="s">
        <v>129</v>
      </c>
      <c r="W30" s="315"/>
      <c r="X30" s="315"/>
      <c r="Y30" s="315"/>
      <c r="Z30" s="315"/>
      <c r="AA30" s="315"/>
      <c r="AB30" s="315"/>
      <c r="AC30" s="315"/>
      <c r="AD30" s="5" t="s">
        <v>36</v>
      </c>
      <c r="AE30" s="9" t="s">
        <v>36</v>
      </c>
      <c r="AF30" s="9" t="s">
        <v>36</v>
      </c>
      <c r="AG30" s="9" t="s">
        <v>36</v>
      </c>
      <c r="AH30" s="9" t="s">
        <v>36</v>
      </c>
      <c r="AI30" s="9" t="s">
        <v>36</v>
      </c>
      <c r="AJ30" s="9" t="s">
        <v>36</v>
      </c>
      <c r="AK30" s="9" t="s">
        <v>36</v>
      </c>
      <c r="AL30" s="9" t="s">
        <v>36</v>
      </c>
      <c r="AM30" s="9" t="s">
        <v>36</v>
      </c>
      <c r="AN30" s="5" t="s">
        <v>36</v>
      </c>
      <c r="AO30" s="5" t="s">
        <v>36</v>
      </c>
      <c r="AP30" s="5" t="s">
        <v>36</v>
      </c>
      <c r="AQ30" s="5" t="s">
        <v>36</v>
      </c>
      <c r="AR30" s="5" t="s">
        <v>36</v>
      </c>
      <c r="AS30" s="5" t="s">
        <v>37</v>
      </c>
      <c r="AT30" s="5" t="s">
        <v>36</v>
      </c>
      <c r="AU30" s="5" t="s">
        <v>36</v>
      </c>
      <c r="AV30" s="5" t="s">
        <v>37</v>
      </c>
      <c r="AW30" s="7">
        <f t="shared" si="15"/>
        <v>17</v>
      </c>
      <c r="AX30" s="6" t="str">
        <f t="shared" si="16"/>
        <v>CATASTRÓFICO</v>
      </c>
      <c r="AY30" s="6">
        <v>1</v>
      </c>
      <c r="AZ30" s="118">
        <f t="shared" si="17"/>
        <v>5</v>
      </c>
      <c r="BA30" s="8">
        <f t="shared" si="18"/>
        <v>5</v>
      </c>
      <c r="BB30" s="6" t="str">
        <f t="shared" si="19"/>
        <v>CATASTRÓFICO</v>
      </c>
      <c r="BC30" s="324" t="s">
        <v>348</v>
      </c>
      <c r="BD30" s="356"/>
      <c r="BE30" s="356"/>
      <c r="BF30" s="356"/>
      <c r="BG30" s="356"/>
      <c r="BH30" s="356"/>
      <c r="BI30" s="356"/>
      <c r="BJ30" s="356"/>
      <c r="BK30" s="111" t="s">
        <v>489</v>
      </c>
      <c r="BL30" s="315" t="s">
        <v>742</v>
      </c>
      <c r="BM30" s="315"/>
      <c r="BN30" s="315"/>
      <c r="BO30" s="315"/>
      <c r="BP30" s="315"/>
      <c r="BQ30" s="315"/>
      <c r="BR30" s="315"/>
      <c r="BS30" s="9" t="s">
        <v>400</v>
      </c>
      <c r="BT30" s="9" t="s">
        <v>401</v>
      </c>
      <c r="BU30" s="9" t="s">
        <v>402</v>
      </c>
      <c r="BV30" s="9" t="s">
        <v>403</v>
      </c>
      <c r="BW30" s="9" t="s">
        <v>405</v>
      </c>
      <c r="BX30" s="69" t="s">
        <v>406</v>
      </c>
      <c r="BY30" s="9" t="s">
        <v>407</v>
      </c>
      <c r="BZ30" s="9">
        <f t="shared" si="2"/>
        <v>15</v>
      </c>
      <c r="CA30" s="9">
        <f t="shared" si="3"/>
        <v>15</v>
      </c>
      <c r="CB30" s="9">
        <f t="shared" si="4"/>
        <v>15</v>
      </c>
      <c r="CC30" s="9">
        <f t="shared" si="5"/>
        <v>15</v>
      </c>
      <c r="CD30" s="9">
        <f t="shared" si="6"/>
        <v>15</v>
      </c>
      <c r="CE30" s="9">
        <f t="shared" si="7"/>
        <v>15</v>
      </c>
      <c r="CF30" s="9">
        <f t="shared" si="8"/>
        <v>10</v>
      </c>
      <c r="CG30" s="9">
        <f t="shared" si="9"/>
        <v>100</v>
      </c>
      <c r="CH30" s="9" t="str">
        <f t="shared" si="10"/>
        <v>Fuerte</v>
      </c>
      <c r="CI30" s="9" t="s">
        <v>408</v>
      </c>
      <c r="CJ30" s="9" t="str">
        <f t="shared" si="11"/>
        <v>Fuerte</v>
      </c>
      <c r="CK30" s="9" t="str">
        <f t="shared" si="12"/>
        <v>Fuerte</v>
      </c>
      <c r="CL30" s="9" t="str">
        <f t="shared" si="13"/>
        <v>Fuerte</v>
      </c>
      <c r="CM30" s="9" t="s">
        <v>409</v>
      </c>
      <c r="CN30" s="9" t="s">
        <v>412</v>
      </c>
      <c r="CO30" s="9">
        <f t="shared" si="20"/>
        <v>2</v>
      </c>
      <c r="CP30" s="9">
        <f t="shared" si="21"/>
        <v>1</v>
      </c>
      <c r="CQ30" s="9">
        <f t="shared" si="22"/>
        <v>1</v>
      </c>
      <c r="CR30" s="9">
        <f t="shared" si="23"/>
        <v>4</v>
      </c>
      <c r="CS30" s="9" t="str">
        <f>IF(CN30&lt;&gt;"",INDEX('Ayuda Diligenciamiento'!$AG$11:$AK$15,MATCH(CQ30,'Ayuda Diligenciamiento'!$AF$11:$AF$15,0),MATCH(CR30,'Ayuda Diligenciamiento'!$AG$10:$AK$10,0)),"")</f>
        <v>MAYOR</v>
      </c>
      <c r="CT30" s="145">
        <f t="shared" si="14"/>
        <v>4</v>
      </c>
      <c r="CU30" s="72"/>
    </row>
    <row r="31" spans="1:99" ht="111.6" customHeight="1" x14ac:dyDescent="0.3">
      <c r="A31" s="286" t="s">
        <v>576</v>
      </c>
      <c r="B31" s="287"/>
      <c r="C31" s="287"/>
      <c r="D31" s="287"/>
      <c r="E31" s="287"/>
      <c r="F31" s="315" t="s">
        <v>577</v>
      </c>
      <c r="G31" s="315"/>
      <c r="H31" s="315"/>
      <c r="I31" s="315"/>
      <c r="J31" s="315"/>
      <c r="K31" s="315"/>
      <c r="L31" s="315"/>
      <c r="M31" s="315"/>
      <c r="N31" s="287" t="s">
        <v>883</v>
      </c>
      <c r="O31" s="295"/>
      <c r="P31" s="295"/>
      <c r="Q31" s="295"/>
      <c r="R31" s="295"/>
      <c r="S31" s="295"/>
      <c r="T31" s="295"/>
      <c r="U31" s="295"/>
      <c r="V31" s="315" t="s">
        <v>358</v>
      </c>
      <c r="W31" s="322"/>
      <c r="X31" s="322"/>
      <c r="Y31" s="322"/>
      <c r="Z31" s="322"/>
      <c r="AA31" s="322"/>
      <c r="AB31" s="322"/>
      <c r="AC31" s="323"/>
      <c r="AD31" s="5" t="s">
        <v>36</v>
      </c>
      <c r="AE31" s="9" t="s">
        <v>36</v>
      </c>
      <c r="AF31" s="9" t="s">
        <v>36</v>
      </c>
      <c r="AG31" s="9" t="s">
        <v>36</v>
      </c>
      <c r="AH31" s="9" t="s">
        <v>36</v>
      </c>
      <c r="AI31" s="9" t="s">
        <v>36</v>
      </c>
      <c r="AJ31" s="9" t="s">
        <v>36</v>
      </c>
      <c r="AK31" s="9" t="s">
        <v>36</v>
      </c>
      <c r="AL31" s="9" t="s">
        <v>36</v>
      </c>
      <c r="AM31" s="9" t="s">
        <v>36</v>
      </c>
      <c r="AN31" s="5" t="s">
        <v>36</v>
      </c>
      <c r="AO31" s="5" t="s">
        <v>36</v>
      </c>
      <c r="AP31" s="5" t="s">
        <v>36</v>
      </c>
      <c r="AQ31" s="5" t="s">
        <v>36</v>
      </c>
      <c r="AR31" s="5" t="s">
        <v>36</v>
      </c>
      <c r="AS31" s="5" t="s">
        <v>37</v>
      </c>
      <c r="AT31" s="5" t="s">
        <v>36</v>
      </c>
      <c r="AU31" s="5" t="s">
        <v>36</v>
      </c>
      <c r="AV31" s="5" t="s">
        <v>37</v>
      </c>
      <c r="AW31" s="7">
        <f t="shared" si="15"/>
        <v>17</v>
      </c>
      <c r="AX31" s="6" t="str">
        <f t="shared" si="16"/>
        <v>CATASTRÓFICO</v>
      </c>
      <c r="AY31" s="6">
        <v>1</v>
      </c>
      <c r="AZ31" s="118">
        <f t="shared" si="17"/>
        <v>5</v>
      </c>
      <c r="BA31" s="8">
        <f t="shared" si="18"/>
        <v>5</v>
      </c>
      <c r="BB31" s="6" t="str">
        <f t="shared" si="19"/>
        <v>CATASTRÓFICO</v>
      </c>
      <c r="BC31" s="357" t="s">
        <v>823</v>
      </c>
      <c r="BD31" s="322"/>
      <c r="BE31" s="322"/>
      <c r="BF31" s="322"/>
      <c r="BG31" s="322"/>
      <c r="BH31" s="322"/>
      <c r="BI31" s="322"/>
      <c r="BJ31" s="322"/>
      <c r="BK31" s="111" t="s">
        <v>830</v>
      </c>
      <c r="BL31" s="315" t="s">
        <v>829</v>
      </c>
      <c r="BM31" s="315"/>
      <c r="BN31" s="315"/>
      <c r="BO31" s="315"/>
      <c r="BP31" s="315"/>
      <c r="BQ31" s="315"/>
      <c r="BR31" s="315"/>
      <c r="BS31" s="9" t="s">
        <v>400</v>
      </c>
      <c r="BT31" s="9" t="s">
        <v>401</v>
      </c>
      <c r="BU31" s="9" t="s">
        <v>402</v>
      </c>
      <c r="BV31" s="9" t="s">
        <v>403</v>
      </c>
      <c r="BW31" s="9" t="s">
        <v>405</v>
      </c>
      <c r="BX31" s="69" t="s">
        <v>406</v>
      </c>
      <c r="BY31" s="9" t="s">
        <v>407</v>
      </c>
      <c r="BZ31" s="9">
        <f t="shared" si="2"/>
        <v>15</v>
      </c>
      <c r="CA31" s="9">
        <f t="shared" si="3"/>
        <v>15</v>
      </c>
      <c r="CB31" s="9">
        <f t="shared" si="4"/>
        <v>15</v>
      </c>
      <c r="CC31" s="9">
        <f t="shared" si="5"/>
        <v>15</v>
      </c>
      <c r="CD31" s="9">
        <f t="shared" si="6"/>
        <v>15</v>
      </c>
      <c r="CE31" s="9">
        <f t="shared" si="7"/>
        <v>15</v>
      </c>
      <c r="CF31" s="9">
        <f t="shared" si="8"/>
        <v>10</v>
      </c>
      <c r="CG31" s="9">
        <f t="shared" si="9"/>
        <v>100</v>
      </c>
      <c r="CH31" s="9" t="str">
        <f t="shared" si="10"/>
        <v>Fuerte</v>
      </c>
      <c r="CI31" s="9" t="s">
        <v>408</v>
      </c>
      <c r="CJ31" s="9" t="str">
        <f t="shared" si="11"/>
        <v>Fuerte</v>
      </c>
      <c r="CK31" s="9" t="str">
        <f t="shared" si="12"/>
        <v>Fuerte</v>
      </c>
      <c r="CL31" s="9" t="str">
        <f t="shared" si="13"/>
        <v>Fuerte</v>
      </c>
      <c r="CM31" s="9" t="s">
        <v>409</v>
      </c>
      <c r="CN31" s="9" t="s">
        <v>412</v>
      </c>
      <c r="CO31" s="9">
        <f t="shared" si="20"/>
        <v>2</v>
      </c>
      <c r="CP31" s="9">
        <f t="shared" si="21"/>
        <v>1</v>
      </c>
      <c r="CQ31" s="9">
        <f t="shared" si="22"/>
        <v>1</v>
      </c>
      <c r="CR31" s="9">
        <f t="shared" si="23"/>
        <v>4</v>
      </c>
      <c r="CS31" s="9" t="str">
        <f>IF(CN31&lt;&gt;"",INDEX('Ayuda Diligenciamiento'!$AG$11:$AK$15,MATCH(CQ31,'Ayuda Diligenciamiento'!$AF$11:$AF$15,0),MATCH(CR31,'Ayuda Diligenciamiento'!$AG$10:$AK$10,0)),"")</f>
        <v>MAYOR</v>
      </c>
      <c r="CT31" s="145">
        <f t="shared" si="14"/>
        <v>4</v>
      </c>
      <c r="CU31" s="72"/>
    </row>
    <row r="32" spans="1:99" ht="183.6" customHeight="1" x14ac:dyDescent="0.3">
      <c r="A32" s="286" t="s">
        <v>578</v>
      </c>
      <c r="B32" s="295"/>
      <c r="C32" s="295"/>
      <c r="D32" s="295"/>
      <c r="E32" s="295"/>
      <c r="F32" s="315" t="s">
        <v>579</v>
      </c>
      <c r="G32" s="315"/>
      <c r="H32" s="315"/>
      <c r="I32" s="315"/>
      <c r="J32" s="315"/>
      <c r="K32" s="315"/>
      <c r="L32" s="315"/>
      <c r="M32" s="315"/>
      <c r="N32" s="287" t="s">
        <v>580</v>
      </c>
      <c r="O32" s="295"/>
      <c r="P32" s="295"/>
      <c r="Q32" s="295"/>
      <c r="R32" s="295"/>
      <c r="S32" s="295"/>
      <c r="T32" s="295"/>
      <c r="U32" s="295"/>
      <c r="V32" s="315" t="s">
        <v>581</v>
      </c>
      <c r="W32" s="322"/>
      <c r="X32" s="322"/>
      <c r="Y32" s="322"/>
      <c r="Z32" s="322"/>
      <c r="AA32" s="322"/>
      <c r="AB32" s="322"/>
      <c r="AC32" s="323"/>
      <c r="AD32" s="5" t="s">
        <v>36</v>
      </c>
      <c r="AE32" s="9" t="s">
        <v>36</v>
      </c>
      <c r="AF32" s="9" t="s">
        <v>36</v>
      </c>
      <c r="AG32" s="9" t="s">
        <v>36</v>
      </c>
      <c r="AH32" s="9" t="s">
        <v>36</v>
      </c>
      <c r="AI32" s="9" t="s">
        <v>36</v>
      </c>
      <c r="AJ32" s="9" t="s">
        <v>36</v>
      </c>
      <c r="AK32" s="9" t="s">
        <v>36</v>
      </c>
      <c r="AL32" s="9" t="s">
        <v>36</v>
      </c>
      <c r="AM32" s="9" t="s">
        <v>36</v>
      </c>
      <c r="AN32" s="5" t="s">
        <v>36</v>
      </c>
      <c r="AO32" s="5" t="s">
        <v>36</v>
      </c>
      <c r="AP32" s="5" t="s">
        <v>36</v>
      </c>
      <c r="AQ32" s="5" t="s">
        <v>36</v>
      </c>
      <c r="AR32" s="5" t="s">
        <v>36</v>
      </c>
      <c r="AS32" s="5" t="s">
        <v>37</v>
      </c>
      <c r="AT32" s="5" t="s">
        <v>36</v>
      </c>
      <c r="AU32" s="5" t="s">
        <v>36</v>
      </c>
      <c r="AV32" s="5" t="s">
        <v>37</v>
      </c>
      <c r="AW32" s="7">
        <f t="shared" si="15"/>
        <v>17</v>
      </c>
      <c r="AX32" s="6" t="str">
        <f t="shared" si="16"/>
        <v>CATASTRÓFICO</v>
      </c>
      <c r="AY32" s="6">
        <v>2</v>
      </c>
      <c r="AZ32" s="118">
        <f t="shared" si="17"/>
        <v>5</v>
      </c>
      <c r="BA32" s="8">
        <f t="shared" si="18"/>
        <v>5</v>
      </c>
      <c r="BB32" s="6" t="str">
        <f t="shared" si="19"/>
        <v>CATASTRÓFICO</v>
      </c>
      <c r="BC32" s="357" t="s">
        <v>824</v>
      </c>
      <c r="BD32" s="322"/>
      <c r="BE32" s="322"/>
      <c r="BF32" s="322"/>
      <c r="BG32" s="322"/>
      <c r="BH32" s="322"/>
      <c r="BI32" s="322"/>
      <c r="BJ32" s="322"/>
      <c r="BK32" s="111" t="s">
        <v>490</v>
      </c>
      <c r="BL32" s="315" t="s">
        <v>742</v>
      </c>
      <c r="BM32" s="315"/>
      <c r="BN32" s="315"/>
      <c r="BO32" s="315"/>
      <c r="BP32" s="315"/>
      <c r="BQ32" s="315"/>
      <c r="BR32" s="315"/>
      <c r="BS32" s="9" t="s">
        <v>400</v>
      </c>
      <c r="BT32" s="9" t="s">
        <v>401</v>
      </c>
      <c r="BU32" s="9" t="s">
        <v>402</v>
      </c>
      <c r="BV32" s="9" t="s">
        <v>403</v>
      </c>
      <c r="BW32" s="9" t="s">
        <v>405</v>
      </c>
      <c r="BX32" s="69" t="s">
        <v>406</v>
      </c>
      <c r="BY32" s="9" t="s">
        <v>407</v>
      </c>
      <c r="BZ32" s="9">
        <f t="shared" si="2"/>
        <v>15</v>
      </c>
      <c r="CA32" s="9">
        <f t="shared" si="3"/>
        <v>15</v>
      </c>
      <c r="CB32" s="9">
        <f t="shared" si="4"/>
        <v>15</v>
      </c>
      <c r="CC32" s="9">
        <f t="shared" si="5"/>
        <v>15</v>
      </c>
      <c r="CD32" s="9">
        <f t="shared" si="6"/>
        <v>15</v>
      </c>
      <c r="CE32" s="9">
        <f t="shared" si="7"/>
        <v>15</v>
      </c>
      <c r="CF32" s="9">
        <f t="shared" si="8"/>
        <v>10</v>
      </c>
      <c r="CG32" s="9">
        <f t="shared" si="9"/>
        <v>100</v>
      </c>
      <c r="CH32" s="9" t="str">
        <f t="shared" si="10"/>
        <v>Fuerte</v>
      </c>
      <c r="CI32" s="9" t="s">
        <v>408</v>
      </c>
      <c r="CJ32" s="9" t="str">
        <f t="shared" si="11"/>
        <v>Fuerte</v>
      </c>
      <c r="CK32" s="9" t="str">
        <f t="shared" si="12"/>
        <v>Fuerte</v>
      </c>
      <c r="CL32" s="9" t="str">
        <f t="shared" si="13"/>
        <v>Fuerte</v>
      </c>
      <c r="CM32" s="9" t="s">
        <v>409</v>
      </c>
      <c r="CN32" s="9" t="s">
        <v>412</v>
      </c>
      <c r="CO32" s="9">
        <f t="shared" si="20"/>
        <v>2</v>
      </c>
      <c r="CP32" s="9">
        <f t="shared" si="21"/>
        <v>1</v>
      </c>
      <c r="CQ32" s="9">
        <f t="shared" si="22"/>
        <v>1</v>
      </c>
      <c r="CR32" s="9">
        <f t="shared" si="23"/>
        <v>4</v>
      </c>
      <c r="CS32" s="9" t="str">
        <f>IF(CN32&lt;&gt;"",INDEX('Ayuda Diligenciamiento'!$AG$11:$AK$15,MATCH(CQ32,'Ayuda Diligenciamiento'!$AF$11:$AF$15,0),MATCH(CR32,'Ayuda Diligenciamiento'!$AG$10:$AK$10,0)),"")</f>
        <v>MAYOR</v>
      </c>
      <c r="CT32" s="145">
        <f t="shared" si="14"/>
        <v>4</v>
      </c>
      <c r="CU32" s="72"/>
    </row>
    <row r="33" spans="1:99" ht="262.35000000000002" customHeight="1" x14ac:dyDescent="0.3">
      <c r="A33" s="286" t="s">
        <v>582</v>
      </c>
      <c r="B33" s="295"/>
      <c r="C33" s="295"/>
      <c r="D33" s="295"/>
      <c r="E33" s="295"/>
      <c r="F33" s="315" t="s">
        <v>583</v>
      </c>
      <c r="G33" s="315"/>
      <c r="H33" s="315"/>
      <c r="I33" s="315"/>
      <c r="J33" s="315"/>
      <c r="K33" s="315"/>
      <c r="L33" s="315"/>
      <c r="M33" s="315"/>
      <c r="N33" s="287" t="s">
        <v>584</v>
      </c>
      <c r="O33" s="295"/>
      <c r="P33" s="295"/>
      <c r="Q33" s="295"/>
      <c r="R33" s="295"/>
      <c r="S33" s="295"/>
      <c r="T33" s="295"/>
      <c r="U33" s="295"/>
      <c r="V33" s="315" t="s">
        <v>581</v>
      </c>
      <c r="W33" s="322"/>
      <c r="X33" s="322"/>
      <c r="Y33" s="322"/>
      <c r="Z33" s="322"/>
      <c r="AA33" s="322"/>
      <c r="AB33" s="322"/>
      <c r="AC33" s="323"/>
      <c r="AD33" s="5" t="s">
        <v>36</v>
      </c>
      <c r="AE33" s="9" t="s">
        <v>36</v>
      </c>
      <c r="AF33" s="9" t="s">
        <v>36</v>
      </c>
      <c r="AG33" s="9" t="s">
        <v>36</v>
      </c>
      <c r="AH33" s="9" t="s">
        <v>36</v>
      </c>
      <c r="AI33" s="9" t="s">
        <v>36</v>
      </c>
      <c r="AJ33" s="9" t="s">
        <v>36</v>
      </c>
      <c r="AK33" s="9" t="s">
        <v>36</v>
      </c>
      <c r="AL33" s="9" t="s">
        <v>36</v>
      </c>
      <c r="AM33" s="9" t="s">
        <v>36</v>
      </c>
      <c r="AN33" s="5" t="s">
        <v>36</v>
      </c>
      <c r="AO33" s="5" t="s">
        <v>36</v>
      </c>
      <c r="AP33" s="5" t="s">
        <v>36</v>
      </c>
      <c r="AQ33" s="5" t="s">
        <v>36</v>
      </c>
      <c r="AR33" s="5" t="s">
        <v>36</v>
      </c>
      <c r="AS33" s="5" t="s">
        <v>37</v>
      </c>
      <c r="AT33" s="5" t="s">
        <v>36</v>
      </c>
      <c r="AU33" s="5" t="s">
        <v>36</v>
      </c>
      <c r="AV33" s="5" t="s">
        <v>37</v>
      </c>
      <c r="AW33" s="7">
        <f t="shared" si="15"/>
        <v>17</v>
      </c>
      <c r="AX33" s="6" t="str">
        <f t="shared" si="16"/>
        <v>CATASTRÓFICO</v>
      </c>
      <c r="AY33" s="6">
        <v>2</v>
      </c>
      <c r="AZ33" s="118">
        <f t="shared" si="17"/>
        <v>5</v>
      </c>
      <c r="BA33" s="8">
        <f t="shared" si="18"/>
        <v>5</v>
      </c>
      <c r="BB33" s="6" t="str">
        <f t="shared" si="19"/>
        <v>CATASTRÓFICO</v>
      </c>
      <c r="BC33" s="357" t="s">
        <v>825</v>
      </c>
      <c r="BD33" s="322"/>
      <c r="BE33" s="322"/>
      <c r="BF33" s="322"/>
      <c r="BG33" s="322"/>
      <c r="BH33" s="322"/>
      <c r="BI33" s="322"/>
      <c r="BJ33" s="322"/>
      <c r="BK33" s="111" t="s">
        <v>489</v>
      </c>
      <c r="BL33" s="315" t="s">
        <v>831</v>
      </c>
      <c r="BM33" s="315"/>
      <c r="BN33" s="315"/>
      <c r="BO33" s="315"/>
      <c r="BP33" s="315"/>
      <c r="BQ33" s="315"/>
      <c r="BR33" s="315"/>
      <c r="BS33" s="9" t="s">
        <v>400</v>
      </c>
      <c r="BT33" s="9" t="s">
        <v>401</v>
      </c>
      <c r="BU33" s="9" t="s">
        <v>402</v>
      </c>
      <c r="BV33" s="9" t="s">
        <v>403</v>
      </c>
      <c r="BW33" s="9" t="s">
        <v>405</v>
      </c>
      <c r="BX33" s="69" t="s">
        <v>406</v>
      </c>
      <c r="BY33" s="9" t="s">
        <v>407</v>
      </c>
      <c r="BZ33" s="9">
        <f t="shared" si="2"/>
        <v>15</v>
      </c>
      <c r="CA33" s="9">
        <f t="shared" si="3"/>
        <v>15</v>
      </c>
      <c r="CB33" s="9">
        <f t="shared" si="4"/>
        <v>15</v>
      </c>
      <c r="CC33" s="9">
        <f t="shared" si="5"/>
        <v>15</v>
      </c>
      <c r="CD33" s="9">
        <f t="shared" si="6"/>
        <v>15</v>
      </c>
      <c r="CE33" s="9">
        <f t="shared" si="7"/>
        <v>15</v>
      </c>
      <c r="CF33" s="9">
        <f t="shared" si="8"/>
        <v>10</v>
      </c>
      <c r="CG33" s="9">
        <f t="shared" si="9"/>
        <v>100</v>
      </c>
      <c r="CH33" s="9" t="str">
        <f t="shared" si="10"/>
        <v>Fuerte</v>
      </c>
      <c r="CI33" s="9" t="s">
        <v>408</v>
      </c>
      <c r="CJ33" s="9" t="str">
        <f t="shared" si="11"/>
        <v>Fuerte</v>
      </c>
      <c r="CK33" s="9" t="str">
        <f t="shared" si="12"/>
        <v>Fuerte</v>
      </c>
      <c r="CL33" s="9" t="str">
        <f t="shared" si="13"/>
        <v>Fuerte</v>
      </c>
      <c r="CM33" s="9" t="s">
        <v>409</v>
      </c>
      <c r="CN33" s="9" t="s">
        <v>412</v>
      </c>
      <c r="CO33" s="9">
        <f t="shared" si="20"/>
        <v>2</v>
      </c>
      <c r="CP33" s="9">
        <f t="shared" si="21"/>
        <v>1</v>
      </c>
      <c r="CQ33" s="9">
        <f t="shared" si="22"/>
        <v>1</v>
      </c>
      <c r="CR33" s="9">
        <f t="shared" si="23"/>
        <v>4</v>
      </c>
      <c r="CS33" s="9" t="str">
        <f>IF(CN33&lt;&gt;"",INDEX('Ayuda Diligenciamiento'!$AG$11:$AK$15,MATCH(CQ33,'Ayuda Diligenciamiento'!$AF$11:$AF$15,0),MATCH(CR33,'Ayuda Diligenciamiento'!$AG$10:$AK$10,0)),"")</f>
        <v>MAYOR</v>
      </c>
      <c r="CT33" s="145">
        <f t="shared" si="14"/>
        <v>4</v>
      </c>
      <c r="CU33" s="72"/>
    </row>
    <row r="34" spans="1:99" ht="166.35" customHeight="1" x14ac:dyDescent="0.3">
      <c r="A34" s="286" t="s">
        <v>585</v>
      </c>
      <c r="B34" s="295"/>
      <c r="C34" s="295"/>
      <c r="D34" s="295"/>
      <c r="E34" s="295"/>
      <c r="F34" s="315" t="s">
        <v>586</v>
      </c>
      <c r="G34" s="315"/>
      <c r="H34" s="315"/>
      <c r="I34" s="315"/>
      <c r="J34" s="315"/>
      <c r="K34" s="315"/>
      <c r="L34" s="315"/>
      <c r="M34" s="315"/>
      <c r="N34" s="287" t="s">
        <v>587</v>
      </c>
      <c r="O34" s="295"/>
      <c r="P34" s="295"/>
      <c r="Q34" s="295"/>
      <c r="R34" s="295"/>
      <c r="S34" s="295"/>
      <c r="T34" s="295"/>
      <c r="U34" s="295"/>
      <c r="V34" s="315" t="s">
        <v>588</v>
      </c>
      <c r="W34" s="315"/>
      <c r="X34" s="315"/>
      <c r="Y34" s="315"/>
      <c r="Z34" s="315"/>
      <c r="AA34" s="315"/>
      <c r="AB34" s="315"/>
      <c r="AC34" s="315"/>
      <c r="AD34" s="5" t="s">
        <v>36</v>
      </c>
      <c r="AE34" s="9" t="s">
        <v>36</v>
      </c>
      <c r="AF34" s="9" t="s">
        <v>36</v>
      </c>
      <c r="AG34" s="9" t="s">
        <v>36</v>
      </c>
      <c r="AH34" s="9" t="s">
        <v>36</v>
      </c>
      <c r="AI34" s="9" t="s">
        <v>36</v>
      </c>
      <c r="AJ34" s="9" t="s">
        <v>36</v>
      </c>
      <c r="AK34" s="9" t="s">
        <v>36</v>
      </c>
      <c r="AL34" s="9" t="s">
        <v>36</v>
      </c>
      <c r="AM34" s="9" t="s">
        <v>36</v>
      </c>
      <c r="AN34" s="5" t="s">
        <v>36</v>
      </c>
      <c r="AO34" s="5" t="s">
        <v>36</v>
      </c>
      <c r="AP34" s="5" t="s">
        <v>36</v>
      </c>
      <c r="AQ34" s="5" t="s">
        <v>36</v>
      </c>
      <c r="AR34" s="5" t="s">
        <v>36</v>
      </c>
      <c r="AS34" s="5" t="s">
        <v>37</v>
      </c>
      <c r="AT34" s="5" t="s">
        <v>36</v>
      </c>
      <c r="AU34" s="5" t="s">
        <v>36</v>
      </c>
      <c r="AV34" s="5" t="s">
        <v>37</v>
      </c>
      <c r="AW34" s="7">
        <f t="shared" si="15"/>
        <v>17</v>
      </c>
      <c r="AX34" s="6" t="str">
        <f t="shared" si="16"/>
        <v>CATASTRÓFICO</v>
      </c>
      <c r="AY34" s="6">
        <v>2</v>
      </c>
      <c r="AZ34" s="118">
        <f t="shared" si="17"/>
        <v>5</v>
      </c>
      <c r="BA34" s="8">
        <f t="shared" si="18"/>
        <v>5</v>
      </c>
      <c r="BB34" s="6" t="str">
        <f t="shared" si="19"/>
        <v>CATASTRÓFICO</v>
      </c>
      <c r="BC34" s="357" t="s">
        <v>826</v>
      </c>
      <c r="BD34" s="315"/>
      <c r="BE34" s="315"/>
      <c r="BF34" s="315"/>
      <c r="BG34" s="315"/>
      <c r="BH34" s="315"/>
      <c r="BI34" s="315"/>
      <c r="BJ34" s="315"/>
      <c r="BK34" s="111" t="s">
        <v>489</v>
      </c>
      <c r="BL34" s="315" t="s">
        <v>832</v>
      </c>
      <c r="BM34" s="315"/>
      <c r="BN34" s="315"/>
      <c r="BO34" s="315"/>
      <c r="BP34" s="315"/>
      <c r="BQ34" s="315"/>
      <c r="BR34" s="315"/>
      <c r="BS34" s="9" t="s">
        <v>400</v>
      </c>
      <c r="BT34" s="9" t="s">
        <v>401</v>
      </c>
      <c r="BU34" s="9" t="s">
        <v>402</v>
      </c>
      <c r="BV34" s="9" t="s">
        <v>403</v>
      </c>
      <c r="BW34" s="9" t="s">
        <v>405</v>
      </c>
      <c r="BX34" s="69" t="s">
        <v>406</v>
      </c>
      <c r="BY34" s="9" t="s">
        <v>407</v>
      </c>
      <c r="BZ34" s="9">
        <f t="shared" si="2"/>
        <v>15</v>
      </c>
      <c r="CA34" s="9">
        <f t="shared" si="3"/>
        <v>15</v>
      </c>
      <c r="CB34" s="9">
        <f t="shared" si="4"/>
        <v>15</v>
      </c>
      <c r="CC34" s="9">
        <f t="shared" si="5"/>
        <v>15</v>
      </c>
      <c r="CD34" s="9">
        <f t="shared" si="6"/>
        <v>15</v>
      </c>
      <c r="CE34" s="9">
        <f t="shared" si="7"/>
        <v>15</v>
      </c>
      <c r="CF34" s="9">
        <f t="shared" si="8"/>
        <v>10</v>
      </c>
      <c r="CG34" s="9">
        <f t="shared" si="9"/>
        <v>100</v>
      </c>
      <c r="CH34" s="9" t="str">
        <f t="shared" si="10"/>
        <v>Fuerte</v>
      </c>
      <c r="CI34" s="9" t="s">
        <v>408</v>
      </c>
      <c r="CJ34" s="9" t="str">
        <f t="shared" si="11"/>
        <v>Fuerte</v>
      </c>
      <c r="CK34" s="9" t="str">
        <f t="shared" si="12"/>
        <v>Fuerte</v>
      </c>
      <c r="CL34" s="9" t="str">
        <f t="shared" si="13"/>
        <v>Fuerte</v>
      </c>
      <c r="CM34" s="9" t="s">
        <v>409</v>
      </c>
      <c r="CN34" s="9" t="s">
        <v>412</v>
      </c>
      <c r="CO34" s="9">
        <f t="shared" si="20"/>
        <v>2</v>
      </c>
      <c r="CP34" s="9">
        <f t="shared" si="21"/>
        <v>1</v>
      </c>
      <c r="CQ34" s="9">
        <f t="shared" si="22"/>
        <v>1</v>
      </c>
      <c r="CR34" s="9">
        <f t="shared" si="23"/>
        <v>4</v>
      </c>
      <c r="CS34" s="9" t="str">
        <f>IF(CN34&lt;&gt;"",INDEX('Ayuda Diligenciamiento'!$AG$11:$AK$15,MATCH(CQ34,'Ayuda Diligenciamiento'!$AF$11:$AF$15,0),MATCH(CR34,'Ayuda Diligenciamiento'!$AG$10:$AK$10,0)),"")</f>
        <v>MAYOR</v>
      </c>
      <c r="CT34" s="145">
        <f t="shared" si="14"/>
        <v>4</v>
      </c>
      <c r="CU34" s="72"/>
    </row>
    <row r="35" spans="1:99" ht="111.6" customHeight="1" x14ac:dyDescent="0.3">
      <c r="A35" s="286" t="s">
        <v>589</v>
      </c>
      <c r="B35" s="295"/>
      <c r="C35" s="295"/>
      <c r="D35" s="295"/>
      <c r="E35" s="295"/>
      <c r="F35" s="315" t="s">
        <v>590</v>
      </c>
      <c r="G35" s="315"/>
      <c r="H35" s="315"/>
      <c r="I35" s="315"/>
      <c r="J35" s="315"/>
      <c r="K35" s="315"/>
      <c r="L35" s="315"/>
      <c r="M35" s="315"/>
      <c r="N35" s="287" t="s">
        <v>591</v>
      </c>
      <c r="O35" s="295"/>
      <c r="P35" s="295"/>
      <c r="Q35" s="295"/>
      <c r="R35" s="295"/>
      <c r="S35" s="295"/>
      <c r="T35" s="295"/>
      <c r="U35" s="295"/>
      <c r="V35" s="315" t="s">
        <v>592</v>
      </c>
      <c r="W35" s="322"/>
      <c r="X35" s="322"/>
      <c r="Y35" s="322"/>
      <c r="Z35" s="322"/>
      <c r="AA35" s="322"/>
      <c r="AB35" s="322"/>
      <c r="AC35" s="323"/>
      <c r="AD35" s="5" t="s">
        <v>36</v>
      </c>
      <c r="AE35" s="9" t="s">
        <v>36</v>
      </c>
      <c r="AF35" s="9" t="s">
        <v>36</v>
      </c>
      <c r="AG35" s="9" t="s">
        <v>36</v>
      </c>
      <c r="AH35" s="9" t="s">
        <v>36</v>
      </c>
      <c r="AI35" s="9" t="s">
        <v>36</v>
      </c>
      <c r="AJ35" s="9" t="s">
        <v>36</v>
      </c>
      <c r="AK35" s="9" t="s">
        <v>36</v>
      </c>
      <c r="AL35" s="9" t="s">
        <v>36</v>
      </c>
      <c r="AM35" s="9" t="s">
        <v>36</v>
      </c>
      <c r="AN35" s="5" t="s">
        <v>36</v>
      </c>
      <c r="AO35" s="5" t="s">
        <v>36</v>
      </c>
      <c r="AP35" s="5" t="s">
        <v>36</v>
      </c>
      <c r="AQ35" s="5" t="s">
        <v>36</v>
      </c>
      <c r="AR35" s="5" t="s">
        <v>36</v>
      </c>
      <c r="AS35" s="5" t="s">
        <v>37</v>
      </c>
      <c r="AT35" s="5" t="s">
        <v>36</v>
      </c>
      <c r="AU35" s="5" t="s">
        <v>36</v>
      </c>
      <c r="AV35" s="5" t="s">
        <v>37</v>
      </c>
      <c r="AW35" s="7">
        <f t="shared" si="15"/>
        <v>17</v>
      </c>
      <c r="AX35" s="6" t="str">
        <f t="shared" si="16"/>
        <v>CATASTRÓFICO</v>
      </c>
      <c r="AY35" s="6">
        <v>2</v>
      </c>
      <c r="AZ35" s="118">
        <f t="shared" si="17"/>
        <v>5</v>
      </c>
      <c r="BA35" s="8">
        <f t="shared" si="18"/>
        <v>5</v>
      </c>
      <c r="BB35" s="6" t="str">
        <f t="shared" si="19"/>
        <v>CATASTRÓFICO</v>
      </c>
      <c r="BC35" s="357" t="s">
        <v>827</v>
      </c>
      <c r="BD35" s="322"/>
      <c r="BE35" s="322"/>
      <c r="BF35" s="322"/>
      <c r="BG35" s="322"/>
      <c r="BH35" s="322"/>
      <c r="BI35" s="322"/>
      <c r="BJ35" s="322"/>
      <c r="BK35" s="111" t="s">
        <v>489</v>
      </c>
      <c r="BL35" s="315" t="s">
        <v>833</v>
      </c>
      <c r="BM35" s="315"/>
      <c r="BN35" s="315"/>
      <c r="BO35" s="315"/>
      <c r="BP35" s="315"/>
      <c r="BQ35" s="315"/>
      <c r="BR35" s="315"/>
      <c r="BS35" s="9" t="s">
        <v>400</v>
      </c>
      <c r="BT35" s="9" t="s">
        <v>401</v>
      </c>
      <c r="BU35" s="9" t="s">
        <v>402</v>
      </c>
      <c r="BV35" s="9" t="s">
        <v>403</v>
      </c>
      <c r="BW35" s="9" t="s">
        <v>405</v>
      </c>
      <c r="BX35" s="69" t="s">
        <v>406</v>
      </c>
      <c r="BY35" s="9" t="s">
        <v>407</v>
      </c>
      <c r="BZ35" s="9">
        <f t="shared" si="2"/>
        <v>15</v>
      </c>
      <c r="CA35" s="9">
        <f t="shared" si="3"/>
        <v>15</v>
      </c>
      <c r="CB35" s="9">
        <f t="shared" si="4"/>
        <v>15</v>
      </c>
      <c r="CC35" s="9">
        <f t="shared" si="5"/>
        <v>15</v>
      </c>
      <c r="CD35" s="9">
        <f t="shared" si="6"/>
        <v>15</v>
      </c>
      <c r="CE35" s="9">
        <f t="shared" si="7"/>
        <v>15</v>
      </c>
      <c r="CF35" s="9">
        <f t="shared" si="8"/>
        <v>10</v>
      </c>
      <c r="CG35" s="9">
        <f t="shared" si="9"/>
        <v>100</v>
      </c>
      <c r="CH35" s="9" t="str">
        <f t="shared" si="10"/>
        <v>Fuerte</v>
      </c>
      <c r="CI35" s="9" t="s">
        <v>408</v>
      </c>
      <c r="CJ35" s="9" t="str">
        <f t="shared" si="11"/>
        <v>Fuerte</v>
      </c>
      <c r="CK35" s="9" t="str">
        <f t="shared" si="12"/>
        <v>Fuerte</v>
      </c>
      <c r="CL35" s="9" t="str">
        <f t="shared" si="13"/>
        <v>Fuerte</v>
      </c>
      <c r="CM35" s="9" t="s">
        <v>409</v>
      </c>
      <c r="CN35" s="9" t="s">
        <v>412</v>
      </c>
      <c r="CO35" s="9">
        <f t="shared" si="20"/>
        <v>2</v>
      </c>
      <c r="CP35" s="9">
        <f t="shared" si="21"/>
        <v>1</v>
      </c>
      <c r="CQ35" s="9">
        <f t="shared" si="22"/>
        <v>1</v>
      </c>
      <c r="CR35" s="9">
        <f t="shared" si="23"/>
        <v>4</v>
      </c>
      <c r="CS35" s="9" t="str">
        <f>IF(CN35&lt;&gt;"",INDEX('Ayuda Diligenciamiento'!$AG$11:$AK$15,MATCH(CQ35,'Ayuda Diligenciamiento'!$AF$11:$AF$15,0),MATCH(CR35,'Ayuda Diligenciamiento'!$AG$10:$AK$10,0)),"")</f>
        <v>MAYOR</v>
      </c>
      <c r="CT35" s="145">
        <f t="shared" si="14"/>
        <v>4</v>
      </c>
      <c r="CU35" s="72"/>
    </row>
    <row r="36" spans="1:99" ht="170.1" customHeight="1" x14ac:dyDescent="0.3">
      <c r="A36" s="286" t="s">
        <v>593</v>
      </c>
      <c r="B36" s="295"/>
      <c r="C36" s="295"/>
      <c r="D36" s="295"/>
      <c r="E36" s="295"/>
      <c r="F36" s="315" t="s">
        <v>594</v>
      </c>
      <c r="G36" s="315"/>
      <c r="H36" s="315"/>
      <c r="I36" s="315"/>
      <c r="J36" s="315"/>
      <c r="K36" s="315"/>
      <c r="L36" s="315"/>
      <c r="M36" s="315"/>
      <c r="N36" s="287" t="s">
        <v>591</v>
      </c>
      <c r="O36" s="295"/>
      <c r="P36" s="295"/>
      <c r="Q36" s="295"/>
      <c r="R36" s="295"/>
      <c r="S36" s="295"/>
      <c r="T36" s="295"/>
      <c r="U36" s="295"/>
      <c r="V36" s="315" t="s">
        <v>592</v>
      </c>
      <c r="W36" s="322"/>
      <c r="X36" s="322"/>
      <c r="Y36" s="322"/>
      <c r="Z36" s="322"/>
      <c r="AA36" s="322"/>
      <c r="AB36" s="322"/>
      <c r="AC36" s="323"/>
      <c r="AD36" s="5" t="s">
        <v>36</v>
      </c>
      <c r="AE36" s="9" t="s">
        <v>36</v>
      </c>
      <c r="AF36" s="9" t="s">
        <v>36</v>
      </c>
      <c r="AG36" s="9" t="s">
        <v>36</v>
      </c>
      <c r="AH36" s="9" t="s">
        <v>36</v>
      </c>
      <c r="AI36" s="9" t="s">
        <v>36</v>
      </c>
      <c r="AJ36" s="9" t="s">
        <v>36</v>
      </c>
      <c r="AK36" s="9" t="s">
        <v>36</v>
      </c>
      <c r="AL36" s="9" t="s">
        <v>36</v>
      </c>
      <c r="AM36" s="9" t="s">
        <v>36</v>
      </c>
      <c r="AN36" s="5" t="s">
        <v>36</v>
      </c>
      <c r="AO36" s="5" t="s">
        <v>36</v>
      </c>
      <c r="AP36" s="5" t="s">
        <v>36</v>
      </c>
      <c r="AQ36" s="5" t="s">
        <v>36</v>
      </c>
      <c r="AR36" s="5" t="s">
        <v>36</v>
      </c>
      <c r="AS36" s="5" t="s">
        <v>37</v>
      </c>
      <c r="AT36" s="5" t="s">
        <v>36</v>
      </c>
      <c r="AU36" s="5" t="s">
        <v>36</v>
      </c>
      <c r="AV36" s="5" t="s">
        <v>37</v>
      </c>
      <c r="AW36" s="7">
        <f t="shared" si="15"/>
        <v>17</v>
      </c>
      <c r="AX36" s="6" t="str">
        <f t="shared" si="16"/>
        <v>CATASTRÓFICO</v>
      </c>
      <c r="AY36" s="6">
        <v>1</v>
      </c>
      <c r="AZ36" s="118">
        <f t="shared" si="17"/>
        <v>5</v>
      </c>
      <c r="BA36" s="8">
        <f t="shared" si="18"/>
        <v>5</v>
      </c>
      <c r="BB36" s="6" t="str">
        <f t="shared" si="19"/>
        <v>CATASTRÓFICO</v>
      </c>
      <c r="BC36" s="357" t="s">
        <v>828</v>
      </c>
      <c r="BD36" s="322"/>
      <c r="BE36" s="322"/>
      <c r="BF36" s="322"/>
      <c r="BG36" s="322"/>
      <c r="BH36" s="322"/>
      <c r="BI36" s="322"/>
      <c r="BJ36" s="322"/>
      <c r="BK36" s="111" t="s">
        <v>835</v>
      </c>
      <c r="BL36" s="315" t="s">
        <v>834</v>
      </c>
      <c r="BM36" s="315"/>
      <c r="BN36" s="315"/>
      <c r="BO36" s="315"/>
      <c r="BP36" s="315"/>
      <c r="BQ36" s="315"/>
      <c r="BR36" s="315"/>
      <c r="BS36" s="9" t="s">
        <v>400</v>
      </c>
      <c r="BT36" s="9" t="s">
        <v>401</v>
      </c>
      <c r="BU36" s="9" t="s">
        <v>402</v>
      </c>
      <c r="BV36" s="9" t="s">
        <v>403</v>
      </c>
      <c r="BW36" s="9" t="s">
        <v>405</v>
      </c>
      <c r="BX36" s="69" t="s">
        <v>406</v>
      </c>
      <c r="BY36" s="9" t="s">
        <v>407</v>
      </c>
      <c r="BZ36" s="9">
        <f t="shared" si="2"/>
        <v>15</v>
      </c>
      <c r="CA36" s="9">
        <f t="shared" si="3"/>
        <v>15</v>
      </c>
      <c r="CB36" s="9">
        <f t="shared" si="4"/>
        <v>15</v>
      </c>
      <c r="CC36" s="9">
        <f t="shared" si="5"/>
        <v>15</v>
      </c>
      <c r="CD36" s="9">
        <f t="shared" si="6"/>
        <v>15</v>
      </c>
      <c r="CE36" s="9">
        <f t="shared" si="7"/>
        <v>15</v>
      </c>
      <c r="CF36" s="9">
        <f t="shared" si="8"/>
        <v>10</v>
      </c>
      <c r="CG36" s="9">
        <f t="shared" si="9"/>
        <v>100</v>
      </c>
      <c r="CH36" s="9" t="str">
        <f t="shared" si="10"/>
        <v>Fuerte</v>
      </c>
      <c r="CI36" s="9" t="s">
        <v>408</v>
      </c>
      <c r="CJ36" s="9" t="str">
        <f t="shared" si="11"/>
        <v>Fuerte</v>
      </c>
      <c r="CK36" s="9" t="str">
        <f t="shared" si="12"/>
        <v>Fuerte</v>
      </c>
      <c r="CL36" s="9" t="str">
        <f t="shared" si="13"/>
        <v>Fuerte</v>
      </c>
      <c r="CM36" s="9" t="s">
        <v>409</v>
      </c>
      <c r="CN36" s="9" t="s">
        <v>412</v>
      </c>
      <c r="CO36" s="9">
        <f t="shared" si="20"/>
        <v>2</v>
      </c>
      <c r="CP36" s="9">
        <f t="shared" si="21"/>
        <v>1</v>
      </c>
      <c r="CQ36" s="9">
        <f t="shared" si="22"/>
        <v>1</v>
      </c>
      <c r="CR36" s="9">
        <f t="shared" si="23"/>
        <v>4</v>
      </c>
      <c r="CS36" s="9" t="str">
        <f>IF(CN36&lt;&gt;"",INDEX('Ayuda Diligenciamiento'!$AG$11:$AK$15,MATCH(CQ36,'Ayuda Diligenciamiento'!$AF$11:$AF$15,0),MATCH(CR36,'Ayuda Diligenciamiento'!$AG$10:$AK$10,0)),"")</f>
        <v>MAYOR</v>
      </c>
      <c r="CT36" s="145">
        <f t="shared" si="14"/>
        <v>4</v>
      </c>
      <c r="CU36" s="72"/>
    </row>
  </sheetData>
  <mergeCells count="161">
    <mergeCell ref="CT17:CT22"/>
    <mergeCell ref="BL23:BR23"/>
    <mergeCell ref="CR17:CR22"/>
    <mergeCell ref="CS17:CS22"/>
    <mergeCell ref="CM17:CM22"/>
    <mergeCell ref="CN17:CN22"/>
    <mergeCell ref="CO17:CO22"/>
    <mergeCell ref="CP17:CP22"/>
    <mergeCell ref="CQ17:CQ22"/>
    <mergeCell ref="CH17:CH22"/>
    <mergeCell ref="CI17:CI22"/>
    <mergeCell ref="CJ17:CJ22"/>
    <mergeCell ref="CK17:CK22"/>
    <mergeCell ref="CL17:CL22"/>
    <mergeCell ref="CC17:CC22"/>
    <mergeCell ref="BV17:BV22"/>
    <mergeCell ref="BW17:BW22"/>
    <mergeCell ref="CD17:CD22"/>
    <mergeCell ref="CE17:CE22"/>
    <mergeCell ref="CF17:CF22"/>
    <mergeCell ref="CG17:CG22"/>
    <mergeCell ref="BX17:BX22"/>
    <mergeCell ref="BY17:BY22"/>
    <mergeCell ref="BZ17:BZ22"/>
    <mergeCell ref="CA17:CA22"/>
    <mergeCell ref="CB17:CB22"/>
    <mergeCell ref="AE18:AE22"/>
    <mergeCell ref="V17:AC22"/>
    <mergeCell ref="BB17:BB22"/>
    <mergeCell ref="BC17:BJ22"/>
    <mergeCell ref="AD18:AD22"/>
    <mergeCell ref="BA18:BA22"/>
    <mergeCell ref="BS17:BS22"/>
    <mergeCell ref="BT17:BT22"/>
    <mergeCell ref="BU17:BU22"/>
    <mergeCell ref="BK17:BK22"/>
    <mergeCell ref="BL17:BR22"/>
    <mergeCell ref="A23:E23"/>
    <mergeCell ref="A26:E26"/>
    <mergeCell ref="F26:M26"/>
    <mergeCell ref="N26:U26"/>
    <mergeCell ref="V26:AC26"/>
    <mergeCell ref="A24:E24"/>
    <mergeCell ref="F24:M24"/>
    <mergeCell ref="N24:U24"/>
    <mergeCell ref="V24:AC24"/>
    <mergeCell ref="A25:E25"/>
    <mergeCell ref="F25:M25"/>
    <mergeCell ref="N25:U25"/>
    <mergeCell ref="V25:AC25"/>
    <mergeCell ref="F23:M23"/>
    <mergeCell ref="N23:U23"/>
    <mergeCell ref="V23:AC23"/>
    <mergeCell ref="BC26:BJ26"/>
    <mergeCell ref="CU17:CU22"/>
    <mergeCell ref="AD16:BB16"/>
    <mergeCell ref="BS16:CL16"/>
    <mergeCell ref="CM16:CS16"/>
    <mergeCell ref="AW18:AW22"/>
    <mergeCell ref="AZ18:AZ22"/>
    <mergeCell ref="BL24:BR24"/>
    <mergeCell ref="BL25:BR25"/>
    <mergeCell ref="BL26:BR26"/>
    <mergeCell ref="BC24:BJ24"/>
    <mergeCell ref="BC25:BJ25"/>
    <mergeCell ref="BC23:BJ23"/>
    <mergeCell ref="AT18:AT22"/>
    <mergeCell ref="AU18:AU22"/>
    <mergeCell ref="AS18:AS22"/>
    <mergeCell ref="AY17:AY22"/>
    <mergeCell ref="AD17:AV17"/>
    <mergeCell ref="AX17:AX22"/>
    <mergeCell ref="AJ18:AJ22"/>
    <mergeCell ref="AK18:AK22"/>
    <mergeCell ref="AL18:AL22"/>
    <mergeCell ref="AM18:AM22"/>
    <mergeCell ref="AN18:AN22"/>
    <mergeCell ref="F5:M5"/>
    <mergeCell ref="N5:AC5"/>
    <mergeCell ref="F6:M6"/>
    <mergeCell ref="N6:AC6"/>
    <mergeCell ref="AV18:AV22"/>
    <mergeCell ref="G1:AC1"/>
    <mergeCell ref="F2:L2"/>
    <mergeCell ref="M2:AC2"/>
    <mergeCell ref="F3:L3"/>
    <mergeCell ref="M3:AC3"/>
    <mergeCell ref="AO18:AO22"/>
    <mergeCell ref="AP18:AP22"/>
    <mergeCell ref="AQ18:AQ22"/>
    <mergeCell ref="AR18:AR22"/>
    <mergeCell ref="L15:BJ15"/>
    <mergeCell ref="A16:AC16"/>
    <mergeCell ref="BC16:BR16"/>
    <mergeCell ref="AF18:AF22"/>
    <mergeCell ref="AG18:AG22"/>
    <mergeCell ref="AH18:AH22"/>
    <mergeCell ref="AI18:AI22"/>
    <mergeCell ref="A17:E22"/>
    <mergeCell ref="F17:M22"/>
    <mergeCell ref="N17:U22"/>
    <mergeCell ref="A28:E28"/>
    <mergeCell ref="F28:M28"/>
    <mergeCell ref="N28:U28"/>
    <mergeCell ref="V28:AC28"/>
    <mergeCell ref="BC28:BJ28"/>
    <mergeCell ref="A27:E27"/>
    <mergeCell ref="F27:M27"/>
    <mergeCell ref="N27:U27"/>
    <mergeCell ref="V27:AC27"/>
    <mergeCell ref="BC27:BJ27"/>
    <mergeCell ref="A30:E30"/>
    <mergeCell ref="F30:M30"/>
    <mergeCell ref="N30:U30"/>
    <mergeCell ref="V30:AC30"/>
    <mergeCell ref="BC30:BJ30"/>
    <mergeCell ref="A29:E29"/>
    <mergeCell ref="F29:M29"/>
    <mergeCell ref="N29:U29"/>
    <mergeCell ref="V29:AC29"/>
    <mergeCell ref="BC29:BJ29"/>
    <mergeCell ref="A32:E32"/>
    <mergeCell ref="F32:M32"/>
    <mergeCell ref="N32:U32"/>
    <mergeCell ref="V32:AC32"/>
    <mergeCell ref="BC32:BJ32"/>
    <mergeCell ref="A31:E31"/>
    <mergeCell ref="F31:M31"/>
    <mergeCell ref="N31:U31"/>
    <mergeCell ref="V31:AC31"/>
    <mergeCell ref="BC31:BJ31"/>
    <mergeCell ref="A34:E34"/>
    <mergeCell ref="F34:M34"/>
    <mergeCell ref="N34:U34"/>
    <mergeCell ref="V34:AC34"/>
    <mergeCell ref="BC34:BJ34"/>
    <mergeCell ref="A33:E33"/>
    <mergeCell ref="F33:M33"/>
    <mergeCell ref="N33:U33"/>
    <mergeCell ref="V33:AC33"/>
    <mergeCell ref="BC33:BJ33"/>
    <mergeCell ref="A36:E36"/>
    <mergeCell ref="F36:M36"/>
    <mergeCell ref="N36:U36"/>
    <mergeCell ref="V36:AC36"/>
    <mergeCell ref="BC36:BJ36"/>
    <mergeCell ref="A35:E35"/>
    <mergeCell ref="F35:M35"/>
    <mergeCell ref="N35:U35"/>
    <mergeCell ref="V35:AC35"/>
    <mergeCell ref="BC35:BJ35"/>
    <mergeCell ref="BL32:BR32"/>
    <mergeCell ref="BL33:BR33"/>
    <mergeCell ref="BL34:BR34"/>
    <mergeCell ref="BL35:BR35"/>
    <mergeCell ref="BL36:BR36"/>
    <mergeCell ref="BL27:BR27"/>
    <mergeCell ref="BL28:BR28"/>
    <mergeCell ref="BL29:BR29"/>
    <mergeCell ref="BL30:BR30"/>
    <mergeCell ref="BL31:BR31"/>
  </mergeCells>
  <conditionalFormatting sqref="A37:CU298 A23:BK26 BK27:BK36">
    <cfRule type="cellIs" dxfId="248" priority="19" operator="equal">
      <formula>"MODERADO"</formula>
    </cfRule>
    <cfRule type="cellIs" dxfId="247" priority="20" operator="equal">
      <formula>"MAYOR"</formula>
    </cfRule>
    <cfRule type="cellIs" dxfId="246" priority="21" operator="equal">
      <formula>"CATASTRÓFICO"</formula>
    </cfRule>
  </conditionalFormatting>
  <conditionalFormatting sqref="AX23:AY36 BA23:BB36">
    <cfRule type="containsText" dxfId="245" priority="7" operator="containsText" text=".">
      <formula>NOT(ISERROR(SEARCH(".",AX23)))</formula>
    </cfRule>
  </conditionalFormatting>
  <conditionalFormatting sqref="AX27:AY36 BA27:BB36">
    <cfRule type="containsText" dxfId="244" priority="8" operator="containsText" text="MODERADO">
      <formula>NOT(ISERROR(SEARCH("MODERADO",AX27)))</formula>
    </cfRule>
    <cfRule type="containsText" dxfId="243" priority="9" operator="containsText" text="MAYOR">
      <formula>NOT(ISERROR(SEARCH("MAYOR",AX27)))</formula>
    </cfRule>
    <cfRule type="containsText" dxfId="242" priority="10" operator="containsText" text="CATASTRÓFICO">
      <formula>NOT(ISERROR(SEARCH("CATASTRÓFICO",AX27)))</formula>
    </cfRule>
  </conditionalFormatting>
  <conditionalFormatting sqref="AX8:BB9 AX15:BB15 AX37:BB1048576">
    <cfRule type="containsText" dxfId="241" priority="18" operator="containsText" text=".">
      <formula>NOT(ISERROR(SEARCH(".",AX8)))</formula>
    </cfRule>
  </conditionalFormatting>
  <conditionalFormatting sqref="AX17:BB17 AZ18:BA18">
    <cfRule type="containsText" dxfId="240" priority="14" operator="containsText" text=".">
      <formula>NOT(ISERROR(SEARCH(".",AX17)))</formula>
    </cfRule>
    <cfRule type="containsText" dxfId="239" priority="15" operator="containsText" text="MODERADO">
      <formula>NOT(ISERROR(SEARCH("MODERADO",AX17)))</formula>
    </cfRule>
    <cfRule type="containsText" dxfId="238" priority="16" operator="containsText" text="MAYOR">
      <formula>NOT(ISERROR(SEARCH("MAYOR",AX17)))</formula>
    </cfRule>
    <cfRule type="containsText" dxfId="237" priority="17" operator="containsText" text="CATASTRÓFICO">
      <formula>NOT(ISERROR(SEARCH("CATASTRÓFICO",AX17)))</formula>
    </cfRule>
  </conditionalFormatting>
  <conditionalFormatting sqref="BC27:BJ30">
    <cfRule type="cellIs" dxfId="236" priority="4" operator="equal">
      <formula>"MODERADO"</formula>
    </cfRule>
    <cfRule type="cellIs" dxfId="235" priority="5" operator="equal">
      <formula>"MAYOR"</formula>
    </cfRule>
    <cfRule type="cellIs" dxfId="234" priority="6" operator="equal">
      <formula>"CATASTRÓFICO"</formula>
    </cfRule>
  </conditionalFormatting>
  <conditionalFormatting sqref="BL23:BL36">
    <cfRule type="cellIs" dxfId="233" priority="11" operator="equal">
      <formula>"MODERADO"</formula>
    </cfRule>
    <cfRule type="cellIs" dxfId="232" priority="12" operator="equal">
      <formula>"MAYOR"</formula>
    </cfRule>
    <cfRule type="cellIs" dxfId="231" priority="13" operator="equal">
      <formula>"CATASTRÓFICO"</formula>
    </cfRule>
  </conditionalFormatting>
  <conditionalFormatting sqref="BS23:CU36">
    <cfRule type="cellIs" dxfId="230" priority="1" operator="equal">
      <formula>"MODERADO"</formula>
    </cfRule>
    <cfRule type="cellIs" dxfId="229" priority="2" operator="equal">
      <formula>"MAYOR"</formula>
    </cfRule>
    <cfRule type="cellIs" dxfId="228" priority="3" operator="equal">
      <formula>"CATASTRÓFICO"</formula>
    </cfRule>
  </conditionalFormatting>
  <dataValidations count="12">
    <dataValidation type="list" allowBlank="1" showInputMessage="1" showErrorMessage="1" sqref="AY23:AY36" xr:uid="{00000000-0002-0000-0600-000000000000}">
      <formula1>"1,2,3,4,5"</formula1>
    </dataValidation>
    <dataValidation type="list" allowBlank="1" showInputMessage="1" showErrorMessage="1" sqref="AD23:AV36" xr:uid="{00000000-0002-0000-0600-000001000000}">
      <formula1>"SI, NO"</formula1>
    </dataValidation>
    <dataValidation type="list" allowBlank="1" showInputMessage="1" showErrorMessage="1" sqref="CN23:CN36" xr:uid="{00000000-0002-0000-0600-000002000000}">
      <formula1>"Directamente, Indirectamente, No disminuye"</formula1>
    </dataValidation>
    <dataValidation type="list" allowBlank="1" showInputMessage="1" showErrorMessage="1" sqref="CM23:CM36" xr:uid="{00000000-0002-0000-0600-000003000000}">
      <formula1>"Directamente, No disminuye"</formula1>
    </dataValidation>
    <dataValidation type="list" allowBlank="1" showInputMessage="1" showErrorMessage="1" sqref="CI23:CI36" xr:uid="{00000000-0002-0000-0600-000004000000}">
      <formula1>"Siempre se ejecuta, Algunas veces, No se ejecuta"</formula1>
    </dataValidation>
    <dataValidation type="list" allowBlank="1" showInputMessage="1" showErrorMessage="1" sqref="BY23:BY36" xr:uid="{00000000-0002-0000-0600-000005000000}">
      <formula1>"Completa, Incompleta, No existe"</formula1>
    </dataValidation>
    <dataValidation type="list" allowBlank="1" showInputMessage="1" showErrorMessage="1" sqref="BX23:BX36" xr:uid="{00000000-0002-0000-0600-000006000000}">
      <formula1>"Se investigan y se resuelven oportunamente, No se investigan y se resuelven oportunamente"</formula1>
    </dataValidation>
    <dataValidation type="list" allowBlank="1" showInputMessage="1" showErrorMessage="1" sqref="BW23:BW36" xr:uid="{00000000-0002-0000-0600-000007000000}">
      <formula1>"Confiable, No confiable"</formula1>
    </dataValidation>
    <dataValidation type="list" allowBlank="1" showInputMessage="1" showErrorMessage="1" sqref="BV23:BV36" xr:uid="{00000000-0002-0000-0600-000008000000}">
      <formula1>"Prevenir, Detectar, No es un control"</formula1>
    </dataValidation>
    <dataValidation type="list" allowBlank="1" showInputMessage="1" showErrorMessage="1" sqref="BU23:BU36" xr:uid="{00000000-0002-0000-0600-000009000000}">
      <formula1>"Oportuna, Inoportuna"</formula1>
    </dataValidation>
    <dataValidation type="list" allowBlank="1" showInputMessage="1" showErrorMessage="1" sqref="BT23:BT36" xr:uid="{00000000-0002-0000-0600-00000A000000}">
      <formula1>"Adecuado, Inadecuado"</formula1>
    </dataValidation>
    <dataValidation type="list" allowBlank="1" showInputMessage="1" showErrorMessage="1" sqref="BS23:BS36" xr:uid="{00000000-0002-0000-0600-00000B000000}">
      <formula1>"Asignado, No asignado"</formula1>
    </dataValidation>
  </dataValidations>
  <pageMargins left="0.7" right="0.7" top="0.75" bottom="0.75" header="0.3" footer="0.3"/>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U23"/>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customWidth="1"/>
    <col min="11" max="11" width="4" customWidth="1"/>
    <col min="12" max="12" width="2.5546875" customWidth="1"/>
    <col min="13" max="13" width="24.5546875" customWidth="1"/>
    <col min="14"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59" width="2.44140625" customWidth="1"/>
    <col min="60" max="61" width="6.44140625" customWidth="1"/>
    <col min="62" max="62" width="18.5546875" customWidth="1"/>
    <col min="63" max="63" width="20.44140625" customWidth="1"/>
    <col min="64" max="70" width="2.44140625"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9.5546875"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44140625" bestFit="1" customWidth="1"/>
    <col min="98" max="98" width="13.44140625" customWidth="1"/>
    <col min="99" max="99" width="37.44140625" hidden="1" customWidth="1"/>
    <col min="100" max="145" width="54.5546875" customWidth="1"/>
    <col min="146" max="394" width="2.44140625" customWidth="1"/>
  </cols>
  <sheetData>
    <row r="1" spans="1:99" x14ac:dyDescent="0.3">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COUNTIF($CS$23:$CS$300,AE2)</f>
        <v>0</v>
      </c>
    </row>
    <row r="3" spans="1:99" ht="15" customHeight="1" x14ac:dyDescent="0.3">
      <c r="F3" s="269" t="s">
        <v>894</v>
      </c>
      <c r="G3" s="269"/>
      <c r="H3" s="269"/>
      <c r="I3" s="269"/>
      <c r="J3" s="269"/>
      <c r="K3" s="269"/>
      <c r="L3" s="269"/>
      <c r="M3" s="269" t="s">
        <v>439</v>
      </c>
      <c r="N3" s="269"/>
      <c r="O3" s="269"/>
      <c r="P3" s="269"/>
      <c r="Q3" s="269"/>
      <c r="R3" s="269"/>
      <c r="S3" s="269"/>
      <c r="T3" s="269"/>
      <c r="U3" s="269"/>
      <c r="V3" s="269"/>
      <c r="W3" s="269"/>
      <c r="X3" s="269"/>
      <c r="Y3" s="269"/>
      <c r="Z3" s="269"/>
      <c r="AA3" s="269"/>
      <c r="AB3" s="269"/>
      <c r="AC3" s="269"/>
      <c r="AE3" s="121" t="s">
        <v>367</v>
      </c>
      <c r="AF3" s="121">
        <f t="shared" ref="AF3:AF5" si="0">COUNTIF($CS$23:$CS$300,AE3)</f>
        <v>0</v>
      </c>
    </row>
    <row r="4" spans="1:99" x14ac:dyDescent="0.3">
      <c r="AE4" s="121" t="s">
        <v>372</v>
      </c>
      <c r="AF4" s="121">
        <f t="shared" si="0"/>
        <v>1</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 t="shared" si="0"/>
        <v>0</v>
      </c>
    </row>
    <row r="6" spans="1:99" x14ac:dyDescent="0.3">
      <c r="F6" s="270">
        <v>45211</v>
      </c>
      <c r="G6" s="269"/>
      <c r="H6" s="269"/>
      <c r="I6" s="269"/>
      <c r="J6" s="269"/>
      <c r="K6" s="269"/>
      <c r="L6" s="269"/>
      <c r="M6" s="269"/>
      <c r="N6" s="269" t="s">
        <v>0</v>
      </c>
      <c r="O6" s="269"/>
      <c r="P6" s="269"/>
      <c r="Q6" s="269"/>
      <c r="R6" s="269"/>
      <c r="S6" s="269"/>
      <c r="T6" s="269"/>
      <c r="U6" s="269"/>
      <c r="V6" s="269"/>
      <c r="W6" s="269"/>
      <c r="X6" s="269"/>
      <c r="Y6" s="269"/>
      <c r="Z6" s="269"/>
      <c r="AA6" s="269"/>
      <c r="AB6" s="269"/>
      <c r="AC6" s="269"/>
    </row>
    <row r="7" spans="1:99" hidden="1" x14ac:dyDescent="0.3"/>
    <row r="8" spans="1:99" hidden="1" x14ac:dyDescent="0.3"/>
    <row r="9" spans="1:99" ht="5.0999999999999996" hidden="1" customHeight="1" x14ac:dyDescent="0.3">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row r="11" spans="1:99" hidden="1" x14ac:dyDescent="0.3"/>
    <row r="12" spans="1:99" hidden="1" x14ac:dyDescent="0.3"/>
    <row r="13" spans="1:99" hidden="1" x14ac:dyDescent="0.3"/>
    <row r="14" spans="1:99" hidden="1" x14ac:dyDescent="0.3"/>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329.1" customHeight="1" x14ac:dyDescent="0.3">
      <c r="A23" s="287" t="s">
        <v>185</v>
      </c>
      <c r="B23" s="287"/>
      <c r="C23" s="287"/>
      <c r="D23" s="287"/>
      <c r="E23" s="287"/>
      <c r="F23" s="315" t="s">
        <v>35</v>
      </c>
      <c r="G23" s="315"/>
      <c r="H23" s="315"/>
      <c r="I23" s="315"/>
      <c r="J23" s="315"/>
      <c r="K23" s="315"/>
      <c r="L23" s="315"/>
      <c r="M23" s="315"/>
      <c r="N23" s="315" t="s">
        <v>884</v>
      </c>
      <c r="O23" s="315"/>
      <c r="P23" s="315"/>
      <c r="Q23" s="315"/>
      <c r="R23" s="315"/>
      <c r="S23" s="315"/>
      <c r="T23" s="315"/>
      <c r="U23" s="315"/>
      <c r="V23" s="315" t="s">
        <v>38</v>
      </c>
      <c r="W23" s="315"/>
      <c r="X23" s="315"/>
      <c r="Y23" s="315"/>
      <c r="Z23" s="315"/>
      <c r="AA23" s="315"/>
      <c r="AB23" s="315"/>
      <c r="AC23" s="315"/>
      <c r="AD23" s="9" t="s">
        <v>36</v>
      </c>
      <c r="AE23" s="9" t="s">
        <v>36</v>
      </c>
      <c r="AF23" s="9" t="s">
        <v>37</v>
      </c>
      <c r="AG23" s="9" t="s">
        <v>37</v>
      </c>
      <c r="AH23" s="9" t="s">
        <v>36</v>
      </c>
      <c r="AI23" s="9" t="s">
        <v>37</v>
      </c>
      <c r="AJ23" s="9" t="s">
        <v>36</v>
      </c>
      <c r="AK23" s="9" t="s">
        <v>37</v>
      </c>
      <c r="AL23" s="9" t="s">
        <v>36</v>
      </c>
      <c r="AM23" s="9" t="s">
        <v>36</v>
      </c>
      <c r="AN23" s="9" t="s">
        <v>37</v>
      </c>
      <c r="AO23" s="9" t="s">
        <v>36</v>
      </c>
      <c r="AP23" s="9" t="s">
        <v>37</v>
      </c>
      <c r="AQ23" s="9" t="s">
        <v>37</v>
      </c>
      <c r="AR23" s="9" t="s">
        <v>36</v>
      </c>
      <c r="AS23" s="9" t="s">
        <v>37</v>
      </c>
      <c r="AT23" s="9" t="s">
        <v>37</v>
      </c>
      <c r="AU23" s="9" t="s">
        <v>37</v>
      </c>
      <c r="AV23" s="9" t="s">
        <v>37</v>
      </c>
      <c r="AW23" s="70">
        <f>COUNTIF(AD23:AV23, "SI")</f>
        <v>8</v>
      </c>
      <c r="AX23" s="9" t="str">
        <f>IF($AS23="SI","CATASTRÓFICO",IF($AW23=0,".",IF($AW23&lt;6,"MODERADO",IF($AW23&lt;12,"MAYOR","CATASTRÓFICO"))))</f>
        <v>MAYOR</v>
      </c>
      <c r="AY23" s="9">
        <v>2</v>
      </c>
      <c r="AZ23" s="122">
        <f>IF(AX23="MODERADO",3,IF(AX23="MAYOR",4,IF(AX23="CATASTRÓFICO",5,"0")))</f>
        <v>4</v>
      </c>
      <c r="BA23" s="9">
        <f>IF($AZ23=5,5,IF(AND($AZ23=4,$AY23&gt;2),5,IF(AND($AZ23=4,$AY23&lt;3),4,IF(AND($AZ23=3,$AY23=5),5,IF(AND($AZ23=3,$AY23&gt;2),4,IF(AND($AZ23=3,$AY23&lt;3),3,0))))))</f>
        <v>4</v>
      </c>
      <c r="BB23" s="9" t="str">
        <f>IFERROR(INDEX('Ayuda Diligenciamiento'!$AG$11:$AK$15,MATCH($AY23,'Ayuda Diligenciamiento'!$AF$11:$AF$15,0),MATCH($AZ23,'Ayuda Diligenciamiento'!$AG$10:$AK$10,0)),"")</f>
        <v>MAYOR</v>
      </c>
      <c r="BC23" s="359" t="s">
        <v>434</v>
      </c>
      <c r="BD23" s="360"/>
      <c r="BE23" s="360"/>
      <c r="BF23" s="360"/>
      <c r="BG23" s="360"/>
      <c r="BH23" s="360"/>
      <c r="BI23" s="360"/>
      <c r="BJ23" s="360"/>
      <c r="BK23" s="72" t="s">
        <v>459</v>
      </c>
      <c r="BL23" s="285" t="s">
        <v>728</v>
      </c>
      <c r="BM23" s="285"/>
      <c r="BN23" s="285"/>
      <c r="BO23" s="285"/>
      <c r="BP23" s="285"/>
      <c r="BQ23" s="285"/>
      <c r="BR23" s="285"/>
      <c r="BS23" s="36" t="s">
        <v>400</v>
      </c>
      <c r="BT23" s="9" t="s">
        <v>401</v>
      </c>
      <c r="BU23" s="9" t="s">
        <v>402</v>
      </c>
      <c r="BV23" s="9" t="s">
        <v>403</v>
      </c>
      <c r="BW23" s="9" t="s">
        <v>405</v>
      </c>
      <c r="BX23" s="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410</v>
      </c>
      <c r="CO23" s="9">
        <f>IF(CM23="Directamente",IF(CL23="Fuerte", 2, IF(CL23="Moderado", 1,0)),0)</f>
        <v>2</v>
      </c>
      <c r="CP23" s="9">
        <f>IF(CN23="Directamente",IF(CL23="Fuerte",2,IF(CL23="Moderado",1,0)),IF(AND(CN23="Indirectamente",CL23="Fuerte"),1,0))</f>
        <v>0</v>
      </c>
      <c r="CQ23" s="9">
        <f>IF(AY23-CO23&lt;=0,1,AY23-CO23)</f>
        <v>1</v>
      </c>
      <c r="CR23" s="9">
        <f>IF(AZ23-CP23&lt;=0,1,AZ23-CP23)</f>
        <v>4</v>
      </c>
      <c r="CS23" s="9" t="str">
        <f>IFERROR(INDEX('Ayuda Diligenciamiento'!$AG$11:$AK$15,MATCH(CQ23,'Ayuda Diligenciamiento'!$AF$11:$AF$15,0),MATCH(CR23,'Ayuda Diligenciamiento'!$AG$10:$AK$10,0)),"")</f>
        <v>MAYOR</v>
      </c>
      <c r="CT23" s="145">
        <f>IF(CS23="BAJO",1,IF(CS23="MODERADO",3,IF(CS23="MAYOR",4,5)))</f>
        <v>4</v>
      </c>
      <c r="CU23" s="71"/>
    </row>
  </sheetData>
  <mergeCells count="83">
    <mergeCell ref="CT17:CT22"/>
    <mergeCell ref="CP17:CP22"/>
    <mergeCell ref="CQ17:CQ22"/>
    <mergeCell ref="CR17:CR22"/>
    <mergeCell ref="CS17:CS22"/>
    <mergeCell ref="CK17:CK22"/>
    <mergeCell ref="CL17:CL22"/>
    <mergeCell ref="CM17:CM22"/>
    <mergeCell ref="CN17:CN22"/>
    <mergeCell ref="CO17:CO22"/>
    <mergeCell ref="CF17:CF22"/>
    <mergeCell ref="CG17:CG22"/>
    <mergeCell ref="CH17:CH22"/>
    <mergeCell ref="CI17:CI22"/>
    <mergeCell ref="CJ17:CJ22"/>
    <mergeCell ref="BB17:BB22"/>
    <mergeCell ref="BC17:BJ22"/>
    <mergeCell ref="AX17:AX22"/>
    <mergeCell ref="BX17:BX22"/>
    <mergeCell ref="BS17:BS22"/>
    <mergeCell ref="BT17:BT22"/>
    <mergeCell ref="BU17:BU22"/>
    <mergeCell ref="BV17:BV22"/>
    <mergeCell ref="BW17:BW22"/>
    <mergeCell ref="BK17:BK22"/>
    <mergeCell ref="BL17:BR22"/>
    <mergeCell ref="CC17:CC22"/>
    <mergeCell ref="CD17:CD22"/>
    <mergeCell ref="CE17:CE22"/>
    <mergeCell ref="BC23:BJ23"/>
    <mergeCell ref="BY17:BY22"/>
    <mergeCell ref="BZ17:BZ22"/>
    <mergeCell ref="CA17:CA22"/>
    <mergeCell ref="CB17:CB22"/>
    <mergeCell ref="BL23:BR23"/>
    <mergeCell ref="AO18:AO22"/>
    <mergeCell ref="AP18:AP22"/>
    <mergeCell ref="AW18:AW22"/>
    <mergeCell ref="AZ18:AZ22"/>
    <mergeCell ref="BA18:BA22"/>
    <mergeCell ref="AY17:AY22"/>
    <mergeCell ref="AS18:AS22"/>
    <mergeCell ref="AQ18:AQ22"/>
    <mergeCell ref="AR18:AR22"/>
    <mergeCell ref="AT18:AT22"/>
    <mergeCell ref="AU18:AU22"/>
    <mergeCell ref="AV18:AV22"/>
    <mergeCell ref="AE18:AE22"/>
    <mergeCell ref="AF18:AF22"/>
    <mergeCell ref="AG18:AG22"/>
    <mergeCell ref="AH18:AH22"/>
    <mergeCell ref="AN18:AN22"/>
    <mergeCell ref="CU17:CU22"/>
    <mergeCell ref="F23:M23"/>
    <mergeCell ref="A23:E23"/>
    <mergeCell ref="V23:AC23"/>
    <mergeCell ref="N23:U23"/>
    <mergeCell ref="AI18:AI22"/>
    <mergeCell ref="A17:E22"/>
    <mergeCell ref="F17:M22"/>
    <mergeCell ref="N17:U22"/>
    <mergeCell ref="V17:AC22"/>
    <mergeCell ref="AD17:AV17"/>
    <mergeCell ref="AJ18:AJ22"/>
    <mergeCell ref="AK18:AK22"/>
    <mergeCell ref="AL18:AL22"/>
    <mergeCell ref="AM18:AM22"/>
    <mergeCell ref="AD18:AD22"/>
    <mergeCell ref="AD16:BB16"/>
    <mergeCell ref="BS16:CL16"/>
    <mergeCell ref="CM16:CS16"/>
    <mergeCell ref="G1:AC1"/>
    <mergeCell ref="F2:L2"/>
    <mergeCell ref="M2:AC2"/>
    <mergeCell ref="F3:L3"/>
    <mergeCell ref="M3:AC3"/>
    <mergeCell ref="F5:M5"/>
    <mergeCell ref="N5:AC5"/>
    <mergeCell ref="F6:M6"/>
    <mergeCell ref="N6:AC6"/>
    <mergeCell ref="L15:BJ15"/>
    <mergeCell ref="A16:AC16"/>
    <mergeCell ref="BC16:BR16"/>
  </mergeCells>
  <conditionalFormatting sqref="A23:BK23 A24:CU300">
    <cfRule type="cellIs" dxfId="227" priority="12" operator="equal">
      <formula>"MODERADO"</formula>
    </cfRule>
    <cfRule type="cellIs" dxfId="226" priority="13" operator="equal">
      <formula>"MAYOR"</formula>
    </cfRule>
    <cfRule type="cellIs" dxfId="225" priority="14" operator="equal">
      <formula>"CATASTRÓFICO"</formula>
    </cfRule>
  </conditionalFormatting>
  <conditionalFormatting sqref="AX8:BB9 AX15:BB15 AX23:AY23 BA23:BB23 AX28:BB40 AL41:AP50 AX51:BB1048576">
    <cfRule type="containsText" dxfId="224" priority="11" operator="containsText" text=".">
      <formula>NOT(ISERROR(SEARCH(".",AL8)))</formula>
    </cfRule>
  </conditionalFormatting>
  <conditionalFormatting sqref="AX17:BB17 AZ18:BA18">
    <cfRule type="containsText" dxfId="223" priority="7" operator="containsText" text=".">
      <formula>NOT(ISERROR(SEARCH(".",AX17)))</formula>
    </cfRule>
    <cfRule type="containsText" dxfId="222" priority="8" operator="containsText" text="MODERADO">
      <formula>NOT(ISERROR(SEARCH("MODERADO",AX17)))</formula>
    </cfRule>
    <cfRule type="containsText" dxfId="221" priority="9" operator="containsText" text="MAYOR">
      <formula>NOT(ISERROR(SEARCH("MAYOR",AX17)))</formula>
    </cfRule>
    <cfRule type="containsText" dxfId="220" priority="10" operator="containsText" text="CATASTRÓFICO">
      <formula>NOT(ISERROR(SEARCH("CATASTRÓFICO",AX17)))</formula>
    </cfRule>
  </conditionalFormatting>
  <conditionalFormatting sqref="BL23">
    <cfRule type="cellIs" dxfId="219" priority="4" operator="equal">
      <formula>"MODERADO"</formula>
    </cfRule>
    <cfRule type="cellIs" dxfId="218" priority="5" operator="equal">
      <formula>"MAYOR"</formula>
    </cfRule>
    <cfRule type="cellIs" dxfId="217" priority="6" operator="equal">
      <formula>"CATASTRÓFICO"</formula>
    </cfRule>
  </conditionalFormatting>
  <conditionalFormatting sqref="BS23:CU23">
    <cfRule type="cellIs" dxfId="216" priority="1" operator="equal">
      <formula>"MODERADO"</formula>
    </cfRule>
    <cfRule type="cellIs" dxfId="215" priority="2" operator="equal">
      <formula>"MAYOR"</formula>
    </cfRule>
    <cfRule type="cellIs" dxfId="214" priority="3" operator="equal">
      <formula>"CATASTRÓFICO"</formula>
    </cfRule>
  </conditionalFormatting>
  <dataValidations count="12">
    <dataValidation type="list" allowBlank="1" showInputMessage="1" showErrorMessage="1" sqref="AL23:AV23 AD23:AJ23" xr:uid="{00000000-0002-0000-0700-000000000000}">
      <formula1>"SI, NO"</formula1>
    </dataValidation>
    <dataValidation type="list" allowBlank="1" showInputMessage="1" showErrorMessage="1" sqref="AY23" xr:uid="{00000000-0002-0000-0700-000001000000}">
      <formula1>"1,2,3,4,5"</formula1>
    </dataValidation>
    <dataValidation type="list" allowBlank="1" showInputMessage="1" showErrorMessage="1" sqref="CM23" xr:uid="{00000000-0002-0000-0700-000002000000}">
      <formula1>"Directamente, No disminuye"</formula1>
    </dataValidation>
    <dataValidation type="list" allowBlank="1" showInputMessage="1" showErrorMessage="1" sqref="CN23" xr:uid="{00000000-0002-0000-0700-000003000000}">
      <formula1>"Directamente, Indirectamente, No disminuye"</formula1>
    </dataValidation>
    <dataValidation type="list" allowBlank="1" showInputMessage="1" showErrorMessage="1" sqref="BS23" xr:uid="{00000000-0002-0000-0700-000004000000}">
      <formula1>"Asignado, No asignado"</formula1>
    </dataValidation>
    <dataValidation type="list" allowBlank="1" showInputMessage="1" showErrorMessage="1" sqref="BT23" xr:uid="{00000000-0002-0000-0700-000005000000}">
      <formula1>"Adecuado, Inadecuado"</formula1>
    </dataValidation>
    <dataValidation type="list" allowBlank="1" showInputMessage="1" showErrorMessage="1" sqref="BU23" xr:uid="{00000000-0002-0000-0700-000006000000}">
      <formula1>"Oportuna, Inoportuna"</formula1>
    </dataValidation>
    <dataValidation type="list" allowBlank="1" showInputMessage="1" showErrorMessage="1" sqref="BV23" xr:uid="{00000000-0002-0000-0700-000007000000}">
      <formula1>"Prevenir, Detectar, No es un control"</formula1>
    </dataValidation>
    <dataValidation type="list" allowBlank="1" showInputMessage="1" showErrorMessage="1" sqref="BW23" xr:uid="{00000000-0002-0000-0700-000008000000}">
      <formula1>"Confiable, No confiable"</formula1>
    </dataValidation>
    <dataValidation type="list" allowBlank="1" showInputMessage="1" showErrorMessage="1" sqref="BX23" xr:uid="{00000000-0002-0000-0700-000009000000}">
      <formula1>"Se investigan y se resuelven oportunamente, No se investigan y se resuelven oportunamente"</formula1>
    </dataValidation>
    <dataValidation type="list" allowBlank="1" showInputMessage="1" showErrorMessage="1" sqref="BY23" xr:uid="{00000000-0002-0000-0700-00000A000000}">
      <formula1>"Completa, Incompleta, No existe"</formula1>
    </dataValidation>
    <dataValidation type="list" allowBlank="1" showInputMessage="1" showErrorMessage="1" sqref="CI23" xr:uid="{00000000-0002-0000-0700-00000B000000}">
      <formula1>"Siempre se ejecuta, Algunas veces, No se ejecuta"</formula1>
    </dataValidation>
  </dataValidations>
  <pageMargins left="0.7" right="0.7" top="0.75" bottom="0.75" header="0.3" footer="0.3"/>
  <pageSetup paperSize="9" scale="2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42"/>
  <sheetViews>
    <sheetView showGridLines="0" zoomScale="70" zoomScaleNormal="70" zoomScalePageLayoutView="85" workbookViewId="0">
      <selection activeCell="F3" sqref="F3:L3"/>
    </sheetView>
  </sheetViews>
  <sheetFormatPr baseColWidth="10" defaultColWidth="11.44140625" defaultRowHeight="14.4" x14ac:dyDescent="0.3"/>
  <cols>
    <col min="1" max="5" width="3.5546875" customWidth="1"/>
    <col min="6" max="10" width="2.5546875" style="30" customWidth="1"/>
    <col min="11" max="11" width="4" style="30" customWidth="1"/>
    <col min="12" max="12" width="2.5546875" style="30" customWidth="1"/>
    <col min="13" max="13" width="24.5546875" style="56" customWidth="1"/>
    <col min="14" max="28" width="2.5546875" customWidth="1"/>
    <col min="29" max="29" width="28.88671875" customWidth="1"/>
    <col min="30" max="36" width="16.88671875" style="120" customWidth="1"/>
    <col min="37" max="37" width="22.5546875" style="120" customWidth="1"/>
    <col min="38" max="43" width="16.88671875" style="120" customWidth="1"/>
    <col min="44" max="48" width="16.5546875" style="120" customWidth="1"/>
    <col min="49" max="49" width="16.5546875" style="120" hidden="1" customWidth="1"/>
    <col min="50" max="51" width="16.5546875" style="120" customWidth="1"/>
    <col min="52" max="53" width="16.5546875" style="120" hidden="1" customWidth="1"/>
    <col min="54" max="54" width="17.5546875" style="120" customWidth="1"/>
    <col min="55" max="61" width="2.44140625" customWidth="1"/>
    <col min="62" max="62" width="89.88671875" customWidth="1"/>
    <col min="63" max="63" width="20.44140625" customWidth="1"/>
    <col min="64" max="70" width="2.44140625" customWidth="1"/>
    <col min="71" max="71" width="22.44140625" bestFit="1" customWidth="1"/>
    <col min="72" max="72" width="33.109375" bestFit="1" customWidth="1"/>
    <col min="73" max="73" width="10.5546875" bestFit="1" customWidth="1"/>
    <col min="74" max="74" width="8.5546875" bestFit="1" customWidth="1"/>
    <col min="75" max="75" width="21.44140625" bestFit="1" customWidth="1"/>
    <col min="76" max="76" width="38.44140625" style="31" bestFit="1" customWidth="1"/>
    <col min="77" max="77" width="27.88671875" bestFit="1" customWidth="1"/>
    <col min="78" max="79" width="4.44140625" hidden="1" customWidth="1"/>
    <col min="80" max="80" width="4.109375" hidden="1" customWidth="1"/>
    <col min="81" max="81" width="4.5546875" hidden="1" customWidth="1"/>
    <col min="82" max="82" width="5.44140625" hidden="1" customWidth="1"/>
    <col min="83" max="83" width="5" hidden="1" customWidth="1"/>
    <col min="84" max="84" width="4.44140625" hidden="1" customWidth="1"/>
    <col min="85" max="85" width="9.5546875" hidden="1" customWidth="1"/>
    <col min="86" max="86" width="11.5546875" hidden="1" customWidth="1"/>
    <col min="87" max="87" width="17.44140625" bestFit="1" customWidth="1"/>
    <col min="88" max="88" width="6.44140625" hidden="1" customWidth="1"/>
    <col min="89" max="89" width="15.44140625" hidden="1" customWidth="1"/>
    <col min="90" max="90" width="14" hidden="1" customWidth="1"/>
    <col min="91" max="91" width="34.44140625" bestFit="1" customWidth="1"/>
    <col min="92" max="92" width="31.109375" bestFit="1" customWidth="1"/>
    <col min="93" max="93" width="8.109375" hidden="1" customWidth="1"/>
    <col min="94" max="94" width="7.5546875" hidden="1" customWidth="1"/>
    <col min="95" max="95" width="6.88671875" hidden="1" customWidth="1"/>
    <col min="96" max="96" width="6.44140625" hidden="1" customWidth="1"/>
    <col min="97" max="97" width="13.88671875" bestFit="1" customWidth="1"/>
    <col min="98" max="98" width="13.88671875" customWidth="1"/>
    <col min="99" max="99" width="42" hidden="1" customWidth="1"/>
    <col min="100" max="381" width="2.44140625" customWidth="1"/>
  </cols>
  <sheetData>
    <row r="1" spans="1:99" x14ac:dyDescent="0.3">
      <c r="F1"/>
      <c r="G1" s="268" t="s">
        <v>436</v>
      </c>
      <c r="H1" s="268"/>
      <c r="I1" s="268"/>
      <c r="J1" s="268"/>
      <c r="K1" s="268"/>
      <c r="L1" s="268"/>
      <c r="M1" s="268"/>
      <c r="N1" s="268"/>
      <c r="O1" s="268"/>
      <c r="P1" s="268"/>
      <c r="Q1" s="268"/>
      <c r="R1" s="268"/>
      <c r="S1" s="268"/>
      <c r="T1" s="268"/>
      <c r="U1" s="268"/>
      <c r="V1" s="268"/>
      <c r="W1" s="268"/>
      <c r="X1" s="268"/>
      <c r="Y1" s="268"/>
      <c r="Z1" s="268"/>
      <c r="AA1" s="268"/>
      <c r="AB1" s="268"/>
      <c r="AC1" s="268"/>
    </row>
    <row r="2" spans="1:99" ht="14.4" customHeight="1" x14ac:dyDescent="0.3">
      <c r="F2" s="257" t="s">
        <v>435</v>
      </c>
      <c r="G2" s="257"/>
      <c r="H2" s="257"/>
      <c r="I2" s="257"/>
      <c r="J2" s="257"/>
      <c r="K2" s="257"/>
      <c r="L2" s="257"/>
      <c r="M2" s="257" t="s">
        <v>509</v>
      </c>
      <c r="N2" s="257"/>
      <c r="O2" s="257"/>
      <c r="P2" s="257"/>
      <c r="Q2" s="257"/>
      <c r="R2" s="257"/>
      <c r="S2" s="257"/>
      <c r="T2" s="257"/>
      <c r="U2" s="257"/>
      <c r="V2" s="257"/>
      <c r="W2" s="257"/>
      <c r="X2" s="257"/>
      <c r="Y2" s="257"/>
      <c r="Z2" s="257"/>
      <c r="AA2" s="257"/>
      <c r="AB2" s="257"/>
      <c r="AC2" s="257"/>
      <c r="AE2" s="121" t="s">
        <v>370</v>
      </c>
      <c r="AF2" s="121">
        <f>COUNTIF($CS$23:$CS$290,AE2)</f>
        <v>0</v>
      </c>
    </row>
    <row r="3" spans="1:99" ht="15" customHeight="1" x14ac:dyDescent="0.3">
      <c r="F3" s="269" t="s">
        <v>894</v>
      </c>
      <c r="G3" s="269"/>
      <c r="H3" s="269"/>
      <c r="I3" s="269"/>
      <c r="J3" s="269"/>
      <c r="K3" s="269"/>
      <c r="L3" s="269"/>
      <c r="M3" s="269" t="s">
        <v>117</v>
      </c>
      <c r="N3" s="269"/>
      <c r="O3" s="269"/>
      <c r="P3" s="269"/>
      <c r="Q3" s="269"/>
      <c r="R3" s="269"/>
      <c r="S3" s="269"/>
      <c r="T3" s="269"/>
      <c r="U3" s="269"/>
      <c r="V3" s="269"/>
      <c r="W3" s="269"/>
      <c r="X3" s="269"/>
      <c r="Y3" s="269"/>
      <c r="Z3" s="269"/>
      <c r="AA3" s="269"/>
      <c r="AB3" s="269"/>
      <c r="AC3" s="269"/>
      <c r="AE3" s="121" t="s">
        <v>367</v>
      </c>
      <c r="AF3" s="121">
        <f>COUNTIF($CS$23:$CS$290,AE3)</f>
        <v>0</v>
      </c>
    </row>
    <row r="4" spans="1:99" x14ac:dyDescent="0.3">
      <c r="F4"/>
      <c r="G4"/>
      <c r="H4"/>
      <c r="I4"/>
      <c r="J4"/>
      <c r="K4"/>
      <c r="L4"/>
      <c r="M4"/>
      <c r="AE4" s="121" t="s">
        <v>372</v>
      </c>
      <c r="AF4" s="121">
        <f>COUNTIF($CS$23:$CS$290,AE4)</f>
        <v>7</v>
      </c>
    </row>
    <row r="5" spans="1:99" x14ac:dyDescent="0.3">
      <c r="F5" s="257" t="s">
        <v>437</v>
      </c>
      <c r="G5" s="257"/>
      <c r="H5" s="257"/>
      <c r="I5" s="257"/>
      <c r="J5" s="257"/>
      <c r="K5" s="257"/>
      <c r="L5" s="257"/>
      <c r="M5" s="257"/>
      <c r="N5" s="257" t="s">
        <v>438</v>
      </c>
      <c r="O5" s="257"/>
      <c r="P5" s="257"/>
      <c r="Q5" s="257"/>
      <c r="R5" s="257"/>
      <c r="S5" s="257"/>
      <c r="T5" s="257"/>
      <c r="U5" s="257"/>
      <c r="V5" s="257"/>
      <c r="W5" s="257"/>
      <c r="X5" s="257"/>
      <c r="Y5" s="257"/>
      <c r="Z5" s="257"/>
      <c r="AA5" s="257"/>
      <c r="AB5" s="257"/>
      <c r="AC5" s="257"/>
      <c r="AE5" s="121" t="s">
        <v>411</v>
      </c>
      <c r="AF5" s="121">
        <f>COUNTIF($CS$23:$CS$290,AE5)</f>
        <v>13</v>
      </c>
    </row>
    <row r="6" spans="1:99" x14ac:dyDescent="0.3">
      <c r="F6" s="270">
        <v>45211</v>
      </c>
      <c r="G6" s="269"/>
      <c r="H6" s="269"/>
      <c r="I6" s="269"/>
      <c r="J6" s="269"/>
      <c r="K6" s="269"/>
      <c r="L6" s="269"/>
      <c r="M6" s="269"/>
      <c r="N6" s="269" t="s">
        <v>451</v>
      </c>
      <c r="O6" s="269"/>
      <c r="P6" s="269"/>
      <c r="Q6" s="269"/>
      <c r="R6" s="269"/>
      <c r="S6" s="269"/>
      <c r="T6" s="269"/>
      <c r="U6" s="269"/>
      <c r="V6" s="269"/>
      <c r="W6" s="269"/>
      <c r="X6" s="269"/>
      <c r="Y6" s="269"/>
      <c r="Z6" s="269"/>
      <c r="AA6" s="269"/>
      <c r="AB6" s="269"/>
      <c r="AC6" s="269"/>
    </row>
    <row r="7" spans="1:99" hidden="1" x14ac:dyDescent="0.3">
      <c r="F7"/>
      <c r="G7"/>
      <c r="H7"/>
      <c r="I7"/>
      <c r="J7"/>
      <c r="K7"/>
      <c r="L7"/>
      <c r="M7"/>
    </row>
    <row r="8" spans="1:99" hidden="1" x14ac:dyDescent="0.3">
      <c r="F8"/>
      <c r="G8"/>
      <c r="H8"/>
      <c r="I8"/>
      <c r="J8"/>
      <c r="K8"/>
      <c r="L8"/>
      <c r="M8"/>
    </row>
    <row r="9" spans="1:99" ht="5.0999999999999996" hidden="1" customHeight="1" x14ac:dyDescent="0.3">
      <c r="F9"/>
      <c r="G9"/>
      <c r="H9"/>
      <c r="I9"/>
      <c r="J9"/>
      <c r="K9"/>
      <c r="L9"/>
      <c r="M9"/>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3">
      <c r="F10"/>
      <c r="G10"/>
      <c r="H10"/>
      <c r="I10"/>
      <c r="J10"/>
      <c r="K10"/>
      <c r="L10"/>
      <c r="M10"/>
    </row>
    <row r="11" spans="1:99" hidden="1" x14ac:dyDescent="0.3">
      <c r="F11"/>
      <c r="G11"/>
      <c r="H11"/>
      <c r="I11"/>
      <c r="J11"/>
      <c r="K11"/>
      <c r="L11"/>
      <c r="M11"/>
    </row>
    <row r="12" spans="1:99" hidden="1" x14ac:dyDescent="0.3">
      <c r="F12"/>
      <c r="G12"/>
      <c r="H12"/>
      <c r="I12"/>
      <c r="J12"/>
      <c r="K12"/>
      <c r="L12"/>
      <c r="M12"/>
    </row>
    <row r="13" spans="1:99" hidden="1" x14ac:dyDescent="0.3">
      <c r="F13"/>
      <c r="G13"/>
      <c r="H13"/>
      <c r="I13"/>
      <c r="J13"/>
      <c r="K13"/>
      <c r="L13"/>
      <c r="M13"/>
    </row>
    <row r="14" spans="1:99" hidden="1" x14ac:dyDescent="0.3">
      <c r="F14"/>
      <c r="G14"/>
      <c r="H14"/>
      <c r="I14"/>
      <c r="J14"/>
      <c r="K14"/>
      <c r="L14"/>
      <c r="M14"/>
    </row>
    <row r="15" spans="1:99" ht="5.0999999999999996" customHeight="1" thickBot="1" x14ac:dyDescent="0.35">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row>
    <row r="16" spans="1:99" x14ac:dyDescent="0.3">
      <c r="A16" s="273" t="s">
        <v>429</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5"/>
      <c r="AD16" s="261" t="s">
        <v>433</v>
      </c>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3"/>
      <c r="BC16" s="276" t="s">
        <v>2</v>
      </c>
      <c r="BD16" s="277"/>
      <c r="BE16" s="277"/>
      <c r="BF16" s="277"/>
      <c r="BG16" s="277"/>
      <c r="BH16" s="277"/>
      <c r="BI16" s="277"/>
      <c r="BJ16" s="277"/>
      <c r="BK16" s="277"/>
      <c r="BL16" s="277"/>
      <c r="BM16" s="277"/>
      <c r="BN16" s="277"/>
      <c r="BO16" s="277"/>
      <c r="BP16" s="277"/>
      <c r="BQ16" s="277"/>
      <c r="BR16" s="278"/>
      <c r="BS16" s="316" t="s">
        <v>430</v>
      </c>
      <c r="BT16" s="316"/>
      <c r="BU16" s="316"/>
      <c r="BV16" s="316"/>
      <c r="BW16" s="316"/>
      <c r="BX16" s="316"/>
      <c r="BY16" s="316"/>
      <c r="BZ16" s="316"/>
      <c r="CA16" s="316"/>
      <c r="CB16" s="316"/>
      <c r="CC16" s="316"/>
      <c r="CD16" s="316"/>
      <c r="CE16" s="316"/>
      <c r="CF16" s="316"/>
      <c r="CG16" s="316"/>
      <c r="CH16" s="316"/>
      <c r="CI16" s="316"/>
      <c r="CJ16" s="316"/>
      <c r="CK16" s="316"/>
      <c r="CL16" s="316"/>
      <c r="CM16" s="317" t="s">
        <v>431</v>
      </c>
      <c r="CN16" s="318"/>
      <c r="CO16" s="318"/>
      <c r="CP16" s="318"/>
      <c r="CQ16" s="318"/>
      <c r="CR16" s="318"/>
      <c r="CS16" s="319"/>
      <c r="CT16" s="147"/>
      <c r="CU16" s="82" t="s">
        <v>432</v>
      </c>
    </row>
    <row r="17" spans="1:99" ht="15" customHeight="1" x14ac:dyDescent="0.3">
      <c r="A17" s="279" t="s">
        <v>3</v>
      </c>
      <c r="B17" s="280"/>
      <c r="C17" s="280"/>
      <c r="D17" s="280"/>
      <c r="E17" s="280"/>
      <c r="F17" s="280" t="s">
        <v>4</v>
      </c>
      <c r="G17" s="280"/>
      <c r="H17" s="280"/>
      <c r="I17" s="280"/>
      <c r="J17" s="280"/>
      <c r="K17" s="280"/>
      <c r="L17" s="280"/>
      <c r="M17" s="280"/>
      <c r="N17" s="280" t="s">
        <v>5</v>
      </c>
      <c r="O17" s="280"/>
      <c r="P17" s="280"/>
      <c r="Q17" s="280"/>
      <c r="R17" s="280"/>
      <c r="S17" s="280"/>
      <c r="T17" s="280"/>
      <c r="U17" s="280"/>
      <c r="V17" s="280" t="s">
        <v>6</v>
      </c>
      <c r="W17" s="280"/>
      <c r="X17" s="280"/>
      <c r="Y17" s="280"/>
      <c r="Z17" s="280"/>
      <c r="AA17" s="280"/>
      <c r="AB17" s="280"/>
      <c r="AC17" s="281"/>
      <c r="AD17" s="282" t="s">
        <v>7</v>
      </c>
      <c r="AE17" s="283"/>
      <c r="AF17" s="283"/>
      <c r="AG17" s="283"/>
      <c r="AH17" s="283"/>
      <c r="AI17" s="283"/>
      <c r="AJ17" s="283"/>
      <c r="AK17" s="283"/>
      <c r="AL17" s="283"/>
      <c r="AM17" s="283"/>
      <c r="AN17" s="283"/>
      <c r="AO17" s="283"/>
      <c r="AP17" s="283"/>
      <c r="AQ17" s="283"/>
      <c r="AR17" s="283"/>
      <c r="AS17" s="283"/>
      <c r="AT17" s="283"/>
      <c r="AU17" s="283"/>
      <c r="AV17" s="284"/>
      <c r="AW17" s="2"/>
      <c r="AX17" s="302" t="s">
        <v>8</v>
      </c>
      <c r="AY17" s="302" t="s">
        <v>9</v>
      </c>
      <c r="AZ17" s="3"/>
      <c r="BA17" s="4"/>
      <c r="BB17" s="302" t="s">
        <v>10</v>
      </c>
      <c r="BC17" s="279" t="s">
        <v>11</v>
      </c>
      <c r="BD17" s="280"/>
      <c r="BE17" s="280"/>
      <c r="BF17" s="280"/>
      <c r="BG17" s="280"/>
      <c r="BH17" s="280"/>
      <c r="BI17" s="280"/>
      <c r="BJ17" s="280"/>
      <c r="BK17" s="258" t="s">
        <v>428</v>
      </c>
      <c r="BL17" s="306" t="s">
        <v>561</v>
      </c>
      <c r="BM17" s="307"/>
      <c r="BN17" s="307"/>
      <c r="BO17" s="307"/>
      <c r="BP17" s="307"/>
      <c r="BQ17" s="307"/>
      <c r="BR17" s="308"/>
      <c r="BS17" s="280" t="s">
        <v>373</v>
      </c>
      <c r="BT17" s="280" t="s">
        <v>374</v>
      </c>
      <c r="BU17" s="280" t="s">
        <v>375</v>
      </c>
      <c r="BV17" s="280" t="s">
        <v>376</v>
      </c>
      <c r="BW17" s="280" t="s">
        <v>377</v>
      </c>
      <c r="BX17" s="280" t="s">
        <v>378</v>
      </c>
      <c r="BY17" s="280" t="s">
        <v>379</v>
      </c>
      <c r="BZ17" s="280" t="s">
        <v>381</v>
      </c>
      <c r="CA17" s="280" t="s">
        <v>382</v>
      </c>
      <c r="CB17" s="280" t="s">
        <v>383</v>
      </c>
      <c r="CC17" s="280" t="s">
        <v>384</v>
      </c>
      <c r="CD17" s="280" t="s">
        <v>385</v>
      </c>
      <c r="CE17" s="280" t="s">
        <v>386</v>
      </c>
      <c r="CF17" s="280" t="s">
        <v>387</v>
      </c>
      <c r="CG17" s="280" t="s">
        <v>388</v>
      </c>
      <c r="CH17" s="280" t="s">
        <v>389</v>
      </c>
      <c r="CI17" s="280" t="s">
        <v>380</v>
      </c>
      <c r="CJ17" s="280" t="s">
        <v>390</v>
      </c>
      <c r="CK17" s="280" t="s">
        <v>391</v>
      </c>
      <c r="CL17" s="280" t="s">
        <v>392</v>
      </c>
      <c r="CM17" s="280" t="s">
        <v>393</v>
      </c>
      <c r="CN17" s="280" t="s">
        <v>394</v>
      </c>
      <c r="CO17" s="280" t="s">
        <v>395</v>
      </c>
      <c r="CP17" s="280" t="s">
        <v>396</v>
      </c>
      <c r="CQ17" s="280" t="s">
        <v>398</v>
      </c>
      <c r="CR17" s="280" t="s">
        <v>399</v>
      </c>
      <c r="CS17" s="280" t="s">
        <v>397</v>
      </c>
      <c r="CT17" s="258" t="s">
        <v>864</v>
      </c>
      <c r="CU17" s="258" t="s">
        <v>12</v>
      </c>
    </row>
    <row r="18" spans="1:99" ht="14.4" customHeight="1" x14ac:dyDescent="0.3">
      <c r="A18" s="279"/>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9" t="s">
        <v>13</v>
      </c>
      <c r="AE18" s="280" t="s">
        <v>14</v>
      </c>
      <c r="AF18" s="280" t="s">
        <v>15</v>
      </c>
      <c r="AG18" s="280" t="s">
        <v>16</v>
      </c>
      <c r="AH18" s="280" t="s">
        <v>17</v>
      </c>
      <c r="AI18" s="280" t="s">
        <v>18</v>
      </c>
      <c r="AJ18" s="280" t="s">
        <v>19</v>
      </c>
      <c r="AK18" s="280" t="s">
        <v>20</v>
      </c>
      <c r="AL18" s="280" t="s">
        <v>21</v>
      </c>
      <c r="AM18" s="280" t="s">
        <v>22</v>
      </c>
      <c r="AN18" s="280" t="s">
        <v>23</v>
      </c>
      <c r="AO18" s="280" t="s">
        <v>24</v>
      </c>
      <c r="AP18" s="280" t="s">
        <v>25</v>
      </c>
      <c r="AQ18" s="280" t="s">
        <v>26</v>
      </c>
      <c r="AR18" s="280" t="s">
        <v>27</v>
      </c>
      <c r="AS18" s="280" t="s">
        <v>28</v>
      </c>
      <c r="AT18" s="280" t="s">
        <v>29</v>
      </c>
      <c r="AU18" s="280" t="s">
        <v>30</v>
      </c>
      <c r="AV18" s="281" t="s">
        <v>31</v>
      </c>
      <c r="AW18" s="304" t="s">
        <v>32</v>
      </c>
      <c r="AX18" s="302"/>
      <c r="AY18" s="302"/>
      <c r="AZ18" s="305" t="s">
        <v>33</v>
      </c>
      <c r="BA18" s="303" t="s">
        <v>34</v>
      </c>
      <c r="BB18" s="302"/>
      <c r="BC18" s="279"/>
      <c r="BD18" s="280"/>
      <c r="BE18" s="280"/>
      <c r="BF18" s="280"/>
      <c r="BG18" s="280"/>
      <c r="BH18" s="280"/>
      <c r="BI18" s="280"/>
      <c r="BJ18" s="280"/>
      <c r="BK18" s="259"/>
      <c r="BL18" s="309"/>
      <c r="BM18" s="310"/>
      <c r="BN18" s="310"/>
      <c r="BO18" s="310"/>
      <c r="BP18" s="310"/>
      <c r="BQ18" s="310"/>
      <c r="BR18" s="311"/>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59"/>
      <c r="CU18" s="259"/>
    </row>
    <row r="19" spans="1:99" x14ac:dyDescent="0.3">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1"/>
      <c r="AD19" s="279"/>
      <c r="AE19" s="280"/>
      <c r="AF19" s="280"/>
      <c r="AG19" s="280"/>
      <c r="AH19" s="280"/>
      <c r="AI19" s="280"/>
      <c r="AJ19" s="280"/>
      <c r="AK19" s="280"/>
      <c r="AL19" s="280"/>
      <c r="AM19" s="280"/>
      <c r="AN19" s="280"/>
      <c r="AO19" s="280"/>
      <c r="AP19" s="280"/>
      <c r="AQ19" s="280"/>
      <c r="AR19" s="280"/>
      <c r="AS19" s="280"/>
      <c r="AT19" s="280"/>
      <c r="AU19" s="280"/>
      <c r="AV19" s="281"/>
      <c r="AW19" s="304"/>
      <c r="AX19" s="302"/>
      <c r="AY19" s="302"/>
      <c r="AZ19" s="305"/>
      <c r="BA19" s="303"/>
      <c r="BB19" s="302"/>
      <c r="BC19" s="279"/>
      <c r="BD19" s="280"/>
      <c r="BE19" s="280"/>
      <c r="BF19" s="280"/>
      <c r="BG19" s="280"/>
      <c r="BH19" s="280"/>
      <c r="BI19" s="280"/>
      <c r="BJ19" s="280"/>
      <c r="BK19" s="259"/>
      <c r="BL19" s="309"/>
      <c r="BM19" s="310"/>
      <c r="BN19" s="310"/>
      <c r="BO19" s="310"/>
      <c r="BP19" s="310"/>
      <c r="BQ19" s="310"/>
      <c r="BR19" s="311"/>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59"/>
      <c r="CU19" s="259"/>
    </row>
    <row r="20" spans="1:99" x14ac:dyDescent="0.3">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79"/>
      <c r="AE20" s="280"/>
      <c r="AF20" s="280"/>
      <c r="AG20" s="280"/>
      <c r="AH20" s="280"/>
      <c r="AI20" s="280"/>
      <c r="AJ20" s="280"/>
      <c r="AK20" s="280"/>
      <c r="AL20" s="280"/>
      <c r="AM20" s="280"/>
      <c r="AN20" s="280"/>
      <c r="AO20" s="280"/>
      <c r="AP20" s="280"/>
      <c r="AQ20" s="280"/>
      <c r="AR20" s="280"/>
      <c r="AS20" s="280"/>
      <c r="AT20" s="280"/>
      <c r="AU20" s="280"/>
      <c r="AV20" s="281"/>
      <c r="AW20" s="304"/>
      <c r="AX20" s="302"/>
      <c r="AY20" s="302"/>
      <c r="AZ20" s="305"/>
      <c r="BA20" s="303"/>
      <c r="BB20" s="302"/>
      <c r="BC20" s="279"/>
      <c r="BD20" s="280"/>
      <c r="BE20" s="280"/>
      <c r="BF20" s="280"/>
      <c r="BG20" s="280"/>
      <c r="BH20" s="280"/>
      <c r="BI20" s="280"/>
      <c r="BJ20" s="280"/>
      <c r="BK20" s="259"/>
      <c r="BL20" s="309"/>
      <c r="BM20" s="310"/>
      <c r="BN20" s="310"/>
      <c r="BO20" s="310"/>
      <c r="BP20" s="310"/>
      <c r="BQ20" s="310"/>
      <c r="BR20" s="311"/>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59"/>
      <c r="CU20" s="259"/>
    </row>
    <row r="21" spans="1:99" x14ac:dyDescent="0.3">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79"/>
      <c r="AE21" s="280"/>
      <c r="AF21" s="280"/>
      <c r="AG21" s="280"/>
      <c r="AH21" s="280"/>
      <c r="AI21" s="280"/>
      <c r="AJ21" s="280"/>
      <c r="AK21" s="280"/>
      <c r="AL21" s="280"/>
      <c r="AM21" s="280"/>
      <c r="AN21" s="280"/>
      <c r="AO21" s="280"/>
      <c r="AP21" s="280"/>
      <c r="AQ21" s="280"/>
      <c r="AR21" s="280"/>
      <c r="AS21" s="280"/>
      <c r="AT21" s="280"/>
      <c r="AU21" s="280"/>
      <c r="AV21" s="281"/>
      <c r="AW21" s="304"/>
      <c r="AX21" s="302"/>
      <c r="AY21" s="302"/>
      <c r="AZ21" s="305"/>
      <c r="BA21" s="303"/>
      <c r="BB21" s="302"/>
      <c r="BC21" s="279"/>
      <c r="BD21" s="280"/>
      <c r="BE21" s="280"/>
      <c r="BF21" s="280"/>
      <c r="BG21" s="280"/>
      <c r="BH21" s="280"/>
      <c r="BI21" s="280"/>
      <c r="BJ21" s="280"/>
      <c r="BK21" s="259"/>
      <c r="BL21" s="309"/>
      <c r="BM21" s="310"/>
      <c r="BN21" s="310"/>
      <c r="BO21" s="310"/>
      <c r="BP21" s="310"/>
      <c r="BQ21" s="310"/>
      <c r="BR21" s="311"/>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59"/>
      <c r="CU21" s="259"/>
    </row>
    <row r="22" spans="1:99" x14ac:dyDescent="0.3">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79"/>
      <c r="AE22" s="280"/>
      <c r="AF22" s="280"/>
      <c r="AG22" s="280"/>
      <c r="AH22" s="280"/>
      <c r="AI22" s="280"/>
      <c r="AJ22" s="280"/>
      <c r="AK22" s="280"/>
      <c r="AL22" s="280"/>
      <c r="AM22" s="280"/>
      <c r="AN22" s="280"/>
      <c r="AO22" s="280"/>
      <c r="AP22" s="280"/>
      <c r="AQ22" s="280"/>
      <c r="AR22" s="280"/>
      <c r="AS22" s="280"/>
      <c r="AT22" s="280"/>
      <c r="AU22" s="280"/>
      <c r="AV22" s="281"/>
      <c r="AW22" s="304"/>
      <c r="AX22" s="302"/>
      <c r="AY22" s="302"/>
      <c r="AZ22" s="305"/>
      <c r="BA22" s="303"/>
      <c r="BB22" s="302"/>
      <c r="BC22" s="279"/>
      <c r="BD22" s="280"/>
      <c r="BE22" s="280"/>
      <c r="BF22" s="280"/>
      <c r="BG22" s="280"/>
      <c r="BH22" s="280"/>
      <c r="BI22" s="280"/>
      <c r="BJ22" s="280"/>
      <c r="BK22" s="260"/>
      <c r="BL22" s="312"/>
      <c r="BM22" s="313"/>
      <c r="BN22" s="313"/>
      <c r="BO22" s="313"/>
      <c r="BP22" s="313"/>
      <c r="BQ22" s="313"/>
      <c r="BR22" s="314"/>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60"/>
      <c r="CU22" s="260"/>
    </row>
    <row r="23" spans="1:99" ht="135.6" customHeight="1" x14ac:dyDescent="0.3">
      <c r="A23" s="374" t="s">
        <v>203</v>
      </c>
      <c r="B23" s="375"/>
      <c r="C23" s="375"/>
      <c r="D23" s="375"/>
      <c r="E23" s="375"/>
      <c r="F23" s="287" t="s">
        <v>338</v>
      </c>
      <c r="G23" s="287"/>
      <c r="H23" s="287"/>
      <c r="I23" s="287"/>
      <c r="J23" s="287"/>
      <c r="K23" s="287"/>
      <c r="L23" s="287"/>
      <c r="M23" s="287"/>
      <c r="N23" s="287" t="s">
        <v>886</v>
      </c>
      <c r="O23" s="287"/>
      <c r="P23" s="287"/>
      <c r="Q23" s="287"/>
      <c r="R23" s="287"/>
      <c r="S23" s="287"/>
      <c r="T23" s="287"/>
      <c r="U23" s="287"/>
      <c r="V23" s="287" t="s">
        <v>182</v>
      </c>
      <c r="W23" s="295"/>
      <c r="X23" s="295"/>
      <c r="Y23" s="295"/>
      <c r="Z23" s="295"/>
      <c r="AA23" s="295"/>
      <c r="AB23" s="295"/>
      <c r="AC23" s="373"/>
      <c r="AD23" s="5" t="s">
        <v>36</v>
      </c>
      <c r="AE23" s="5" t="s">
        <v>36</v>
      </c>
      <c r="AF23" s="5" t="s">
        <v>36</v>
      </c>
      <c r="AG23" s="5" t="s">
        <v>36</v>
      </c>
      <c r="AH23" s="5" t="s">
        <v>36</v>
      </c>
      <c r="AI23" s="5" t="s">
        <v>36</v>
      </c>
      <c r="AJ23" s="5" t="s">
        <v>36</v>
      </c>
      <c r="AK23" s="5" t="s">
        <v>37</v>
      </c>
      <c r="AL23" s="5" t="s">
        <v>37</v>
      </c>
      <c r="AM23" s="5" t="s">
        <v>36</v>
      </c>
      <c r="AN23" s="5" t="s">
        <v>36</v>
      </c>
      <c r="AO23" s="5" t="s">
        <v>36</v>
      </c>
      <c r="AP23" s="5" t="s">
        <v>36</v>
      </c>
      <c r="AQ23" s="5" t="s">
        <v>36</v>
      </c>
      <c r="AR23" s="5" t="s">
        <v>36</v>
      </c>
      <c r="AS23" s="5" t="s">
        <v>37</v>
      </c>
      <c r="AT23" s="5" t="s">
        <v>36</v>
      </c>
      <c r="AU23" s="5" t="s">
        <v>37</v>
      </c>
      <c r="AV23" s="5" t="s">
        <v>37</v>
      </c>
      <c r="AW23" s="7">
        <f>COUNTIF(AD23:AV23, "SI")</f>
        <v>14</v>
      </c>
      <c r="AX23" s="6" t="str">
        <f>IF($AS23="SI","CATASTRÓFICO",IF($AW23=0,".",IF($AW23&lt;6,"MODERADO",IF($AW23&lt;12,"MAYOR","CATASTRÓFICO"))))</f>
        <v>CATASTRÓFICO</v>
      </c>
      <c r="AY23" s="6">
        <v>2</v>
      </c>
      <c r="AZ23" s="118">
        <f>IF(AX23="MODERADO",3,IF(AX23="MAYOR",4,IF(AX23="CATASTRÓFICO",5,"0")))</f>
        <v>5</v>
      </c>
      <c r="BA23" s="8">
        <f>IF($AZ23=5,5,IF(AND($AZ23=4,$AY23&gt;2),5,IF(AND($AZ23=4,$AY23&lt;3),4,IF(AND($AZ23=3,$AY23=5),5,IF(AND($AZ23=3,$AY23&gt;2),4,IF(AND($AZ23=3,$AY23&lt;3),3,0))))))</f>
        <v>5</v>
      </c>
      <c r="BB23" s="6" t="str">
        <f>IFERROR(INDEX('Ayuda Diligenciamiento'!$AG$11:$AK$15,MATCH($AY23,'Ayuda Diligenciamiento'!$AF$11:$AF$15,0),MATCH($AZ23,'Ayuda Diligenciamiento'!$AG$10:$AK$10,0)),"")</f>
        <v>CATASTRÓFICO</v>
      </c>
      <c r="BC23" s="324" t="s">
        <v>683</v>
      </c>
      <c r="BD23" s="291"/>
      <c r="BE23" s="291"/>
      <c r="BF23" s="291"/>
      <c r="BG23" s="291"/>
      <c r="BH23" s="291"/>
      <c r="BI23" s="291"/>
      <c r="BJ23" s="291"/>
      <c r="BK23" s="79" t="s">
        <v>791</v>
      </c>
      <c r="BL23" s="285" t="s">
        <v>797</v>
      </c>
      <c r="BM23" s="285"/>
      <c r="BN23" s="285"/>
      <c r="BO23" s="285"/>
      <c r="BP23" s="285"/>
      <c r="BQ23" s="285"/>
      <c r="BR23" s="285"/>
      <c r="BS23" s="9" t="s">
        <v>400</v>
      </c>
      <c r="BT23" s="9" t="s">
        <v>401</v>
      </c>
      <c r="BU23" s="9" t="s">
        <v>402</v>
      </c>
      <c r="BV23" s="9" t="s">
        <v>403</v>
      </c>
      <c r="BW23" s="9" t="s">
        <v>405</v>
      </c>
      <c r="BX23" s="69" t="s">
        <v>406</v>
      </c>
      <c r="BY23" s="9" t="s">
        <v>407</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408</v>
      </c>
      <c r="CJ23" s="9" t="str">
        <f>IF(CI23="Siempre se ejecuta","Fuerte",IF(CI23="Algunas veces","Moderado",IF(CI23="No se ejecuta","Debil","")))</f>
        <v>Fuerte</v>
      </c>
      <c r="CK23" s="9" t="str">
        <f>IF(OR(CJ23="Debil",CH23="Debil"),"Debil", IF(OR(CJ23="Moderado",CH23="Moderado"), "Moderado", "Fuerte"))</f>
        <v>Fuerte</v>
      </c>
      <c r="CL23" s="9" t="str">
        <f>CK23</f>
        <v>Fuerte</v>
      </c>
      <c r="CM23" s="9" t="s">
        <v>409</v>
      </c>
      <c r="CN23" s="9" t="s">
        <v>410</v>
      </c>
      <c r="CO23" s="9">
        <f>IF(CM23="Directamente",IF(CL23="Fuerte", 2, IF(CL23="Moderado", 1,0)),0)</f>
        <v>2</v>
      </c>
      <c r="CP23" s="9">
        <f>IF(CN23="Directamente",IF(CL23="Fuerte",2,IF(CL23="Moderado",1,0)),IF(AND(CN23="Indirectamente",CL23="Fuerte"),1,0))</f>
        <v>0</v>
      </c>
      <c r="CQ23" s="9">
        <f t="shared" ref="CQ23:CR26" si="0">IF(AY23-CO23&lt;=0,1,AY23-CO23)</f>
        <v>1</v>
      </c>
      <c r="CR23" s="9">
        <f t="shared" si="0"/>
        <v>5</v>
      </c>
      <c r="CS23" s="9" t="str">
        <f>IF(CN23&lt;&gt;"",INDEX('Ayuda Diligenciamiento'!$AG$11:$AK$15,MATCH(CQ23,'Ayuda Diligenciamiento'!$AF$11:$AF$15,0),MATCH(CR23,'Ayuda Diligenciamiento'!$AG$10:$AK$10,0)),"")</f>
        <v>CATASTRÓFICO</v>
      </c>
      <c r="CT23" s="145">
        <f>IF(CS23="BAJO",1,IF(CS23="MODERADO",3,IF(CS23="MAYOR",4,5)))</f>
        <v>5</v>
      </c>
      <c r="CU23" s="72"/>
    </row>
    <row r="24" spans="1:99" ht="198.6" customHeight="1" x14ac:dyDescent="0.3">
      <c r="A24" s="367" t="s">
        <v>243</v>
      </c>
      <c r="B24" s="368"/>
      <c r="C24" s="368"/>
      <c r="D24" s="368"/>
      <c r="E24" s="369"/>
      <c r="F24" s="359" t="s">
        <v>250</v>
      </c>
      <c r="G24" s="360"/>
      <c r="H24" s="360"/>
      <c r="I24" s="360"/>
      <c r="J24" s="360"/>
      <c r="K24" s="360"/>
      <c r="L24" s="360"/>
      <c r="M24" s="370"/>
      <c r="N24" s="359" t="s">
        <v>236</v>
      </c>
      <c r="O24" s="360"/>
      <c r="P24" s="360"/>
      <c r="Q24" s="360"/>
      <c r="R24" s="360"/>
      <c r="S24" s="360"/>
      <c r="T24" s="360"/>
      <c r="U24" s="370"/>
      <c r="V24" s="359" t="s">
        <v>259</v>
      </c>
      <c r="W24" s="360"/>
      <c r="X24" s="360"/>
      <c r="Y24" s="360"/>
      <c r="Z24" s="360"/>
      <c r="AA24" s="360"/>
      <c r="AB24" s="360"/>
      <c r="AC24" s="371"/>
      <c r="AD24" s="5" t="s">
        <v>36</v>
      </c>
      <c r="AE24" s="9" t="s">
        <v>36</v>
      </c>
      <c r="AF24" s="9" t="s">
        <v>36</v>
      </c>
      <c r="AG24" s="9" t="s">
        <v>36</v>
      </c>
      <c r="AH24" s="9" t="s">
        <v>36</v>
      </c>
      <c r="AI24" s="9" t="s">
        <v>36</v>
      </c>
      <c r="AJ24" s="9" t="s">
        <v>36</v>
      </c>
      <c r="AK24" s="9" t="s">
        <v>36</v>
      </c>
      <c r="AL24" s="9" t="s">
        <v>36</v>
      </c>
      <c r="AM24" s="9" t="s">
        <v>36</v>
      </c>
      <c r="AN24" s="9" t="s">
        <v>36</v>
      </c>
      <c r="AO24" s="9" t="s">
        <v>36</v>
      </c>
      <c r="AP24" s="9" t="s">
        <v>37</v>
      </c>
      <c r="AQ24" s="9" t="s">
        <v>36</v>
      </c>
      <c r="AR24" s="9" t="s">
        <v>37</v>
      </c>
      <c r="AS24" s="9" t="s">
        <v>36</v>
      </c>
      <c r="AT24" s="9" t="s">
        <v>36</v>
      </c>
      <c r="AU24" s="9" t="s">
        <v>36</v>
      </c>
      <c r="AV24" s="10" t="s">
        <v>37</v>
      </c>
      <c r="AW24" s="7">
        <f>COUNTIF(AD24:AV24, "SI")</f>
        <v>16</v>
      </c>
      <c r="AX24" s="6" t="str">
        <f>IF($AS24="SI","CATASTRÓFICO",IF($AW24=0,".",IF($AW24&lt;6,"MODERADO",IF($AW24&lt;12,"MAYOR","CATASTRÓFICO"))))</f>
        <v>CATASTRÓFICO</v>
      </c>
      <c r="AY24" s="6">
        <v>1</v>
      </c>
      <c r="AZ24" s="118">
        <f>IF(AX24="MODERADO",3,IF(AX24="MAYOR",4,IF(AX24="CATASTRÓFICO",5,"0")))</f>
        <v>5</v>
      </c>
      <c r="BA24" s="8">
        <f>IF($AZ24=5,5,IF(AND($AZ24=4,$AY24&gt;2),5,IF(AND($AZ24=4,$AY24&lt;3),4,IF(AND($AZ24=3,$AY24=5),5,IF(AND($AZ24=3,$AY24&gt;2),4,IF(AND($AZ24=3,$AY24&lt;3),3,0))))))</f>
        <v>5</v>
      </c>
      <c r="BB24" s="6" t="str">
        <f>IFERROR(INDEX('Ayuda Diligenciamiento'!$AG$11:$AK$15,MATCH($AY24,'Ayuda Diligenciamiento'!$AF$11:$AF$15,0),MATCH($AZ24,'Ayuda Diligenciamiento'!$AG$10:$AK$10,0)),"")</f>
        <v>CATASTRÓFICO</v>
      </c>
      <c r="BC24" s="372" t="s">
        <v>681</v>
      </c>
      <c r="BD24" s="360"/>
      <c r="BE24" s="360"/>
      <c r="BF24" s="360"/>
      <c r="BG24" s="360"/>
      <c r="BH24" s="360"/>
      <c r="BI24" s="360"/>
      <c r="BJ24" s="371"/>
      <c r="BK24" s="79" t="s">
        <v>792</v>
      </c>
      <c r="BL24" s="285" t="s">
        <v>799</v>
      </c>
      <c r="BM24" s="285"/>
      <c r="BN24" s="285"/>
      <c r="BO24" s="285"/>
      <c r="BP24" s="285"/>
      <c r="BQ24" s="285"/>
      <c r="BR24" s="285"/>
      <c r="BS24" s="9" t="s">
        <v>400</v>
      </c>
      <c r="BT24" s="9" t="s">
        <v>401</v>
      </c>
      <c r="BU24" s="9" t="s">
        <v>402</v>
      </c>
      <c r="BV24" s="9" t="s">
        <v>403</v>
      </c>
      <c r="BW24" s="9" t="s">
        <v>405</v>
      </c>
      <c r="BX24" s="69" t="s">
        <v>406</v>
      </c>
      <c r="BY24" s="9" t="s">
        <v>407</v>
      </c>
      <c r="BZ24" s="9">
        <f t="shared" ref="BZ24:BZ42" si="1">IFERROR(IF(BS24="Asignado", 15, 0), "")</f>
        <v>15</v>
      </c>
      <c r="CA24" s="9">
        <f t="shared" ref="CA24:CA42" si="2">IFERROR(IF(BT24="Adecuado", 15, 0), "")</f>
        <v>15</v>
      </c>
      <c r="CB24" s="9">
        <f t="shared" ref="CB24:CB42" si="3">IFERROR(IF(BU24="Oportuna", 15, 0), "")</f>
        <v>15</v>
      </c>
      <c r="CC24" s="9">
        <f t="shared" ref="CC24:CC42" si="4">IFERROR(IF(BV24="Prevenir", 15,IF(BV24="Detectar", 10, 0)), "")</f>
        <v>15</v>
      </c>
      <c r="CD24" s="9">
        <f t="shared" ref="CD24:CD42" si="5">IFERROR(IF(BW24="Confiable", 15, 0), "")</f>
        <v>15</v>
      </c>
      <c r="CE24" s="9">
        <f t="shared" ref="CE24:CE42" si="6">IFERROR(IF(BX24="Se investigan y se resuelven oportunamente", 15, 0), "")</f>
        <v>15</v>
      </c>
      <c r="CF24" s="9">
        <f t="shared" ref="CF24:CF42" si="7">IFERROR(IF(BY24="Completa", 10,IF(BY24="Incompleta",5, 0)), "")</f>
        <v>10</v>
      </c>
      <c r="CG24" s="9">
        <f t="shared" ref="CG24:CG42" si="8">SUM(BZ24:CF24)</f>
        <v>100</v>
      </c>
      <c r="CH24" s="9" t="str">
        <f t="shared" ref="CH24:CH42" si="9">IF(CG24&lt;=85, "Debil", IF(CG24&lt;=95, "Moderado", IF(CG24&lt;=100,"Fuerte","")))</f>
        <v>Fuerte</v>
      </c>
      <c r="CI24" s="9" t="s">
        <v>408</v>
      </c>
      <c r="CJ24" s="9" t="str">
        <f t="shared" ref="CJ24:CJ42" si="10">IF(CI24="Siempre se ejecuta","Fuerte",IF(CI24="Algunas veces","Moderado",IF(CI24="No se ejecuta","Debil","")))</f>
        <v>Fuerte</v>
      </c>
      <c r="CK24" s="9" t="str">
        <f t="shared" ref="CK24:CK42" si="11">IF(OR(CJ24="Debil",CH24="Debil"),"Debil", IF(OR(CJ24="Moderado",CH24="Moderado"), "Moderado", "Fuerte"))</f>
        <v>Fuerte</v>
      </c>
      <c r="CL24" s="9" t="str">
        <f t="shared" ref="CL24:CL42" si="12">CK24</f>
        <v>Fuerte</v>
      </c>
      <c r="CM24" s="9" t="s">
        <v>409</v>
      </c>
      <c r="CN24" s="9" t="s">
        <v>410</v>
      </c>
      <c r="CO24" s="9">
        <f>IF(CM24="Directamente",IF(CL24="Fuerte", 2, IF(CL24="Moderado", 1,0)),0)</f>
        <v>2</v>
      </c>
      <c r="CP24" s="9">
        <f>IF(CN24="Directamente",IF(CL24="Fuerte",2,IF(CL24="Moderado",1,0)),IF(AND(CN24="Indirectamente",CL24="Fuerte"),1,0))</f>
        <v>0</v>
      </c>
      <c r="CQ24" s="9">
        <f t="shared" si="0"/>
        <v>1</v>
      </c>
      <c r="CR24" s="9">
        <f t="shared" si="0"/>
        <v>5</v>
      </c>
      <c r="CS24" s="9" t="str">
        <f>IF(CN24&lt;&gt;"",INDEX('Ayuda Diligenciamiento'!$AG$11:$AK$15,MATCH(CQ24,'Ayuda Diligenciamiento'!$AF$11:$AF$15,0),MATCH(CR24,'Ayuda Diligenciamiento'!$AG$10:$AK$10,0)),"")</f>
        <v>CATASTRÓFICO</v>
      </c>
      <c r="CT24" s="145">
        <f t="shared" ref="CT24:CT42" si="13">IF(CS24="BAJO",1,IF(CS24="MODERADO",3,IF(CS24="MAYOR",4,5)))</f>
        <v>5</v>
      </c>
      <c r="CU24" s="71"/>
    </row>
    <row r="25" spans="1:99" ht="219.6" customHeight="1" x14ac:dyDescent="0.3">
      <c r="A25" s="367" t="s">
        <v>243</v>
      </c>
      <c r="B25" s="368"/>
      <c r="C25" s="368"/>
      <c r="D25" s="368"/>
      <c r="E25" s="369"/>
      <c r="F25" s="359" t="s">
        <v>251</v>
      </c>
      <c r="G25" s="360"/>
      <c r="H25" s="360"/>
      <c r="I25" s="360"/>
      <c r="J25" s="360"/>
      <c r="K25" s="360"/>
      <c r="L25" s="360"/>
      <c r="M25" s="370"/>
      <c r="N25" s="359" t="s">
        <v>237</v>
      </c>
      <c r="O25" s="360"/>
      <c r="P25" s="360"/>
      <c r="Q25" s="360"/>
      <c r="R25" s="360"/>
      <c r="S25" s="360"/>
      <c r="T25" s="360"/>
      <c r="U25" s="370"/>
      <c r="V25" s="359" t="s">
        <v>253</v>
      </c>
      <c r="W25" s="360"/>
      <c r="X25" s="360"/>
      <c r="Y25" s="360"/>
      <c r="Z25" s="360"/>
      <c r="AA25" s="360"/>
      <c r="AB25" s="360"/>
      <c r="AC25" s="371"/>
      <c r="AD25" s="5" t="s">
        <v>36</v>
      </c>
      <c r="AE25" s="9" t="s">
        <v>36</v>
      </c>
      <c r="AF25" s="9" t="s">
        <v>36</v>
      </c>
      <c r="AG25" s="9" t="s">
        <v>36</v>
      </c>
      <c r="AH25" s="9" t="s">
        <v>36</v>
      </c>
      <c r="AI25" s="9" t="s">
        <v>36</v>
      </c>
      <c r="AJ25" s="9" t="s">
        <v>36</v>
      </c>
      <c r="AK25" s="9" t="s">
        <v>36</v>
      </c>
      <c r="AL25" s="9" t="s">
        <v>36</v>
      </c>
      <c r="AM25" s="9" t="s">
        <v>36</v>
      </c>
      <c r="AN25" s="9" t="s">
        <v>36</v>
      </c>
      <c r="AO25" s="9" t="s">
        <v>36</v>
      </c>
      <c r="AP25" s="9" t="s">
        <v>36</v>
      </c>
      <c r="AQ25" s="9" t="s">
        <v>36</v>
      </c>
      <c r="AR25" s="9" t="s">
        <v>37</v>
      </c>
      <c r="AS25" s="9" t="s">
        <v>36</v>
      </c>
      <c r="AT25" s="9" t="s">
        <v>36</v>
      </c>
      <c r="AU25" s="9" t="s">
        <v>36</v>
      </c>
      <c r="AV25" s="10" t="s">
        <v>37</v>
      </c>
      <c r="AW25" s="7">
        <f>COUNTIF(AD25:AV25, "SI")</f>
        <v>17</v>
      </c>
      <c r="AX25" s="6" t="str">
        <f>IF($AS25="SI","CATASTRÓFICO",IF($AW25=0,".",IF($AW25&lt;6,"MODERADO",IF($AW25&lt;12,"MAYOR","CATASTRÓFICO"))))</f>
        <v>CATASTRÓFICO</v>
      </c>
      <c r="AY25" s="6">
        <v>1</v>
      </c>
      <c r="AZ25" s="118">
        <f>IF(AX25="MODERADO",3,IF(AX25="MAYOR",4,IF(AX25="CATASTRÓFICO",5,"0")))</f>
        <v>5</v>
      </c>
      <c r="BA25" s="8">
        <f>IF($AZ25=5,5,IF(AND($AZ25=4,$AY25&gt;2),5,IF(AND($AZ25=4,$AY25&lt;3),4,IF(AND($AZ25=3,$AY25=5),5,IF(AND($AZ25=3,$AY25&gt;2),4,IF(AND($AZ25=3,$AY25&lt;3),3,0))))))</f>
        <v>5</v>
      </c>
      <c r="BB25" s="6" t="str">
        <f>IFERROR(INDEX('Ayuda Diligenciamiento'!$AG$11:$AK$15,MATCH($AY25,'Ayuda Diligenciamiento'!$AF$11:$AF$15,0),MATCH($AZ25,'Ayuda Diligenciamiento'!$AG$10:$AK$10,0)),"")</f>
        <v>CATASTRÓFICO</v>
      </c>
      <c r="BC25" s="372" t="s">
        <v>681</v>
      </c>
      <c r="BD25" s="360"/>
      <c r="BE25" s="360"/>
      <c r="BF25" s="360"/>
      <c r="BG25" s="360"/>
      <c r="BH25" s="360"/>
      <c r="BI25" s="360"/>
      <c r="BJ25" s="371"/>
      <c r="BK25" s="79" t="s">
        <v>792</v>
      </c>
      <c r="BL25" s="285" t="s">
        <v>799</v>
      </c>
      <c r="BM25" s="285"/>
      <c r="BN25" s="285"/>
      <c r="BO25" s="285"/>
      <c r="BP25" s="285"/>
      <c r="BQ25" s="285"/>
      <c r="BR25" s="285"/>
      <c r="BS25" s="9" t="s">
        <v>400</v>
      </c>
      <c r="BT25" s="9" t="s">
        <v>401</v>
      </c>
      <c r="BU25" s="9" t="s">
        <v>402</v>
      </c>
      <c r="BV25" s="9" t="s">
        <v>403</v>
      </c>
      <c r="BW25" s="9" t="s">
        <v>405</v>
      </c>
      <c r="BX25" s="69" t="s">
        <v>406</v>
      </c>
      <c r="BY25" s="9" t="s">
        <v>407</v>
      </c>
      <c r="BZ25" s="9">
        <f t="shared" si="1"/>
        <v>15</v>
      </c>
      <c r="CA25" s="9">
        <f t="shared" si="2"/>
        <v>15</v>
      </c>
      <c r="CB25" s="9">
        <f t="shared" si="3"/>
        <v>15</v>
      </c>
      <c r="CC25" s="9">
        <f t="shared" si="4"/>
        <v>15</v>
      </c>
      <c r="CD25" s="9">
        <f t="shared" si="5"/>
        <v>15</v>
      </c>
      <c r="CE25" s="9">
        <f t="shared" si="6"/>
        <v>15</v>
      </c>
      <c r="CF25" s="9">
        <f t="shared" si="7"/>
        <v>10</v>
      </c>
      <c r="CG25" s="9">
        <f t="shared" si="8"/>
        <v>100</v>
      </c>
      <c r="CH25" s="9" t="str">
        <f t="shared" si="9"/>
        <v>Fuerte</v>
      </c>
      <c r="CI25" s="9" t="s">
        <v>408</v>
      </c>
      <c r="CJ25" s="9" t="str">
        <f t="shared" si="10"/>
        <v>Fuerte</v>
      </c>
      <c r="CK25" s="9" t="str">
        <f t="shared" si="11"/>
        <v>Fuerte</v>
      </c>
      <c r="CL25" s="9" t="str">
        <f t="shared" si="12"/>
        <v>Fuerte</v>
      </c>
      <c r="CM25" s="9" t="s">
        <v>409</v>
      </c>
      <c r="CN25" s="9" t="s">
        <v>410</v>
      </c>
      <c r="CO25" s="9">
        <f>IF(CM25="Directamente",IF(CL25="Fuerte", 2, IF(CL25="Moderado", 1,0)),0)</f>
        <v>2</v>
      </c>
      <c r="CP25" s="9">
        <f>IF(CN25="Directamente",IF(CL25="Fuerte",2,IF(CL25="Moderado",1,0)),IF(AND(CN25="Indirectamente",CL25="Fuerte"),1,0))</f>
        <v>0</v>
      </c>
      <c r="CQ25" s="9">
        <f t="shared" si="0"/>
        <v>1</v>
      </c>
      <c r="CR25" s="9">
        <f t="shared" si="0"/>
        <v>5</v>
      </c>
      <c r="CS25" s="9" t="str">
        <f>IF(CN25&lt;&gt;"",INDEX('Ayuda Diligenciamiento'!$AG$11:$AK$15,MATCH(CQ25,'Ayuda Diligenciamiento'!$AF$11:$AF$15,0),MATCH(CR25,'Ayuda Diligenciamiento'!$AG$10:$AK$10,0)),"")</f>
        <v>CATASTRÓFICO</v>
      </c>
      <c r="CT25" s="145">
        <f t="shared" si="13"/>
        <v>5</v>
      </c>
      <c r="CU25" s="71"/>
    </row>
    <row r="26" spans="1:99" ht="158.4" customHeight="1" x14ac:dyDescent="0.3">
      <c r="A26" s="367" t="s">
        <v>245</v>
      </c>
      <c r="B26" s="368"/>
      <c r="C26" s="368"/>
      <c r="D26" s="368"/>
      <c r="E26" s="369"/>
      <c r="F26" s="359" t="s">
        <v>252</v>
      </c>
      <c r="G26" s="360"/>
      <c r="H26" s="360"/>
      <c r="I26" s="360"/>
      <c r="J26" s="360"/>
      <c r="K26" s="360"/>
      <c r="L26" s="360"/>
      <c r="M26" s="370"/>
      <c r="N26" s="359" t="s">
        <v>885</v>
      </c>
      <c r="O26" s="360"/>
      <c r="P26" s="360"/>
      <c r="Q26" s="360"/>
      <c r="R26" s="360"/>
      <c r="S26" s="360"/>
      <c r="T26" s="360"/>
      <c r="U26" s="370"/>
      <c r="V26" s="359" t="s">
        <v>253</v>
      </c>
      <c r="W26" s="360"/>
      <c r="X26" s="360"/>
      <c r="Y26" s="360"/>
      <c r="Z26" s="360"/>
      <c r="AA26" s="360"/>
      <c r="AB26" s="360"/>
      <c r="AC26" s="371"/>
      <c r="AD26" s="5" t="s">
        <v>36</v>
      </c>
      <c r="AE26" s="9" t="s">
        <v>36</v>
      </c>
      <c r="AF26" s="9" t="s">
        <v>36</v>
      </c>
      <c r="AG26" s="9" t="s">
        <v>36</v>
      </c>
      <c r="AH26" s="9" t="s">
        <v>36</v>
      </c>
      <c r="AI26" s="9" t="s">
        <v>36</v>
      </c>
      <c r="AJ26" s="9" t="s">
        <v>36</v>
      </c>
      <c r="AK26" s="9" t="s">
        <v>36</v>
      </c>
      <c r="AL26" s="9" t="s">
        <v>36</v>
      </c>
      <c r="AM26" s="9" t="s">
        <v>36</v>
      </c>
      <c r="AN26" s="9" t="s">
        <v>36</v>
      </c>
      <c r="AO26" s="9" t="s">
        <v>36</v>
      </c>
      <c r="AP26" s="9" t="s">
        <v>36</v>
      </c>
      <c r="AQ26" s="9" t="s">
        <v>36</v>
      </c>
      <c r="AR26" s="9" t="s">
        <v>37</v>
      </c>
      <c r="AS26" s="9" t="s">
        <v>36</v>
      </c>
      <c r="AT26" s="9" t="s">
        <v>36</v>
      </c>
      <c r="AU26" s="9" t="s">
        <v>36</v>
      </c>
      <c r="AV26" s="10" t="s">
        <v>37</v>
      </c>
      <c r="AW26" s="7">
        <f>COUNTIF(AD26:AV26, "SI")</f>
        <v>17</v>
      </c>
      <c r="AX26" s="6" t="str">
        <f>IF($AS26="SI","CATASTRÓFICO",IF($AW26=0,".",IF($AW26&lt;6,"MODERADO",IF($AW26&lt;12,"MAYOR","CATASTRÓFICO"))))</f>
        <v>CATASTRÓFICO</v>
      </c>
      <c r="AY26" s="6">
        <v>1</v>
      </c>
      <c r="AZ26" s="118">
        <f>IF(AX26="MODERADO",3,IF(AX26="MAYOR",4,IF(AX26="CATASTRÓFICO",5,"0")))</f>
        <v>5</v>
      </c>
      <c r="BA26" s="8">
        <f>IF($AZ26=5,5,IF(AND($AZ26=4,$AY26&gt;2),5,IF(AND($AZ26=4,$AY26&lt;3),4,IF(AND($AZ26=3,$AY26=5),5,IF(AND($AZ26=3,$AY26&gt;2),4,IF(AND($AZ26=3,$AY26&lt;3),3,0))))))</f>
        <v>5</v>
      </c>
      <c r="BB26" s="6" t="str">
        <f>IFERROR(INDEX('Ayuda Diligenciamiento'!$AG$11:$AK$15,MATCH($AY26,'Ayuda Diligenciamiento'!$AF$11:$AF$15,0),MATCH($AZ26,'Ayuda Diligenciamiento'!$AG$10:$AK$10,0)),"")</f>
        <v>CATASTRÓFICO</v>
      </c>
      <c r="BC26" s="372" t="s">
        <v>682</v>
      </c>
      <c r="BD26" s="360"/>
      <c r="BE26" s="360"/>
      <c r="BF26" s="360"/>
      <c r="BG26" s="360"/>
      <c r="BH26" s="360"/>
      <c r="BI26" s="360"/>
      <c r="BJ26" s="371"/>
      <c r="BK26" s="79" t="s">
        <v>793</v>
      </c>
      <c r="BL26" s="285" t="s">
        <v>798</v>
      </c>
      <c r="BM26" s="285"/>
      <c r="BN26" s="285"/>
      <c r="BO26" s="285"/>
      <c r="BP26" s="285"/>
      <c r="BQ26" s="285"/>
      <c r="BR26" s="285"/>
      <c r="BS26" s="9" t="s">
        <v>400</v>
      </c>
      <c r="BT26" s="9" t="s">
        <v>401</v>
      </c>
      <c r="BU26" s="9" t="s">
        <v>402</v>
      </c>
      <c r="BV26" s="9" t="s">
        <v>403</v>
      </c>
      <c r="BW26" s="9" t="s">
        <v>405</v>
      </c>
      <c r="BX26" s="69" t="s">
        <v>406</v>
      </c>
      <c r="BY26" s="9" t="s">
        <v>407</v>
      </c>
      <c r="BZ26" s="9">
        <f t="shared" si="1"/>
        <v>15</v>
      </c>
      <c r="CA26" s="9">
        <f t="shared" si="2"/>
        <v>15</v>
      </c>
      <c r="CB26" s="9">
        <f t="shared" si="3"/>
        <v>15</v>
      </c>
      <c r="CC26" s="9">
        <f t="shared" si="4"/>
        <v>15</v>
      </c>
      <c r="CD26" s="9">
        <f t="shared" si="5"/>
        <v>15</v>
      </c>
      <c r="CE26" s="9">
        <f t="shared" si="6"/>
        <v>15</v>
      </c>
      <c r="CF26" s="9">
        <f t="shared" si="7"/>
        <v>10</v>
      </c>
      <c r="CG26" s="9">
        <f t="shared" si="8"/>
        <v>100</v>
      </c>
      <c r="CH26" s="9" t="str">
        <f t="shared" si="9"/>
        <v>Fuerte</v>
      </c>
      <c r="CI26" s="9" t="s">
        <v>408</v>
      </c>
      <c r="CJ26" s="9" t="str">
        <f t="shared" si="10"/>
        <v>Fuerte</v>
      </c>
      <c r="CK26" s="9" t="str">
        <f t="shared" si="11"/>
        <v>Fuerte</v>
      </c>
      <c r="CL26" s="9" t="str">
        <f t="shared" si="12"/>
        <v>Fuerte</v>
      </c>
      <c r="CM26" s="9" t="s">
        <v>409</v>
      </c>
      <c r="CN26" s="9" t="s">
        <v>410</v>
      </c>
      <c r="CO26" s="9">
        <f>IF(CM26="Directamente",IF(CL26="Fuerte", 2, IF(CL26="Moderado", 1,0)),0)</f>
        <v>2</v>
      </c>
      <c r="CP26" s="9">
        <f>IF(CN26="Directamente",IF(CL26="Fuerte",2,IF(CL26="Moderado",1,0)),IF(AND(CN26="Indirectamente",CL26="Fuerte"),1,0))</f>
        <v>0</v>
      </c>
      <c r="CQ26" s="9">
        <f t="shared" si="0"/>
        <v>1</v>
      </c>
      <c r="CR26" s="9">
        <f t="shared" si="0"/>
        <v>5</v>
      </c>
      <c r="CS26" s="9" t="str">
        <f>IF(CN26&lt;&gt;"",INDEX('Ayuda Diligenciamiento'!$AG$11:$AK$15,MATCH(CQ26,'Ayuda Diligenciamiento'!$AF$11:$AF$15,0),MATCH(CR26,'Ayuda Diligenciamiento'!$AG$10:$AK$10,0)),"")</f>
        <v>CATASTRÓFICO</v>
      </c>
      <c r="CT26" s="145">
        <f t="shared" si="13"/>
        <v>5</v>
      </c>
      <c r="CU26" s="71"/>
    </row>
    <row r="27" spans="1:99" ht="254.1" customHeight="1" x14ac:dyDescent="0.3">
      <c r="A27" s="286" t="s">
        <v>290</v>
      </c>
      <c r="B27" s="295"/>
      <c r="C27" s="295"/>
      <c r="D27" s="295"/>
      <c r="E27" s="295"/>
      <c r="F27" s="361" t="s">
        <v>327</v>
      </c>
      <c r="G27" s="361"/>
      <c r="H27" s="361"/>
      <c r="I27" s="361"/>
      <c r="J27" s="361"/>
      <c r="K27" s="361"/>
      <c r="L27" s="361"/>
      <c r="M27" s="361"/>
      <c r="N27" s="362" t="s">
        <v>118</v>
      </c>
      <c r="O27" s="362"/>
      <c r="P27" s="362"/>
      <c r="Q27" s="362"/>
      <c r="R27" s="362"/>
      <c r="S27" s="362"/>
      <c r="T27" s="362"/>
      <c r="U27" s="362"/>
      <c r="V27" s="362" t="s">
        <v>119</v>
      </c>
      <c r="W27" s="362"/>
      <c r="X27" s="362"/>
      <c r="Y27" s="362"/>
      <c r="Z27" s="362"/>
      <c r="AA27" s="362"/>
      <c r="AB27" s="362"/>
      <c r="AC27" s="363"/>
      <c r="AD27" s="107" t="s">
        <v>36</v>
      </c>
      <c r="AE27" s="107" t="s">
        <v>36</v>
      </c>
      <c r="AF27" s="107" t="s">
        <v>36</v>
      </c>
      <c r="AG27" s="107" t="s">
        <v>36</v>
      </c>
      <c r="AH27" s="107" t="s">
        <v>36</v>
      </c>
      <c r="AI27" s="107" t="s">
        <v>36</v>
      </c>
      <c r="AJ27" s="107" t="s">
        <v>37</v>
      </c>
      <c r="AK27" s="107" t="s">
        <v>36</v>
      </c>
      <c r="AL27" s="107" t="s">
        <v>36</v>
      </c>
      <c r="AM27" s="107" t="s">
        <v>36</v>
      </c>
      <c r="AN27" s="107" t="s">
        <v>36</v>
      </c>
      <c r="AO27" s="107" t="s">
        <v>36</v>
      </c>
      <c r="AP27" s="107" t="s">
        <v>36</v>
      </c>
      <c r="AQ27" s="107" t="s">
        <v>36</v>
      </c>
      <c r="AR27" s="107" t="s">
        <v>36</v>
      </c>
      <c r="AS27" s="107" t="s">
        <v>37</v>
      </c>
      <c r="AT27" s="107" t="s">
        <v>37</v>
      </c>
      <c r="AU27" s="107" t="s">
        <v>36</v>
      </c>
      <c r="AV27" s="107" t="s">
        <v>37</v>
      </c>
      <c r="AW27" s="106">
        <f>COUNTIF(AD27:AV27, "SI")</f>
        <v>15</v>
      </c>
      <c r="AX27" s="123" t="str">
        <f>IF($AS27="SI","CATASTRÓFICO",IF($AW27=0,".",IF($AW27&lt;6,"MODERADO",IF($AW27&lt;12,"MAYOR","CATASTRÓFICO"))))</f>
        <v>CATASTRÓFICO</v>
      </c>
      <c r="AY27" s="123">
        <v>1</v>
      </c>
      <c r="AZ27" s="108">
        <f>IF(AX27="MODERADO",3,IF(AX27="MAYOR",4,IF(AX27="CATASTRÓFICO",5,"0")))</f>
        <v>5</v>
      </c>
      <c r="BA27" s="124">
        <f>IF($AZ27=5,5,IF(AND($AZ27=4,$AY27&gt;2),5,IF(AND($AZ27=4,$AY27&lt;3),4,IF(AND($AZ27=3,$AY27=5),5,IF(AND($AZ27=3,$AY27&gt;2),4,IF(AND($AZ27=3,$AY27&lt;3),3,0))))))</f>
        <v>5</v>
      </c>
      <c r="BB27" s="123" t="str">
        <f>IF(BA27=5,"CATASTRÓFICO",IF(BA27=4,"MAYOR",IF(BA27=3,"MODERADO",".")))</f>
        <v>CATASTRÓFICO</v>
      </c>
      <c r="BC27" s="324" t="s">
        <v>795</v>
      </c>
      <c r="BD27" s="291"/>
      <c r="BE27" s="291"/>
      <c r="BF27" s="291"/>
      <c r="BG27" s="291"/>
      <c r="BH27" s="291"/>
      <c r="BI27" s="291"/>
      <c r="BJ27" s="291"/>
      <c r="BK27" s="79" t="s">
        <v>794</v>
      </c>
      <c r="BL27" s="285" t="s">
        <v>806</v>
      </c>
      <c r="BM27" s="285"/>
      <c r="BN27" s="285"/>
      <c r="BO27" s="285"/>
      <c r="BP27" s="285"/>
      <c r="BQ27" s="285"/>
      <c r="BR27" s="285"/>
      <c r="BS27" s="9" t="s">
        <v>400</v>
      </c>
      <c r="BT27" s="9" t="s">
        <v>401</v>
      </c>
      <c r="BU27" s="9" t="s">
        <v>402</v>
      </c>
      <c r="BV27" s="9" t="s">
        <v>403</v>
      </c>
      <c r="BW27" s="9" t="s">
        <v>405</v>
      </c>
      <c r="BX27" s="69" t="s">
        <v>406</v>
      </c>
      <c r="BY27" s="9" t="s">
        <v>407</v>
      </c>
      <c r="BZ27" s="9">
        <f t="shared" si="1"/>
        <v>15</v>
      </c>
      <c r="CA27" s="9">
        <f t="shared" si="2"/>
        <v>15</v>
      </c>
      <c r="CB27" s="9">
        <f t="shared" si="3"/>
        <v>15</v>
      </c>
      <c r="CC27" s="9">
        <f t="shared" si="4"/>
        <v>15</v>
      </c>
      <c r="CD27" s="9">
        <f t="shared" si="5"/>
        <v>15</v>
      </c>
      <c r="CE27" s="9">
        <f t="shared" si="6"/>
        <v>15</v>
      </c>
      <c r="CF27" s="9">
        <f t="shared" si="7"/>
        <v>10</v>
      </c>
      <c r="CG27" s="9">
        <f t="shared" si="8"/>
        <v>100</v>
      </c>
      <c r="CH27" s="9" t="str">
        <f t="shared" si="9"/>
        <v>Fuerte</v>
      </c>
      <c r="CI27" s="9" t="s">
        <v>408</v>
      </c>
      <c r="CJ27" s="9" t="str">
        <f t="shared" si="10"/>
        <v>Fuerte</v>
      </c>
      <c r="CK27" s="9" t="str">
        <f t="shared" si="11"/>
        <v>Fuerte</v>
      </c>
      <c r="CL27" s="9" t="str">
        <f t="shared" si="12"/>
        <v>Fuerte</v>
      </c>
      <c r="CM27" s="9" t="s">
        <v>409</v>
      </c>
      <c r="CN27" s="9" t="s">
        <v>410</v>
      </c>
      <c r="CO27" s="9">
        <f t="shared" ref="CO27:CO42" si="14">IF(CM27="Directamente",IF(CL27="Fuerte", 2, IF(CL27="Moderado", 1,0)),0)</f>
        <v>2</v>
      </c>
      <c r="CP27" s="9">
        <f t="shared" ref="CP27:CP42" si="15">IF(CN27="Directamente",IF(CL27="Fuerte",2,IF(CL27="Moderado",1,0)),IF(AND(CN27="Indirectamente",CL27="Fuerte"),1,0))</f>
        <v>0</v>
      </c>
      <c r="CQ27" s="9">
        <f t="shared" ref="CQ27:CQ42" si="16">IF(AY27-CO27&lt;=0,1,AY27-CO27)</f>
        <v>1</v>
      </c>
      <c r="CR27" s="9">
        <f t="shared" ref="CR27:CR42" si="17">IF(AZ27-CP27&lt;=0,1,AZ27-CP27)</f>
        <v>5</v>
      </c>
      <c r="CS27" s="9" t="str">
        <f>IF(CN27&lt;&gt;"",INDEX('Ayuda Diligenciamiento'!$AG$11:$AK$15,MATCH(CQ27,'Ayuda Diligenciamiento'!$AF$11:$AF$15,0),MATCH(CR27,'Ayuda Diligenciamiento'!$AG$10:$AK$10,0)),"")</f>
        <v>CATASTRÓFICO</v>
      </c>
      <c r="CT27" s="145">
        <f t="shared" si="13"/>
        <v>5</v>
      </c>
      <c r="CU27" s="72"/>
    </row>
    <row r="28" spans="1:99" ht="243.6" customHeight="1" x14ac:dyDescent="0.3">
      <c r="A28" s="286" t="s">
        <v>203</v>
      </c>
      <c r="B28" s="295"/>
      <c r="C28" s="295"/>
      <c r="D28" s="295"/>
      <c r="E28" s="295"/>
      <c r="F28" s="361" t="s">
        <v>638</v>
      </c>
      <c r="G28" s="361"/>
      <c r="H28" s="361"/>
      <c r="I28" s="361"/>
      <c r="J28" s="361"/>
      <c r="K28" s="361"/>
      <c r="L28" s="361"/>
      <c r="M28" s="361"/>
      <c r="N28" s="362" t="s">
        <v>118</v>
      </c>
      <c r="O28" s="362"/>
      <c r="P28" s="362"/>
      <c r="Q28" s="362"/>
      <c r="R28" s="362"/>
      <c r="S28" s="362"/>
      <c r="T28" s="362"/>
      <c r="U28" s="362"/>
      <c r="V28" s="362" t="s">
        <v>120</v>
      </c>
      <c r="W28" s="362"/>
      <c r="X28" s="362"/>
      <c r="Y28" s="362"/>
      <c r="Z28" s="362"/>
      <c r="AA28" s="362"/>
      <c r="AB28" s="362"/>
      <c r="AC28" s="363"/>
      <c r="AD28" s="107" t="s">
        <v>36</v>
      </c>
      <c r="AE28" s="69" t="s">
        <v>36</v>
      </c>
      <c r="AF28" s="69" t="s">
        <v>36</v>
      </c>
      <c r="AG28" s="69" t="s">
        <v>36</v>
      </c>
      <c r="AH28" s="69" t="s">
        <v>36</v>
      </c>
      <c r="AI28" s="69" t="s">
        <v>37</v>
      </c>
      <c r="AJ28" s="69" t="s">
        <v>36</v>
      </c>
      <c r="AK28" s="69" t="s">
        <v>37</v>
      </c>
      <c r="AL28" s="69" t="s">
        <v>37</v>
      </c>
      <c r="AM28" s="69" t="s">
        <v>36</v>
      </c>
      <c r="AN28" s="69" t="s">
        <v>36</v>
      </c>
      <c r="AO28" s="69" t="s">
        <v>37</v>
      </c>
      <c r="AP28" s="69" t="s">
        <v>37</v>
      </c>
      <c r="AQ28" s="69" t="s">
        <v>37</v>
      </c>
      <c r="AR28" s="69" t="s">
        <v>36</v>
      </c>
      <c r="AS28" s="69" t="s">
        <v>37</v>
      </c>
      <c r="AT28" s="69" t="s">
        <v>37</v>
      </c>
      <c r="AU28" s="69" t="s">
        <v>36</v>
      </c>
      <c r="AV28" s="109" t="s">
        <v>37</v>
      </c>
      <c r="AW28" s="106">
        <f t="shared" ref="AW28:AW42" si="18">COUNTIF(AD28:AV28, "SI")</f>
        <v>10</v>
      </c>
      <c r="AX28" s="123" t="str">
        <f t="shared" ref="AX28:AX42" si="19">IF($AS28="SI","CATASTRÓFICO",IF($AW28=0,".",IF($AW28&lt;6,"MODERADO",IF($AW28&lt;12,"MAYOR","CATASTRÓFICO"))))</f>
        <v>MAYOR</v>
      </c>
      <c r="AY28" s="123">
        <v>1</v>
      </c>
      <c r="AZ28" s="108">
        <f t="shared" ref="AZ28:AZ42" si="20">IF(AX28="MODERADO",3,IF(AX28="MAYOR",4,IF(AX28="CATASTRÓFICO",5,"0")))</f>
        <v>4</v>
      </c>
      <c r="BA28" s="124">
        <f t="shared" ref="BA28:BA42" si="21">IF($AZ28=5,5,IF(AND($AZ28=4,$AY28&gt;2),5,IF(AND($AZ28=4,$AY28&lt;3),4,IF(AND($AZ28=3,$AY28=5),5,IF(AND($AZ28=3,$AY28&gt;2),4,IF(AND($AZ28=3,$AY28&lt;3),3,0))))))</f>
        <v>4</v>
      </c>
      <c r="BB28" s="123" t="str">
        <f t="shared" ref="BB28:BB42" si="22">IF(BA28=5,"CATASTRÓFICO",IF(BA28=4,"MAYOR",IF(BA28=3,"MODERADO",".")))</f>
        <v>MAYOR</v>
      </c>
      <c r="BC28" s="324" t="s">
        <v>777</v>
      </c>
      <c r="BD28" s="291"/>
      <c r="BE28" s="291"/>
      <c r="BF28" s="291"/>
      <c r="BG28" s="291"/>
      <c r="BH28" s="291"/>
      <c r="BI28" s="291"/>
      <c r="BJ28" s="291"/>
      <c r="BK28" s="79" t="s">
        <v>794</v>
      </c>
      <c r="BL28" s="285" t="s">
        <v>805</v>
      </c>
      <c r="BM28" s="285"/>
      <c r="BN28" s="285"/>
      <c r="BO28" s="285"/>
      <c r="BP28" s="285"/>
      <c r="BQ28" s="285"/>
      <c r="BR28" s="285"/>
      <c r="BS28" s="9" t="s">
        <v>400</v>
      </c>
      <c r="BT28" s="9" t="s">
        <v>401</v>
      </c>
      <c r="BU28" s="9" t="s">
        <v>402</v>
      </c>
      <c r="BV28" s="9" t="s">
        <v>403</v>
      </c>
      <c r="BW28" s="9" t="s">
        <v>405</v>
      </c>
      <c r="BX28" s="69" t="s">
        <v>406</v>
      </c>
      <c r="BY28" s="9" t="s">
        <v>407</v>
      </c>
      <c r="BZ28" s="9">
        <f t="shared" si="1"/>
        <v>15</v>
      </c>
      <c r="CA28" s="9">
        <f t="shared" si="2"/>
        <v>15</v>
      </c>
      <c r="CB28" s="9">
        <f t="shared" si="3"/>
        <v>15</v>
      </c>
      <c r="CC28" s="9">
        <f t="shared" si="4"/>
        <v>15</v>
      </c>
      <c r="CD28" s="9">
        <f t="shared" si="5"/>
        <v>15</v>
      </c>
      <c r="CE28" s="9">
        <f t="shared" si="6"/>
        <v>15</v>
      </c>
      <c r="CF28" s="9">
        <f t="shared" si="7"/>
        <v>10</v>
      </c>
      <c r="CG28" s="9">
        <f t="shared" si="8"/>
        <v>100</v>
      </c>
      <c r="CH28" s="9" t="str">
        <f t="shared" si="9"/>
        <v>Fuerte</v>
      </c>
      <c r="CI28" s="9" t="s">
        <v>408</v>
      </c>
      <c r="CJ28" s="9" t="str">
        <f t="shared" si="10"/>
        <v>Fuerte</v>
      </c>
      <c r="CK28" s="9" t="str">
        <f t="shared" si="11"/>
        <v>Fuerte</v>
      </c>
      <c r="CL28" s="9" t="str">
        <f t="shared" si="12"/>
        <v>Fuerte</v>
      </c>
      <c r="CM28" s="9" t="s">
        <v>409</v>
      </c>
      <c r="CN28" s="9" t="s">
        <v>410</v>
      </c>
      <c r="CO28" s="9">
        <f t="shared" si="14"/>
        <v>2</v>
      </c>
      <c r="CP28" s="9">
        <f t="shared" si="15"/>
        <v>0</v>
      </c>
      <c r="CQ28" s="9">
        <f t="shared" si="16"/>
        <v>1</v>
      </c>
      <c r="CR28" s="9">
        <f t="shared" si="17"/>
        <v>4</v>
      </c>
      <c r="CS28" s="9" t="str">
        <f>IF(CN28&lt;&gt;"",INDEX('Ayuda Diligenciamiento'!$AG$11:$AK$15,MATCH(CQ28,'Ayuda Diligenciamiento'!$AF$11:$AF$15,0),MATCH(CR28,'Ayuda Diligenciamiento'!$AG$10:$AK$10,0)),"")</f>
        <v>MAYOR</v>
      </c>
      <c r="CT28" s="145">
        <f t="shared" si="13"/>
        <v>4</v>
      </c>
      <c r="CU28" s="72"/>
    </row>
    <row r="29" spans="1:99" ht="222" customHeight="1" x14ac:dyDescent="0.3">
      <c r="A29" s="286" t="s">
        <v>203</v>
      </c>
      <c r="B29" s="295"/>
      <c r="C29" s="295"/>
      <c r="D29" s="295"/>
      <c r="E29" s="295"/>
      <c r="F29" s="361" t="s">
        <v>328</v>
      </c>
      <c r="G29" s="361"/>
      <c r="H29" s="361"/>
      <c r="I29" s="361"/>
      <c r="J29" s="361"/>
      <c r="K29" s="361"/>
      <c r="L29" s="361"/>
      <c r="M29" s="361"/>
      <c r="N29" s="362" t="s">
        <v>118</v>
      </c>
      <c r="O29" s="362"/>
      <c r="P29" s="362"/>
      <c r="Q29" s="362"/>
      <c r="R29" s="362"/>
      <c r="S29" s="362"/>
      <c r="T29" s="362"/>
      <c r="U29" s="362"/>
      <c r="V29" s="362" t="s">
        <v>121</v>
      </c>
      <c r="W29" s="362"/>
      <c r="X29" s="362"/>
      <c r="Y29" s="362"/>
      <c r="Z29" s="362"/>
      <c r="AA29" s="362"/>
      <c r="AB29" s="362"/>
      <c r="AC29" s="363"/>
      <c r="AD29" s="107" t="s">
        <v>36</v>
      </c>
      <c r="AE29" s="69" t="s">
        <v>36</v>
      </c>
      <c r="AF29" s="69" t="s">
        <v>36</v>
      </c>
      <c r="AG29" s="69" t="s">
        <v>36</v>
      </c>
      <c r="AH29" s="69" t="s">
        <v>36</v>
      </c>
      <c r="AI29" s="69" t="s">
        <v>37</v>
      </c>
      <c r="AJ29" s="69" t="s">
        <v>36</v>
      </c>
      <c r="AK29" s="69" t="s">
        <v>37</v>
      </c>
      <c r="AL29" s="69" t="s">
        <v>37</v>
      </c>
      <c r="AM29" s="69" t="s">
        <v>36</v>
      </c>
      <c r="AN29" s="69" t="s">
        <v>36</v>
      </c>
      <c r="AO29" s="69" t="s">
        <v>37</v>
      </c>
      <c r="AP29" s="69" t="s">
        <v>37</v>
      </c>
      <c r="AQ29" s="69" t="s">
        <v>37</v>
      </c>
      <c r="AR29" s="69" t="s">
        <v>36</v>
      </c>
      <c r="AS29" s="69" t="s">
        <v>37</v>
      </c>
      <c r="AT29" s="69" t="s">
        <v>37</v>
      </c>
      <c r="AU29" s="69" t="s">
        <v>36</v>
      </c>
      <c r="AV29" s="109" t="s">
        <v>37</v>
      </c>
      <c r="AW29" s="106">
        <f t="shared" si="18"/>
        <v>10</v>
      </c>
      <c r="AX29" s="123" t="str">
        <f t="shared" si="19"/>
        <v>MAYOR</v>
      </c>
      <c r="AY29" s="123">
        <v>1</v>
      </c>
      <c r="AZ29" s="108">
        <f t="shared" si="20"/>
        <v>4</v>
      </c>
      <c r="BA29" s="124">
        <f t="shared" si="21"/>
        <v>4</v>
      </c>
      <c r="BB29" s="123" t="str">
        <f t="shared" si="22"/>
        <v>MAYOR</v>
      </c>
      <c r="BC29" s="324" t="s">
        <v>779</v>
      </c>
      <c r="BD29" s="291"/>
      <c r="BE29" s="291"/>
      <c r="BF29" s="291"/>
      <c r="BG29" s="291"/>
      <c r="BH29" s="291"/>
      <c r="BI29" s="291"/>
      <c r="BJ29" s="291"/>
      <c r="BK29" s="79" t="s">
        <v>796</v>
      </c>
      <c r="BL29" s="285" t="s">
        <v>800</v>
      </c>
      <c r="BM29" s="285"/>
      <c r="BN29" s="285"/>
      <c r="BO29" s="285"/>
      <c r="BP29" s="285"/>
      <c r="BQ29" s="285"/>
      <c r="BR29" s="285"/>
      <c r="BS29" s="9" t="s">
        <v>400</v>
      </c>
      <c r="BT29" s="9" t="s">
        <v>401</v>
      </c>
      <c r="BU29" s="9" t="s">
        <v>402</v>
      </c>
      <c r="BV29" s="9" t="s">
        <v>403</v>
      </c>
      <c r="BW29" s="9" t="s">
        <v>405</v>
      </c>
      <c r="BX29" s="69" t="s">
        <v>406</v>
      </c>
      <c r="BY29" s="9" t="s">
        <v>407</v>
      </c>
      <c r="BZ29" s="9">
        <f t="shared" si="1"/>
        <v>15</v>
      </c>
      <c r="CA29" s="9">
        <f t="shared" si="2"/>
        <v>15</v>
      </c>
      <c r="CB29" s="9">
        <f t="shared" si="3"/>
        <v>15</v>
      </c>
      <c r="CC29" s="9">
        <f t="shared" si="4"/>
        <v>15</v>
      </c>
      <c r="CD29" s="9">
        <f t="shared" si="5"/>
        <v>15</v>
      </c>
      <c r="CE29" s="9">
        <f t="shared" si="6"/>
        <v>15</v>
      </c>
      <c r="CF29" s="9">
        <f t="shared" si="7"/>
        <v>10</v>
      </c>
      <c r="CG29" s="9">
        <f t="shared" si="8"/>
        <v>100</v>
      </c>
      <c r="CH29" s="9" t="str">
        <f t="shared" si="9"/>
        <v>Fuerte</v>
      </c>
      <c r="CI29" s="9" t="s">
        <v>408</v>
      </c>
      <c r="CJ29" s="9" t="str">
        <f t="shared" si="10"/>
        <v>Fuerte</v>
      </c>
      <c r="CK29" s="9" t="str">
        <f t="shared" si="11"/>
        <v>Fuerte</v>
      </c>
      <c r="CL29" s="9" t="str">
        <f t="shared" si="12"/>
        <v>Fuerte</v>
      </c>
      <c r="CM29" s="9" t="s">
        <v>409</v>
      </c>
      <c r="CN29" s="9" t="s">
        <v>410</v>
      </c>
      <c r="CO29" s="9">
        <f t="shared" si="14"/>
        <v>2</v>
      </c>
      <c r="CP29" s="9">
        <f t="shared" si="15"/>
        <v>0</v>
      </c>
      <c r="CQ29" s="9">
        <f t="shared" si="16"/>
        <v>1</v>
      </c>
      <c r="CR29" s="9">
        <f t="shared" si="17"/>
        <v>4</v>
      </c>
      <c r="CS29" s="9" t="str">
        <f>IF(CN29&lt;&gt;"",INDEX('Ayuda Diligenciamiento'!$AG$11:$AK$15,MATCH(CQ29,'Ayuda Diligenciamiento'!$AF$11:$AF$15,0),MATCH(CR29,'Ayuda Diligenciamiento'!$AG$10:$AK$10,0)),"")</f>
        <v>MAYOR</v>
      </c>
      <c r="CT29" s="145">
        <f t="shared" si="13"/>
        <v>4</v>
      </c>
      <c r="CU29" s="71"/>
    </row>
    <row r="30" spans="1:99" ht="225" customHeight="1" x14ac:dyDescent="0.3">
      <c r="A30" s="286" t="s">
        <v>204</v>
      </c>
      <c r="B30" s="295"/>
      <c r="C30" s="295"/>
      <c r="D30" s="295"/>
      <c r="E30" s="295"/>
      <c r="F30" s="366" t="s">
        <v>329</v>
      </c>
      <c r="G30" s="361"/>
      <c r="H30" s="361"/>
      <c r="I30" s="361"/>
      <c r="J30" s="361"/>
      <c r="K30" s="361"/>
      <c r="L30" s="361"/>
      <c r="M30" s="361"/>
      <c r="N30" s="362" t="s">
        <v>118</v>
      </c>
      <c r="O30" s="362"/>
      <c r="P30" s="362"/>
      <c r="Q30" s="362"/>
      <c r="R30" s="362"/>
      <c r="S30" s="362"/>
      <c r="T30" s="362"/>
      <c r="U30" s="362"/>
      <c r="V30" s="362" t="s">
        <v>122</v>
      </c>
      <c r="W30" s="362"/>
      <c r="X30" s="362"/>
      <c r="Y30" s="362"/>
      <c r="Z30" s="362"/>
      <c r="AA30" s="362"/>
      <c r="AB30" s="362"/>
      <c r="AC30" s="363"/>
      <c r="AD30" s="107" t="s">
        <v>36</v>
      </c>
      <c r="AE30" s="107" t="s">
        <v>36</v>
      </c>
      <c r="AF30" s="107" t="s">
        <v>36</v>
      </c>
      <c r="AG30" s="107" t="s">
        <v>36</v>
      </c>
      <c r="AH30" s="107" t="s">
        <v>36</v>
      </c>
      <c r="AI30" s="107" t="s">
        <v>36</v>
      </c>
      <c r="AJ30" s="69" t="s">
        <v>37</v>
      </c>
      <c r="AK30" s="69" t="s">
        <v>36</v>
      </c>
      <c r="AL30" s="69" t="s">
        <v>36</v>
      </c>
      <c r="AM30" s="69" t="s">
        <v>36</v>
      </c>
      <c r="AN30" s="69" t="s">
        <v>36</v>
      </c>
      <c r="AO30" s="107" t="s">
        <v>36</v>
      </c>
      <c r="AP30" s="107" t="s">
        <v>36</v>
      </c>
      <c r="AQ30" s="107" t="s">
        <v>36</v>
      </c>
      <c r="AR30" s="107" t="s">
        <v>36</v>
      </c>
      <c r="AS30" s="107" t="s">
        <v>37</v>
      </c>
      <c r="AT30" s="107" t="s">
        <v>37</v>
      </c>
      <c r="AU30" s="69" t="s">
        <v>37</v>
      </c>
      <c r="AV30" s="109" t="s">
        <v>37</v>
      </c>
      <c r="AW30" s="106">
        <f t="shared" si="18"/>
        <v>14</v>
      </c>
      <c r="AX30" s="123" t="str">
        <f t="shared" si="19"/>
        <v>CATASTRÓFICO</v>
      </c>
      <c r="AY30" s="123">
        <v>1</v>
      </c>
      <c r="AZ30" s="108">
        <f t="shared" si="20"/>
        <v>5</v>
      </c>
      <c r="BA30" s="124">
        <f t="shared" si="21"/>
        <v>5</v>
      </c>
      <c r="BB30" s="123" t="str">
        <f t="shared" si="22"/>
        <v>CATASTRÓFICO</v>
      </c>
      <c r="BC30" s="324" t="s">
        <v>778</v>
      </c>
      <c r="BD30" s="291"/>
      <c r="BE30" s="291"/>
      <c r="BF30" s="291"/>
      <c r="BG30" s="291"/>
      <c r="BH30" s="291"/>
      <c r="BI30" s="291"/>
      <c r="BJ30" s="291"/>
      <c r="BK30" s="79" t="s">
        <v>794</v>
      </c>
      <c r="BL30" s="285" t="s">
        <v>801</v>
      </c>
      <c r="BM30" s="285"/>
      <c r="BN30" s="285"/>
      <c r="BO30" s="285"/>
      <c r="BP30" s="285"/>
      <c r="BQ30" s="285"/>
      <c r="BR30" s="285"/>
      <c r="BS30" s="9" t="s">
        <v>400</v>
      </c>
      <c r="BT30" s="9" t="s">
        <v>401</v>
      </c>
      <c r="BU30" s="9" t="s">
        <v>402</v>
      </c>
      <c r="BV30" s="9" t="s">
        <v>403</v>
      </c>
      <c r="BW30" s="9" t="s">
        <v>405</v>
      </c>
      <c r="BX30" s="69" t="s">
        <v>406</v>
      </c>
      <c r="BY30" s="9" t="s">
        <v>407</v>
      </c>
      <c r="BZ30" s="9">
        <f t="shared" si="1"/>
        <v>15</v>
      </c>
      <c r="CA30" s="9">
        <f t="shared" si="2"/>
        <v>15</v>
      </c>
      <c r="CB30" s="9">
        <f t="shared" si="3"/>
        <v>15</v>
      </c>
      <c r="CC30" s="9">
        <f t="shared" si="4"/>
        <v>15</v>
      </c>
      <c r="CD30" s="9">
        <f t="shared" si="5"/>
        <v>15</v>
      </c>
      <c r="CE30" s="9">
        <f t="shared" si="6"/>
        <v>15</v>
      </c>
      <c r="CF30" s="9">
        <f t="shared" si="7"/>
        <v>10</v>
      </c>
      <c r="CG30" s="9">
        <f t="shared" si="8"/>
        <v>100</v>
      </c>
      <c r="CH30" s="9" t="str">
        <f t="shared" si="9"/>
        <v>Fuerte</v>
      </c>
      <c r="CI30" s="9" t="s">
        <v>408</v>
      </c>
      <c r="CJ30" s="9" t="str">
        <f t="shared" si="10"/>
        <v>Fuerte</v>
      </c>
      <c r="CK30" s="9" t="str">
        <f t="shared" si="11"/>
        <v>Fuerte</v>
      </c>
      <c r="CL30" s="9" t="str">
        <f t="shared" si="12"/>
        <v>Fuerte</v>
      </c>
      <c r="CM30" s="9" t="s">
        <v>409</v>
      </c>
      <c r="CN30" s="9" t="s">
        <v>410</v>
      </c>
      <c r="CO30" s="9">
        <f t="shared" si="14"/>
        <v>2</v>
      </c>
      <c r="CP30" s="9">
        <f t="shared" si="15"/>
        <v>0</v>
      </c>
      <c r="CQ30" s="9">
        <f t="shared" si="16"/>
        <v>1</v>
      </c>
      <c r="CR30" s="9">
        <f t="shared" si="17"/>
        <v>5</v>
      </c>
      <c r="CS30" s="9" t="str">
        <f>IF(CN30&lt;&gt;"",INDEX('Ayuda Diligenciamiento'!$AG$11:$AK$15,MATCH(CQ30,'Ayuda Diligenciamiento'!$AF$11:$AF$15,0),MATCH(CR30,'Ayuda Diligenciamiento'!$AG$10:$AK$10,0)),"")</f>
        <v>CATASTRÓFICO</v>
      </c>
      <c r="CT30" s="145">
        <f t="shared" si="13"/>
        <v>5</v>
      </c>
      <c r="CU30" s="71"/>
    </row>
    <row r="31" spans="1:99" ht="234.6" customHeight="1" x14ac:dyDescent="0.3">
      <c r="A31" s="286" t="s">
        <v>205</v>
      </c>
      <c r="B31" s="295"/>
      <c r="C31" s="295"/>
      <c r="D31" s="295"/>
      <c r="E31" s="295"/>
      <c r="F31" s="366" t="s">
        <v>330</v>
      </c>
      <c r="G31" s="361"/>
      <c r="H31" s="361"/>
      <c r="I31" s="361"/>
      <c r="J31" s="361"/>
      <c r="K31" s="361"/>
      <c r="L31" s="361"/>
      <c r="M31" s="361"/>
      <c r="N31" s="362" t="s">
        <v>118</v>
      </c>
      <c r="O31" s="362"/>
      <c r="P31" s="362"/>
      <c r="Q31" s="362"/>
      <c r="R31" s="362"/>
      <c r="S31" s="362"/>
      <c r="T31" s="362"/>
      <c r="U31" s="362"/>
      <c r="V31" s="362" t="s">
        <v>123</v>
      </c>
      <c r="W31" s="362"/>
      <c r="X31" s="362"/>
      <c r="Y31" s="362"/>
      <c r="Z31" s="362"/>
      <c r="AA31" s="362"/>
      <c r="AB31" s="362"/>
      <c r="AC31" s="363"/>
      <c r="AD31" s="107" t="s">
        <v>36</v>
      </c>
      <c r="AE31" s="107" t="s">
        <v>36</v>
      </c>
      <c r="AF31" s="107" t="s">
        <v>36</v>
      </c>
      <c r="AG31" s="107" t="s">
        <v>36</v>
      </c>
      <c r="AH31" s="107" t="s">
        <v>36</v>
      </c>
      <c r="AI31" s="107" t="s">
        <v>36</v>
      </c>
      <c r="AJ31" s="69" t="s">
        <v>37</v>
      </c>
      <c r="AK31" s="69" t="s">
        <v>36</v>
      </c>
      <c r="AL31" s="69" t="s">
        <v>37</v>
      </c>
      <c r="AM31" s="69" t="s">
        <v>36</v>
      </c>
      <c r="AN31" s="69" t="s">
        <v>36</v>
      </c>
      <c r="AO31" s="107" t="s">
        <v>36</v>
      </c>
      <c r="AP31" s="107" t="s">
        <v>36</v>
      </c>
      <c r="AQ31" s="107" t="s">
        <v>36</v>
      </c>
      <c r="AR31" s="107" t="s">
        <v>36</v>
      </c>
      <c r="AS31" s="107" t="s">
        <v>37</v>
      </c>
      <c r="AT31" s="107" t="s">
        <v>37</v>
      </c>
      <c r="AU31" s="69" t="s">
        <v>37</v>
      </c>
      <c r="AV31" s="109" t="s">
        <v>37</v>
      </c>
      <c r="AW31" s="106">
        <f t="shared" si="18"/>
        <v>13</v>
      </c>
      <c r="AX31" s="123" t="str">
        <f t="shared" si="19"/>
        <v>CATASTRÓFICO</v>
      </c>
      <c r="AY31" s="123">
        <v>1</v>
      </c>
      <c r="AZ31" s="108">
        <f t="shared" si="20"/>
        <v>5</v>
      </c>
      <c r="BA31" s="124">
        <f t="shared" si="21"/>
        <v>5</v>
      </c>
      <c r="BB31" s="123" t="str">
        <f t="shared" si="22"/>
        <v>CATASTRÓFICO</v>
      </c>
      <c r="BC31" s="324" t="s">
        <v>780</v>
      </c>
      <c r="BD31" s="291"/>
      <c r="BE31" s="291"/>
      <c r="BF31" s="291"/>
      <c r="BG31" s="291"/>
      <c r="BH31" s="291"/>
      <c r="BI31" s="291"/>
      <c r="BJ31" s="291"/>
      <c r="BK31" s="79" t="s">
        <v>794</v>
      </c>
      <c r="BL31" s="285" t="s">
        <v>802</v>
      </c>
      <c r="BM31" s="285"/>
      <c r="BN31" s="285"/>
      <c r="BO31" s="285"/>
      <c r="BP31" s="285"/>
      <c r="BQ31" s="285"/>
      <c r="BR31" s="285"/>
      <c r="BS31" s="9" t="s">
        <v>400</v>
      </c>
      <c r="BT31" s="9" t="s">
        <v>401</v>
      </c>
      <c r="BU31" s="9" t="s">
        <v>402</v>
      </c>
      <c r="BV31" s="9" t="s">
        <v>403</v>
      </c>
      <c r="BW31" s="9" t="s">
        <v>405</v>
      </c>
      <c r="BX31" s="69" t="s">
        <v>406</v>
      </c>
      <c r="BY31" s="9" t="s">
        <v>407</v>
      </c>
      <c r="BZ31" s="9">
        <f t="shared" si="1"/>
        <v>15</v>
      </c>
      <c r="CA31" s="9">
        <f t="shared" si="2"/>
        <v>15</v>
      </c>
      <c r="CB31" s="9">
        <f t="shared" si="3"/>
        <v>15</v>
      </c>
      <c r="CC31" s="9">
        <f t="shared" si="4"/>
        <v>15</v>
      </c>
      <c r="CD31" s="9">
        <f t="shared" si="5"/>
        <v>15</v>
      </c>
      <c r="CE31" s="9">
        <f t="shared" si="6"/>
        <v>15</v>
      </c>
      <c r="CF31" s="9">
        <f t="shared" si="7"/>
        <v>10</v>
      </c>
      <c r="CG31" s="9">
        <f t="shared" si="8"/>
        <v>100</v>
      </c>
      <c r="CH31" s="9" t="str">
        <f t="shared" si="9"/>
        <v>Fuerte</v>
      </c>
      <c r="CI31" s="9" t="s">
        <v>408</v>
      </c>
      <c r="CJ31" s="9" t="str">
        <f t="shared" si="10"/>
        <v>Fuerte</v>
      </c>
      <c r="CK31" s="9" t="str">
        <f t="shared" si="11"/>
        <v>Fuerte</v>
      </c>
      <c r="CL31" s="9" t="str">
        <f t="shared" si="12"/>
        <v>Fuerte</v>
      </c>
      <c r="CM31" s="9" t="s">
        <v>409</v>
      </c>
      <c r="CN31" s="9" t="s">
        <v>410</v>
      </c>
      <c r="CO31" s="9">
        <f t="shared" si="14"/>
        <v>2</v>
      </c>
      <c r="CP31" s="9">
        <f t="shared" si="15"/>
        <v>0</v>
      </c>
      <c r="CQ31" s="9">
        <f t="shared" si="16"/>
        <v>1</v>
      </c>
      <c r="CR31" s="9">
        <f t="shared" si="17"/>
        <v>5</v>
      </c>
      <c r="CS31" s="9" t="str">
        <f>IF(CN31&lt;&gt;"",INDEX('Ayuda Diligenciamiento'!$AG$11:$AK$15,MATCH(CQ31,'Ayuda Diligenciamiento'!$AF$11:$AF$15,0),MATCH(CR31,'Ayuda Diligenciamiento'!$AG$10:$AK$10,0)),"")</f>
        <v>CATASTRÓFICO</v>
      </c>
      <c r="CT31" s="145">
        <f t="shared" si="13"/>
        <v>5</v>
      </c>
      <c r="CU31" s="71"/>
    </row>
    <row r="32" spans="1:99" ht="223.35" customHeight="1" x14ac:dyDescent="0.3">
      <c r="A32" s="286" t="s">
        <v>206</v>
      </c>
      <c r="B32" s="295"/>
      <c r="C32" s="295"/>
      <c r="D32" s="295"/>
      <c r="E32" s="295"/>
      <c r="F32" s="361" t="s">
        <v>331</v>
      </c>
      <c r="G32" s="361"/>
      <c r="H32" s="361"/>
      <c r="I32" s="361"/>
      <c r="J32" s="361"/>
      <c r="K32" s="361"/>
      <c r="L32" s="361"/>
      <c r="M32" s="361"/>
      <c r="N32" s="364" t="s">
        <v>118</v>
      </c>
      <c r="O32" s="364"/>
      <c r="P32" s="364"/>
      <c r="Q32" s="364"/>
      <c r="R32" s="364"/>
      <c r="S32" s="364"/>
      <c r="T32" s="364"/>
      <c r="U32" s="364"/>
      <c r="V32" s="364" t="s">
        <v>124</v>
      </c>
      <c r="W32" s="364"/>
      <c r="X32" s="364"/>
      <c r="Y32" s="364"/>
      <c r="Z32" s="364"/>
      <c r="AA32" s="364"/>
      <c r="AB32" s="364"/>
      <c r="AC32" s="365"/>
      <c r="AD32" s="112" t="s">
        <v>36</v>
      </c>
      <c r="AE32" s="112" t="s">
        <v>36</v>
      </c>
      <c r="AF32" s="112" t="s">
        <v>36</v>
      </c>
      <c r="AG32" s="112" t="s">
        <v>36</v>
      </c>
      <c r="AH32" s="112" t="s">
        <v>36</v>
      </c>
      <c r="AI32" s="112" t="s">
        <v>36</v>
      </c>
      <c r="AJ32" s="125" t="s">
        <v>37</v>
      </c>
      <c r="AK32" s="125" t="s">
        <v>36</v>
      </c>
      <c r="AL32" s="125" t="s">
        <v>37</v>
      </c>
      <c r="AM32" s="125" t="s">
        <v>36</v>
      </c>
      <c r="AN32" s="125" t="s">
        <v>36</v>
      </c>
      <c r="AO32" s="112" t="s">
        <v>36</v>
      </c>
      <c r="AP32" s="112" t="s">
        <v>36</v>
      </c>
      <c r="AQ32" s="112" t="s">
        <v>36</v>
      </c>
      <c r="AR32" s="112" t="s">
        <v>36</v>
      </c>
      <c r="AS32" s="112" t="s">
        <v>37</v>
      </c>
      <c r="AT32" s="112" t="s">
        <v>37</v>
      </c>
      <c r="AU32" s="125" t="s">
        <v>37</v>
      </c>
      <c r="AV32" s="126" t="s">
        <v>37</v>
      </c>
      <c r="AW32" s="110">
        <f t="shared" si="18"/>
        <v>13</v>
      </c>
      <c r="AX32" s="127" t="str">
        <f t="shared" si="19"/>
        <v>CATASTRÓFICO</v>
      </c>
      <c r="AY32" s="127">
        <v>1</v>
      </c>
      <c r="AZ32" s="128">
        <f t="shared" si="20"/>
        <v>5</v>
      </c>
      <c r="BA32" s="129">
        <f t="shared" si="21"/>
        <v>5</v>
      </c>
      <c r="BB32" s="127" t="str">
        <f t="shared" si="22"/>
        <v>CATASTRÓFICO</v>
      </c>
      <c r="BC32" s="324" t="s">
        <v>781</v>
      </c>
      <c r="BD32" s="291"/>
      <c r="BE32" s="291"/>
      <c r="BF32" s="291"/>
      <c r="BG32" s="291"/>
      <c r="BH32" s="291"/>
      <c r="BI32" s="291"/>
      <c r="BJ32" s="291"/>
      <c r="BK32" s="79" t="s">
        <v>794</v>
      </c>
      <c r="BL32" s="285" t="s">
        <v>803</v>
      </c>
      <c r="BM32" s="285"/>
      <c r="BN32" s="285"/>
      <c r="BO32" s="285"/>
      <c r="BP32" s="285"/>
      <c r="BQ32" s="285"/>
      <c r="BR32" s="285"/>
      <c r="BS32" s="9" t="s">
        <v>400</v>
      </c>
      <c r="BT32" s="9" t="s">
        <v>401</v>
      </c>
      <c r="BU32" s="9" t="s">
        <v>402</v>
      </c>
      <c r="BV32" s="9" t="s">
        <v>403</v>
      </c>
      <c r="BW32" s="9" t="s">
        <v>405</v>
      </c>
      <c r="BX32" s="69" t="s">
        <v>406</v>
      </c>
      <c r="BY32" s="9" t="s">
        <v>407</v>
      </c>
      <c r="BZ32" s="9">
        <f t="shared" si="1"/>
        <v>15</v>
      </c>
      <c r="CA32" s="9">
        <f t="shared" si="2"/>
        <v>15</v>
      </c>
      <c r="CB32" s="9">
        <f t="shared" si="3"/>
        <v>15</v>
      </c>
      <c r="CC32" s="9">
        <f t="shared" si="4"/>
        <v>15</v>
      </c>
      <c r="CD32" s="9">
        <f t="shared" si="5"/>
        <v>15</v>
      </c>
      <c r="CE32" s="9">
        <f t="shared" si="6"/>
        <v>15</v>
      </c>
      <c r="CF32" s="9">
        <f t="shared" si="7"/>
        <v>10</v>
      </c>
      <c r="CG32" s="9">
        <f t="shared" si="8"/>
        <v>100</v>
      </c>
      <c r="CH32" s="9" t="str">
        <f t="shared" si="9"/>
        <v>Fuerte</v>
      </c>
      <c r="CI32" s="9" t="s">
        <v>408</v>
      </c>
      <c r="CJ32" s="9" t="str">
        <f t="shared" si="10"/>
        <v>Fuerte</v>
      </c>
      <c r="CK32" s="9" t="str">
        <f t="shared" si="11"/>
        <v>Fuerte</v>
      </c>
      <c r="CL32" s="9" t="str">
        <f t="shared" si="12"/>
        <v>Fuerte</v>
      </c>
      <c r="CM32" s="9" t="s">
        <v>409</v>
      </c>
      <c r="CN32" s="9" t="s">
        <v>410</v>
      </c>
      <c r="CO32" s="9">
        <f t="shared" si="14"/>
        <v>2</v>
      </c>
      <c r="CP32" s="9">
        <f t="shared" si="15"/>
        <v>0</v>
      </c>
      <c r="CQ32" s="9">
        <f t="shared" si="16"/>
        <v>1</v>
      </c>
      <c r="CR32" s="9">
        <f t="shared" si="17"/>
        <v>5</v>
      </c>
      <c r="CS32" s="9" t="str">
        <f>IF(CN32&lt;&gt;"",INDEX('Ayuda Diligenciamiento'!$AG$11:$AK$15,MATCH(CQ32,'Ayuda Diligenciamiento'!$AF$11:$AF$15,0),MATCH(CR32,'Ayuda Diligenciamiento'!$AG$10:$AK$10,0)),"")</f>
        <v>CATASTRÓFICO</v>
      </c>
      <c r="CT32" s="145">
        <f t="shared" si="13"/>
        <v>5</v>
      </c>
      <c r="CU32" s="71"/>
    </row>
    <row r="33" spans="1:99" ht="212.4" customHeight="1" x14ac:dyDescent="0.3">
      <c r="A33" s="286" t="s">
        <v>207</v>
      </c>
      <c r="B33" s="295"/>
      <c r="C33" s="295"/>
      <c r="D33" s="295"/>
      <c r="E33" s="295"/>
      <c r="F33" s="361" t="s">
        <v>332</v>
      </c>
      <c r="G33" s="361"/>
      <c r="H33" s="361"/>
      <c r="I33" s="361"/>
      <c r="J33" s="361"/>
      <c r="K33" s="361"/>
      <c r="L33" s="361"/>
      <c r="M33" s="361"/>
      <c r="N33" s="362" t="s">
        <v>118</v>
      </c>
      <c r="O33" s="362"/>
      <c r="P33" s="362"/>
      <c r="Q33" s="362"/>
      <c r="R33" s="362"/>
      <c r="S33" s="362"/>
      <c r="T33" s="362"/>
      <c r="U33" s="362"/>
      <c r="V33" s="362" t="s">
        <v>125</v>
      </c>
      <c r="W33" s="362"/>
      <c r="X33" s="362"/>
      <c r="Y33" s="362"/>
      <c r="Z33" s="362"/>
      <c r="AA33" s="362"/>
      <c r="AB33" s="362"/>
      <c r="AC33" s="363"/>
      <c r="AD33" s="107" t="s">
        <v>36</v>
      </c>
      <c r="AE33" s="107" t="s">
        <v>36</v>
      </c>
      <c r="AF33" s="107" t="s">
        <v>36</v>
      </c>
      <c r="AG33" s="107" t="s">
        <v>36</v>
      </c>
      <c r="AH33" s="107" t="s">
        <v>36</v>
      </c>
      <c r="AI33" s="107" t="s">
        <v>36</v>
      </c>
      <c r="AJ33" s="69" t="s">
        <v>37</v>
      </c>
      <c r="AK33" s="69" t="s">
        <v>36</v>
      </c>
      <c r="AL33" s="69" t="s">
        <v>37</v>
      </c>
      <c r="AM33" s="69" t="s">
        <v>36</v>
      </c>
      <c r="AN33" s="69" t="s">
        <v>36</v>
      </c>
      <c r="AO33" s="107" t="s">
        <v>36</v>
      </c>
      <c r="AP33" s="107" t="s">
        <v>36</v>
      </c>
      <c r="AQ33" s="107" t="s">
        <v>36</v>
      </c>
      <c r="AR33" s="107" t="s">
        <v>36</v>
      </c>
      <c r="AS33" s="107" t="s">
        <v>37</v>
      </c>
      <c r="AT33" s="107" t="s">
        <v>37</v>
      </c>
      <c r="AU33" s="69" t="s">
        <v>37</v>
      </c>
      <c r="AV33" s="109" t="s">
        <v>37</v>
      </c>
      <c r="AW33" s="106">
        <f t="shared" si="18"/>
        <v>13</v>
      </c>
      <c r="AX33" s="123" t="str">
        <f t="shared" si="19"/>
        <v>CATASTRÓFICO</v>
      </c>
      <c r="AY33" s="123">
        <v>1</v>
      </c>
      <c r="AZ33" s="108">
        <f t="shared" si="20"/>
        <v>5</v>
      </c>
      <c r="BA33" s="124">
        <f t="shared" si="21"/>
        <v>5</v>
      </c>
      <c r="BB33" s="123" t="str">
        <f t="shared" si="22"/>
        <v>CATASTRÓFICO</v>
      </c>
      <c r="BC33" s="324" t="s">
        <v>782</v>
      </c>
      <c r="BD33" s="291"/>
      <c r="BE33" s="291"/>
      <c r="BF33" s="291"/>
      <c r="BG33" s="291"/>
      <c r="BH33" s="291"/>
      <c r="BI33" s="291"/>
      <c r="BJ33" s="291"/>
      <c r="BK33" s="79" t="s">
        <v>794</v>
      </c>
      <c r="BL33" s="285" t="s">
        <v>804</v>
      </c>
      <c r="BM33" s="285"/>
      <c r="BN33" s="285"/>
      <c r="BO33" s="285"/>
      <c r="BP33" s="285"/>
      <c r="BQ33" s="285"/>
      <c r="BR33" s="285"/>
      <c r="BS33" s="9" t="s">
        <v>400</v>
      </c>
      <c r="BT33" s="9" t="s">
        <v>401</v>
      </c>
      <c r="BU33" s="9" t="s">
        <v>402</v>
      </c>
      <c r="BV33" s="9" t="s">
        <v>403</v>
      </c>
      <c r="BW33" s="9" t="s">
        <v>405</v>
      </c>
      <c r="BX33" s="69" t="s">
        <v>406</v>
      </c>
      <c r="BY33" s="9" t="s">
        <v>407</v>
      </c>
      <c r="BZ33" s="9">
        <f t="shared" si="1"/>
        <v>15</v>
      </c>
      <c r="CA33" s="9">
        <f t="shared" si="2"/>
        <v>15</v>
      </c>
      <c r="CB33" s="9">
        <f t="shared" si="3"/>
        <v>15</v>
      </c>
      <c r="CC33" s="9">
        <f t="shared" si="4"/>
        <v>15</v>
      </c>
      <c r="CD33" s="9">
        <f t="shared" si="5"/>
        <v>15</v>
      </c>
      <c r="CE33" s="9">
        <f t="shared" si="6"/>
        <v>15</v>
      </c>
      <c r="CF33" s="9">
        <f t="shared" si="7"/>
        <v>10</v>
      </c>
      <c r="CG33" s="9">
        <f t="shared" si="8"/>
        <v>100</v>
      </c>
      <c r="CH33" s="9" t="str">
        <f t="shared" si="9"/>
        <v>Fuerte</v>
      </c>
      <c r="CI33" s="9" t="s">
        <v>408</v>
      </c>
      <c r="CJ33" s="9" t="str">
        <f t="shared" si="10"/>
        <v>Fuerte</v>
      </c>
      <c r="CK33" s="9" t="str">
        <f t="shared" si="11"/>
        <v>Fuerte</v>
      </c>
      <c r="CL33" s="9" t="str">
        <f t="shared" si="12"/>
        <v>Fuerte</v>
      </c>
      <c r="CM33" s="9" t="s">
        <v>409</v>
      </c>
      <c r="CN33" s="9" t="s">
        <v>410</v>
      </c>
      <c r="CO33" s="9">
        <f t="shared" si="14"/>
        <v>2</v>
      </c>
      <c r="CP33" s="9">
        <f t="shared" si="15"/>
        <v>0</v>
      </c>
      <c r="CQ33" s="9">
        <f t="shared" si="16"/>
        <v>1</v>
      </c>
      <c r="CR33" s="9">
        <f t="shared" si="17"/>
        <v>5</v>
      </c>
      <c r="CS33" s="9" t="str">
        <f>IF(CN33&lt;&gt;"",INDEX('Ayuda Diligenciamiento'!$AG$11:$AK$15,MATCH(CQ33,'Ayuda Diligenciamiento'!$AF$11:$AF$15,0),MATCH(CR33,'Ayuda Diligenciamiento'!$AG$10:$AK$10,0)),"")</f>
        <v>CATASTRÓFICO</v>
      </c>
      <c r="CT33" s="145">
        <f t="shared" si="13"/>
        <v>5</v>
      </c>
      <c r="CU33" s="71"/>
    </row>
    <row r="34" spans="1:99" ht="242.4" customHeight="1" x14ac:dyDescent="0.3">
      <c r="A34" s="367" t="s">
        <v>208</v>
      </c>
      <c r="B34" s="368"/>
      <c r="C34" s="368"/>
      <c r="D34" s="368"/>
      <c r="E34" s="369"/>
      <c r="F34" s="361" t="s">
        <v>333</v>
      </c>
      <c r="G34" s="361"/>
      <c r="H34" s="361"/>
      <c r="I34" s="361"/>
      <c r="J34" s="361"/>
      <c r="K34" s="361"/>
      <c r="L34" s="361"/>
      <c r="M34" s="361"/>
      <c r="N34" s="362" t="s">
        <v>118</v>
      </c>
      <c r="O34" s="362"/>
      <c r="P34" s="362"/>
      <c r="Q34" s="362"/>
      <c r="R34" s="362"/>
      <c r="S34" s="362"/>
      <c r="T34" s="362"/>
      <c r="U34" s="362"/>
      <c r="V34" s="362" t="s">
        <v>126</v>
      </c>
      <c r="W34" s="362"/>
      <c r="X34" s="362"/>
      <c r="Y34" s="362"/>
      <c r="Z34" s="362"/>
      <c r="AA34" s="362"/>
      <c r="AB34" s="362"/>
      <c r="AC34" s="363"/>
      <c r="AD34" s="107" t="s">
        <v>36</v>
      </c>
      <c r="AE34" s="107" t="s">
        <v>36</v>
      </c>
      <c r="AF34" s="107" t="s">
        <v>36</v>
      </c>
      <c r="AG34" s="107" t="s">
        <v>36</v>
      </c>
      <c r="AH34" s="107" t="s">
        <v>36</v>
      </c>
      <c r="AI34" s="107" t="s">
        <v>36</v>
      </c>
      <c r="AJ34" s="69" t="s">
        <v>37</v>
      </c>
      <c r="AK34" s="69" t="s">
        <v>36</v>
      </c>
      <c r="AL34" s="69" t="s">
        <v>37</v>
      </c>
      <c r="AM34" s="69" t="s">
        <v>36</v>
      </c>
      <c r="AN34" s="69" t="s">
        <v>36</v>
      </c>
      <c r="AO34" s="107" t="s">
        <v>36</v>
      </c>
      <c r="AP34" s="107" t="s">
        <v>36</v>
      </c>
      <c r="AQ34" s="107" t="s">
        <v>36</v>
      </c>
      <c r="AR34" s="107" t="s">
        <v>36</v>
      </c>
      <c r="AS34" s="107" t="s">
        <v>37</v>
      </c>
      <c r="AT34" s="107" t="s">
        <v>37</v>
      </c>
      <c r="AU34" s="69" t="s">
        <v>37</v>
      </c>
      <c r="AV34" s="109" t="s">
        <v>37</v>
      </c>
      <c r="AW34" s="106">
        <f t="shared" si="18"/>
        <v>13</v>
      </c>
      <c r="AX34" s="123" t="str">
        <f t="shared" si="19"/>
        <v>CATASTRÓFICO</v>
      </c>
      <c r="AY34" s="123">
        <v>1</v>
      </c>
      <c r="AZ34" s="108">
        <f t="shared" si="20"/>
        <v>5</v>
      </c>
      <c r="BA34" s="124">
        <f t="shared" si="21"/>
        <v>5</v>
      </c>
      <c r="BB34" s="123" t="str">
        <f t="shared" si="22"/>
        <v>CATASTRÓFICO</v>
      </c>
      <c r="BC34" s="324" t="s">
        <v>783</v>
      </c>
      <c r="BD34" s="291"/>
      <c r="BE34" s="291"/>
      <c r="BF34" s="291"/>
      <c r="BG34" s="291"/>
      <c r="BH34" s="291"/>
      <c r="BI34" s="291"/>
      <c r="BJ34" s="291"/>
      <c r="BK34" s="79" t="s">
        <v>794</v>
      </c>
      <c r="BL34" s="285" t="s">
        <v>807</v>
      </c>
      <c r="BM34" s="285"/>
      <c r="BN34" s="285"/>
      <c r="BO34" s="285"/>
      <c r="BP34" s="285"/>
      <c r="BQ34" s="285"/>
      <c r="BR34" s="285"/>
      <c r="BS34" s="9" t="s">
        <v>400</v>
      </c>
      <c r="BT34" s="9" t="s">
        <v>401</v>
      </c>
      <c r="BU34" s="9" t="s">
        <v>402</v>
      </c>
      <c r="BV34" s="9" t="s">
        <v>403</v>
      </c>
      <c r="BW34" s="9" t="s">
        <v>405</v>
      </c>
      <c r="BX34" s="69" t="s">
        <v>406</v>
      </c>
      <c r="BY34" s="9" t="s">
        <v>407</v>
      </c>
      <c r="BZ34" s="9">
        <f t="shared" si="1"/>
        <v>15</v>
      </c>
      <c r="CA34" s="9">
        <f t="shared" si="2"/>
        <v>15</v>
      </c>
      <c r="CB34" s="9">
        <f t="shared" si="3"/>
        <v>15</v>
      </c>
      <c r="CC34" s="9">
        <f t="shared" si="4"/>
        <v>15</v>
      </c>
      <c r="CD34" s="9">
        <f t="shared" si="5"/>
        <v>15</v>
      </c>
      <c r="CE34" s="9">
        <f t="shared" si="6"/>
        <v>15</v>
      </c>
      <c r="CF34" s="9">
        <f t="shared" si="7"/>
        <v>10</v>
      </c>
      <c r="CG34" s="9">
        <f t="shared" si="8"/>
        <v>100</v>
      </c>
      <c r="CH34" s="9" t="str">
        <f t="shared" si="9"/>
        <v>Fuerte</v>
      </c>
      <c r="CI34" s="9" t="s">
        <v>408</v>
      </c>
      <c r="CJ34" s="9" t="str">
        <f t="shared" si="10"/>
        <v>Fuerte</v>
      </c>
      <c r="CK34" s="9" t="str">
        <f t="shared" si="11"/>
        <v>Fuerte</v>
      </c>
      <c r="CL34" s="9" t="str">
        <f t="shared" si="12"/>
        <v>Fuerte</v>
      </c>
      <c r="CM34" s="9" t="s">
        <v>409</v>
      </c>
      <c r="CN34" s="9" t="s">
        <v>410</v>
      </c>
      <c r="CO34" s="9">
        <f t="shared" si="14"/>
        <v>2</v>
      </c>
      <c r="CP34" s="9">
        <f t="shared" si="15"/>
        <v>0</v>
      </c>
      <c r="CQ34" s="9">
        <f t="shared" si="16"/>
        <v>1</v>
      </c>
      <c r="CR34" s="9">
        <f t="shared" si="17"/>
        <v>5</v>
      </c>
      <c r="CS34" s="9" t="str">
        <f>IF(CN34&lt;&gt;"",INDEX('Ayuda Diligenciamiento'!$AG$11:$AK$15,MATCH(CQ34,'Ayuda Diligenciamiento'!$AF$11:$AF$15,0),MATCH(CR34,'Ayuda Diligenciamiento'!$AG$10:$AK$10,0)),"")</f>
        <v>CATASTRÓFICO</v>
      </c>
      <c r="CT34" s="145">
        <f t="shared" si="13"/>
        <v>5</v>
      </c>
      <c r="CU34" s="71"/>
    </row>
    <row r="35" spans="1:99" ht="242.4" customHeight="1" x14ac:dyDescent="0.3">
      <c r="A35" s="286" t="s">
        <v>209</v>
      </c>
      <c r="B35" s="295"/>
      <c r="C35" s="295"/>
      <c r="D35" s="295"/>
      <c r="E35" s="295"/>
      <c r="F35" s="366" t="s">
        <v>639</v>
      </c>
      <c r="G35" s="361"/>
      <c r="H35" s="361"/>
      <c r="I35" s="361"/>
      <c r="J35" s="361"/>
      <c r="K35" s="361"/>
      <c r="L35" s="361"/>
      <c r="M35" s="361"/>
      <c r="N35" s="362" t="s">
        <v>118</v>
      </c>
      <c r="O35" s="362"/>
      <c r="P35" s="362"/>
      <c r="Q35" s="362"/>
      <c r="R35" s="362"/>
      <c r="S35" s="362"/>
      <c r="T35" s="362"/>
      <c r="U35" s="362"/>
      <c r="V35" s="362" t="s">
        <v>127</v>
      </c>
      <c r="W35" s="362"/>
      <c r="X35" s="362"/>
      <c r="Y35" s="362"/>
      <c r="Z35" s="362"/>
      <c r="AA35" s="362"/>
      <c r="AB35" s="362"/>
      <c r="AC35" s="363"/>
      <c r="AD35" s="107" t="s">
        <v>36</v>
      </c>
      <c r="AE35" s="107" t="s">
        <v>36</v>
      </c>
      <c r="AF35" s="107" t="s">
        <v>36</v>
      </c>
      <c r="AG35" s="107" t="s">
        <v>36</v>
      </c>
      <c r="AH35" s="107" t="s">
        <v>36</v>
      </c>
      <c r="AI35" s="107" t="s">
        <v>36</v>
      </c>
      <c r="AJ35" s="69" t="s">
        <v>37</v>
      </c>
      <c r="AK35" s="69" t="s">
        <v>36</v>
      </c>
      <c r="AL35" s="69" t="s">
        <v>37</v>
      </c>
      <c r="AM35" s="69" t="s">
        <v>36</v>
      </c>
      <c r="AN35" s="69" t="s">
        <v>36</v>
      </c>
      <c r="AO35" s="107" t="s">
        <v>36</v>
      </c>
      <c r="AP35" s="107" t="s">
        <v>36</v>
      </c>
      <c r="AQ35" s="107" t="s">
        <v>36</v>
      </c>
      <c r="AR35" s="107" t="s">
        <v>36</v>
      </c>
      <c r="AS35" s="107" t="s">
        <v>37</v>
      </c>
      <c r="AT35" s="107" t="s">
        <v>37</v>
      </c>
      <c r="AU35" s="69" t="s">
        <v>37</v>
      </c>
      <c r="AV35" s="109" t="s">
        <v>37</v>
      </c>
      <c r="AW35" s="106">
        <f t="shared" si="18"/>
        <v>13</v>
      </c>
      <c r="AX35" s="123" t="str">
        <f t="shared" si="19"/>
        <v>CATASTRÓFICO</v>
      </c>
      <c r="AY35" s="123">
        <v>1</v>
      </c>
      <c r="AZ35" s="108">
        <f t="shared" si="20"/>
        <v>5</v>
      </c>
      <c r="BA35" s="124">
        <f t="shared" si="21"/>
        <v>5</v>
      </c>
      <c r="BB35" s="123" t="str">
        <f t="shared" si="22"/>
        <v>CATASTRÓFICO</v>
      </c>
      <c r="BC35" s="324" t="s">
        <v>784</v>
      </c>
      <c r="BD35" s="291"/>
      <c r="BE35" s="291"/>
      <c r="BF35" s="291"/>
      <c r="BG35" s="291"/>
      <c r="BH35" s="291"/>
      <c r="BI35" s="291"/>
      <c r="BJ35" s="291"/>
      <c r="BK35" s="79" t="s">
        <v>794</v>
      </c>
      <c r="BL35" s="285" t="s">
        <v>808</v>
      </c>
      <c r="BM35" s="285"/>
      <c r="BN35" s="285"/>
      <c r="BO35" s="285"/>
      <c r="BP35" s="285"/>
      <c r="BQ35" s="285"/>
      <c r="BR35" s="285"/>
      <c r="BS35" s="9" t="s">
        <v>400</v>
      </c>
      <c r="BT35" s="9" t="s">
        <v>401</v>
      </c>
      <c r="BU35" s="9" t="s">
        <v>402</v>
      </c>
      <c r="BV35" s="9" t="s">
        <v>403</v>
      </c>
      <c r="BW35" s="9" t="s">
        <v>405</v>
      </c>
      <c r="BX35" s="69" t="s">
        <v>406</v>
      </c>
      <c r="BY35" s="9" t="s">
        <v>407</v>
      </c>
      <c r="BZ35" s="9">
        <f t="shared" si="1"/>
        <v>15</v>
      </c>
      <c r="CA35" s="9">
        <f t="shared" si="2"/>
        <v>15</v>
      </c>
      <c r="CB35" s="9">
        <f t="shared" si="3"/>
        <v>15</v>
      </c>
      <c r="CC35" s="9">
        <f t="shared" si="4"/>
        <v>15</v>
      </c>
      <c r="CD35" s="9">
        <f t="shared" si="5"/>
        <v>15</v>
      </c>
      <c r="CE35" s="9">
        <f t="shared" si="6"/>
        <v>15</v>
      </c>
      <c r="CF35" s="9">
        <f t="shared" si="7"/>
        <v>10</v>
      </c>
      <c r="CG35" s="9">
        <f t="shared" si="8"/>
        <v>100</v>
      </c>
      <c r="CH35" s="9" t="str">
        <f t="shared" si="9"/>
        <v>Fuerte</v>
      </c>
      <c r="CI35" s="9" t="s">
        <v>408</v>
      </c>
      <c r="CJ35" s="9" t="str">
        <f t="shared" si="10"/>
        <v>Fuerte</v>
      </c>
      <c r="CK35" s="9" t="str">
        <f t="shared" si="11"/>
        <v>Fuerte</v>
      </c>
      <c r="CL35" s="9" t="str">
        <f t="shared" si="12"/>
        <v>Fuerte</v>
      </c>
      <c r="CM35" s="9" t="s">
        <v>409</v>
      </c>
      <c r="CN35" s="9" t="s">
        <v>410</v>
      </c>
      <c r="CO35" s="9">
        <f t="shared" si="14"/>
        <v>2</v>
      </c>
      <c r="CP35" s="9">
        <f t="shared" si="15"/>
        <v>0</v>
      </c>
      <c r="CQ35" s="9">
        <f t="shared" si="16"/>
        <v>1</v>
      </c>
      <c r="CR35" s="9">
        <f t="shared" si="17"/>
        <v>5</v>
      </c>
      <c r="CS35" s="9" t="str">
        <f>IF(CN35&lt;&gt;"",INDEX('Ayuda Diligenciamiento'!$AG$11:$AK$15,MATCH(CQ35,'Ayuda Diligenciamiento'!$AF$11:$AF$15,0),MATCH(CR35,'Ayuda Diligenciamiento'!$AG$10:$AK$10,0)),"")</f>
        <v>CATASTRÓFICO</v>
      </c>
      <c r="CT35" s="145">
        <f t="shared" si="13"/>
        <v>5</v>
      </c>
      <c r="CU35" s="71"/>
    </row>
    <row r="36" spans="1:99" ht="247.35" customHeight="1" x14ac:dyDescent="0.3">
      <c r="A36" s="286" t="s">
        <v>210</v>
      </c>
      <c r="B36" s="295"/>
      <c r="C36" s="295"/>
      <c r="D36" s="295"/>
      <c r="E36" s="295"/>
      <c r="F36" s="361" t="s">
        <v>334</v>
      </c>
      <c r="G36" s="361"/>
      <c r="H36" s="361"/>
      <c r="I36" s="361"/>
      <c r="J36" s="361"/>
      <c r="K36" s="361"/>
      <c r="L36" s="361"/>
      <c r="M36" s="361"/>
      <c r="N36" s="362" t="s">
        <v>118</v>
      </c>
      <c r="O36" s="362"/>
      <c r="P36" s="362"/>
      <c r="Q36" s="362"/>
      <c r="R36" s="362"/>
      <c r="S36" s="362"/>
      <c r="T36" s="362"/>
      <c r="U36" s="362"/>
      <c r="V36" s="362" t="s">
        <v>127</v>
      </c>
      <c r="W36" s="362"/>
      <c r="X36" s="362"/>
      <c r="Y36" s="362"/>
      <c r="Z36" s="362"/>
      <c r="AA36" s="362"/>
      <c r="AB36" s="362"/>
      <c r="AC36" s="363"/>
      <c r="AD36" s="107" t="s">
        <v>36</v>
      </c>
      <c r="AE36" s="107" t="s">
        <v>36</v>
      </c>
      <c r="AF36" s="107" t="s">
        <v>36</v>
      </c>
      <c r="AG36" s="107" t="s">
        <v>36</v>
      </c>
      <c r="AH36" s="107" t="s">
        <v>36</v>
      </c>
      <c r="AI36" s="107" t="s">
        <v>36</v>
      </c>
      <c r="AJ36" s="69" t="s">
        <v>37</v>
      </c>
      <c r="AK36" s="69" t="s">
        <v>36</v>
      </c>
      <c r="AL36" s="69" t="s">
        <v>37</v>
      </c>
      <c r="AM36" s="69" t="s">
        <v>36</v>
      </c>
      <c r="AN36" s="69" t="s">
        <v>36</v>
      </c>
      <c r="AO36" s="107" t="s">
        <v>36</v>
      </c>
      <c r="AP36" s="107" t="s">
        <v>36</v>
      </c>
      <c r="AQ36" s="107" t="s">
        <v>36</v>
      </c>
      <c r="AR36" s="107" t="s">
        <v>36</v>
      </c>
      <c r="AS36" s="107" t="s">
        <v>37</v>
      </c>
      <c r="AT36" s="107" t="s">
        <v>37</v>
      </c>
      <c r="AU36" s="69" t="s">
        <v>37</v>
      </c>
      <c r="AV36" s="109" t="s">
        <v>37</v>
      </c>
      <c r="AW36" s="106">
        <f t="shared" si="18"/>
        <v>13</v>
      </c>
      <c r="AX36" s="123" t="str">
        <f t="shared" si="19"/>
        <v>CATASTRÓFICO</v>
      </c>
      <c r="AY36" s="123">
        <v>1</v>
      </c>
      <c r="AZ36" s="108">
        <f t="shared" si="20"/>
        <v>5</v>
      </c>
      <c r="BA36" s="124">
        <f t="shared" si="21"/>
        <v>5</v>
      </c>
      <c r="BB36" s="123" t="str">
        <f t="shared" si="22"/>
        <v>CATASTRÓFICO</v>
      </c>
      <c r="BC36" s="324" t="s">
        <v>785</v>
      </c>
      <c r="BD36" s="291"/>
      <c r="BE36" s="291"/>
      <c r="BF36" s="291"/>
      <c r="BG36" s="291"/>
      <c r="BH36" s="291"/>
      <c r="BI36" s="291"/>
      <c r="BJ36" s="291"/>
      <c r="BK36" s="79" t="s">
        <v>794</v>
      </c>
      <c r="BL36" s="285" t="s">
        <v>809</v>
      </c>
      <c r="BM36" s="285"/>
      <c r="BN36" s="285"/>
      <c r="BO36" s="285"/>
      <c r="BP36" s="285"/>
      <c r="BQ36" s="285"/>
      <c r="BR36" s="285"/>
      <c r="BS36" s="9" t="s">
        <v>400</v>
      </c>
      <c r="BT36" s="9" t="s">
        <v>401</v>
      </c>
      <c r="BU36" s="9" t="s">
        <v>402</v>
      </c>
      <c r="BV36" s="9" t="s">
        <v>403</v>
      </c>
      <c r="BW36" s="9" t="s">
        <v>405</v>
      </c>
      <c r="BX36" s="69" t="s">
        <v>406</v>
      </c>
      <c r="BY36" s="9" t="s">
        <v>407</v>
      </c>
      <c r="BZ36" s="9">
        <f t="shared" si="1"/>
        <v>15</v>
      </c>
      <c r="CA36" s="9">
        <f t="shared" si="2"/>
        <v>15</v>
      </c>
      <c r="CB36" s="9">
        <f t="shared" si="3"/>
        <v>15</v>
      </c>
      <c r="CC36" s="9">
        <f t="shared" si="4"/>
        <v>15</v>
      </c>
      <c r="CD36" s="9">
        <f t="shared" si="5"/>
        <v>15</v>
      </c>
      <c r="CE36" s="9">
        <f t="shared" si="6"/>
        <v>15</v>
      </c>
      <c r="CF36" s="9">
        <f t="shared" si="7"/>
        <v>10</v>
      </c>
      <c r="CG36" s="9">
        <f t="shared" si="8"/>
        <v>100</v>
      </c>
      <c r="CH36" s="9" t="str">
        <f t="shared" si="9"/>
        <v>Fuerte</v>
      </c>
      <c r="CI36" s="9" t="s">
        <v>408</v>
      </c>
      <c r="CJ36" s="9" t="str">
        <f t="shared" si="10"/>
        <v>Fuerte</v>
      </c>
      <c r="CK36" s="9" t="str">
        <f t="shared" si="11"/>
        <v>Fuerte</v>
      </c>
      <c r="CL36" s="9" t="str">
        <f t="shared" si="12"/>
        <v>Fuerte</v>
      </c>
      <c r="CM36" s="9" t="s">
        <v>409</v>
      </c>
      <c r="CN36" s="9" t="s">
        <v>410</v>
      </c>
      <c r="CO36" s="9">
        <f t="shared" si="14"/>
        <v>2</v>
      </c>
      <c r="CP36" s="9">
        <f t="shared" si="15"/>
        <v>0</v>
      </c>
      <c r="CQ36" s="9">
        <f t="shared" si="16"/>
        <v>1</v>
      </c>
      <c r="CR36" s="9">
        <f t="shared" si="17"/>
        <v>5</v>
      </c>
      <c r="CS36" s="9" t="str">
        <f>IF(CN36&lt;&gt;"",INDEX('Ayuda Diligenciamiento'!$AG$11:$AK$15,MATCH(CQ36,'Ayuda Diligenciamiento'!$AF$11:$AF$15,0),MATCH(CR36,'Ayuda Diligenciamiento'!$AG$10:$AK$10,0)),"")</f>
        <v>CATASTRÓFICO</v>
      </c>
      <c r="CT36" s="145">
        <f t="shared" si="13"/>
        <v>5</v>
      </c>
      <c r="CU36" s="71"/>
    </row>
    <row r="37" spans="1:99" ht="231.6" customHeight="1" x14ac:dyDescent="0.3">
      <c r="A37" s="286" t="s">
        <v>640</v>
      </c>
      <c r="B37" s="295"/>
      <c r="C37" s="295"/>
      <c r="D37" s="295"/>
      <c r="E37" s="295"/>
      <c r="F37" s="361" t="s">
        <v>641</v>
      </c>
      <c r="G37" s="361"/>
      <c r="H37" s="361"/>
      <c r="I37" s="361"/>
      <c r="J37" s="361"/>
      <c r="K37" s="361"/>
      <c r="L37" s="361"/>
      <c r="M37" s="361"/>
      <c r="N37" s="362" t="s">
        <v>118</v>
      </c>
      <c r="O37" s="362"/>
      <c r="P37" s="362"/>
      <c r="Q37" s="362"/>
      <c r="R37" s="362"/>
      <c r="S37" s="362"/>
      <c r="T37" s="362"/>
      <c r="U37" s="362"/>
      <c r="V37" s="362" t="s">
        <v>642</v>
      </c>
      <c r="W37" s="362"/>
      <c r="X37" s="362"/>
      <c r="Y37" s="362"/>
      <c r="Z37" s="362"/>
      <c r="AA37" s="362"/>
      <c r="AB37" s="362"/>
      <c r="AC37" s="363"/>
      <c r="AD37" s="69" t="s">
        <v>36</v>
      </c>
      <c r="AE37" s="69" t="s">
        <v>37</v>
      </c>
      <c r="AF37" s="69" t="s">
        <v>37</v>
      </c>
      <c r="AG37" s="69" t="s">
        <v>36</v>
      </c>
      <c r="AH37" s="69" t="s">
        <v>36</v>
      </c>
      <c r="AI37" s="107" t="s">
        <v>36</v>
      </c>
      <c r="AJ37" s="107" t="s">
        <v>36</v>
      </c>
      <c r="AK37" s="107" t="s">
        <v>36</v>
      </c>
      <c r="AL37" s="107" t="s">
        <v>37</v>
      </c>
      <c r="AM37" s="107" t="s">
        <v>37</v>
      </c>
      <c r="AN37" s="107" t="s">
        <v>37</v>
      </c>
      <c r="AO37" s="109" t="s">
        <v>37</v>
      </c>
      <c r="AP37" s="109" t="s">
        <v>37</v>
      </c>
      <c r="AQ37" s="107" t="s">
        <v>36</v>
      </c>
      <c r="AR37" s="107" t="s">
        <v>36</v>
      </c>
      <c r="AS37" s="107" t="s">
        <v>37</v>
      </c>
      <c r="AT37" s="107" t="s">
        <v>36</v>
      </c>
      <c r="AU37" s="69" t="s">
        <v>36</v>
      </c>
      <c r="AV37" s="109" t="s">
        <v>37</v>
      </c>
      <c r="AW37" s="106">
        <f t="shared" si="18"/>
        <v>10</v>
      </c>
      <c r="AX37" s="123" t="str">
        <f t="shared" si="19"/>
        <v>MAYOR</v>
      </c>
      <c r="AY37" s="123">
        <v>1</v>
      </c>
      <c r="AZ37" s="108">
        <f t="shared" si="20"/>
        <v>4</v>
      </c>
      <c r="BA37" s="124">
        <f t="shared" si="21"/>
        <v>4</v>
      </c>
      <c r="BB37" s="123" t="str">
        <f t="shared" si="22"/>
        <v>MAYOR</v>
      </c>
      <c r="BC37" s="324" t="s">
        <v>786</v>
      </c>
      <c r="BD37" s="291"/>
      <c r="BE37" s="291"/>
      <c r="BF37" s="291"/>
      <c r="BG37" s="291"/>
      <c r="BH37" s="291"/>
      <c r="BI37" s="291"/>
      <c r="BJ37" s="291"/>
      <c r="BK37" s="79" t="s">
        <v>794</v>
      </c>
      <c r="BL37" s="285" t="s">
        <v>809</v>
      </c>
      <c r="BM37" s="285"/>
      <c r="BN37" s="285"/>
      <c r="BO37" s="285"/>
      <c r="BP37" s="285"/>
      <c r="BQ37" s="285"/>
      <c r="BR37" s="285"/>
      <c r="BS37" s="9" t="s">
        <v>400</v>
      </c>
      <c r="BT37" s="9" t="s">
        <v>401</v>
      </c>
      <c r="BU37" s="9" t="s">
        <v>402</v>
      </c>
      <c r="BV37" s="9" t="s">
        <v>403</v>
      </c>
      <c r="BW37" s="9" t="s">
        <v>405</v>
      </c>
      <c r="BX37" s="69" t="s">
        <v>406</v>
      </c>
      <c r="BY37" s="9" t="s">
        <v>407</v>
      </c>
      <c r="BZ37" s="9">
        <f t="shared" si="1"/>
        <v>15</v>
      </c>
      <c r="CA37" s="9">
        <f t="shared" si="2"/>
        <v>15</v>
      </c>
      <c r="CB37" s="9">
        <f t="shared" si="3"/>
        <v>15</v>
      </c>
      <c r="CC37" s="9">
        <f t="shared" si="4"/>
        <v>15</v>
      </c>
      <c r="CD37" s="9">
        <f t="shared" si="5"/>
        <v>15</v>
      </c>
      <c r="CE37" s="9">
        <f t="shared" si="6"/>
        <v>15</v>
      </c>
      <c r="CF37" s="9">
        <f t="shared" si="7"/>
        <v>10</v>
      </c>
      <c r="CG37" s="9">
        <f t="shared" si="8"/>
        <v>100</v>
      </c>
      <c r="CH37" s="9" t="str">
        <f t="shared" si="9"/>
        <v>Fuerte</v>
      </c>
      <c r="CI37" s="9" t="s">
        <v>408</v>
      </c>
      <c r="CJ37" s="9" t="str">
        <f t="shared" si="10"/>
        <v>Fuerte</v>
      </c>
      <c r="CK37" s="9" t="str">
        <f t="shared" si="11"/>
        <v>Fuerte</v>
      </c>
      <c r="CL37" s="9" t="str">
        <f t="shared" si="12"/>
        <v>Fuerte</v>
      </c>
      <c r="CM37" s="9" t="s">
        <v>409</v>
      </c>
      <c r="CN37" s="9" t="s">
        <v>410</v>
      </c>
      <c r="CO37" s="9">
        <f t="shared" si="14"/>
        <v>2</v>
      </c>
      <c r="CP37" s="9">
        <f t="shared" si="15"/>
        <v>0</v>
      </c>
      <c r="CQ37" s="9">
        <f t="shared" si="16"/>
        <v>1</v>
      </c>
      <c r="CR37" s="9">
        <f t="shared" si="17"/>
        <v>4</v>
      </c>
      <c r="CS37" s="9" t="str">
        <f>IF(CN37&lt;&gt;"",INDEX('Ayuda Diligenciamiento'!$AG$11:$AK$15,MATCH(CQ37,'Ayuda Diligenciamiento'!$AF$11:$AF$15,0),MATCH(CR37,'Ayuda Diligenciamiento'!$AG$10:$AK$10,0)),"")</f>
        <v>MAYOR</v>
      </c>
      <c r="CT37" s="145">
        <f t="shared" si="13"/>
        <v>4</v>
      </c>
      <c r="CU37" s="71"/>
    </row>
    <row r="38" spans="1:99" ht="230.1" customHeight="1" x14ac:dyDescent="0.3">
      <c r="A38" s="286" t="s">
        <v>643</v>
      </c>
      <c r="B38" s="295"/>
      <c r="C38" s="295"/>
      <c r="D38" s="295"/>
      <c r="E38" s="295"/>
      <c r="F38" s="361" t="s">
        <v>644</v>
      </c>
      <c r="G38" s="361"/>
      <c r="H38" s="361"/>
      <c r="I38" s="361"/>
      <c r="J38" s="361"/>
      <c r="K38" s="361"/>
      <c r="L38" s="361"/>
      <c r="M38" s="361"/>
      <c r="N38" s="362" t="s">
        <v>118</v>
      </c>
      <c r="O38" s="362"/>
      <c r="P38" s="362"/>
      <c r="Q38" s="362"/>
      <c r="R38" s="362"/>
      <c r="S38" s="362"/>
      <c r="T38" s="362"/>
      <c r="U38" s="362"/>
      <c r="V38" s="362" t="s">
        <v>645</v>
      </c>
      <c r="W38" s="362"/>
      <c r="X38" s="362"/>
      <c r="Y38" s="362"/>
      <c r="Z38" s="362"/>
      <c r="AA38" s="362"/>
      <c r="AB38" s="362"/>
      <c r="AC38" s="363"/>
      <c r="AD38" s="69" t="s">
        <v>36</v>
      </c>
      <c r="AE38" s="69" t="s">
        <v>37</v>
      </c>
      <c r="AF38" s="69" t="s">
        <v>37</v>
      </c>
      <c r="AG38" s="69" t="s">
        <v>36</v>
      </c>
      <c r="AH38" s="69" t="s">
        <v>36</v>
      </c>
      <c r="AI38" s="107" t="s">
        <v>36</v>
      </c>
      <c r="AJ38" s="107" t="s">
        <v>36</v>
      </c>
      <c r="AK38" s="107" t="s">
        <v>36</v>
      </c>
      <c r="AL38" s="107" t="s">
        <v>37</v>
      </c>
      <c r="AM38" s="107" t="s">
        <v>37</v>
      </c>
      <c r="AN38" s="107" t="s">
        <v>37</v>
      </c>
      <c r="AO38" s="109" t="s">
        <v>37</v>
      </c>
      <c r="AP38" s="109" t="s">
        <v>37</v>
      </c>
      <c r="AQ38" s="107" t="s">
        <v>36</v>
      </c>
      <c r="AR38" s="107" t="s">
        <v>36</v>
      </c>
      <c r="AS38" s="107" t="s">
        <v>37</v>
      </c>
      <c r="AT38" s="107" t="s">
        <v>36</v>
      </c>
      <c r="AU38" s="69" t="s">
        <v>36</v>
      </c>
      <c r="AV38" s="109" t="s">
        <v>37</v>
      </c>
      <c r="AW38" s="106">
        <f t="shared" si="18"/>
        <v>10</v>
      </c>
      <c r="AX38" s="123" t="str">
        <f t="shared" si="19"/>
        <v>MAYOR</v>
      </c>
      <c r="AY38" s="123">
        <v>1</v>
      </c>
      <c r="AZ38" s="108">
        <f t="shared" si="20"/>
        <v>4</v>
      </c>
      <c r="BA38" s="124">
        <f t="shared" si="21"/>
        <v>4</v>
      </c>
      <c r="BB38" s="123" t="str">
        <f t="shared" si="22"/>
        <v>MAYOR</v>
      </c>
      <c r="BC38" s="324" t="s">
        <v>787</v>
      </c>
      <c r="BD38" s="291"/>
      <c r="BE38" s="291"/>
      <c r="BF38" s="291"/>
      <c r="BG38" s="291"/>
      <c r="BH38" s="291"/>
      <c r="BI38" s="291"/>
      <c r="BJ38" s="291"/>
      <c r="BK38" s="79" t="s">
        <v>794</v>
      </c>
      <c r="BL38" s="285" t="s">
        <v>809</v>
      </c>
      <c r="BM38" s="285"/>
      <c r="BN38" s="285"/>
      <c r="BO38" s="285"/>
      <c r="BP38" s="285"/>
      <c r="BQ38" s="285"/>
      <c r="BR38" s="285"/>
      <c r="BS38" s="9" t="s">
        <v>400</v>
      </c>
      <c r="BT38" s="9" t="s">
        <v>401</v>
      </c>
      <c r="BU38" s="9" t="s">
        <v>402</v>
      </c>
      <c r="BV38" s="9" t="s">
        <v>403</v>
      </c>
      <c r="BW38" s="9" t="s">
        <v>405</v>
      </c>
      <c r="BX38" s="69" t="s">
        <v>406</v>
      </c>
      <c r="BY38" s="9" t="s">
        <v>407</v>
      </c>
      <c r="BZ38" s="9">
        <f t="shared" si="1"/>
        <v>15</v>
      </c>
      <c r="CA38" s="9">
        <f t="shared" si="2"/>
        <v>15</v>
      </c>
      <c r="CB38" s="9">
        <f t="shared" si="3"/>
        <v>15</v>
      </c>
      <c r="CC38" s="9">
        <f t="shared" si="4"/>
        <v>15</v>
      </c>
      <c r="CD38" s="9">
        <f t="shared" si="5"/>
        <v>15</v>
      </c>
      <c r="CE38" s="9">
        <f t="shared" si="6"/>
        <v>15</v>
      </c>
      <c r="CF38" s="9">
        <f t="shared" si="7"/>
        <v>10</v>
      </c>
      <c r="CG38" s="9">
        <f t="shared" si="8"/>
        <v>100</v>
      </c>
      <c r="CH38" s="9" t="str">
        <f t="shared" si="9"/>
        <v>Fuerte</v>
      </c>
      <c r="CI38" s="9" t="s">
        <v>408</v>
      </c>
      <c r="CJ38" s="9" t="str">
        <f t="shared" si="10"/>
        <v>Fuerte</v>
      </c>
      <c r="CK38" s="9" t="str">
        <f t="shared" si="11"/>
        <v>Fuerte</v>
      </c>
      <c r="CL38" s="9" t="str">
        <f t="shared" si="12"/>
        <v>Fuerte</v>
      </c>
      <c r="CM38" s="9" t="s">
        <v>409</v>
      </c>
      <c r="CN38" s="9" t="s">
        <v>410</v>
      </c>
      <c r="CO38" s="9">
        <f t="shared" si="14"/>
        <v>2</v>
      </c>
      <c r="CP38" s="9">
        <f t="shared" si="15"/>
        <v>0</v>
      </c>
      <c r="CQ38" s="9">
        <f t="shared" si="16"/>
        <v>1</v>
      </c>
      <c r="CR38" s="9">
        <f t="shared" si="17"/>
        <v>4</v>
      </c>
      <c r="CS38" s="9" t="str">
        <f>IF(CN38&lt;&gt;"",INDEX('Ayuda Diligenciamiento'!$AG$11:$AK$15,MATCH(CQ38,'Ayuda Diligenciamiento'!$AF$11:$AF$15,0),MATCH(CR38,'Ayuda Diligenciamiento'!$AG$10:$AK$10,0)),"")</f>
        <v>MAYOR</v>
      </c>
      <c r="CT38" s="145">
        <f t="shared" si="13"/>
        <v>4</v>
      </c>
      <c r="CU38" s="71"/>
    </row>
    <row r="39" spans="1:99" ht="208.35" customHeight="1" x14ac:dyDescent="0.3">
      <c r="A39" s="286" t="s">
        <v>643</v>
      </c>
      <c r="B39" s="295"/>
      <c r="C39" s="295"/>
      <c r="D39" s="295"/>
      <c r="E39" s="295"/>
      <c r="F39" s="361" t="s">
        <v>646</v>
      </c>
      <c r="G39" s="361"/>
      <c r="H39" s="361"/>
      <c r="I39" s="361"/>
      <c r="J39" s="361"/>
      <c r="K39" s="361"/>
      <c r="L39" s="361"/>
      <c r="M39" s="361"/>
      <c r="N39" s="362" t="s">
        <v>118</v>
      </c>
      <c r="O39" s="362"/>
      <c r="P39" s="362"/>
      <c r="Q39" s="362"/>
      <c r="R39" s="362"/>
      <c r="S39" s="362"/>
      <c r="T39" s="362"/>
      <c r="U39" s="362"/>
      <c r="V39" s="362" t="s">
        <v>642</v>
      </c>
      <c r="W39" s="362"/>
      <c r="X39" s="362"/>
      <c r="Y39" s="362"/>
      <c r="Z39" s="362"/>
      <c r="AA39" s="362"/>
      <c r="AB39" s="362"/>
      <c r="AC39" s="363"/>
      <c r="AD39" s="69" t="s">
        <v>36</v>
      </c>
      <c r="AE39" s="69" t="s">
        <v>37</v>
      </c>
      <c r="AF39" s="69" t="s">
        <v>37</v>
      </c>
      <c r="AG39" s="69" t="s">
        <v>36</v>
      </c>
      <c r="AH39" s="69" t="s">
        <v>36</v>
      </c>
      <c r="AI39" s="107" t="s">
        <v>36</v>
      </c>
      <c r="AJ39" s="107" t="s">
        <v>36</v>
      </c>
      <c r="AK39" s="107" t="s">
        <v>36</v>
      </c>
      <c r="AL39" s="107" t="s">
        <v>37</v>
      </c>
      <c r="AM39" s="107" t="s">
        <v>37</v>
      </c>
      <c r="AN39" s="107" t="s">
        <v>37</v>
      </c>
      <c r="AO39" s="109" t="s">
        <v>37</v>
      </c>
      <c r="AP39" s="109" t="s">
        <v>37</v>
      </c>
      <c r="AQ39" s="107" t="s">
        <v>36</v>
      </c>
      <c r="AR39" s="107" t="s">
        <v>36</v>
      </c>
      <c r="AS39" s="107" t="s">
        <v>37</v>
      </c>
      <c r="AT39" s="107" t="s">
        <v>36</v>
      </c>
      <c r="AU39" s="69" t="s">
        <v>36</v>
      </c>
      <c r="AV39" s="109" t="s">
        <v>37</v>
      </c>
      <c r="AW39" s="106">
        <f t="shared" si="18"/>
        <v>10</v>
      </c>
      <c r="AX39" s="123" t="str">
        <f t="shared" si="19"/>
        <v>MAYOR</v>
      </c>
      <c r="AY39" s="123">
        <v>1</v>
      </c>
      <c r="AZ39" s="108">
        <f t="shared" si="20"/>
        <v>4</v>
      </c>
      <c r="BA39" s="124">
        <f t="shared" si="21"/>
        <v>4</v>
      </c>
      <c r="BB39" s="123" t="str">
        <f t="shared" si="22"/>
        <v>MAYOR</v>
      </c>
      <c r="BC39" s="324" t="s">
        <v>787</v>
      </c>
      <c r="BD39" s="291"/>
      <c r="BE39" s="291"/>
      <c r="BF39" s="291"/>
      <c r="BG39" s="291"/>
      <c r="BH39" s="291"/>
      <c r="BI39" s="291"/>
      <c r="BJ39" s="291"/>
      <c r="BK39" s="79" t="s">
        <v>794</v>
      </c>
      <c r="BL39" s="285" t="s">
        <v>809</v>
      </c>
      <c r="BM39" s="285"/>
      <c r="BN39" s="285"/>
      <c r="BO39" s="285"/>
      <c r="BP39" s="285"/>
      <c r="BQ39" s="285"/>
      <c r="BR39" s="285"/>
      <c r="BS39" s="9" t="s">
        <v>400</v>
      </c>
      <c r="BT39" s="9" t="s">
        <v>401</v>
      </c>
      <c r="BU39" s="9" t="s">
        <v>402</v>
      </c>
      <c r="BV39" s="9" t="s">
        <v>403</v>
      </c>
      <c r="BW39" s="9" t="s">
        <v>405</v>
      </c>
      <c r="BX39" s="69" t="s">
        <v>406</v>
      </c>
      <c r="BY39" s="9" t="s">
        <v>407</v>
      </c>
      <c r="BZ39" s="9">
        <f t="shared" si="1"/>
        <v>15</v>
      </c>
      <c r="CA39" s="9">
        <f t="shared" si="2"/>
        <v>15</v>
      </c>
      <c r="CB39" s="9">
        <f t="shared" si="3"/>
        <v>15</v>
      </c>
      <c r="CC39" s="9">
        <f t="shared" si="4"/>
        <v>15</v>
      </c>
      <c r="CD39" s="9">
        <f t="shared" si="5"/>
        <v>15</v>
      </c>
      <c r="CE39" s="9">
        <f t="shared" si="6"/>
        <v>15</v>
      </c>
      <c r="CF39" s="9">
        <f t="shared" si="7"/>
        <v>10</v>
      </c>
      <c r="CG39" s="9">
        <f t="shared" si="8"/>
        <v>100</v>
      </c>
      <c r="CH39" s="9" t="str">
        <f t="shared" si="9"/>
        <v>Fuerte</v>
      </c>
      <c r="CI39" s="9" t="s">
        <v>408</v>
      </c>
      <c r="CJ39" s="9" t="str">
        <f t="shared" si="10"/>
        <v>Fuerte</v>
      </c>
      <c r="CK39" s="9" t="str">
        <f t="shared" si="11"/>
        <v>Fuerte</v>
      </c>
      <c r="CL39" s="9" t="str">
        <f t="shared" si="12"/>
        <v>Fuerte</v>
      </c>
      <c r="CM39" s="9" t="s">
        <v>409</v>
      </c>
      <c r="CN39" s="9" t="s">
        <v>410</v>
      </c>
      <c r="CO39" s="9">
        <f t="shared" si="14"/>
        <v>2</v>
      </c>
      <c r="CP39" s="9">
        <f t="shared" si="15"/>
        <v>0</v>
      </c>
      <c r="CQ39" s="9">
        <f t="shared" si="16"/>
        <v>1</v>
      </c>
      <c r="CR39" s="9">
        <f t="shared" si="17"/>
        <v>4</v>
      </c>
      <c r="CS39" s="9" t="str">
        <f>IF(CN39&lt;&gt;"",INDEX('Ayuda Diligenciamiento'!$AG$11:$AK$15,MATCH(CQ39,'Ayuda Diligenciamiento'!$AF$11:$AF$15,0),MATCH(CR39,'Ayuda Diligenciamiento'!$AG$10:$AK$10,0)),"")</f>
        <v>MAYOR</v>
      </c>
      <c r="CT39" s="145">
        <f t="shared" si="13"/>
        <v>4</v>
      </c>
      <c r="CU39" s="71"/>
    </row>
    <row r="40" spans="1:99" ht="227.1" customHeight="1" x14ac:dyDescent="0.3">
      <c r="A40" s="286" t="s">
        <v>647</v>
      </c>
      <c r="B40" s="295"/>
      <c r="C40" s="295"/>
      <c r="D40" s="295"/>
      <c r="E40" s="295"/>
      <c r="F40" s="361" t="s">
        <v>648</v>
      </c>
      <c r="G40" s="361"/>
      <c r="H40" s="361"/>
      <c r="I40" s="361"/>
      <c r="J40" s="361"/>
      <c r="K40" s="361"/>
      <c r="L40" s="361"/>
      <c r="M40" s="361"/>
      <c r="N40" s="362" t="s">
        <v>118</v>
      </c>
      <c r="O40" s="362"/>
      <c r="P40" s="362"/>
      <c r="Q40" s="362"/>
      <c r="R40" s="362"/>
      <c r="S40" s="362"/>
      <c r="T40" s="362"/>
      <c r="U40" s="362"/>
      <c r="V40" s="362" t="s">
        <v>645</v>
      </c>
      <c r="W40" s="362"/>
      <c r="X40" s="362"/>
      <c r="Y40" s="362"/>
      <c r="Z40" s="362"/>
      <c r="AA40" s="362"/>
      <c r="AB40" s="362"/>
      <c r="AC40" s="363"/>
      <c r="AD40" s="69" t="s">
        <v>36</v>
      </c>
      <c r="AE40" s="69" t="s">
        <v>37</v>
      </c>
      <c r="AF40" s="69" t="s">
        <v>37</v>
      </c>
      <c r="AG40" s="69" t="s">
        <v>36</v>
      </c>
      <c r="AH40" s="69" t="s">
        <v>36</v>
      </c>
      <c r="AI40" s="107" t="s">
        <v>36</v>
      </c>
      <c r="AJ40" s="107" t="s">
        <v>36</v>
      </c>
      <c r="AK40" s="107" t="s">
        <v>36</v>
      </c>
      <c r="AL40" s="107" t="s">
        <v>37</v>
      </c>
      <c r="AM40" s="107" t="s">
        <v>37</v>
      </c>
      <c r="AN40" s="107" t="s">
        <v>37</v>
      </c>
      <c r="AO40" s="109" t="s">
        <v>37</v>
      </c>
      <c r="AP40" s="109" t="s">
        <v>37</v>
      </c>
      <c r="AQ40" s="107" t="s">
        <v>36</v>
      </c>
      <c r="AR40" s="107" t="s">
        <v>36</v>
      </c>
      <c r="AS40" s="107" t="s">
        <v>37</v>
      </c>
      <c r="AT40" s="107" t="s">
        <v>36</v>
      </c>
      <c r="AU40" s="69" t="s">
        <v>36</v>
      </c>
      <c r="AV40" s="109" t="s">
        <v>37</v>
      </c>
      <c r="AW40" s="106">
        <f t="shared" si="18"/>
        <v>10</v>
      </c>
      <c r="AX40" s="123" t="str">
        <f t="shared" si="19"/>
        <v>MAYOR</v>
      </c>
      <c r="AY40" s="123">
        <v>1</v>
      </c>
      <c r="AZ40" s="108">
        <f t="shared" si="20"/>
        <v>4</v>
      </c>
      <c r="BA40" s="124">
        <f t="shared" si="21"/>
        <v>4</v>
      </c>
      <c r="BB40" s="123" t="str">
        <f t="shared" si="22"/>
        <v>MAYOR</v>
      </c>
      <c r="BC40" s="324" t="s">
        <v>788</v>
      </c>
      <c r="BD40" s="291"/>
      <c r="BE40" s="291"/>
      <c r="BF40" s="291"/>
      <c r="BG40" s="291"/>
      <c r="BH40" s="291"/>
      <c r="BI40" s="291"/>
      <c r="BJ40" s="291"/>
      <c r="BK40" s="79" t="s">
        <v>794</v>
      </c>
      <c r="BL40" s="285" t="s">
        <v>809</v>
      </c>
      <c r="BM40" s="285"/>
      <c r="BN40" s="285"/>
      <c r="BO40" s="285"/>
      <c r="BP40" s="285"/>
      <c r="BQ40" s="285"/>
      <c r="BR40" s="285"/>
      <c r="BS40" s="9" t="s">
        <v>400</v>
      </c>
      <c r="BT40" s="9" t="s">
        <v>401</v>
      </c>
      <c r="BU40" s="9" t="s">
        <v>402</v>
      </c>
      <c r="BV40" s="9" t="s">
        <v>403</v>
      </c>
      <c r="BW40" s="9" t="s">
        <v>405</v>
      </c>
      <c r="BX40" s="69" t="s">
        <v>406</v>
      </c>
      <c r="BY40" s="9" t="s">
        <v>407</v>
      </c>
      <c r="BZ40" s="9">
        <f t="shared" si="1"/>
        <v>15</v>
      </c>
      <c r="CA40" s="9">
        <f t="shared" si="2"/>
        <v>15</v>
      </c>
      <c r="CB40" s="9">
        <f t="shared" si="3"/>
        <v>15</v>
      </c>
      <c r="CC40" s="9">
        <f t="shared" si="4"/>
        <v>15</v>
      </c>
      <c r="CD40" s="9">
        <f t="shared" si="5"/>
        <v>15</v>
      </c>
      <c r="CE40" s="9">
        <f t="shared" si="6"/>
        <v>15</v>
      </c>
      <c r="CF40" s="9">
        <f t="shared" si="7"/>
        <v>10</v>
      </c>
      <c r="CG40" s="9">
        <f t="shared" si="8"/>
        <v>100</v>
      </c>
      <c r="CH40" s="9" t="str">
        <f t="shared" si="9"/>
        <v>Fuerte</v>
      </c>
      <c r="CI40" s="9" t="s">
        <v>408</v>
      </c>
      <c r="CJ40" s="9" t="str">
        <f t="shared" si="10"/>
        <v>Fuerte</v>
      </c>
      <c r="CK40" s="9" t="str">
        <f t="shared" si="11"/>
        <v>Fuerte</v>
      </c>
      <c r="CL40" s="9" t="str">
        <f t="shared" si="12"/>
        <v>Fuerte</v>
      </c>
      <c r="CM40" s="9" t="s">
        <v>409</v>
      </c>
      <c r="CN40" s="9" t="s">
        <v>410</v>
      </c>
      <c r="CO40" s="9">
        <f t="shared" si="14"/>
        <v>2</v>
      </c>
      <c r="CP40" s="9">
        <f t="shared" si="15"/>
        <v>0</v>
      </c>
      <c r="CQ40" s="9">
        <f t="shared" si="16"/>
        <v>1</v>
      </c>
      <c r="CR40" s="9">
        <f t="shared" si="17"/>
        <v>4</v>
      </c>
      <c r="CS40" s="9" t="str">
        <f>IF(CN40&lt;&gt;"",INDEX('Ayuda Diligenciamiento'!$AG$11:$AK$15,MATCH(CQ40,'Ayuda Diligenciamiento'!$AF$11:$AF$15,0),MATCH(CR40,'Ayuda Diligenciamiento'!$AG$10:$AK$10,0)),"")</f>
        <v>MAYOR</v>
      </c>
      <c r="CT40" s="145">
        <f t="shared" si="13"/>
        <v>4</v>
      </c>
      <c r="CU40" s="71"/>
    </row>
    <row r="41" spans="1:99" ht="221.4" customHeight="1" x14ac:dyDescent="0.3">
      <c r="A41" s="286" t="s">
        <v>649</v>
      </c>
      <c r="B41" s="295"/>
      <c r="C41" s="295"/>
      <c r="D41" s="295"/>
      <c r="E41" s="295"/>
      <c r="F41" s="361" t="s">
        <v>650</v>
      </c>
      <c r="G41" s="361"/>
      <c r="H41" s="361"/>
      <c r="I41" s="361"/>
      <c r="J41" s="361"/>
      <c r="K41" s="361"/>
      <c r="L41" s="361"/>
      <c r="M41" s="361"/>
      <c r="N41" s="362" t="s">
        <v>118</v>
      </c>
      <c r="O41" s="362"/>
      <c r="P41" s="362"/>
      <c r="Q41" s="362"/>
      <c r="R41" s="362"/>
      <c r="S41" s="362"/>
      <c r="T41" s="362"/>
      <c r="U41" s="362"/>
      <c r="V41" s="362" t="s">
        <v>645</v>
      </c>
      <c r="W41" s="362"/>
      <c r="X41" s="362"/>
      <c r="Y41" s="362"/>
      <c r="Z41" s="362"/>
      <c r="AA41" s="362"/>
      <c r="AB41" s="362"/>
      <c r="AC41" s="363"/>
      <c r="AD41" s="69" t="s">
        <v>36</v>
      </c>
      <c r="AE41" s="69" t="s">
        <v>37</v>
      </c>
      <c r="AF41" s="69" t="s">
        <v>37</v>
      </c>
      <c r="AG41" s="69" t="s">
        <v>36</v>
      </c>
      <c r="AH41" s="69" t="s">
        <v>36</v>
      </c>
      <c r="AI41" s="107" t="s">
        <v>36</v>
      </c>
      <c r="AJ41" s="107" t="s">
        <v>36</v>
      </c>
      <c r="AK41" s="107" t="s">
        <v>36</v>
      </c>
      <c r="AL41" s="107" t="s">
        <v>37</v>
      </c>
      <c r="AM41" s="107" t="s">
        <v>37</v>
      </c>
      <c r="AN41" s="107" t="s">
        <v>37</v>
      </c>
      <c r="AO41" s="109" t="s">
        <v>37</v>
      </c>
      <c r="AP41" s="109" t="s">
        <v>37</v>
      </c>
      <c r="AQ41" s="107" t="s">
        <v>36</v>
      </c>
      <c r="AR41" s="107" t="s">
        <v>37</v>
      </c>
      <c r="AS41" s="107" t="s">
        <v>37</v>
      </c>
      <c r="AT41" s="107" t="s">
        <v>37</v>
      </c>
      <c r="AU41" s="109" t="s">
        <v>37</v>
      </c>
      <c r="AV41" s="109" t="s">
        <v>37</v>
      </c>
      <c r="AW41" s="106">
        <f t="shared" si="18"/>
        <v>7</v>
      </c>
      <c r="AX41" s="123" t="str">
        <f t="shared" si="19"/>
        <v>MAYOR</v>
      </c>
      <c r="AY41" s="123">
        <v>1</v>
      </c>
      <c r="AZ41" s="108">
        <f t="shared" si="20"/>
        <v>4</v>
      </c>
      <c r="BA41" s="124">
        <f t="shared" si="21"/>
        <v>4</v>
      </c>
      <c r="BB41" s="123" t="str">
        <f t="shared" si="22"/>
        <v>MAYOR</v>
      </c>
      <c r="BC41" s="324" t="s">
        <v>789</v>
      </c>
      <c r="BD41" s="291"/>
      <c r="BE41" s="291"/>
      <c r="BF41" s="291"/>
      <c r="BG41" s="291"/>
      <c r="BH41" s="291"/>
      <c r="BI41" s="291"/>
      <c r="BJ41" s="291"/>
      <c r="BK41" s="79" t="s">
        <v>794</v>
      </c>
      <c r="BL41" s="285" t="s">
        <v>810</v>
      </c>
      <c r="BM41" s="285"/>
      <c r="BN41" s="285"/>
      <c r="BO41" s="285"/>
      <c r="BP41" s="285"/>
      <c r="BQ41" s="285"/>
      <c r="BR41" s="285"/>
      <c r="BS41" s="9" t="s">
        <v>400</v>
      </c>
      <c r="BT41" s="9" t="s">
        <v>401</v>
      </c>
      <c r="BU41" s="9" t="s">
        <v>402</v>
      </c>
      <c r="BV41" s="9" t="s">
        <v>403</v>
      </c>
      <c r="BW41" s="9" t="s">
        <v>405</v>
      </c>
      <c r="BX41" s="69" t="s">
        <v>406</v>
      </c>
      <c r="BY41" s="9" t="s">
        <v>407</v>
      </c>
      <c r="BZ41" s="9">
        <f t="shared" si="1"/>
        <v>15</v>
      </c>
      <c r="CA41" s="9">
        <f t="shared" si="2"/>
        <v>15</v>
      </c>
      <c r="CB41" s="9">
        <f t="shared" si="3"/>
        <v>15</v>
      </c>
      <c r="CC41" s="9">
        <f t="shared" si="4"/>
        <v>15</v>
      </c>
      <c r="CD41" s="9">
        <f t="shared" si="5"/>
        <v>15</v>
      </c>
      <c r="CE41" s="9">
        <f t="shared" si="6"/>
        <v>15</v>
      </c>
      <c r="CF41" s="9">
        <f t="shared" si="7"/>
        <v>10</v>
      </c>
      <c r="CG41" s="9">
        <f t="shared" si="8"/>
        <v>100</v>
      </c>
      <c r="CH41" s="9" t="str">
        <f t="shared" si="9"/>
        <v>Fuerte</v>
      </c>
      <c r="CI41" s="9" t="s">
        <v>408</v>
      </c>
      <c r="CJ41" s="9" t="str">
        <f t="shared" si="10"/>
        <v>Fuerte</v>
      </c>
      <c r="CK41" s="9" t="str">
        <f t="shared" si="11"/>
        <v>Fuerte</v>
      </c>
      <c r="CL41" s="9" t="str">
        <f t="shared" si="12"/>
        <v>Fuerte</v>
      </c>
      <c r="CM41" s="9" t="s">
        <v>409</v>
      </c>
      <c r="CN41" s="9" t="s">
        <v>410</v>
      </c>
      <c r="CO41" s="9">
        <f t="shared" si="14"/>
        <v>2</v>
      </c>
      <c r="CP41" s="9">
        <f t="shared" si="15"/>
        <v>0</v>
      </c>
      <c r="CQ41" s="9">
        <f t="shared" si="16"/>
        <v>1</v>
      </c>
      <c r="CR41" s="9">
        <f t="shared" si="17"/>
        <v>4</v>
      </c>
      <c r="CS41" s="9" t="str">
        <f>IF(CN41&lt;&gt;"",INDEX('Ayuda Diligenciamiento'!$AG$11:$AK$15,MATCH(CQ41,'Ayuda Diligenciamiento'!$AF$11:$AF$15,0),MATCH(CR41,'Ayuda Diligenciamiento'!$AG$10:$AK$10,0)),"")</f>
        <v>MAYOR</v>
      </c>
      <c r="CT41" s="145">
        <f t="shared" si="13"/>
        <v>4</v>
      </c>
      <c r="CU41" s="71"/>
    </row>
    <row r="42" spans="1:99" ht="230.4" customHeight="1" x14ac:dyDescent="0.3">
      <c r="A42" s="286" t="s">
        <v>651</v>
      </c>
      <c r="B42" s="295"/>
      <c r="C42" s="295"/>
      <c r="D42" s="295"/>
      <c r="E42" s="295"/>
      <c r="F42" s="361" t="s">
        <v>652</v>
      </c>
      <c r="G42" s="361"/>
      <c r="H42" s="361"/>
      <c r="I42" s="361"/>
      <c r="J42" s="361"/>
      <c r="K42" s="361"/>
      <c r="L42" s="361"/>
      <c r="M42" s="361"/>
      <c r="N42" s="362" t="s">
        <v>118</v>
      </c>
      <c r="O42" s="362"/>
      <c r="P42" s="362"/>
      <c r="Q42" s="362"/>
      <c r="R42" s="362"/>
      <c r="S42" s="362"/>
      <c r="T42" s="362"/>
      <c r="U42" s="362"/>
      <c r="V42" s="362" t="s">
        <v>653</v>
      </c>
      <c r="W42" s="362"/>
      <c r="X42" s="362"/>
      <c r="Y42" s="362"/>
      <c r="Z42" s="362"/>
      <c r="AA42" s="362"/>
      <c r="AB42" s="362"/>
      <c r="AC42" s="363"/>
      <c r="AD42" s="107" t="s">
        <v>36</v>
      </c>
      <c r="AE42" s="107" t="s">
        <v>36</v>
      </c>
      <c r="AF42" s="107" t="s">
        <v>36</v>
      </c>
      <c r="AG42" s="107" t="s">
        <v>36</v>
      </c>
      <c r="AH42" s="107" t="s">
        <v>36</v>
      </c>
      <c r="AI42" s="107" t="s">
        <v>36</v>
      </c>
      <c r="AJ42" s="69" t="s">
        <v>37</v>
      </c>
      <c r="AK42" s="69" t="s">
        <v>36</v>
      </c>
      <c r="AL42" s="69" t="s">
        <v>37</v>
      </c>
      <c r="AM42" s="69" t="s">
        <v>36</v>
      </c>
      <c r="AN42" s="69" t="s">
        <v>36</v>
      </c>
      <c r="AO42" s="107" t="s">
        <v>36</v>
      </c>
      <c r="AP42" s="107" t="s">
        <v>36</v>
      </c>
      <c r="AQ42" s="107" t="s">
        <v>36</v>
      </c>
      <c r="AR42" s="107" t="s">
        <v>36</v>
      </c>
      <c r="AS42" s="107" t="s">
        <v>37</v>
      </c>
      <c r="AT42" s="107" t="s">
        <v>37</v>
      </c>
      <c r="AU42" s="69" t="s">
        <v>37</v>
      </c>
      <c r="AV42" s="109" t="s">
        <v>37</v>
      </c>
      <c r="AW42" s="106">
        <f t="shared" si="18"/>
        <v>13</v>
      </c>
      <c r="AX42" s="123" t="str">
        <f t="shared" si="19"/>
        <v>CATASTRÓFICO</v>
      </c>
      <c r="AY42" s="123">
        <v>1</v>
      </c>
      <c r="AZ42" s="108">
        <f t="shared" si="20"/>
        <v>5</v>
      </c>
      <c r="BA42" s="124">
        <f t="shared" si="21"/>
        <v>5</v>
      </c>
      <c r="BB42" s="123" t="str">
        <f t="shared" si="22"/>
        <v>CATASTRÓFICO</v>
      </c>
      <c r="BC42" s="324" t="s">
        <v>790</v>
      </c>
      <c r="BD42" s="291"/>
      <c r="BE42" s="291"/>
      <c r="BF42" s="291"/>
      <c r="BG42" s="291"/>
      <c r="BH42" s="291"/>
      <c r="BI42" s="291"/>
      <c r="BJ42" s="291"/>
      <c r="BK42" s="79" t="s">
        <v>794</v>
      </c>
      <c r="BL42" s="285" t="s">
        <v>742</v>
      </c>
      <c r="BM42" s="285"/>
      <c r="BN42" s="285"/>
      <c r="BO42" s="285"/>
      <c r="BP42" s="285"/>
      <c r="BQ42" s="285"/>
      <c r="BR42" s="285"/>
      <c r="BS42" s="9" t="s">
        <v>400</v>
      </c>
      <c r="BT42" s="9" t="s">
        <v>401</v>
      </c>
      <c r="BU42" s="9" t="s">
        <v>402</v>
      </c>
      <c r="BV42" s="9" t="s">
        <v>403</v>
      </c>
      <c r="BW42" s="9" t="s">
        <v>405</v>
      </c>
      <c r="BX42" s="69" t="s">
        <v>406</v>
      </c>
      <c r="BY42" s="9" t="s">
        <v>407</v>
      </c>
      <c r="BZ42" s="9">
        <f t="shared" si="1"/>
        <v>15</v>
      </c>
      <c r="CA42" s="9">
        <f t="shared" si="2"/>
        <v>15</v>
      </c>
      <c r="CB42" s="9">
        <f t="shared" si="3"/>
        <v>15</v>
      </c>
      <c r="CC42" s="9">
        <f t="shared" si="4"/>
        <v>15</v>
      </c>
      <c r="CD42" s="9">
        <f t="shared" si="5"/>
        <v>15</v>
      </c>
      <c r="CE42" s="9">
        <f t="shared" si="6"/>
        <v>15</v>
      </c>
      <c r="CF42" s="9">
        <f t="shared" si="7"/>
        <v>10</v>
      </c>
      <c r="CG42" s="9">
        <f t="shared" si="8"/>
        <v>100</v>
      </c>
      <c r="CH42" s="9" t="str">
        <f t="shared" si="9"/>
        <v>Fuerte</v>
      </c>
      <c r="CI42" s="9" t="s">
        <v>408</v>
      </c>
      <c r="CJ42" s="9" t="str">
        <f t="shared" si="10"/>
        <v>Fuerte</v>
      </c>
      <c r="CK42" s="9" t="str">
        <f t="shared" si="11"/>
        <v>Fuerte</v>
      </c>
      <c r="CL42" s="9" t="str">
        <f t="shared" si="12"/>
        <v>Fuerte</v>
      </c>
      <c r="CM42" s="9" t="s">
        <v>409</v>
      </c>
      <c r="CN42" s="9" t="s">
        <v>410</v>
      </c>
      <c r="CO42" s="9">
        <f t="shared" si="14"/>
        <v>2</v>
      </c>
      <c r="CP42" s="9">
        <f t="shared" si="15"/>
        <v>0</v>
      </c>
      <c r="CQ42" s="9">
        <f t="shared" si="16"/>
        <v>1</v>
      </c>
      <c r="CR42" s="9">
        <f t="shared" si="17"/>
        <v>5</v>
      </c>
      <c r="CS42" s="9" t="str">
        <f>IF(CN42&lt;&gt;"",INDEX('Ayuda Diligenciamiento'!$AG$11:$AK$15,MATCH(CQ42,'Ayuda Diligenciamiento'!$AF$11:$AF$15,0),MATCH(CR42,'Ayuda Diligenciamiento'!$AG$10:$AK$10,0)),"")</f>
        <v>CATASTRÓFICO</v>
      </c>
      <c r="CT42" s="145">
        <f t="shared" si="13"/>
        <v>5</v>
      </c>
      <c r="CU42" s="71"/>
    </row>
  </sheetData>
  <mergeCells count="197">
    <mergeCell ref="CT17:CT22"/>
    <mergeCell ref="BL17:BR22"/>
    <mergeCell ref="CK17:CK22"/>
    <mergeCell ref="CL17:CL22"/>
    <mergeCell ref="CM17:CM22"/>
    <mergeCell ref="CN17:CN22"/>
    <mergeCell ref="CO17:CO22"/>
    <mergeCell ref="CP17:CP22"/>
    <mergeCell ref="BS17:BS22"/>
    <mergeCell ref="BT17:BT22"/>
    <mergeCell ref="BU17:BU22"/>
    <mergeCell ref="BV17:BV22"/>
    <mergeCell ref="BW17:BW22"/>
    <mergeCell ref="BX17:BX22"/>
    <mergeCell ref="BY17:BY22"/>
    <mergeCell ref="BZ17:BZ22"/>
    <mergeCell ref="CA17:CA22"/>
    <mergeCell ref="CQ17:CQ22"/>
    <mergeCell ref="CR17:CR22"/>
    <mergeCell ref="CS17:CS22"/>
    <mergeCell ref="CB17:CB22"/>
    <mergeCell ref="CC17:CC22"/>
    <mergeCell ref="CD17:CD22"/>
    <mergeCell ref="CE17:CE22"/>
    <mergeCell ref="CF17:CF22"/>
    <mergeCell ref="CG17:CG22"/>
    <mergeCell ref="CH17:CH22"/>
    <mergeCell ref="CI17:CI22"/>
    <mergeCell ref="CJ17:CJ22"/>
    <mergeCell ref="L15:BJ15"/>
    <mergeCell ref="A16:AC16"/>
    <mergeCell ref="BC16:BR16"/>
    <mergeCell ref="AF18:AF22"/>
    <mergeCell ref="AG18:AG22"/>
    <mergeCell ref="AH18:AH22"/>
    <mergeCell ref="AI18:AI22"/>
    <mergeCell ref="A17:E22"/>
    <mergeCell ref="F17:M22"/>
    <mergeCell ref="N17:U22"/>
    <mergeCell ref="V17:AC22"/>
    <mergeCell ref="AD17:AV17"/>
    <mergeCell ref="AS18:AS22"/>
    <mergeCell ref="AY17:AY22"/>
    <mergeCell ref="BB17:BB22"/>
    <mergeCell ref="BC17:BJ22"/>
    <mergeCell ref="AD18:AD22"/>
    <mergeCell ref="AE18:AE22"/>
    <mergeCell ref="AX17:AX22"/>
    <mergeCell ref="BK17:BK22"/>
    <mergeCell ref="A28:E28"/>
    <mergeCell ref="F28:M28"/>
    <mergeCell ref="N28:U28"/>
    <mergeCell ref="V28:AC28"/>
    <mergeCell ref="BC28:BJ28"/>
    <mergeCell ref="A27:E27"/>
    <mergeCell ref="F27:M27"/>
    <mergeCell ref="N27:U27"/>
    <mergeCell ref="V27:AC27"/>
    <mergeCell ref="BC27:BJ27"/>
    <mergeCell ref="BC25:BJ25"/>
    <mergeCell ref="A24:E24"/>
    <mergeCell ref="F24:M24"/>
    <mergeCell ref="N24:U24"/>
    <mergeCell ref="V24:AC24"/>
    <mergeCell ref="BC24:BJ24"/>
    <mergeCell ref="A23:E23"/>
    <mergeCell ref="F23:M23"/>
    <mergeCell ref="N23:U23"/>
    <mergeCell ref="N30:U30"/>
    <mergeCell ref="V30:AC30"/>
    <mergeCell ref="BC30:BJ30"/>
    <mergeCell ref="A29:E29"/>
    <mergeCell ref="F29:M29"/>
    <mergeCell ref="N29:U29"/>
    <mergeCell ref="V29:AC29"/>
    <mergeCell ref="BC29:BJ29"/>
    <mergeCell ref="AJ18:AJ22"/>
    <mergeCell ref="AK18:AK22"/>
    <mergeCell ref="AL18:AL22"/>
    <mergeCell ref="AM18:AM22"/>
    <mergeCell ref="V23:AC23"/>
    <mergeCell ref="BC23:BJ23"/>
    <mergeCell ref="A30:E30"/>
    <mergeCell ref="F30:M30"/>
    <mergeCell ref="CU17:CU22"/>
    <mergeCell ref="AD16:BB16"/>
    <mergeCell ref="BS16:CL16"/>
    <mergeCell ref="CM16:CS16"/>
    <mergeCell ref="G1:AC1"/>
    <mergeCell ref="F2:L2"/>
    <mergeCell ref="M2:AC2"/>
    <mergeCell ref="F3:L3"/>
    <mergeCell ref="M3:AC3"/>
    <mergeCell ref="F5:M5"/>
    <mergeCell ref="N5:AC5"/>
    <mergeCell ref="F6:M6"/>
    <mergeCell ref="N6:AC6"/>
    <mergeCell ref="AT18:AT22"/>
    <mergeCell ref="AU18:AU22"/>
    <mergeCell ref="AV18:AV22"/>
    <mergeCell ref="AW18:AW22"/>
    <mergeCell ref="AZ18:AZ22"/>
    <mergeCell ref="BA18:BA22"/>
    <mergeCell ref="AN18:AN22"/>
    <mergeCell ref="AO18:AO22"/>
    <mergeCell ref="AP18:AP22"/>
    <mergeCell ref="AQ18:AQ22"/>
    <mergeCell ref="AR18:AR22"/>
    <mergeCell ref="BL23:BR23"/>
    <mergeCell ref="BL24:BR24"/>
    <mergeCell ref="BL25:BR25"/>
    <mergeCell ref="BL26:BR26"/>
    <mergeCell ref="A33:E33"/>
    <mergeCell ref="F33:M33"/>
    <mergeCell ref="N33:U33"/>
    <mergeCell ref="V33:AC33"/>
    <mergeCell ref="BC33:BJ33"/>
    <mergeCell ref="BL27:BR27"/>
    <mergeCell ref="BL28:BR28"/>
    <mergeCell ref="BL29:BR29"/>
    <mergeCell ref="BL30:BR30"/>
    <mergeCell ref="BL31:BR31"/>
    <mergeCell ref="BL32:BR32"/>
    <mergeCell ref="A26:E26"/>
    <mergeCell ref="F26:M26"/>
    <mergeCell ref="N26:U26"/>
    <mergeCell ref="V26:AC26"/>
    <mergeCell ref="BC26:BJ26"/>
    <mergeCell ref="A25:E25"/>
    <mergeCell ref="F25:M25"/>
    <mergeCell ref="N25:U25"/>
    <mergeCell ref="V25:AC25"/>
    <mergeCell ref="A34:E34"/>
    <mergeCell ref="F34:M34"/>
    <mergeCell ref="N34:U34"/>
    <mergeCell ref="V34:AC34"/>
    <mergeCell ref="BC34:BJ34"/>
    <mergeCell ref="A35:E35"/>
    <mergeCell ref="F35:M35"/>
    <mergeCell ref="N35:U35"/>
    <mergeCell ref="V35:AC35"/>
    <mergeCell ref="BC35:BJ35"/>
    <mergeCell ref="A32:E32"/>
    <mergeCell ref="F32:M32"/>
    <mergeCell ref="N32:U32"/>
    <mergeCell ref="V32:AC32"/>
    <mergeCell ref="BC32:BJ32"/>
    <mergeCell ref="A31:E31"/>
    <mergeCell ref="F31:M31"/>
    <mergeCell ref="N31:U31"/>
    <mergeCell ref="V31:AC31"/>
    <mergeCell ref="BC31:BJ31"/>
    <mergeCell ref="A36:E36"/>
    <mergeCell ref="F36:M36"/>
    <mergeCell ref="N36:U36"/>
    <mergeCell ref="V36:AC36"/>
    <mergeCell ref="BC36:BJ36"/>
    <mergeCell ref="A37:E37"/>
    <mergeCell ref="F37:M37"/>
    <mergeCell ref="N37:U37"/>
    <mergeCell ref="V37:AC37"/>
    <mergeCell ref="BC37:BJ37"/>
    <mergeCell ref="BC41:BJ41"/>
    <mergeCell ref="A38:E38"/>
    <mergeCell ref="F38:M38"/>
    <mergeCell ref="N38:U38"/>
    <mergeCell ref="V38:AC38"/>
    <mergeCell ref="BC38:BJ38"/>
    <mergeCell ref="A39:E39"/>
    <mergeCell ref="F39:M39"/>
    <mergeCell ref="N39:U39"/>
    <mergeCell ref="V39:AC39"/>
    <mergeCell ref="BC39:BJ39"/>
    <mergeCell ref="A42:E42"/>
    <mergeCell ref="F42:M42"/>
    <mergeCell ref="N42:U42"/>
    <mergeCell ref="V42:AC42"/>
    <mergeCell ref="BC42:BJ42"/>
    <mergeCell ref="BL33:BR33"/>
    <mergeCell ref="BL34:BR34"/>
    <mergeCell ref="BL35:BR35"/>
    <mergeCell ref="BL36:BR36"/>
    <mergeCell ref="BL37:BR37"/>
    <mergeCell ref="BL38:BR38"/>
    <mergeCell ref="BL39:BR39"/>
    <mergeCell ref="BL40:BR40"/>
    <mergeCell ref="BL41:BR41"/>
    <mergeCell ref="BL42:BR42"/>
    <mergeCell ref="A40:E40"/>
    <mergeCell ref="F40:M40"/>
    <mergeCell ref="N40:U40"/>
    <mergeCell ref="V40:AC40"/>
    <mergeCell ref="BC40:BJ40"/>
    <mergeCell ref="A41:E41"/>
    <mergeCell ref="F41:M41"/>
    <mergeCell ref="N41:U41"/>
    <mergeCell ref="V41:AC41"/>
  </mergeCells>
  <conditionalFormatting sqref="A23:BK23 BS23:CS23 CU23 BS23:CM42">
    <cfRule type="containsText" dxfId="213" priority="21" operator="containsText" text="MAYOR">
      <formula>NOT(ISERROR(SEARCH("MAYOR",A23)))</formula>
    </cfRule>
    <cfRule type="containsText" dxfId="212" priority="22" operator="containsText" text="CATASTRÓFICO">
      <formula>NOT(ISERROR(SEARCH("CATASTRÓFICO",A23)))</formula>
    </cfRule>
  </conditionalFormatting>
  <conditionalFormatting sqref="A23:BL26 BS23:CS23 CU23:CU26 BS23:CM42 CN24:CS41 BK27:BL42 CU29:CU42 BS42:CS42">
    <cfRule type="cellIs" dxfId="211" priority="16" operator="equal">
      <formula>"MODERADO"</formula>
    </cfRule>
    <cfRule type="cellIs" dxfId="210" priority="17" operator="equal">
      <formula>"MAYOR"</formula>
    </cfRule>
    <cfRule type="cellIs" dxfId="209" priority="18" operator="equal">
      <formula>"CATASTRÓFICO"</formula>
    </cfRule>
  </conditionalFormatting>
  <conditionalFormatting sqref="A43:CU293">
    <cfRule type="cellIs" dxfId="208" priority="28" operator="equal">
      <formula>"MODERADO"</formula>
    </cfRule>
    <cfRule type="cellIs" dxfId="207" priority="29" operator="equal">
      <formula>"MAYOR"</formula>
    </cfRule>
    <cfRule type="cellIs" dxfId="206" priority="30" operator="equal">
      <formula>"CATASTRÓFICO"</formula>
    </cfRule>
  </conditionalFormatting>
  <conditionalFormatting sqref="AX23:AY23 BA23:BB23">
    <cfRule type="containsText" dxfId="205" priority="20" operator="containsText" text="MODERADO">
      <formula>NOT(ISERROR(SEARCH("MODERADO",AX23)))</formula>
    </cfRule>
  </conditionalFormatting>
  <conditionalFormatting sqref="AX23:AY42 BA23:BB42">
    <cfRule type="containsText" dxfId="204" priority="4" operator="containsText" text=".">
      <formula>NOT(ISERROR(SEARCH(".",AX23)))</formula>
    </cfRule>
  </conditionalFormatting>
  <conditionalFormatting sqref="AX27:AY42 BA27:BB42">
    <cfRule type="containsText" dxfId="203" priority="5" operator="containsText" text="MODERADO">
      <formula>NOT(ISERROR(SEARCH("MODERADO",AX27)))</formula>
    </cfRule>
    <cfRule type="containsText" dxfId="202" priority="6" operator="containsText" text="MAYOR">
      <formula>NOT(ISERROR(SEARCH("MAYOR",AX27)))</formula>
    </cfRule>
    <cfRule type="containsText" dxfId="201" priority="7" operator="containsText" text="CATASTRÓFICO">
      <formula>NOT(ISERROR(SEARCH("CATASTRÓFICO",AX27)))</formula>
    </cfRule>
  </conditionalFormatting>
  <conditionalFormatting sqref="AX8:BB9 AX15:BB15 AX43:BB1048576">
    <cfRule type="containsText" dxfId="200" priority="27" operator="containsText" text=".">
      <formula>NOT(ISERROR(SEARCH(".",AX8)))</formula>
    </cfRule>
  </conditionalFormatting>
  <conditionalFormatting sqref="AX17:BB17 AZ18:BA18">
    <cfRule type="containsText" dxfId="199" priority="23" operator="containsText" text=".">
      <formula>NOT(ISERROR(SEARCH(".",AX17)))</formula>
    </cfRule>
    <cfRule type="containsText" dxfId="198" priority="24" operator="containsText" text="MODERADO">
      <formula>NOT(ISERROR(SEARCH("MODERADO",AX17)))</formula>
    </cfRule>
    <cfRule type="containsText" dxfId="197" priority="25" operator="containsText" text="MAYOR">
      <formula>NOT(ISERROR(SEARCH("MAYOR",AX17)))</formula>
    </cfRule>
    <cfRule type="containsText" dxfId="196" priority="26" operator="containsText" text="CATASTRÓFICO">
      <formula>NOT(ISERROR(SEARCH("CATASTRÓFICO",AX17)))</formula>
    </cfRule>
  </conditionalFormatting>
  <conditionalFormatting sqref="CT23:CT42">
    <cfRule type="cellIs" dxfId="195" priority="1" operator="equal">
      <formula>"MODERADO"</formula>
    </cfRule>
    <cfRule type="cellIs" dxfId="194" priority="2" operator="equal">
      <formula>"MAYOR"</formula>
    </cfRule>
    <cfRule type="cellIs" dxfId="193" priority="3" operator="equal">
      <formula>"CATASTRÓFICO"</formula>
    </cfRule>
  </conditionalFormatting>
  <dataValidations count="12">
    <dataValidation type="list" allowBlank="1" showInputMessage="1" showErrorMessage="1" sqref="AY23:AY42" xr:uid="{00000000-0002-0000-0800-000000000000}">
      <formula1>"1,2,3,4,5"</formula1>
    </dataValidation>
    <dataValidation type="list" allowBlank="1" showInputMessage="1" showErrorMessage="1" sqref="AD23:AV42" xr:uid="{00000000-0002-0000-0800-000001000000}">
      <formula1>"SI, NO"</formula1>
    </dataValidation>
    <dataValidation type="list" allowBlank="1" showInputMessage="1" showErrorMessage="1" sqref="CN23:CN42" xr:uid="{00000000-0002-0000-0800-000002000000}">
      <formula1>"Directamente, Indirectamente, No disminuye"</formula1>
    </dataValidation>
    <dataValidation type="list" allowBlank="1" showInputMessage="1" showErrorMessage="1" sqref="CM23:CM42" xr:uid="{00000000-0002-0000-0800-000003000000}">
      <formula1>"Directamente, No disminuye"</formula1>
    </dataValidation>
    <dataValidation type="list" allowBlank="1" showInputMessage="1" showErrorMessage="1" sqref="CI23:CI42" xr:uid="{00000000-0002-0000-0800-000004000000}">
      <formula1>"Siempre se ejecuta, Algunas veces, No se ejecuta"</formula1>
    </dataValidation>
    <dataValidation type="list" allowBlank="1" showInputMessage="1" showErrorMessage="1" sqref="BY23:BY42" xr:uid="{00000000-0002-0000-0800-000005000000}">
      <formula1>"Completa, Incompleta, No existe"</formula1>
    </dataValidation>
    <dataValidation type="list" allowBlank="1" showInputMessage="1" showErrorMessage="1" sqref="BX23:BX42" xr:uid="{00000000-0002-0000-0800-000006000000}">
      <formula1>"Se investigan y se resuelven oportunamente, No se investigan y se resuelven oportunamente"</formula1>
    </dataValidation>
    <dataValidation type="list" allowBlank="1" showInputMessage="1" showErrorMessage="1" sqref="BW23:BW42" xr:uid="{00000000-0002-0000-0800-000007000000}">
      <formula1>"Confiable, No confiable"</formula1>
    </dataValidation>
    <dataValidation type="list" allowBlank="1" showInputMessage="1" showErrorMessage="1" sqref="BV23:BV42" xr:uid="{00000000-0002-0000-0800-000008000000}">
      <formula1>"Prevenir, Detectar, No es un control"</formula1>
    </dataValidation>
    <dataValidation type="list" allowBlank="1" showInputMessage="1" showErrorMessage="1" sqref="BU23:BU42" xr:uid="{00000000-0002-0000-0800-000009000000}">
      <formula1>"Oportuna, Inoportuna"</formula1>
    </dataValidation>
    <dataValidation type="list" allowBlank="1" showInputMessage="1" showErrorMessage="1" sqref="BT23:BT42" xr:uid="{00000000-0002-0000-0800-00000A000000}">
      <formula1>"Adecuado, Inadecuado"</formula1>
    </dataValidation>
    <dataValidation type="list" allowBlank="1" showInputMessage="1" showErrorMessage="1" sqref="BS23:BS42" xr:uid="{00000000-0002-0000-0800-00000B000000}">
      <formula1>"Asignado, No asignado"</formula1>
    </dataValidation>
  </dataValidations>
  <pageMargins left="0.7" right="0.7" top="0.75" bottom="0.75" header="0.3" footer="0.3"/>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e75bfb-4508-4343-bace-c06f72c819d6" xsi:nil="true"/>
    <lcf76f155ced4ddcb4097134ff3c332f xmlns="cc029c79-95c1-46fa-be94-d10f6b4f30b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CAC68605DC8649B2591363D964EA3F" ma:contentTypeVersion="12" ma:contentTypeDescription="Create a new document." ma:contentTypeScope="" ma:versionID="1be6524ee11b2502bdf7b9270c119b70">
  <xsd:schema xmlns:xsd="http://www.w3.org/2001/XMLSchema" xmlns:xs="http://www.w3.org/2001/XMLSchema" xmlns:p="http://schemas.microsoft.com/office/2006/metadata/properties" xmlns:ns2="cc029c79-95c1-46fa-be94-d10f6b4f30bf" xmlns:ns3="0fe75bfb-4508-4343-bace-c06f72c819d6" targetNamespace="http://schemas.microsoft.com/office/2006/metadata/properties" ma:root="true" ma:fieldsID="9c47e3a6d9d5fa0ea29bb394712904fa" ns2:_="" ns3:_="">
    <xsd:import namespace="cc029c79-95c1-46fa-be94-d10f6b4f30bf"/>
    <xsd:import namespace="0fe75bfb-4508-4343-bace-c06f72c819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029c79-95c1-46fa-be94-d10f6b4f30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e75bfb-4508-4343-bace-c06f72c819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3f6892c-c984-4b4d-9154-0e912443cd91}" ma:internalName="TaxCatchAll" ma:showField="CatchAllData" ma:web="0fe75bfb-4508-4343-bace-c06f72c819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1AEDB3-32E2-402E-AA6F-761A0642C691}">
  <ds:schemaRefs>
    <ds:schemaRef ds:uri="http://schemas.microsoft.com/office/2006/metadata/properties"/>
    <ds:schemaRef ds:uri="http://schemas.microsoft.com/office/infopath/2007/PartnerControls"/>
    <ds:schemaRef ds:uri="0fe75bfb-4508-4343-bace-c06f72c819d6"/>
    <ds:schemaRef ds:uri="cc029c79-95c1-46fa-be94-d10f6b4f30bf"/>
  </ds:schemaRefs>
</ds:datastoreItem>
</file>

<file path=customXml/itemProps2.xml><?xml version="1.0" encoding="utf-8"?>
<ds:datastoreItem xmlns:ds="http://schemas.openxmlformats.org/officeDocument/2006/customXml" ds:itemID="{E86FF3FB-D379-4468-80BE-99D93FF73760}">
  <ds:schemaRefs>
    <ds:schemaRef ds:uri="http://schemas.microsoft.com/sharepoint/v3/contenttype/forms"/>
  </ds:schemaRefs>
</ds:datastoreItem>
</file>

<file path=customXml/itemProps3.xml><?xml version="1.0" encoding="utf-8"?>
<ds:datastoreItem xmlns:ds="http://schemas.openxmlformats.org/officeDocument/2006/customXml" ds:itemID="{B3A403BF-378F-48CB-8612-C6DBBA0174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029c79-95c1-46fa-be94-d10f6b4f30bf"/>
    <ds:schemaRef ds:uri="0fe75bfb-4508-4343-bace-c06f72c81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Ayuda Diligenciamiento</vt:lpstr>
      <vt:lpstr>Inventario</vt:lpstr>
      <vt:lpstr>Planeación y Direccionamiento E</vt:lpstr>
      <vt:lpstr>Gestión de Comunicaciones</vt:lpstr>
      <vt:lpstr>Explotación de JSA</vt:lpstr>
      <vt:lpstr>Gestión de Recaudo</vt:lpstr>
      <vt:lpstr>Control, Inspección y Fiscaliza</vt:lpstr>
      <vt:lpstr>Atención y Servicio al Cliente</vt:lpstr>
      <vt:lpstr>Gestión del Talento Humano</vt:lpstr>
      <vt:lpstr>Gestión Financiera y Contable</vt:lpstr>
      <vt:lpstr>Gestión de Bienes y Servicios</vt:lpstr>
      <vt:lpstr>Gestión Documental</vt:lpstr>
      <vt:lpstr>Gestión de las Tecnologías</vt:lpstr>
      <vt:lpstr>Gestión Jurídica</vt:lpstr>
      <vt:lpstr>Evaluación Independiente y Cont</vt:lpstr>
      <vt:lpstr>Cumplimiento y Gestión LAFT</vt:lpstr>
      <vt:lpstr>Control Interno Disciplinario</vt:lpstr>
      <vt:lpstr>Protección de Datos Personales</vt:lpstr>
      <vt:lpstr>Cumplimiento y Gestión SGAS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2023-08-02T21:56:53Z</dcterms:created>
  <dcterms:modified xsi:type="dcterms:W3CDTF">2024-04-19T16:16:02Z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0x01010027CAC68605DC8649B2591363D964EA3F</vt:lpwstr>
  </property>
</Properties>
</file>