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lram\Downloads\"/>
    </mc:Choice>
  </mc:AlternateContent>
  <bookViews>
    <workbookView xWindow="-110" yWindow="-110" windowWidth="19420" windowHeight="10300"/>
  </bookViews>
  <sheets>
    <sheet name="Ayuda Diligenciamiento" sheetId="23" r:id="rId1"/>
    <sheet name="Inventario" sheetId="24" r:id="rId2"/>
    <sheet name="Planeación y Direccionamiento E" sheetId="12" r:id="rId3"/>
    <sheet name="Gestión de Comunicaciones" sheetId="8" r:id="rId4"/>
    <sheet name="Explotación de JSA" sheetId="15" r:id="rId5"/>
    <sheet name="Gestión Financiera y Contable" sheetId="5" r:id="rId6"/>
    <sheet name="Gestión de Recaudo" sheetId="17" r:id="rId7"/>
    <sheet name="Control, Inspección y Fiscaliza" sheetId="16" r:id="rId8"/>
    <sheet name="Atención y Servicio al Cliente" sheetId="4" r:id="rId9"/>
    <sheet name="Gestión del Talento Humano" sheetId="14" r:id="rId10"/>
    <sheet name="Gestión de Bienes y Servicios" sheetId="11" r:id="rId11"/>
    <sheet name="Gestión Documental" sheetId="13" r:id="rId12"/>
    <sheet name="Gestión de las Tecnologías" sheetId="9" r:id="rId13"/>
    <sheet name="Gestión Jurídica" sheetId="10" r:id="rId14"/>
    <sheet name="Evaluación Independiente y Cont" sheetId="6" r:id="rId15"/>
    <sheet name="Cumplimiento y Gestión LAFT" sheetId="18" r:id="rId16"/>
    <sheet name="Control Interno Disciplinario" sheetId="7" r:id="rId17"/>
    <sheet name="Protección de Datos Personales" sheetId="19" r:id="rId18"/>
    <sheet name="Cumplimiento y Gestión SGAS" sheetId="25" r:id="rId19"/>
  </sheets>
  <externalReferences>
    <externalReference r:id="rId20"/>
  </externalReferences>
  <definedNames>
    <definedName name="_xlnm._FilterDatabase" localSheetId="4" hidden="1">'Explotación de JSA'!$B$19:$CV$19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U25" i="5" l="1"/>
  <c r="L7" i="24"/>
  <c r="L6" i="24"/>
  <c r="CB23" i="12" l="1"/>
  <c r="CL27" i="11" l="1"/>
  <c r="CH27" i="11"/>
  <c r="CG27" i="11"/>
  <c r="CF27" i="11"/>
  <c r="CE27" i="11"/>
  <c r="CD27" i="11"/>
  <c r="CC27" i="11"/>
  <c r="CB27" i="11"/>
  <c r="AY27" i="11"/>
  <c r="AZ27" i="11" s="1"/>
  <c r="BB27" i="11" s="1"/>
  <c r="CI27" i="11" l="1"/>
  <c r="CJ27" i="11" s="1"/>
  <c r="CM27" i="11" s="1"/>
  <c r="CN27" i="11" s="1"/>
  <c r="BC27" i="11"/>
  <c r="BD27" i="11" s="1"/>
  <c r="CR27" i="11" l="1"/>
  <c r="CT27" i="11" s="1"/>
  <c r="CQ27" i="11"/>
  <c r="CS27" i="11" s="1"/>
  <c r="CU27" i="11" s="1"/>
  <c r="CV27" i="11" s="1"/>
  <c r="AY27" i="14" l="1"/>
  <c r="AZ27" i="14" s="1"/>
  <c r="BB27" i="14" s="1"/>
  <c r="CB27" i="14"/>
  <c r="CC27" i="14"/>
  <c r="CD27" i="14"/>
  <c r="CE27" i="14"/>
  <c r="CF27" i="14"/>
  <c r="CG27" i="14"/>
  <c r="CH27" i="14"/>
  <c r="CL27" i="14"/>
  <c r="CI27" i="14" l="1"/>
  <c r="CJ27" i="14" s="1"/>
  <c r="CM27" i="14" s="1"/>
  <c r="CN27" i="14" s="1"/>
  <c r="CR27" i="14" s="1"/>
  <c r="CT27" i="14" s="1"/>
  <c r="BC27" i="14"/>
  <c r="BD27" i="14" s="1"/>
  <c r="CF23" i="6"/>
  <c r="CL24" i="19"/>
  <c r="CH24" i="19"/>
  <c r="CG24" i="19"/>
  <c r="CF24" i="19"/>
  <c r="CE24" i="19"/>
  <c r="CD24" i="19"/>
  <c r="CC24" i="19"/>
  <c r="CB24" i="19"/>
  <c r="AY24" i="19"/>
  <c r="AZ24" i="19" s="1"/>
  <c r="BB24" i="19" s="1"/>
  <c r="CL26" i="25"/>
  <c r="CH26" i="25"/>
  <c r="CG26" i="25"/>
  <c r="CF26" i="25"/>
  <c r="CE26" i="25"/>
  <c r="CD26" i="25"/>
  <c r="CC26" i="25"/>
  <c r="CB26" i="25"/>
  <c r="AY26" i="25"/>
  <c r="AZ26" i="25" s="1"/>
  <c r="BB26" i="25" s="1"/>
  <c r="CQ27" i="14" l="1"/>
  <c r="CS27" i="14" s="1"/>
  <c r="CU27" i="14" s="1"/>
  <c r="CV27" i="14" s="1"/>
  <c r="CI24" i="19"/>
  <c r="CJ24" i="19" s="1"/>
  <c r="CM24" i="19" s="1"/>
  <c r="CN24" i="19" s="1"/>
  <c r="CI26" i="25"/>
  <c r="CJ26" i="25" s="1"/>
  <c r="CM26" i="25" s="1"/>
  <c r="CN26" i="25" s="1"/>
  <c r="CQ26" i="25" s="1"/>
  <c r="CS26" i="25" s="1"/>
  <c r="BD24" i="19"/>
  <c r="BC24" i="19"/>
  <c r="BC26" i="25"/>
  <c r="BD26" i="25"/>
  <c r="I22" i="24"/>
  <c r="CL25" i="25"/>
  <c r="CH25" i="25"/>
  <c r="CG25" i="25"/>
  <c r="CF25" i="25"/>
  <c r="CE25" i="25"/>
  <c r="CD25" i="25"/>
  <c r="CC25" i="25"/>
  <c r="CB25" i="25"/>
  <c r="AY25" i="25"/>
  <c r="AZ25" i="25" s="1"/>
  <c r="BB25" i="25" s="1"/>
  <c r="BD25" i="25" s="1"/>
  <c r="CL24" i="25"/>
  <c r="CH24" i="25"/>
  <c r="CG24" i="25"/>
  <c r="CF24" i="25"/>
  <c r="CE24" i="25"/>
  <c r="CD24" i="25"/>
  <c r="CC24" i="25"/>
  <c r="CB24" i="25"/>
  <c r="AY24" i="25"/>
  <c r="AZ24" i="25" s="1"/>
  <c r="BB24" i="25" s="1"/>
  <c r="BD24" i="25" s="1"/>
  <c r="CL23" i="25"/>
  <c r="CH23" i="25"/>
  <c r="CG23" i="25"/>
  <c r="CF23" i="25"/>
  <c r="CE23" i="25"/>
  <c r="CD23" i="25"/>
  <c r="CC23" i="25"/>
  <c r="CB23" i="25"/>
  <c r="AY23" i="25"/>
  <c r="AZ23" i="25" s="1"/>
  <c r="BB23" i="25" s="1"/>
  <c r="BD23" i="25" s="1"/>
  <c r="CR26" i="25" l="1"/>
  <c r="CT26" i="25" s="1"/>
  <c r="CU26" i="25" s="1"/>
  <c r="CV26" i="25" s="1"/>
  <c r="CR24" i="19"/>
  <c r="CT24" i="19" s="1"/>
  <c r="CQ24" i="19"/>
  <c r="CS24" i="19" s="1"/>
  <c r="CI23" i="25"/>
  <c r="CJ23" i="25" s="1"/>
  <c r="CM23" i="25" s="1"/>
  <c r="CN23" i="25" s="1"/>
  <c r="CI24" i="25"/>
  <c r="CJ24" i="25" s="1"/>
  <c r="CM24" i="25" s="1"/>
  <c r="CN24" i="25" s="1"/>
  <c r="CQ24" i="25" s="1"/>
  <c r="CS24" i="25" s="1"/>
  <c r="CI25" i="25"/>
  <c r="CJ25" i="25" s="1"/>
  <c r="CM25" i="25" s="1"/>
  <c r="CN25" i="25" s="1"/>
  <c r="BC24" i="25"/>
  <c r="BC25" i="25"/>
  <c r="BC23" i="25"/>
  <c r="I21" i="24"/>
  <c r="I20" i="24"/>
  <c r="I19" i="24"/>
  <c r="I18" i="24"/>
  <c r="I17" i="24"/>
  <c r="I16" i="24"/>
  <c r="I15" i="24"/>
  <c r="I14" i="24"/>
  <c r="I13" i="24"/>
  <c r="I12" i="24"/>
  <c r="L9" i="24" s="1"/>
  <c r="I11" i="24"/>
  <c r="I10" i="24"/>
  <c r="I9" i="24"/>
  <c r="I8" i="24"/>
  <c r="I7" i="24"/>
  <c r="I6" i="24"/>
  <c r="CV24" i="18"/>
  <c r="CV25" i="18"/>
  <c r="CV26" i="18"/>
  <c r="CV27" i="18"/>
  <c r="CV28" i="18"/>
  <c r="CV29" i="18"/>
  <c r="CV23" i="18"/>
  <c r="CL29" i="18"/>
  <c r="CH29" i="18"/>
  <c r="CG29" i="18"/>
  <c r="CF29" i="18"/>
  <c r="CE29" i="18"/>
  <c r="CD29" i="18"/>
  <c r="CC29" i="18"/>
  <c r="CB29" i="18"/>
  <c r="AY29" i="18"/>
  <c r="AZ29" i="18" s="1"/>
  <c r="BB29" i="18" s="1"/>
  <c r="CL28" i="18"/>
  <c r="CH28" i="18"/>
  <c r="CG28" i="18"/>
  <c r="CF28" i="18"/>
  <c r="CE28" i="18"/>
  <c r="CD28" i="18"/>
  <c r="CC28" i="18"/>
  <c r="CB28" i="18"/>
  <c r="AY28" i="18"/>
  <c r="AZ28" i="18" s="1"/>
  <c r="BB28" i="18" s="1"/>
  <c r="CL27" i="18"/>
  <c r="CH27" i="18"/>
  <c r="CG27" i="18"/>
  <c r="CF27" i="18"/>
  <c r="CE27" i="18"/>
  <c r="CD27" i="18"/>
  <c r="CC27" i="18"/>
  <c r="CB27" i="18"/>
  <c r="AY27" i="18"/>
  <c r="AZ27" i="18" s="1"/>
  <c r="BB27" i="18" s="1"/>
  <c r="CL26" i="18"/>
  <c r="CH26" i="18"/>
  <c r="CG26" i="18"/>
  <c r="CF26" i="18"/>
  <c r="CE26" i="18"/>
  <c r="CD26" i="18"/>
  <c r="CC26" i="18"/>
  <c r="CB26" i="18"/>
  <c r="AY26" i="18"/>
  <c r="AZ26" i="18" s="1"/>
  <c r="BB26" i="18" s="1"/>
  <c r="CL25" i="18"/>
  <c r="CH25" i="18"/>
  <c r="CG25" i="18"/>
  <c r="CF25" i="18"/>
  <c r="CE25" i="18"/>
  <c r="CD25" i="18"/>
  <c r="CC25" i="18"/>
  <c r="CB25" i="18"/>
  <c r="AY25" i="18"/>
  <c r="AZ25" i="18" s="1"/>
  <c r="BB25" i="18" s="1"/>
  <c r="CL24" i="18"/>
  <c r="CH24" i="18"/>
  <c r="CG24" i="18"/>
  <c r="CF24" i="18"/>
  <c r="CE24" i="18"/>
  <c r="CD24" i="18"/>
  <c r="CC24" i="18"/>
  <c r="CB24" i="18"/>
  <c r="AY24" i="18"/>
  <c r="AZ24" i="18" s="1"/>
  <c r="BB24" i="18" s="1"/>
  <c r="CL23" i="18"/>
  <c r="CH23" i="18"/>
  <c r="CG23" i="18"/>
  <c r="CF23" i="18"/>
  <c r="CE23" i="18"/>
  <c r="CD23" i="18"/>
  <c r="CC23" i="18"/>
  <c r="CB23" i="18"/>
  <c r="AY23" i="18"/>
  <c r="AZ23" i="18" s="1"/>
  <c r="BB23" i="18" s="1"/>
  <c r="CL24" i="16"/>
  <c r="CH24" i="16"/>
  <c r="CG24" i="16"/>
  <c r="CF24" i="16"/>
  <c r="CE24" i="16"/>
  <c r="CD24" i="16"/>
  <c r="CC24" i="16"/>
  <c r="CB24" i="16"/>
  <c r="CL23" i="16"/>
  <c r="CH23" i="16"/>
  <c r="CG23" i="16"/>
  <c r="CF23" i="16"/>
  <c r="CE23" i="16"/>
  <c r="CD23" i="16"/>
  <c r="CC23" i="16"/>
  <c r="CB23" i="16"/>
  <c r="CB23" i="15"/>
  <c r="CC23" i="15"/>
  <c r="CD23" i="15"/>
  <c r="CE23" i="15"/>
  <c r="CF23" i="15"/>
  <c r="CG23" i="15"/>
  <c r="CH23" i="15"/>
  <c r="CL23" i="15"/>
  <c r="CB24" i="15"/>
  <c r="CC24" i="15"/>
  <c r="CD24" i="15"/>
  <c r="CE24" i="15"/>
  <c r="CF24" i="15"/>
  <c r="CG24" i="15"/>
  <c r="CH24" i="15"/>
  <c r="CL24" i="15"/>
  <c r="CB25" i="15"/>
  <c r="CC25" i="15"/>
  <c r="CD25" i="15"/>
  <c r="CE25" i="15"/>
  <c r="CF25" i="15"/>
  <c r="CG25" i="15"/>
  <c r="CH25" i="15"/>
  <c r="CL25" i="15"/>
  <c r="CB26" i="15"/>
  <c r="CC26" i="15"/>
  <c r="CD26" i="15"/>
  <c r="CE26" i="15"/>
  <c r="CF26" i="15"/>
  <c r="CG26" i="15"/>
  <c r="CH26" i="15"/>
  <c r="CL26" i="15"/>
  <c r="CB27" i="15"/>
  <c r="CC27" i="15"/>
  <c r="CD27" i="15"/>
  <c r="CE27" i="15"/>
  <c r="CF27" i="15"/>
  <c r="CG27" i="15"/>
  <c r="CH27" i="15"/>
  <c r="CL27" i="15"/>
  <c r="CB28" i="15"/>
  <c r="CC28" i="15"/>
  <c r="CD28" i="15"/>
  <c r="CE28" i="15"/>
  <c r="CF28" i="15"/>
  <c r="CG28" i="15"/>
  <c r="CH28" i="15"/>
  <c r="CL28" i="15"/>
  <c r="CB29" i="15"/>
  <c r="CC29" i="15"/>
  <c r="CD29" i="15"/>
  <c r="CE29" i="15"/>
  <c r="CF29" i="15"/>
  <c r="CG29" i="15"/>
  <c r="CH29" i="15"/>
  <c r="CL29" i="15"/>
  <c r="CB30" i="15"/>
  <c r="CC30" i="15"/>
  <c r="CD30" i="15"/>
  <c r="CE30" i="15"/>
  <c r="CF30" i="15"/>
  <c r="CG30" i="15"/>
  <c r="CH30" i="15"/>
  <c r="CL30" i="15"/>
  <c r="CB31" i="15"/>
  <c r="CC31" i="15"/>
  <c r="CD31" i="15"/>
  <c r="CE31" i="15"/>
  <c r="CF31" i="15"/>
  <c r="CG31" i="15"/>
  <c r="CH31" i="15"/>
  <c r="CL31" i="15"/>
  <c r="CB32" i="15"/>
  <c r="CC32" i="15"/>
  <c r="CD32" i="15"/>
  <c r="CE32" i="15"/>
  <c r="CF32" i="15"/>
  <c r="CG32" i="15"/>
  <c r="CH32" i="15"/>
  <c r="CL32" i="15"/>
  <c r="CB33" i="15"/>
  <c r="CC33" i="15"/>
  <c r="CD33" i="15"/>
  <c r="CE33" i="15"/>
  <c r="CF33" i="15"/>
  <c r="CG33" i="15"/>
  <c r="CH33" i="15"/>
  <c r="CL33" i="15"/>
  <c r="CL32" i="14"/>
  <c r="CH32" i="14"/>
  <c r="CG32" i="14"/>
  <c r="CF32" i="14"/>
  <c r="CE32" i="14"/>
  <c r="CD32" i="14"/>
  <c r="CC32" i="14"/>
  <c r="CB32" i="14"/>
  <c r="CL31" i="14"/>
  <c r="CH31" i="14"/>
  <c r="CG31" i="14"/>
  <c r="CF31" i="14"/>
  <c r="CE31" i="14"/>
  <c r="CD31" i="14"/>
  <c r="CC31" i="14"/>
  <c r="CB31" i="14"/>
  <c r="CL30" i="14"/>
  <c r="CH30" i="14"/>
  <c r="CG30" i="14"/>
  <c r="CF30" i="14"/>
  <c r="CE30" i="14"/>
  <c r="CD30" i="14"/>
  <c r="CC30" i="14"/>
  <c r="CB30" i="14"/>
  <c r="CL29" i="14"/>
  <c r="CH29" i="14"/>
  <c r="CG29" i="14"/>
  <c r="CF29" i="14"/>
  <c r="CE29" i="14"/>
  <c r="CD29" i="14"/>
  <c r="CC29" i="14"/>
  <c r="CB29" i="14"/>
  <c r="CL28" i="14"/>
  <c r="CH28" i="14"/>
  <c r="CG28" i="14"/>
  <c r="CF28" i="14"/>
  <c r="CE28" i="14"/>
  <c r="CD28" i="14"/>
  <c r="CC28" i="14"/>
  <c r="CB28" i="14"/>
  <c r="CL26" i="14"/>
  <c r="CH26" i="14"/>
  <c r="CG26" i="14"/>
  <c r="CF26" i="14"/>
  <c r="CE26" i="14"/>
  <c r="CD26" i="14"/>
  <c r="CC26" i="14"/>
  <c r="CB26" i="14"/>
  <c r="CL25" i="14"/>
  <c r="CH25" i="14"/>
  <c r="CG25" i="14"/>
  <c r="CF25" i="14"/>
  <c r="CE25" i="14"/>
  <c r="CD25" i="14"/>
  <c r="CC25" i="14"/>
  <c r="CB25" i="14"/>
  <c r="CL24" i="14"/>
  <c r="CH24" i="14"/>
  <c r="CG24" i="14"/>
  <c r="CF24" i="14"/>
  <c r="CE24" i="14"/>
  <c r="CD24" i="14"/>
  <c r="CC24" i="14"/>
  <c r="CB24" i="14"/>
  <c r="CB24" i="5"/>
  <c r="CC24" i="5"/>
  <c r="CD24" i="5"/>
  <c r="CE24" i="5"/>
  <c r="CF24" i="5"/>
  <c r="CG24" i="5"/>
  <c r="CH24" i="5"/>
  <c r="CL24" i="5"/>
  <c r="CB25" i="5"/>
  <c r="CC25" i="5"/>
  <c r="CD25" i="5"/>
  <c r="CE25" i="5"/>
  <c r="CF25" i="5"/>
  <c r="CG25" i="5"/>
  <c r="CH25" i="5"/>
  <c r="CL25" i="5"/>
  <c r="CB17" i="11"/>
  <c r="CC17" i="11"/>
  <c r="CD17" i="11"/>
  <c r="CE17" i="11"/>
  <c r="CF17" i="11"/>
  <c r="CG17" i="11"/>
  <c r="CH17" i="11"/>
  <c r="CL17" i="11"/>
  <c r="CB18" i="11"/>
  <c r="CC18" i="11"/>
  <c r="CD18" i="11"/>
  <c r="CE18" i="11"/>
  <c r="CF18" i="11"/>
  <c r="CG18" i="11"/>
  <c r="CH18" i="11"/>
  <c r="CL18" i="11"/>
  <c r="CB19" i="11"/>
  <c r="CC19" i="11"/>
  <c r="CD19" i="11"/>
  <c r="CE19" i="11"/>
  <c r="CF19" i="11"/>
  <c r="CG19" i="11"/>
  <c r="CH19" i="11"/>
  <c r="CL19" i="11"/>
  <c r="CB20" i="11"/>
  <c r="CC20" i="11"/>
  <c r="CD20" i="11"/>
  <c r="CE20" i="11"/>
  <c r="CF20" i="11"/>
  <c r="CG20" i="11"/>
  <c r="CH20" i="11"/>
  <c r="CL20" i="11"/>
  <c r="CB21" i="11"/>
  <c r="CC21" i="11"/>
  <c r="CD21" i="11"/>
  <c r="CE21" i="11"/>
  <c r="CF21" i="11"/>
  <c r="CG21" i="11"/>
  <c r="CH21" i="11"/>
  <c r="CL21" i="11"/>
  <c r="CB22" i="11"/>
  <c r="CC22" i="11"/>
  <c r="CD22" i="11"/>
  <c r="CE22" i="11"/>
  <c r="CF22" i="11"/>
  <c r="CG22" i="11"/>
  <c r="CH22" i="11"/>
  <c r="CL22" i="11"/>
  <c r="CB23" i="11"/>
  <c r="CC23" i="11"/>
  <c r="CD23" i="11"/>
  <c r="CE23" i="11"/>
  <c r="CF23" i="11"/>
  <c r="CG23" i="11"/>
  <c r="CH23" i="11"/>
  <c r="CL23" i="11"/>
  <c r="CB24" i="11"/>
  <c r="CC24" i="11"/>
  <c r="CD24" i="11"/>
  <c r="CE24" i="11"/>
  <c r="CF24" i="11"/>
  <c r="CG24" i="11"/>
  <c r="CH24" i="11"/>
  <c r="CL24" i="11"/>
  <c r="CB25" i="11"/>
  <c r="CC25" i="11"/>
  <c r="CD25" i="11"/>
  <c r="CE25" i="11"/>
  <c r="CF25" i="11"/>
  <c r="CG25" i="11"/>
  <c r="CH25" i="11"/>
  <c r="CL25" i="11"/>
  <c r="CB26" i="11"/>
  <c r="CC26" i="11"/>
  <c r="CD26" i="11"/>
  <c r="CE26" i="11"/>
  <c r="CF26" i="11"/>
  <c r="CG26" i="11"/>
  <c r="CH26" i="11"/>
  <c r="CL26" i="11"/>
  <c r="CB24" i="10"/>
  <c r="CC24" i="10"/>
  <c r="CD24" i="10"/>
  <c r="CE24" i="10"/>
  <c r="CF24" i="10"/>
  <c r="CG24" i="10"/>
  <c r="CH24" i="10"/>
  <c r="CL24" i="10"/>
  <c r="CB25" i="10"/>
  <c r="CC25" i="10"/>
  <c r="CD25" i="10"/>
  <c r="CE25" i="10"/>
  <c r="CF25" i="10"/>
  <c r="CG25" i="10"/>
  <c r="CH25" i="10"/>
  <c r="CL25" i="10"/>
  <c r="CB26" i="10"/>
  <c r="CC26" i="10"/>
  <c r="CD26" i="10"/>
  <c r="CE26" i="10"/>
  <c r="CF26" i="10"/>
  <c r="CG26" i="10"/>
  <c r="CH26" i="10"/>
  <c r="CL26" i="10"/>
  <c r="CB27" i="10"/>
  <c r="CC27" i="10"/>
  <c r="CD27" i="10"/>
  <c r="CE27" i="10"/>
  <c r="CF27" i="10"/>
  <c r="CG27" i="10"/>
  <c r="CH27" i="10"/>
  <c r="CL27" i="10"/>
  <c r="CB23" i="10"/>
  <c r="CC23" i="10"/>
  <c r="CD23" i="10"/>
  <c r="CE23" i="10"/>
  <c r="CF23" i="10"/>
  <c r="CG23" i="10"/>
  <c r="CH23" i="10"/>
  <c r="CL23" i="10"/>
  <c r="CB24" i="12"/>
  <c r="CC24" i="12"/>
  <c r="CD24" i="12"/>
  <c r="CE24" i="12"/>
  <c r="CF24" i="12"/>
  <c r="CG24" i="12"/>
  <c r="CH24" i="12"/>
  <c r="CL24" i="12"/>
  <c r="CB25" i="12"/>
  <c r="CC25" i="12"/>
  <c r="CD25" i="12"/>
  <c r="CE25" i="12"/>
  <c r="CF25" i="12"/>
  <c r="CG25" i="12"/>
  <c r="CH25" i="12"/>
  <c r="CL25" i="12"/>
  <c r="CB26" i="12"/>
  <c r="CC26" i="12"/>
  <c r="CD26" i="12"/>
  <c r="CE26" i="12"/>
  <c r="CF26" i="12"/>
  <c r="CG26" i="12"/>
  <c r="CH26" i="12"/>
  <c r="CL26" i="12"/>
  <c r="AY20" i="11"/>
  <c r="AZ20" i="11" s="1"/>
  <c r="BB20" i="11" s="1"/>
  <c r="BC20" i="11" s="1"/>
  <c r="BD20" i="11" s="1"/>
  <c r="AY19" i="11"/>
  <c r="AZ19" i="11" s="1"/>
  <c r="BB19" i="11" s="1"/>
  <c r="BC19" i="11" s="1"/>
  <c r="BD19" i="11" s="1"/>
  <c r="AY18" i="11"/>
  <c r="AZ18" i="11" s="1"/>
  <c r="BB18" i="11" s="1"/>
  <c r="BC18" i="11" s="1"/>
  <c r="BD18" i="11" s="1"/>
  <c r="AY17" i="11"/>
  <c r="AZ17" i="11" s="1"/>
  <c r="BB17" i="11" s="1"/>
  <c r="BC17" i="11" s="1"/>
  <c r="BD17" i="11" s="1"/>
  <c r="AY16" i="11"/>
  <c r="AZ16" i="11" s="1"/>
  <c r="BB16" i="11" s="1"/>
  <c r="BC16" i="11" s="1"/>
  <c r="BD16" i="11" s="1"/>
  <c r="AY24" i="15"/>
  <c r="AZ24" i="15" s="1"/>
  <c r="BB24" i="15" s="1"/>
  <c r="BC24" i="15" s="1"/>
  <c r="BD24" i="15" s="1"/>
  <c r="AY25" i="10"/>
  <c r="AZ25" i="10" s="1"/>
  <c r="BB25" i="10" s="1"/>
  <c r="BC25" i="10" s="1"/>
  <c r="BD25" i="10" s="1"/>
  <c r="AY24" i="10"/>
  <c r="AZ24" i="10" s="1"/>
  <c r="BB24" i="10" s="1"/>
  <c r="BC24" i="10" s="1"/>
  <c r="BD24" i="10" s="1"/>
  <c r="AY23" i="10"/>
  <c r="AZ23" i="10" s="1"/>
  <c r="BB23" i="10" s="1"/>
  <c r="BC23" i="10" s="1"/>
  <c r="BD23" i="10" s="1"/>
  <c r="AY27" i="10"/>
  <c r="AZ27" i="10" s="1"/>
  <c r="BB27" i="10" s="1"/>
  <c r="BC27" i="10" s="1"/>
  <c r="BD27" i="10" s="1"/>
  <c r="AY26" i="10"/>
  <c r="AZ26" i="10" s="1"/>
  <c r="BB26" i="10" s="1"/>
  <c r="BC26" i="10" s="1"/>
  <c r="BD26" i="10" s="1"/>
  <c r="CB25" i="9"/>
  <c r="CC25" i="9"/>
  <c r="CD25" i="9"/>
  <c r="CE25" i="9"/>
  <c r="CF25" i="9"/>
  <c r="CG25" i="9"/>
  <c r="CH25" i="9"/>
  <c r="CL25" i="9"/>
  <c r="AY25" i="9"/>
  <c r="AZ25" i="9" s="1"/>
  <c r="BB25" i="9" s="1"/>
  <c r="BC25" i="9" s="1"/>
  <c r="BD25" i="9" s="1"/>
  <c r="AY24" i="9"/>
  <c r="AZ24" i="9" s="1"/>
  <c r="BB24" i="9" s="1"/>
  <c r="BC24" i="9" s="1"/>
  <c r="BD24" i="9" s="1"/>
  <c r="AY23" i="9"/>
  <c r="AZ23" i="9" s="1"/>
  <c r="BB23" i="9" s="1"/>
  <c r="BC23" i="9" s="1"/>
  <c r="BD23" i="9" s="1"/>
  <c r="CI22" i="11" l="1"/>
  <c r="CJ22" i="11" s="1"/>
  <c r="CM22" i="11" s="1"/>
  <c r="CN22" i="11" s="1"/>
  <c r="CU24" i="19"/>
  <c r="CV24" i="19" s="1"/>
  <c r="CI26" i="11"/>
  <c r="CJ26" i="11" s="1"/>
  <c r="CM26" i="11" s="1"/>
  <c r="CN26" i="11" s="1"/>
  <c r="CI23" i="11"/>
  <c r="CJ23" i="11" s="1"/>
  <c r="CM23" i="11" s="1"/>
  <c r="CN23" i="11" s="1"/>
  <c r="CI20" i="11"/>
  <c r="CJ20" i="11" s="1"/>
  <c r="CM20" i="11" s="1"/>
  <c r="CN20" i="11" s="1"/>
  <c r="CI19" i="11"/>
  <c r="CJ19" i="11" s="1"/>
  <c r="CM19" i="11" s="1"/>
  <c r="CN19" i="11" s="1"/>
  <c r="I23" i="24"/>
  <c r="CI25" i="10"/>
  <c r="CJ25" i="10" s="1"/>
  <c r="CM25" i="10" s="1"/>
  <c r="CN25" i="10" s="1"/>
  <c r="CI24" i="11"/>
  <c r="CJ24" i="11" s="1"/>
  <c r="CM24" i="11" s="1"/>
  <c r="CN24" i="11" s="1"/>
  <c r="CI23" i="10"/>
  <c r="CJ23" i="10" s="1"/>
  <c r="CM23" i="10" s="1"/>
  <c r="CN23" i="10" s="1"/>
  <c r="CQ23" i="10" s="1"/>
  <c r="CS23" i="10" s="1"/>
  <c r="CI17" i="11"/>
  <c r="CJ17" i="11" s="1"/>
  <c r="CM17" i="11" s="1"/>
  <c r="CN17" i="11" s="1"/>
  <c r="CI25" i="11"/>
  <c r="CJ25" i="11" s="1"/>
  <c r="CM25" i="11" s="1"/>
  <c r="CN25" i="11" s="1"/>
  <c r="CI26" i="10"/>
  <c r="CJ26" i="10" s="1"/>
  <c r="CM26" i="10" s="1"/>
  <c r="CN26" i="10" s="1"/>
  <c r="CI18" i="11"/>
  <c r="CJ18" i="11" s="1"/>
  <c r="CM18" i="11" s="1"/>
  <c r="CN18" i="11" s="1"/>
  <c r="CI31" i="15"/>
  <c r="CJ31" i="15" s="1"/>
  <c r="CM31" i="15" s="1"/>
  <c r="CN31" i="15" s="1"/>
  <c r="CI27" i="10"/>
  <c r="CJ27" i="10" s="1"/>
  <c r="CM27" i="10" s="1"/>
  <c r="CN27" i="10" s="1"/>
  <c r="CI25" i="14"/>
  <c r="CJ25" i="14" s="1"/>
  <c r="CM25" i="14" s="1"/>
  <c r="CN25" i="14" s="1"/>
  <c r="CI29" i="14"/>
  <c r="CJ29" i="14" s="1"/>
  <c r="CM29" i="14" s="1"/>
  <c r="CN29" i="14" s="1"/>
  <c r="CI30" i="14"/>
  <c r="CJ30" i="14" s="1"/>
  <c r="CM30" i="14" s="1"/>
  <c r="CN30" i="14" s="1"/>
  <c r="CI21" i="11"/>
  <c r="CJ21" i="11" s="1"/>
  <c r="CM21" i="11" s="1"/>
  <c r="CN21" i="11" s="1"/>
  <c r="CI23" i="16"/>
  <c r="CJ23" i="16" s="1"/>
  <c r="CM23" i="16" s="1"/>
  <c r="CN23" i="16" s="1"/>
  <c r="CI24" i="16"/>
  <c r="CJ24" i="16" s="1"/>
  <c r="CM24" i="16" s="1"/>
  <c r="CN24" i="16" s="1"/>
  <c r="CI25" i="18"/>
  <c r="CJ25" i="18" s="1"/>
  <c r="CM25" i="18" s="1"/>
  <c r="CN25" i="18" s="1"/>
  <c r="CQ25" i="18" s="1"/>
  <c r="CS25" i="18" s="1"/>
  <c r="CR23" i="25"/>
  <c r="CT23" i="25" s="1"/>
  <c r="CQ23" i="25"/>
  <c r="CS23" i="25" s="1"/>
  <c r="CR24" i="25"/>
  <c r="CT24" i="25" s="1"/>
  <c r="CU24" i="25" s="1"/>
  <c r="CV24" i="25" s="1"/>
  <c r="CQ25" i="25"/>
  <c r="CS25" i="25" s="1"/>
  <c r="CR25" i="25"/>
  <c r="CT25" i="25" s="1"/>
  <c r="CI24" i="10"/>
  <c r="CJ24" i="10" s="1"/>
  <c r="CM24" i="10" s="1"/>
  <c r="CN24" i="10" s="1"/>
  <c r="CQ24" i="10" s="1"/>
  <c r="CS24" i="10" s="1"/>
  <c r="CI24" i="14"/>
  <c r="CJ24" i="14" s="1"/>
  <c r="CM24" i="14" s="1"/>
  <c r="CN24" i="14" s="1"/>
  <c r="CI32" i="14"/>
  <c r="CJ32" i="14" s="1"/>
  <c r="CM32" i="14" s="1"/>
  <c r="CN32" i="14" s="1"/>
  <c r="CI26" i="14"/>
  <c r="CJ26" i="14" s="1"/>
  <c r="CM26" i="14" s="1"/>
  <c r="CN26" i="14" s="1"/>
  <c r="CI28" i="14"/>
  <c r="CJ28" i="14" s="1"/>
  <c r="CM28" i="14" s="1"/>
  <c r="CN28" i="14" s="1"/>
  <c r="CI31" i="14"/>
  <c r="CJ31" i="14" s="1"/>
  <c r="CM31" i="14" s="1"/>
  <c r="CN31" i="14" s="1"/>
  <c r="CI33" i="15"/>
  <c r="CJ33" i="15" s="1"/>
  <c r="CM33" i="15" s="1"/>
  <c r="CN33" i="15" s="1"/>
  <c r="CI30" i="15"/>
  <c r="CJ30" i="15" s="1"/>
  <c r="CM30" i="15" s="1"/>
  <c r="CN30" i="15" s="1"/>
  <c r="CI28" i="15"/>
  <c r="CJ28" i="15" s="1"/>
  <c r="CM28" i="15" s="1"/>
  <c r="CN28" i="15" s="1"/>
  <c r="CI27" i="15"/>
  <c r="CJ27" i="15" s="1"/>
  <c r="CM27" i="15" s="1"/>
  <c r="CN27" i="15" s="1"/>
  <c r="CI23" i="15"/>
  <c r="CJ23" i="15" s="1"/>
  <c r="CM23" i="15" s="1"/>
  <c r="CN23" i="15" s="1"/>
  <c r="CI24" i="15"/>
  <c r="CJ24" i="15" s="1"/>
  <c r="CM24" i="15" s="1"/>
  <c r="CN24" i="15" s="1"/>
  <c r="CI32" i="15"/>
  <c r="CJ32" i="15" s="1"/>
  <c r="CM32" i="15" s="1"/>
  <c r="CN32" i="15" s="1"/>
  <c r="CI29" i="15"/>
  <c r="CJ29" i="15" s="1"/>
  <c r="CM29" i="15" s="1"/>
  <c r="CN29" i="15" s="1"/>
  <c r="CI26" i="15"/>
  <c r="CJ26" i="15" s="1"/>
  <c r="CM26" i="15" s="1"/>
  <c r="CN26" i="15" s="1"/>
  <c r="CI25" i="15"/>
  <c r="CJ25" i="15" s="1"/>
  <c r="CM25" i="15" s="1"/>
  <c r="CN25" i="15" s="1"/>
  <c r="CI24" i="12"/>
  <c r="CJ24" i="12" s="1"/>
  <c r="CM24" i="12" s="1"/>
  <c r="CN24" i="12" s="1"/>
  <c r="CI26" i="12"/>
  <c r="CJ26" i="12" s="1"/>
  <c r="CM26" i="12" s="1"/>
  <c r="CN26" i="12" s="1"/>
  <c r="CI25" i="12"/>
  <c r="CJ25" i="12" s="1"/>
  <c r="CM25" i="12" s="1"/>
  <c r="CN25" i="12" s="1"/>
  <c r="CI28" i="18"/>
  <c r="CJ28" i="18" s="1"/>
  <c r="CM28" i="18" s="1"/>
  <c r="CN28" i="18" s="1"/>
  <c r="CR28" i="18" s="1"/>
  <c r="CT28" i="18" s="1"/>
  <c r="CI24" i="18"/>
  <c r="CJ24" i="18" s="1"/>
  <c r="CM24" i="18" s="1"/>
  <c r="CN24" i="18" s="1"/>
  <c r="CQ24" i="18" s="1"/>
  <c r="CS24" i="18" s="1"/>
  <c r="CI26" i="18"/>
  <c r="CJ26" i="18" s="1"/>
  <c r="CM26" i="18" s="1"/>
  <c r="CN26" i="18" s="1"/>
  <c r="CI29" i="18"/>
  <c r="CJ29" i="18" s="1"/>
  <c r="CM29" i="18" s="1"/>
  <c r="CN29" i="18" s="1"/>
  <c r="CI23" i="18"/>
  <c r="CJ23" i="18" s="1"/>
  <c r="CM23" i="18" s="1"/>
  <c r="CN23" i="18" s="1"/>
  <c r="CI27" i="18"/>
  <c r="CJ27" i="18" s="1"/>
  <c r="CM27" i="18" s="1"/>
  <c r="CN27" i="18" s="1"/>
  <c r="CQ27" i="18" s="1"/>
  <c r="CS27" i="18" s="1"/>
  <c r="BC24" i="18"/>
  <c r="BC26" i="18"/>
  <c r="BC29" i="18"/>
  <c r="BC23" i="18"/>
  <c r="BC27" i="18"/>
  <c r="BC25" i="18"/>
  <c r="BC28" i="18"/>
  <c r="CI24" i="5"/>
  <c r="CJ24" i="5" s="1"/>
  <c r="CM24" i="5" s="1"/>
  <c r="CN24" i="5" s="1"/>
  <c r="CI25" i="5"/>
  <c r="CJ25" i="5" s="1"/>
  <c r="CM25" i="5" s="1"/>
  <c r="CN25" i="5" s="1"/>
  <c r="CI25" i="9"/>
  <c r="CJ25" i="9" s="1"/>
  <c r="CM25" i="9" s="1"/>
  <c r="CN25" i="9" s="1"/>
  <c r="AY25" i="13"/>
  <c r="AZ25" i="13" s="1"/>
  <c r="BB25" i="13" s="1"/>
  <c r="BC25" i="13" s="1"/>
  <c r="BD25" i="13" s="1"/>
  <c r="AY24" i="13"/>
  <c r="AZ24" i="13" s="1"/>
  <c r="BB24" i="13" s="1"/>
  <c r="BC24" i="13" s="1"/>
  <c r="BD24" i="13" s="1"/>
  <c r="AY23" i="13"/>
  <c r="AZ23" i="13" s="1"/>
  <c r="BB23" i="13" s="1"/>
  <c r="BC23" i="13" s="1"/>
  <c r="BD23" i="13" s="1"/>
  <c r="AY26" i="11"/>
  <c r="AZ26" i="11" s="1"/>
  <c r="BB26" i="11" s="1"/>
  <c r="BC26" i="11" s="1"/>
  <c r="BD26" i="11" s="1"/>
  <c r="AY25" i="11"/>
  <c r="AZ25" i="11" s="1"/>
  <c r="BB25" i="11" s="1"/>
  <c r="BC25" i="11" s="1"/>
  <c r="BD25" i="11" s="1"/>
  <c r="AY24" i="11"/>
  <c r="AZ24" i="11" s="1"/>
  <c r="BB24" i="11" s="1"/>
  <c r="BC24" i="11" s="1"/>
  <c r="BD24" i="11" s="1"/>
  <c r="AY23" i="11"/>
  <c r="AZ23" i="11" s="1"/>
  <c r="BB23" i="11" s="1"/>
  <c r="BC23" i="11" s="1"/>
  <c r="BD23" i="11" s="1"/>
  <c r="AY22" i="11"/>
  <c r="AZ22" i="11" s="1"/>
  <c r="BB22" i="11" s="1"/>
  <c r="BC22" i="11" s="1"/>
  <c r="BD22" i="11" s="1"/>
  <c r="AY21" i="11"/>
  <c r="AZ21" i="11" s="1"/>
  <c r="BB21" i="11" s="1"/>
  <c r="BC21" i="11" s="1"/>
  <c r="BD21" i="11" s="1"/>
  <c r="AY32" i="14"/>
  <c r="AZ32" i="14" s="1"/>
  <c r="BB32" i="14" s="1"/>
  <c r="BC32" i="14" s="1"/>
  <c r="BD32" i="14" s="1"/>
  <c r="AY31" i="14"/>
  <c r="AZ31" i="14" s="1"/>
  <c r="BB31" i="14" s="1"/>
  <c r="BC31" i="14" s="1"/>
  <c r="BD31" i="14" s="1"/>
  <c r="AY30" i="14"/>
  <c r="AZ30" i="14" s="1"/>
  <c r="BB30" i="14" s="1"/>
  <c r="BC30" i="14" s="1"/>
  <c r="BD30" i="14" s="1"/>
  <c r="AY29" i="14"/>
  <c r="AZ29" i="14" s="1"/>
  <c r="BB29" i="14" s="1"/>
  <c r="BC29" i="14" s="1"/>
  <c r="BD29" i="14" s="1"/>
  <c r="AY28" i="14"/>
  <c r="AZ28" i="14" s="1"/>
  <c r="BB28" i="14" s="1"/>
  <c r="BC28" i="14" s="1"/>
  <c r="BD28" i="14" s="1"/>
  <c r="F19" i="24" l="1"/>
  <c r="CU23" i="25"/>
  <c r="CU25" i="25"/>
  <c r="CV25" i="25" s="1"/>
  <c r="CR23" i="10"/>
  <c r="CT23" i="10" s="1"/>
  <c r="CU23" i="10" s="1"/>
  <c r="CV23" i="10" s="1"/>
  <c r="CR25" i="18"/>
  <c r="CT25" i="18" s="1"/>
  <c r="CQ28" i="18"/>
  <c r="CS28" i="18" s="1"/>
  <c r="CR24" i="10"/>
  <c r="CT24" i="10" s="1"/>
  <c r="CR23" i="18"/>
  <c r="CT23" i="18" s="1"/>
  <c r="CQ23" i="18"/>
  <c r="CS23" i="18" s="1"/>
  <c r="CR24" i="18"/>
  <c r="CT24" i="18" s="1"/>
  <c r="CR27" i="18"/>
  <c r="CT27" i="18" s="1"/>
  <c r="CR29" i="18"/>
  <c r="CT29" i="18" s="1"/>
  <c r="CQ29" i="18"/>
  <c r="CS29" i="18" s="1"/>
  <c r="CR26" i="18"/>
  <c r="CT26" i="18" s="1"/>
  <c r="CQ26" i="18"/>
  <c r="CS26" i="18" s="1"/>
  <c r="CQ26" i="10"/>
  <c r="CS26" i="10" s="1"/>
  <c r="CR26" i="10"/>
  <c r="CT26" i="10" s="1"/>
  <c r="CQ25" i="10"/>
  <c r="CS25" i="10" s="1"/>
  <c r="CR25" i="10"/>
  <c r="CT25" i="10" s="1"/>
  <c r="CQ27" i="10"/>
  <c r="CS27" i="10" s="1"/>
  <c r="CR27" i="10"/>
  <c r="CT27" i="10" s="1"/>
  <c r="CR26" i="12"/>
  <c r="CQ26" i="12"/>
  <c r="CS26" i="12" s="1"/>
  <c r="CQ25" i="12"/>
  <c r="CS25" i="12" s="1"/>
  <c r="CR25" i="12"/>
  <c r="CR24" i="12"/>
  <c r="CQ24" i="12"/>
  <c r="CS24" i="12" s="1"/>
  <c r="CQ25" i="9"/>
  <c r="CS25" i="9" s="1"/>
  <c r="CR25" i="9"/>
  <c r="CT25" i="9" s="1"/>
  <c r="CR30" i="14"/>
  <c r="CT30" i="14" s="1"/>
  <c r="CQ30" i="14"/>
  <c r="CS30" i="14" s="1"/>
  <c r="CR31" i="14"/>
  <c r="CT31" i="14" s="1"/>
  <c r="CQ31" i="14"/>
  <c r="CS31" i="14" s="1"/>
  <c r="CQ32" i="14"/>
  <c r="CS32" i="14" s="1"/>
  <c r="CR32" i="14"/>
  <c r="CT32" i="14" s="1"/>
  <c r="AE3" i="25" l="1"/>
  <c r="CU26" i="10"/>
  <c r="CV26" i="10" s="1"/>
  <c r="AE4" i="25"/>
  <c r="CU25" i="10"/>
  <c r="CV25" i="10" s="1"/>
  <c r="AE2" i="25"/>
  <c r="AE5" i="25"/>
  <c r="CV23" i="25"/>
  <c r="F22" i="24" s="1"/>
  <c r="CU30" i="14"/>
  <c r="CV30" i="14" s="1"/>
  <c r="CU27" i="10"/>
  <c r="CV27" i="10" s="1"/>
  <c r="CU32" i="14"/>
  <c r="CV32" i="14" s="1"/>
  <c r="CU24" i="10"/>
  <c r="CV24" i="10" s="1"/>
  <c r="CU25" i="9"/>
  <c r="CV25" i="9" s="1"/>
  <c r="CU31" i="14"/>
  <c r="CV31" i="14" s="1"/>
  <c r="CQ28" i="14"/>
  <c r="CS28" i="14" s="1"/>
  <c r="CR28" i="14"/>
  <c r="CT28" i="14" s="1"/>
  <c r="CQ29" i="14"/>
  <c r="CS29" i="14" s="1"/>
  <c r="CR29" i="14"/>
  <c r="CT29" i="14" s="1"/>
  <c r="AY25" i="5"/>
  <c r="AZ25" i="5" s="1"/>
  <c r="BB25" i="5" s="1"/>
  <c r="BC25" i="5" s="1"/>
  <c r="BD25" i="5" s="1"/>
  <c r="AY24" i="5"/>
  <c r="AZ24" i="5" s="1"/>
  <c r="BB24" i="5" s="1"/>
  <c r="BC24" i="5" s="1"/>
  <c r="BD24" i="5" s="1"/>
  <c r="AY23" i="5"/>
  <c r="AZ23" i="5" s="1"/>
  <c r="BB23" i="5" s="1"/>
  <c r="BC23" i="5" s="1"/>
  <c r="BD23" i="5" s="1"/>
  <c r="AY23" i="17"/>
  <c r="AZ23" i="17" s="1"/>
  <c r="BB23" i="17" s="1"/>
  <c r="BC23" i="17" s="1"/>
  <c r="BD23" i="17" s="1"/>
  <c r="AY33" i="15"/>
  <c r="AZ33" i="15" s="1"/>
  <c r="BB33" i="15" s="1"/>
  <c r="BC33" i="15" s="1"/>
  <c r="BD33" i="15" s="1"/>
  <c r="AY32" i="15"/>
  <c r="AZ32" i="15" s="1"/>
  <c r="BB32" i="15" s="1"/>
  <c r="BC32" i="15" s="1"/>
  <c r="BD32" i="15" s="1"/>
  <c r="AY31" i="15"/>
  <c r="AZ31" i="15" s="1"/>
  <c r="BB31" i="15" s="1"/>
  <c r="BC31" i="15" s="1"/>
  <c r="BD31" i="15" s="1"/>
  <c r="AY30" i="15"/>
  <c r="AZ30" i="15" s="1"/>
  <c r="BB30" i="15" s="1"/>
  <c r="BC30" i="15" s="1"/>
  <c r="BD30" i="15" s="1"/>
  <c r="AY29" i="15"/>
  <c r="AZ29" i="15" s="1"/>
  <c r="BB29" i="15" s="1"/>
  <c r="BC29" i="15" s="1"/>
  <c r="BD29" i="15" s="1"/>
  <c r="AY28" i="15"/>
  <c r="AZ28" i="15" s="1"/>
  <c r="BB28" i="15" s="1"/>
  <c r="BC28" i="15" s="1"/>
  <c r="BD28" i="15" s="1"/>
  <c r="AY27" i="15"/>
  <c r="AZ27" i="15" s="1"/>
  <c r="BB27" i="15" s="1"/>
  <c r="BC27" i="15" s="1"/>
  <c r="BD27" i="15" s="1"/>
  <c r="AY26" i="15"/>
  <c r="AZ26" i="15" s="1"/>
  <c r="BB26" i="15" s="1"/>
  <c r="BC26" i="15" s="1"/>
  <c r="BD26" i="15" s="1"/>
  <c r="CU28" i="14" l="1"/>
  <c r="CV28" i="14" s="1"/>
  <c r="CU29" i="14"/>
  <c r="CV29" i="14" s="1"/>
  <c r="CQ33" i="15"/>
  <c r="CS33" i="15" s="1"/>
  <c r="CR33" i="15"/>
  <c r="CT33" i="15" s="1"/>
  <c r="CQ26" i="15"/>
  <c r="CS26" i="15" s="1"/>
  <c r="CR26" i="15"/>
  <c r="CT26" i="15" s="1"/>
  <c r="CQ32" i="15"/>
  <c r="CS32" i="15" s="1"/>
  <c r="CR32" i="15"/>
  <c r="CT32" i="15" s="1"/>
  <c r="CQ27" i="15"/>
  <c r="CS27" i="15" s="1"/>
  <c r="CR27" i="15"/>
  <c r="CT27" i="15" s="1"/>
  <c r="CR31" i="15"/>
  <c r="CT31" i="15" s="1"/>
  <c r="CQ31" i="15"/>
  <c r="CS31" i="15" s="1"/>
  <c r="CR30" i="15"/>
  <c r="CT30" i="15" s="1"/>
  <c r="CQ30" i="15"/>
  <c r="CS30" i="15" s="1"/>
  <c r="CU30" i="15" l="1"/>
  <c r="CV30" i="15" s="1"/>
  <c r="CU27" i="15"/>
  <c r="CV27" i="15" s="1"/>
  <c r="CU32" i="15"/>
  <c r="CV32" i="15" s="1"/>
  <c r="CU33" i="15"/>
  <c r="CV33" i="15" s="1"/>
  <c r="CU26" i="15"/>
  <c r="CV26" i="15" s="1"/>
  <c r="CU31" i="15"/>
  <c r="CV31" i="15" s="1"/>
  <c r="CQ29" i="15"/>
  <c r="CS29" i="15" s="1"/>
  <c r="CR29" i="15"/>
  <c r="CT29" i="15" s="1"/>
  <c r="CQ28" i="15"/>
  <c r="CS28" i="15" s="1"/>
  <c r="CR28" i="15"/>
  <c r="CT28" i="15" s="1"/>
  <c r="AY24" i="16"/>
  <c r="AZ24" i="16" s="1"/>
  <c r="BB24" i="16" s="1"/>
  <c r="BC24" i="16" s="1"/>
  <c r="BD24" i="16" s="1"/>
  <c r="AY23" i="16"/>
  <c r="AZ23" i="16" s="1"/>
  <c r="BB23" i="16" s="1"/>
  <c r="BC23" i="16" s="1"/>
  <c r="BD23" i="16" s="1"/>
  <c r="AY23" i="15"/>
  <c r="AZ23" i="15" s="1"/>
  <c r="BB23" i="15" s="1"/>
  <c r="BC23" i="15" s="1"/>
  <c r="BD23" i="15" s="1"/>
  <c r="AY25" i="8"/>
  <c r="AZ25" i="8" s="1"/>
  <c r="BB25" i="8" s="1"/>
  <c r="BC25" i="8" s="1"/>
  <c r="BD25" i="8" s="1"/>
  <c r="AY24" i="8"/>
  <c r="AZ24" i="8" s="1"/>
  <c r="BB24" i="8" s="1"/>
  <c r="BC24" i="8" s="1"/>
  <c r="BD24" i="8" s="1"/>
  <c r="AY23" i="8"/>
  <c r="AZ23" i="8" s="1"/>
  <c r="BB23" i="8" s="1"/>
  <c r="BC23" i="8" s="1"/>
  <c r="BD23" i="8" s="1"/>
  <c r="AY26" i="12"/>
  <c r="AZ26" i="12" s="1"/>
  <c r="BB26" i="12" s="1"/>
  <c r="AY25" i="12"/>
  <c r="AZ25" i="12" s="1"/>
  <c r="BB25" i="12" s="1"/>
  <c r="AY24" i="12"/>
  <c r="AZ24" i="12" s="1"/>
  <c r="BB24" i="12" s="1"/>
  <c r="AY23" i="12"/>
  <c r="AZ23" i="12" s="1"/>
  <c r="BB23" i="12" s="1"/>
  <c r="BC23" i="12" s="1"/>
  <c r="BD23" i="12" s="1"/>
  <c r="AE5" i="18"/>
  <c r="AE4" i="18"/>
  <c r="AE3" i="18"/>
  <c r="AE2" i="18"/>
  <c r="AY24" i="14"/>
  <c r="AZ24" i="14"/>
  <c r="BB24" i="14" s="1"/>
  <c r="AY25" i="14"/>
  <c r="AZ25" i="14"/>
  <c r="BB25" i="14" s="1"/>
  <c r="AY26" i="14"/>
  <c r="AZ26" i="14"/>
  <c r="BB26" i="14" s="1"/>
  <c r="BC26" i="14" s="1"/>
  <c r="AY25" i="15"/>
  <c r="AZ25" i="15" s="1"/>
  <c r="BB25" i="15" s="1"/>
  <c r="AY23" i="14"/>
  <c r="AZ23" i="14" s="1"/>
  <c r="BB23" i="14" s="1"/>
  <c r="CB23" i="14"/>
  <c r="CC23" i="14"/>
  <c r="CD23" i="14"/>
  <c r="CE23" i="14"/>
  <c r="CF23" i="14"/>
  <c r="CG23" i="14"/>
  <c r="CH23" i="14"/>
  <c r="CL23" i="14"/>
  <c r="CU28" i="15" l="1"/>
  <c r="CV28" i="15" s="1"/>
  <c r="CU29" i="15"/>
  <c r="CV29" i="15" s="1"/>
  <c r="BC24" i="12"/>
  <c r="BD24" i="12" s="1"/>
  <c r="CT24" i="12"/>
  <c r="BC25" i="12"/>
  <c r="BD25" i="12" s="1"/>
  <c r="CT25" i="12"/>
  <c r="BC26" i="12"/>
  <c r="BD26" i="12" s="1"/>
  <c r="CT26" i="12"/>
  <c r="BD26" i="14"/>
  <c r="CQ25" i="14"/>
  <c r="CS25" i="14" s="1"/>
  <c r="CQ23" i="16"/>
  <c r="CS23" i="16" s="1"/>
  <c r="CR23" i="16"/>
  <c r="CT23" i="16" s="1"/>
  <c r="CQ24" i="16"/>
  <c r="CS24" i="16" s="1"/>
  <c r="CR24" i="16"/>
  <c r="CT24" i="16" s="1"/>
  <c r="CR25" i="15"/>
  <c r="CT25" i="15" s="1"/>
  <c r="BC25" i="14"/>
  <c r="BD25" i="14"/>
  <c r="BC24" i="14"/>
  <c r="BD24" i="14"/>
  <c r="CI23" i="14"/>
  <c r="CJ23" i="14" s="1"/>
  <c r="CM23" i="14" s="1"/>
  <c r="CN23" i="14" s="1"/>
  <c r="BC25" i="15"/>
  <c r="BD25" i="15"/>
  <c r="CQ22" i="11"/>
  <c r="CS22" i="11" s="1"/>
  <c r="CR22" i="11"/>
  <c r="CT22" i="11" s="1"/>
  <c r="CQ21" i="11"/>
  <c r="CS21" i="11" s="1"/>
  <c r="CR21" i="11"/>
  <c r="CT21" i="11" s="1"/>
  <c r="CQ24" i="11"/>
  <c r="CS24" i="11" s="1"/>
  <c r="CR24" i="11"/>
  <c r="CT24" i="11" s="1"/>
  <c r="CQ26" i="11"/>
  <c r="CS26" i="11" s="1"/>
  <c r="CR26" i="11"/>
  <c r="CT26" i="11" s="1"/>
  <c r="CR23" i="11"/>
  <c r="CT23" i="11" s="1"/>
  <c r="CQ23" i="11"/>
  <c r="CS23" i="11" s="1"/>
  <c r="BD23" i="14"/>
  <c r="BC23" i="14"/>
  <c r="CU23" i="16" l="1"/>
  <c r="CV23" i="16" s="1"/>
  <c r="CU26" i="11"/>
  <c r="CV26" i="11" s="1"/>
  <c r="CU21" i="11"/>
  <c r="CV21" i="11" s="1"/>
  <c r="CR25" i="14"/>
  <c r="CT25" i="14" s="1"/>
  <c r="CU25" i="14" s="1"/>
  <c r="CV25" i="14" s="1"/>
  <c r="CU24" i="16"/>
  <c r="CV24" i="16" s="1"/>
  <c r="CQ25" i="15"/>
  <c r="CS25" i="15" s="1"/>
  <c r="CU25" i="15" s="1"/>
  <c r="CV25" i="15" s="1"/>
  <c r="CQ24" i="14"/>
  <c r="CS24" i="14" s="1"/>
  <c r="CR24" i="14"/>
  <c r="CT24" i="14" s="1"/>
  <c r="CQ26" i="14"/>
  <c r="CS26" i="14" s="1"/>
  <c r="CR26" i="14"/>
  <c r="CT26" i="14" s="1"/>
  <c r="CQ25" i="5"/>
  <c r="CS25" i="5" s="1"/>
  <c r="CR25" i="5"/>
  <c r="CT25" i="5" s="1"/>
  <c r="CR24" i="5"/>
  <c r="CT24" i="5" s="1"/>
  <c r="CQ24" i="5"/>
  <c r="CS24" i="5" s="1"/>
  <c r="CQ23" i="15"/>
  <c r="CS23" i="15" s="1"/>
  <c r="CR23" i="15"/>
  <c r="CT23" i="15" s="1"/>
  <c r="CU23" i="11"/>
  <c r="CV23" i="11" s="1"/>
  <c r="CU24" i="11"/>
  <c r="CV24" i="11" s="1"/>
  <c r="CQ25" i="11"/>
  <c r="CS25" i="11" s="1"/>
  <c r="CR25" i="11"/>
  <c r="CT25" i="11" s="1"/>
  <c r="CU22" i="11"/>
  <c r="CV22" i="11" s="1"/>
  <c r="CR24" i="15"/>
  <c r="CT24" i="15" s="1"/>
  <c r="CQ24" i="15"/>
  <c r="CS24" i="15" s="1"/>
  <c r="CQ23" i="14"/>
  <c r="CS23" i="14" s="1"/>
  <c r="CR23" i="14"/>
  <c r="CT23" i="14" s="1"/>
  <c r="F17" i="24"/>
  <c r="CU24" i="14" l="1"/>
  <c r="CV24" i="14" s="1"/>
  <c r="CU23" i="14"/>
  <c r="CU25" i="11"/>
  <c r="CV25" i="11" s="1"/>
  <c r="CU26" i="14"/>
  <c r="CV26" i="14" s="1"/>
  <c r="CU24" i="5"/>
  <c r="CV24" i="5" s="1"/>
  <c r="CV25" i="5"/>
  <c r="CU24" i="15"/>
  <c r="CU23" i="15"/>
  <c r="CV23" i="15" s="1"/>
  <c r="AE3" i="15" l="1"/>
  <c r="AE4" i="15"/>
  <c r="AE5" i="15"/>
  <c r="AE2" i="15"/>
  <c r="AE5" i="14"/>
  <c r="CV23" i="14"/>
  <c r="F12" i="24" s="1"/>
  <c r="CV24" i="15"/>
  <c r="F8" i="24" s="1"/>
  <c r="AE4" i="14"/>
  <c r="AE2" i="14"/>
  <c r="AE3" i="14"/>
  <c r="CB23" i="13"/>
  <c r="CC23" i="13"/>
  <c r="CD23" i="13"/>
  <c r="CE23" i="13"/>
  <c r="CF23" i="13"/>
  <c r="CG23" i="13"/>
  <c r="CH23" i="13"/>
  <c r="CL23" i="13"/>
  <c r="CB24" i="13"/>
  <c r="CC24" i="13"/>
  <c r="CD24" i="13"/>
  <c r="CE24" i="13"/>
  <c r="CF24" i="13"/>
  <c r="CG24" i="13"/>
  <c r="CH24" i="13"/>
  <c r="CL24" i="13"/>
  <c r="CB25" i="13"/>
  <c r="CC25" i="13"/>
  <c r="CD25" i="13"/>
  <c r="CE25" i="13"/>
  <c r="CF25" i="13"/>
  <c r="CG25" i="13"/>
  <c r="CH25" i="13"/>
  <c r="CL25" i="13"/>
  <c r="CB16" i="11"/>
  <c r="CC16" i="11"/>
  <c r="CD16" i="11"/>
  <c r="CE16" i="11"/>
  <c r="CF16" i="11"/>
  <c r="CG16" i="11"/>
  <c r="CH16" i="11"/>
  <c r="CL16" i="11"/>
  <c r="CI25" i="13" l="1"/>
  <c r="CJ25" i="13" s="1"/>
  <c r="CM25" i="13" s="1"/>
  <c r="CN25" i="13" s="1"/>
  <c r="CQ25" i="13" s="1"/>
  <c r="CS25" i="13" s="1"/>
  <c r="CI23" i="13"/>
  <c r="CJ23" i="13" s="1"/>
  <c r="CM23" i="13" s="1"/>
  <c r="CN23" i="13" s="1"/>
  <c r="CQ23" i="13" s="1"/>
  <c r="CS23" i="13" s="1"/>
  <c r="CI24" i="13"/>
  <c r="CJ24" i="13" s="1"/>
  <c r="CM24" i="13" s="1"/>
  <c r="CN24" i="13" s="1"/>
  <c r="CI16" i="11"/>
  <c r="CJ16" i="11" s="1"/>
  <c r="CM16" i="11" s="1"/>
  <c r="CN16" i="11" s="1"/>
  <c r="CQ19" i="11"/>
  <c r="CS19" i="11" s="1"/>
  <c r="CQ20" i="11"/>
  <c r="CS20" i="11" s="1"/>
  <c r="CR25" i="13" l="1"/>
  <c r="CR23" i="13"/>
  <c r="CQ24" i="13"/>
  <c r="CS24" i="13" s="1"/>
  <c r="CR24" i="13"/>
  <c r="CR18" i="11"/>
  <c r="CQ18" i="11"/>
  <c r="CS18" i="11" s="1"/>
  <c r="CR16" i="11"/>
  <c r="CQ16" i="11"/>
  <c r="CS16" i="11" s="1"/>
  <c r="CR20" i="11"/>
  <c r="CR19" i="11"/>
  <c r="CQ17" i="11"/>
  <c r="CS17" i="11" s="1"/>
  <c r="CR17" i="11"/>
  <c r="CB23" i="17" l="1"/>
  <c r="CC23" i="17"/>
  <c r="CD23" i="17"/>
  <c r="CE23" i="17"/>
  <c r="CF23" i="17"/>
  <c r="CG23" i="17"/>
  <c r="CH23" i="17"/>
  <c r="CL23" i="17"/>
  <c r="CB24" i="9"/>
  <c r="CC24" i="9"/>
  <c r="CD24" i="9"/>
  <c r="CE24" i="9"/>
  <c r="CF24" i="9"/>
  <c r="CG24" i="9"/>
  <c r="CH24" i="9"/>
  <c r="CL24" i="9"/>
  <c r="CB24" i="8"/>
  <c r="CC24" i="8"/>
  <c r="CD24" i="8"/>
  <c r="CE24" i="8"/>
  <c r="CF24" i="8"/>
  <c r="CG24" i="8"/>
  <c r="CH24" i="8"/>
  <c r="CL24" i="8"/>
  <c r="CB25" i="8"/>
  <c r="CC25" i="8"/>
  <c r="CD25" i="8"/>
  <c r="CE25" i="8"/>
  <c r="CF25" i="8"/>
  <c r="CG25" i="8"/>
  <c r="CH25" i="8"/>
  <c r="CL25" i="8"/>
  <c r="CB24" i="6"/>
  <c r="CC24" i="6"/>
  <c r="CD24" i="6"/>
  <c r="CE24" i="6"/>
  <c r="CF24" i="6"/>
  <c r="CG24" i="6"/>
  <c r="CH24" i="6"/>
  <c r="CL24" i="6"/>
  <c r="CB25" i="6"/>
  <c r="CC25" i="6"/>
  <c r="CD25" i="6"/>
  <c r="CE25" i="6"/>
  <c r="CF25" i="6"/>
  <c r="CG25" i="6"/>
  <c r="CH25" i="6"/>
  <c r="CL25" i="6"/>
  <c r="CB26" i="6"/>
  <c r="CC26" i="6"/>
  <c r="CD26" i="6"/>
  <c r="CE26" i="6"/>
  <c r="CF26" i="6"/>
  <c r="CG26" i="6"/>
  <c r="CH26" i="6"/>
  <c r="CL26" i="6"/>
  <c r="CB27" i="6"/>
  <c r="CC27" i="6"/>
  <c r="CD27" i="6"/>
  <c r="CE27" i="6"/>
  <c r="CF27" i="6"/>
  <c r="CG27" i="6"/>
  <c r="CH27" i="6"/>
  <c r="CL27" i="6"/>
  <c r="CB28" i="6"/>
  <c r="CC28" i="6"/>
  <c r="CD28" i="6"/>
  <c r="CE28" i="6"/>
  <c r="CF28" i="6"/>
  <c r="CG28" i="6"/>
  <c r="CH28" i="6"/>
  <c r="CL28" i="6"/>
  <c r="CL23" i="5"/>
  <c r="CH23" i="5"/>
  <c r="CG23" i="5"/>
  <c r="CF23" i="5"/>
  <c r="CE23" i="5"/>
  <c r="CD23" i="5"/>
  <c r="CC23" i="5"/>
  <c r="CB23" i="5"/>
  <c r="CL23" i="6"/>
  <c r="CH23" i="6"/>
  <c r="CG23" i="6"/>
  <c r="CE23" i="6"/>
  <c r="CD23" i="6"/>
  <c r="CC23" i="6"/>
  <c r="CB23" i="6"/>
  <c r="CL23" i="7"/>
  <c r="CH23" i="7"/>
  <c r="CG23" i="7"/>
  <c r="CF23" i="7"/>
  <c r="CE23" i="7"/>
  <c r="CD23" i="7"/>
  <c r="CC23" i="7"/>
  <c r="CB23" i="7"/>
  <c r="CL23" i="8"/>
  <c r="CH23" i="8"/>
  <c r="CG23" i="8"/>
  <c r="CF23" i="8"/>
  <c r="CE23" i="8"/>
  <c r="CD23" i="8"/>
  <c r="CC23" i="8"/>
  <c r="CB23" i="8"/>
  <c r="CL23" i="9"/>
  <c r="CH23" i="9"/>
  <c r="CG23" i="9"/>
  <c r="CF23" i="9"/>
  <c r="CE23" i="9"/>
  <c r="CD23" i="9"/>
  <c r="CC23" i="9"/>
  <c r="CB23" i="9"/>
  <c r="CL23" i="12"/>
  <c r="CH23" i="12"/>
  <c r="CG23" i="12"/>
  <c r="CF23" i="12"/>
  <c r="CE23" i="12"/>
  <c r="CD23" i="12"/>
  <c r="CC23" i="12"/>
  <c r="CL23" i="19"/>
  <c r="CH23" i="19"/>
  <c r="CG23" i="19"/>
  <c r="CF23" i="19"/>
  <c r="CE23" i="19"/>
  <c r="CD23" i="19"/>
  <c r="CC23" i="19"/>
  <c r="CB23" i="19"/>
  <c r="AY23" i="4"/>
  <c r="CL23" i="4"/>
  <c r="CH23" i="4"/>
  <c r="CG23" i="4"/>
  <c r="CF23" i="4"/>
  <c r="CE23" i="4"/>
  <c r="CD23" i="4"/>
  <c r="CC23" i="4"/>
  <c r="CB23" i="4"/>
  <c r="CI24" i="9" l="1"/>
  <c r="CJ24" i="9" s="1"/>
  <c r="CM24" i="9" s="1"/>
  <c r="CN24" i="9" s="1"/>
  <c r="CI27" i="6"/>
  <c r="CJ27" i="6" s="1"/>
  <c r="CM27" i="6" s="1"/>
  <c r="CN27" i="6" s="1"/>
  <c r="CI24" i="6"/>
  <c r="CJ24" i="6" s="1"/>
  <c r="CM24" i="6" s="1"/>
  <c r="CN24" i="6" s="1"/>
  <c r="CI23" i="17"/>
  <c r="CJ23" i="17" s="1"/>
  <c r="CM23" i="17" s="1"/>
  <c r="CN23" i="17" s="1"/>
  <c r="CI23" i="12"/>
  <c r="CJ23" i="12" s="1"/>
  <c r="CM23" i="12" s="1"/>
  <c r="CN23" i="12" s="1"/>
  <c r="CR23" i="12" s="1"/>
  <c r="CI26" i="6"/>
  <c r="CJ26" i="6" s="1"/>
  <c r="CM26" i="6" s="1"/>
  <c r="CN26" i="6" s="1"/>
  <c r="CI28" i="6"/>
  <c r="CJ28" i="6" s="1"/>
  <c r="CM28" i="6" s="1"/>
  <c r="CN28" i="6" s="1"/>
  <c r="CI25" i="6"/>
  <c r="CJ25" i="6" s="1"/>
  <c r="CM25" i="6" s="1"/>
  <c r="CN25" i="6" s="1"/>
  <c r="CI23" i="6"/>
  <c r="CJ23" i="6" s="1"/>
  <c r="CM23" i="6" s="1"/>
  <c r="CN23" i="6" s="1"/>
  <c r="CI23" i="19"/>
  <c r="CJ23" i="19" s="1"/>
  <c r="CM23" i="19" s="1"/>
  <c r="CN23" i="19" s="1"/>
  <c r="CI23" i="9"/>
  <c r="CJ23" i="9" s="1"/>
  <c r="CM23" i="9" s="1"/>
  <c r="CN23" i="9" s="1"/>
  <c r="CI25" i="8"/>
  <c r="CJ25" i="8" s="1"/>
  <c r="CM25" i="8" s="1"/>
  <c r="CN25" i="8" s="1"/>
  <c r="CI24" i="8"/>
  <c r="CJ24" i="8" s="1"/>
  <c r="CM24" i="8" s="1"/>
  <c r="CN24" i="8" s="1"/>
  <c r="CI23" i="8"/>
  <c r="CJ23" i="8" s="1"/>
  <c r="CM23" i="8" s="1"/>
  <c r="CN23" i="8" s="1"/>
  <c r="CI23" i="7"/>
  <c r="CJ23" i="7" s="1"/>
  <c r="CM23" i="7" s="1"/>
  <c r="CN23" i="7" s="1"/>
  <c r="CI23" i="5"/>
  <c r="CJ23" i="5" s="1"/>
  <c r="CM23" i="5" s="1"/>
  <c r="CN23" i="5" s="1"/>
  <c r="CI23" i="4"/>
  <c r="CJ23" i="4" s="1"/>
  <c r="CM23" i="4" s="1"/>
  <c r="CN23" i="4" s="1"/>
  <c r="CR23" i="19" l="1"/>
  <c r="CQ23" i="19"/>
  <c r="CS23" i="19" s="1"/>
  <c r="CR23" i="17"/>
  <c r="CQ23" i="17"/>
  <c r="CS23" i="17" s="1"/>
  <c r="CQ23" i="12"/>
  <c r="CS23" i="12" s="1"/>
  <c r="CR24" i="9"/>
  <c r="CQ24" i="9"/>
  <c r="CS24" i="9" s="1"/>
  <c r="CR23" i="9"/>
  <c r="CQ23" i="9"/>
  <c r="CS23" i="9" s="1"/>
  <c r="CR23" i="8"/>
  <c r="CQ23" i="8"/>
  <c r="CS23" i="8" s="1"/>
  <c r="CR25" i="8"/>
  <c r="CQ25" i="8"/>
  <c r="CS25" i="8" s="1"/>
  <c r="CR23" i="7"/>
  <c r="CQ23" i="7"/>
  <c r="CS23" i="7" s="1"/>
  <c r="CR25" i="6"/>
  <c r="CQ25" i="6"/>
  <c r="CS25" i="6" s="1"/>
  <c r="CR27" i="6"/>
  <c r="CQ27" i="6"/>
  <c r="CS27" i="6" s="1"/>
  <c r="CR24" i="6"/>
  <c r="CQ24" i="6"/>
  <c r="CS24" i="6" s="1"/>
  <c r="CR23" i="6"/>
  <c r="CQ23" i="6"/>
  <c r="CS23" i="6" s="1"/>
  <c r="CR28" i="6"/>
  <c r="CQ28" i="6"/>
  <c r="CS28" i="6" s="1"/>
  <c r="CR26" i="6"/>
  <c r="CQ26" i="6"/>
  <c r="CS26" i="6" s="1"/>
  <c r="CR23" i="5"/>
  <c r="CQ23" i="5"/>
  <c r="CS23" i="5" s="1"/>
  <c r="CR24" i="8"/>
  <c r="CQ24" i="8"/>
  <c r="CS24" i="8" s="1"/>
  <c r="CR23" i="4"/>
  <c r="CQ23" i="4" l="1"/>
  <c r="CS23" i="4" s="1"/>
  <c r="AY23" i="19" l="1"/>
  <c r="AZ23" i="19" s="1"/>
  <c r="BB23" i="19" s="1"/>
  <c r="BC23" i="19" l="1"/>
  <c r="BD23" i="19"/>
  <c r="CT23" i="19"/>
  <c r="CU23" i="19" s="1"/>
  <c r="CV23" i="19" s="1"/>
  <c r="CT23" i="17"/>
  <c r="CU23" i="17" s="1"/>
  <c r="CV23" i="17" s="1"/>
  <c r="CT25" i="13"/>
  <c r="CU25" i="13" s="1"/>
  <c r="CV25" i="13" s="1"/>
  <c r="CT23" i="13"/>
  <c r="CU23" i="13" s="1"/>
  <c r="CV23" i="13" s="1"/>
  <c r="CT24" i="13"/>
  <c r="CU24" i="13" s="1"/>
  <c r="CV24" i="13" s="1"/>
  <c r="CU25" i="12"/>
  <c r="CV25" i="12" s="1"/>
  <c r="CT23" i="12"/>
  <c r="CU23" i="12" s="1"/>
  <c r="CV23" i="12" s="1"/>
  <c r="CU26" i="12"/>
  <c r="CV26" i="12" s="1"/>
  <c r="CU24" i="12"/>
  <c r="CV24" i="12" s="1"/>
  <c r="AY23" i="7"/>
  <c r="AZ23" i="7" s="1"/>
  <c r="BB23" i="7" s="1"/>
  <c r="AY23" i="6"/>
  <c r="AZ23" i="6" s="1"/>
  <c r="BB23" i="6" s="1"/>
  <c r="AY24" i="6"/>
  <c r="AZ24" i="6" s="1"/>
  <c r="BB24" i="6" s="1"/>
  <c r="AY25" i="6"/>
  <c r="AZ25" i="6" s="1"/>
  <c r="BB25" i="6" s="1"/>
  <c r="AY26" i="6"/>
  <c r="AZ26" i="6" s="1"/>
  <c r="BB26" i="6" s="1"/>
  <c r="AY27" i="6"/>
  <c r="AZ27" i="6" s="1"/>
  <c r="BB27" i="6" s="1"/>
  <c r="AY28" i="6"/>
  <c r="AZ28" i="6" s="1"/>
  <c r="BB28" i="6" s="1"/>
  <c r="F10" i="24" l="1"/>
  <c r="F21" i="24"/>
  <c r="F6" i="24"/>
  <c r="F15" i="24"/>
  <c r="F9" i="24"/>
  <c r="AE5" i="16"/>
  <c r="AE4" i="16"/>
  <c r="AE3" i="16"/>
  <c r="AE2" i="16"/>
  <c r="AE5" i="19"/>
  <c r="AE4" i="19"/>
  <c r="AE3" i="19"/>
  <c r="AE2" i="19"/>
  <c r="AE5" i="13"/>
  <c r="AE4" i="13"/>
  <c r="AE3" i="13"/>
  <c r="AE2" i="13"/>
  <c r="AE4" i="17"/>
  <c r="AE2" i="17"/>
  <c r="AE5" i="17"/>
  <c r="AE3" i="17"/>
  <c r="AE5" i="12"/>
  <c r="AE3" i="12"/>
  <c r="AE4" i="12"/>
  <c r="AE2" i="12"/>
  <c r="CT19" i="11"/>
  <c r="CU19" i="11" s="1"/>
  <c r="CV19" i="11" s="1"/>
  <c r="CT18" i="11"/>
  <c r="CU18" i="11" s="1"/>
  <c r="CV18" i="11" s="1"/>
  <c r="CT16" i="11"/>
  <c r="CU16" i="11" s="1"/>
  <c r="CV16" i="11" s="1"/>
  <c r="CT17" i="11"/>
  <c r="CU17" i="11" s="1"/>
  <c r="CV17" i="11" s="1"/>
  <c r="CT20" i="11"/>
  <c r="CU20" i="11" s="1"/>
  <c r="CV20" i="11" s="1"/>
  <c r="CT23" i="9"/>
  <c r="CU23" i="9" s="1"/>
  <c r="CV23" i="9" s="1"/>
  <c r="CT24" i="9"/>
  <c r="CU24" i="9" s="1"/>
  <c r="CV24" i="9" s="1"/>
  <c r="CT24" i="8"/>
  <c r="CU24" i="8" s="1"/>
  <c r="CV24" i="8" s="1"/>
  <c r="CT23" i="8"/>
  <c r="CU23" i="8" s="1"/>
  <c r="CV23" i="8" s="1"/>
  <c r="CT25" i="8"/>
  <c r="CU25" i="8" s="1"/>
  <c r="CV25" i="8" s="1"/>
  <c r="BC23" i="7"/>
  <c r="BD23" i="7"/>
  <c r="CT23" i="7"/>
  <c r="CU23" i="7" s="1"/>
  <c r="CV23" i="7" s="1"/>
  <c r="BC27" i="6"/>
  <c r="BD27" i="6"/>
  <c r="CT27" i="6"/>
  <c r="CU27" i="6" s="1"/>
  <c r="CV27" i="6" s="1"/>
  <c r="BC26" i="6"/>
  <c r="BD26" i="6"/>
  <c r="CT26" i="6"/>
  <c r="CU26" i="6" s="1"/>
  <c r="CV26" i="6" s="1"/>
  <c r="BC28" i="6"/>
  <c r="BD28" i="6"/>
  <c r="CT28" i="6"/>
  <c r="CU28" i="6" s="1"/>
  <c r="CV28" i="6" s="1"/>
  <c r="BC24" i="6"/>
  <c r="BD24" i="6"/>
  <c r="CT24" i="6"/>
  <c r="CU24" i="6" s="1"/>
  <c r="CV24" i="6" s="1"/>
  <c r="BC25" i="6"/>
  <c r="BD25" i="6"/>
  <c r="CT25" i="6"/>
  <c r="CU25" i="6" s="1"/>
  <c r="CV25" i="6" s="1"/>
  <c r="BC23" i="6"/>
  <c r="BD23" i="6"/>
  <c r="CT23" i="6"/>
  <c r="CU23" i="6" s="1"/>
  <c r="CV23" i="6" s="1"/>
  <c r="AZ23" i="4"/>
  <c r="BB23" i="4" s="1"/>
  <c r="F20" i="24" l="1"/>
  <c r="F14" i="24"/>
  <c r="F18" i="24"/>
  <c r="F16" i="24"/>
  <c r="F7" i="24"/>
  <c r="AE5" i="7"/>
  <c r="AE3" i="7"/>
  <c r="AE2" i="7"/>
  <c r="AE4" i="7"/>
  <c r="AE5" i="6"/>
  <c r="AE4" i="6"/>
  <c r="AE3" i="6"/>
  <c r="AE2" i="6"/>
  <c r="AE2" i="10"/>
  <c r="AE5" i="10"/>
  <c r="AE4" i="10"/>
  <c r="AE3" i="10"/>
  <c r="AE4" i="9"/>
  <c r="AE2" i="9"/>
  <c r="AE5" i="9"/>
  <c r="AE3" i="9"/>
  <c r="AE5" i="8"/>
  <c r="AE4" i="8"/>
  <c r="AE2" i="8"/>
  <c r="AE3" i="8"/>
  <c r="CT23" i="5"/>
  <c r="CU23" i="5" s="1"/>
  <c r="CV23" i="5" s="1"/>
  <c r="CT23" i="4"/>
  <c r="CU23" i="4" s="1"/>
  <c r="CV23" i="4" s="1"/>
  <c r="F11" i="24" s="1"/>
  <c r="BD23" i="4"/>
  <c r="BC23" i="4"/>
  <c r="F13" i="24" l="1"/>
  <c r="F24" i="24" s="1"/>
  <c r="AE5" i="4"/>
  <c r="AE4" i="4"/>
  <c r="AE2" i="4"/>
  <c r="AE3" i="4"/>
  <c r="AE2" i="5"/>
  <c r="L10" i="24" s="1"/>
  <c r="AE3" i="5"/>
  <c r="AE5" i="5"/>
  <c r="AE4" i="5"/>
  <c r="F25" i="24" l="1"/>
  <c r="G18" i="24" s="1"/>
  <c r="H18" i="24" s="1"/>
  <c r="G7" i="24" l="1"/>
  <c r="H7" i="24" s="1"/>
  <c r="G19" i="24"/>
  <c r="H19" i="24" s="1"/>
  <c r="G11" i="24"/>
  <c r="H11" i="24" s="1"/>
  <c r="G14" i="24"/>
  <c r="H14" i="24" s="1"/>
  <c r="G10" i="24"/>
  <c r="H10" i="24" s="1"/>
  <c r="G21" i="24"/>
  <c r="H21" i="24" s="1"/>
  <c r="G12" i="24"/>
  <c r="H12" i="24" s="1"/>
  <c r="G8" i="24"/>
  <c r="H8" i="24" s="1"/>
  <c r="G17" i="24"/>
  <c r="H17" i="24" s="1"/>
  <c r="G13" i="24"/>
  <c r="H13" i="24" s="1"/>
  <c r="G22" i="24"/>
  <c r="H22" i="24" s="1"/>
  <c r="G16" i="24"/>
  <c r="H16" i="24" s="1"/>
  <c r="G6" i="24"/>
  <c r="H6" i="24" s="1"/>
  <c r="G15" i="24"/>
  <c r="H15" i="24" s="1"/>
  <c r="G9" i="24"/>
  <c r="H9" i="24" s="1"/>
  <c r="G20" i="24"/>
  <c r="H20" i="24" s="1"/>
</calcChain>
</file>

<file path=xl/comments1.xml><?xml version="1.0" encoding="utf-8"?>
<comments xmlns="http://schemas.openxmlformats.org/spreadsheetml/2006/main">
  <authors>
    <author>tc={17987801-27E1-4A7E-A7EB-AFE093F25A1A}</author>
  </authors>
  <commentList>
    <comment ref="BE25"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@Yolanda Gallego </t>
        </r>
      </text>
    </comment>
  </commentList>
</comments>
</file>

<file path=xl/sharedStrings.xml><?xml version="1.0" encoding="utf-8"?>
<sst xmlns="http://schemas.openxmlformats.org/spreadsheetml/2006/main" count="4515" uniqueCount="728">
  <si>
    <t>Analisis de Riesgo: Impacto vs. Probabilidad</t>
  </si>
  <si>
    <t>Riesgo Inherente</t>
  </si>
  <si>
    <t>Calificación del Control</t>
  </si>
  <si>
    <t>Riesgo Residual</t>
  </si>
  <si>
    <t>Movimiento según el control</t>
  </si>
  <si>
    <t>Probabilidad</t>
  </si>
  <si>
    <t>IMPACTO</t>
  </si>
  <si>
    <t>Nivel</t>
  </si>
  <si>
    <t>Descriptor</t>
  </si>
  <si>
    <t>Frecuencia</t>
  </si>
  <si>
    <t>1 - Leve</t>
  </si>
  <si>
    <t>2 - Menor</t>
  </si>
  <si>
    <t>3 - Moderado</t>
  </si>
  <si>
    <t>4 - Mayor</t>
  </si>
  <si>
    <t>5 - Catastrófico</t>
  </si>
  <si>
    <t>Muy Baja</t>
  </si>
  <si>
    <t>La actividad que conlleva el riesgo se ejecuta como máximo 2 veces por año</t>
  </si>
  <si>
    <t>PROBABILIDAD</t>
  </si>
  <si>
    <t>Baja</t>
  </si>
  <si>
    <t>La actividad que conlleva el riesgo se ejecuta de 3 a 19 veces por año</t>
  </si>
  <si>
    <t>5 - Muy Alta</t>
  </si>
  <si>
    <t>MAYOR</t>
  </si>
  <si>
    <t>CATASTRÓFICO</t>
  </si>
  <si>
    <t>Media</t>
  </si>
  <si>
    <t>La actividad que conlleva el riesgo se ejecuta de 20 a 100 veces por año</t>
  </si>
  <si>
    <t>4 - Alta</t>
  </si>
  <si>
    <t>MODERADO</t>
  </si>
  <si>
    <t>Alta</t>
  </si>
  <si>
    <t>La actividad que conlleva el riesgo se ejecuta mínimo 101 veces por año y máximo 1000 veces por año</t>
  </si>
  <si>
    <t>3 - Media</t>
  </si>
  <si>
    <t>BAJO</t>
  </si>
  <si>
    <t>Muy Alta</t>
  </si>
  <si>
    <t>La actividad que conlleva el riesgo se ejecuta más de 1000 veces por año</t>
  </si>
  <si>
    <t>2 - Baja</t>
  </si>
  <si>
    <t>1 - Muy Baja</t>
  </si>
  <si>
    <t>Impacto</t>
  </si>
  <si>
    <t>Nº</t>
  </si>
  <si>
    <t>Pregunta:</t>
  </si>
  <si>
    <t>Si el riesgo se materializa podría…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</si>
  <si>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</si>
  <si>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</si>
  <si>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</si>
  <si>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</si>
  <si>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</si>
  <si>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</si>
  <si>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 xml:space="preserve">¿Afectar la generación de los productos o la prestación de servicios? </t>
  </si>
  <si>
    <t xml:space="preserve">¿Dar lugar al detrimento de calidad de vida de la comunidad por la pérdida del bien, servicios o recursos públicos? </t>
  </si>
  <si>
    <t>¿Generar pérdida de información de la entidad?</t>
  </si>
  <si>
    <t>¿Generar intervención de los órganos de control, de la Fiscalía u otro ente?</t>
  </si>
  <si>
    <t>¿Dar lugar a procesos sancionatorios?</t>
  </si>
  <si>
    <t>¿Dar lugar a procesos disciplinarios?</t>
  </si>
  <si>
    <t xml:space="preserve">¿Dar lugar a procesos fiscales? </t>
  </si>
  <si>
    <t>¿Dar lugar a procesos penales?</t>
  </si>
  <si>
    <t xml:space="preserve">¿Generar pérdida de credibilidad del sector? </t>
  </si>
  <si>
    <t>¿Ocasionar lesiones físicas o pérdida de vidas humanas?</t>
  </si>
  <si>
    <t>Una respuesta posivita clasifica el impacto inmediatamente como "Catastrófico"</t>
  </si>
  <si>
    <t>¿Afectar la imagen regional?</t>
  </si>
  <si>
    <t>¿Afectar la imagen nacional?</t>
  </si>
  <si>
    <t>¿Generar daño ambiental?</t>
  </si>
  <si>
    <r>
      <rPr>
        <b/>
        <sz val="11"/>
        <color theme="1"/>
        <rFont val="Calibri"/>
        <family val="2"/>
        <scheme val="minor"/>
      </rPr>
      <t>Nota:</t>
    </r>
    <r>
      <rPr>
        <sz val="11"/>
        <color theme="1"/>
        <rFont val="Calibri"/>
        <family val="2"/>
        <scheme val="minor"/>
      </rPr>
      <t xml:space="preserve"> La siguiente información fue tomada de la Guía de Riesgos Gestión, Corrupción y Seg. Digital DAFP - 2018</t>
    </r>
  </si>
  <si>
    <t>PROCESO</t>
  </si>
  <si>
    <t>PUNTAJE RIESGO</t>
  </si>
  <si>
    <t>PUNTAJE RELATIVO</t>
  </si>
  <si>
    <t>CRITICIDAD</t>
  </si>
  <si>
    <t>CANTIDAD DE RIESGOS</t>
  </si>
  <si>
    <t>NIVEL DE RIESGO</t>
  </si>
  <si>
    <t>CANTIDAD</t>
  </si>
  <si>
    <t>Planeación y Direccionamiento Estratégico</t>
  </si>
  <si>
    <t>Gestión de Comunicaciones</t>
  </si>
  <si>
    <t>Explotacion de Juegos de Suerte y Azar</t>
  </si>
  <si>
    <t>Gestión de Recaudo</t>
  </si>
  <si>
    <t>Control, Inspección y Fiscalización</t>
  </si>
  <si>
    <t>TOTAL</t>
  </si>
  <si>
    <t>Atención y Servicio al Cliente</t>
  </si>
  <si>
    <t>Gestión del Talento Humano</t>
  </si>
  <si>
    <t>Gestión Financiera y Contable</t>
  </si>
  <si>
    <t>Gestión de Bienes y Servicios</t>
  </si>
  <si>
    <t>Gestión Documental</t>
  </si>
  <si>
    <t>Gestión de las Tecnologías y la Información</t>
  </si>
  <si>
    <t>Gestión Jurídica</t>
  </si>
  <si>
    <t>Evaluación Independiente y Control a la Gestión</t>
  </si>
  <si>
    <t>Cumplimiento y Gestión LA/FT/FPADM</t>
  </si>
  <si>
    <t>Control Interno Disciplinario</t>
  </si>
  <si>
    <t>Protección de Datos Personales</t>
  </si>
  <si>
    <t>Cumplimiento y Gestion Anticorrupción y Sistema de Gestión Antisoborno SGAS</t>
  </si>
  <si>
    <t>Mínimo</t>
  </si>
  <si>
    <t>Máximo</t>
  </si>
  <si>
    <t>CONTROL DE CAMBIOS</t>
  </si>
  <si>
    <t>Fecha</t>
  </si>
  <si>
    <t>Descripción</t>
  </si>
  <si>
    <t>Versión</t>
  </si>
  <si>
    <t>01</t>
  </si>
  <si>
    <t>02</t>
  </si>
  <si>
    <t>03</t>
  </si>
  <si>
    <t>FORMATO GESTIÓN DE RIESGOS DE SOBORNO</t>
  </si>
  <si>
    <t>CÓDIGO</t>
  </si>
  <si>
    <t>RESPONSABLE</t>
  </si>
  <si>
    <t>Oficina Asesora de Planeación</t>
  </si>
  <si>
    <t>IDENTIFICACIÓN DEL RIESGO</t>
  </si>
  <si>
    <t>VALORACIÓN DEL RIESGO INHERENTE</t>
  </si>
  <si>
    <t>CONTROLES</t>
  </si>
  <si>
    <t>VALORACIÓN DE CONTROLES</t>
  </si>
  <si>
    <t>VALORACIÓN DE RIESGO RESUDIAL</t>
  </si>
  <si>
    <t>Procedimiento</t>
  </si>
  <si>
    <t>Posibles hechos de soborno</t>
  </si>
  <si>
    <t>Terceros, funciones o cargos expuestos al hecho de soborno</t>
  </si>
  <si>
    <t>Consecuencias (Efectos de la incertidumbre sobre los objetivos estratégicos)</t>
  </si>
  <si>
    <t>Codificación</t>
  </si>
  <si>
    <t>Si el Riesgo se materializa, podria…</t>
  </si>
  <si>
    <t>Impacto del riesgo inherente</t>
  </si>
  <si>
    <t>Probabilidad de Ocurrencia del riesgo inherente</t>
  </si>
  <si>
    <t>Valoración de riesgo Inherente</t>
  </si>
  <si>
    <t>Controles existentes</t>
  </si>
  <si>
    <t>Responsable del control</t>
  </si>
  <si>
    <t>Evidencia de ejecucion</t>
  </si>
  <si>
    <t>Asignación del responsable</t>
  </si>
  <si>
    <t>Segregación y autoridad del responsable</t>
  </si>
  <si>
    <t>Periodicidad</t>
  </si>
  <si>
    <t>Proposito</t>
  </si>
  <si>
    <t>Como se realiza el control</t>
  </si>
  <si>
    <t>Que pasa con las observaciones o desviaciones</t>
  </si>
  <si>
    <t>Evidencia de ejecucion del control</t>
  </si>
  <si>
    <t>Ejecución del control</t>
  </si>
  <si>
    <t>Solidez del control</t>
  </si>
  <si>
    <t>Solidez Conjunta</t>
  </si>
  <si>
    <t>Controles ayudan a disminuir probabilidad</t>
  </si>
  <si>
    <t>Controles ayudan a disminuir impacto</t>
  </si>
  <si>
    <t>Índice</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</si>
  <si>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</si>
  <si>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</si>
  <si>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</si>
  <si>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</si>
  <si>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</si>
  <si>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 xml:space="preserve">¿Genera pérdida de recursos económicos? </t>
  </si>
  <si>
    <t>¿Afecta la generación de los productos o la prestación de servicios?</t>
  </si>
  <si>
    <t>¿Da lugar al detrimento de calidad de vida de la comunidad por la pérdida del bien, servicios o recursos públicos?</t>
  </si>
  <si>
    <t>¿Genera pérdida de información en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</si>
  <si>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</si>
  <si>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</si>
  <si>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</si>
  <si>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</si>
  <si>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</si>
  <si>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</si>
  <si>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</si>
  <si>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</si>
  <si>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</si>
  <si>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</si>
  <si>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Numero de selección</t>
  </si>
  <si>
    <t>Escala 1</t>
  </si>
  <si>
    <t>Escala 2</t>
  </si>
  <si>
    <t>Fecha de corte</t>
  </si>
  <si>
    <t>Materialización del riesgo en el periodo</t>
  </si>
  <si>
    <t>Avance cualitativo</t>
  </si>
  <si>
    <t>Enlace de evidencias ejecución del control</t>
  </si>
  <si>
    <t>Enlace de evidencias ejecución del plan de acción</t>
  </si>
  <si>
    <t>PRO332-187
PLAN ESTRATÉGICO</t>
  </si>
  <si>
    <t xml:space="preserve">Jefe Oficina Asesora de Planeación </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</si>
  <si>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
4. Pérdida de confianza en la capacidad de gestión de la Lotería frente a todas las contrapartes.
5. Pérdida de confianza en la capacidad de gestión de la Lotería frente a sus colaboradores.
6. Detrimento patrimonial, desgaste administrativo e investigaciones disciplinarias.
7. Posible pérdida de recursos económicos causada por una disminución en las ventas.
8. Violación de los principios de transparencia de la entidad.</t>
  </si>
  <si>
    <t>PL-01</t>
  </si>
  <si>
    <t>SI</t>
  </si>
  <si>
    <t>NO</t>
  </si>
  <si>
    <t>1. Registrar y gestionar la formulación del plan estratégico, cada 4 años con el proposito de definir la dirección a largo plazo de la Lotería y establecer objetivos y acciones para alcanzar esa visión. El cual debe ir acompañado de las respectivos evidencias de su formulación y aprobación</t>
  </si>
  <si>
    <t>Comité de Gestión y Desempeño
Profesional Oficina Asesora de Planeación</t>
  </si>
  <si>
    <t>Acta donde se evidencia la validación ante el CIDGYD</t>
  </si>
  <si>
    <t>Asignado</t>
  </si>
  <si>
    <t>Adecuado</t>
  </si>
  <si>
    <t>Oportuna</t>
  </si>
  <si>
    <t>Prevenir</t>
  </si>
  <si>
    <t>Confiable</t>
  </si>
  <si>
    <t>Se investigan y se resuelven oportunamente</t>
  </si>
  <si>
    <t>Completa</t>
  </si>
  <si>
    <t>Siempre se ejecuta</t>
  </si>
  <si>
    <t>Directamente</t>
  </si>
  <si>
    <t>No disminuye</t>
  </si>
  <si>
    <t>No</t>
  </si>
  <si>
    <t>Ofrecimiento de dádivas o beneficios por parte de un interesado al profesional de la Oficina para no incluir un incumplimiento de metas dentro del seguimiento</t>
  </si>
  <si>
    <t>Jefe Oficina Asesora de Planeación 
Profesional de la Oficina Asesora de Planeación</t>
  </si>
  <si>
    <t>1. Información Distorsionada: Los indicadores estratégicos proporcionarán una imagen distorsionada de la situación real, lo que dificultará la toma de decisiones basada en datos precisos.
2. Errores en la Planificación: Las decisiones estratégicas pueden basarse en información incorrecta, lo que podría llevar a una planificación deficiente y a la asignación inadecuada de recursos.
3. Pérdida de Confianza: Las partes interesadas pueden perder la confianza en la organización si se descubre que los informes de indicadores estratégicos son manipulados, lo que puede tener un impacto negativo en la relación con inversores, clientes y empleados.
4. Riesgo Legal y Regulatorio: Manipular los informes de indicadores estratégicos puede exponer a la organización a sanciones legales y regulatorias por prácticas engañosas o fraudulentas.
5. Impacto en el Rendimiento: La falta de precisión en los informes puede llevar a una evaluación inadecuada del desempeño de la organización y afectar su capacidad para alcanzar sus objetivos estratégicos.</t>
  </si>
  <si>
    <t>PL-02</t>
  </si>
  <si>
    <t>1. Elaborar el reporte de seguimiento de forma trimestral con el proposito de identificar posibles dificultades o retrasos que se estén presentando y que no permitan el cumplimiento de los objetivos iniciales, este reporte se socializa a todos los miembros del CIDGYD.</t>
  </si>
  <si>
    <t>Reporte trimestral de seguimiento</t>
  </si>
  <si>
    <t>PRO332-189
FORMULACIÓN, IMPLEMENTACIÓN Y SEGUIMIENTO DE LOS PROYECTOS DE INVERSIÓN</t>
  </si>
  <si>
    <t>1. Desalineación Estratégica: La mala formulación puede llevar a proyectos que no se alinean con los objetivos estratégicos de la organización, lo que causa desviaciones en la dirección planificada.
2. Riesgos Legales y Regulatorios: Incumplir regulaciones o normativas relacionadas con la inversión puede exponer a la organización a riesgos legales y multas.
3. Retrasos y Costos Adicionales: Una mala implementación puede resultar en retrasos en el proyecto y costos adicionales no previstos, lo que afecta la rentabilidad y la eficiencia del proyecto.
4. Incumplimiento de Objetivos: Los proyectos mal formulados pueden no cumplir con los objetivos estratégicos de la organización, lo que socava la efectividad de la inversión.</t>
  </si>
  <si>
    <t>PL-03</t>
  </si>
  <si>
    <t>PL-04</t>
  </si>
  <si>
    <t>Todas los procesos y /o dependencias</t>
  </si>
  <si>
    <t>PRO310-542
FORMULACIÓN Y SEGUIMIENTO A PLANES INSTITUCIONALES</t>
  </si>
  <si>
    <t>1. Desviación de Objetivos Estratégicos: Un seguimiento deficiente puede llevar a una desviación significativa respecto a los objetivos estratégicos de la organización.
2. Pérdida de Enfoque: La falta de seguimiento adecuado puede resultar en la pérdida de enfoque en las metas y prioridades estratégicas.
3. Comunicación Deficiente: La falta de seguimiento puede dificultar la comunicación interna sobre el progreso y el rendimiento de la organización.
4. Pérdida de Confianza de las Partes Interesadas: Las partes interesadas, como los inversores, los clientes y los colaboradores, pueden perder la confianza en la capacidad de la organización para lograr sus objetivos y metas.</t>
  </si>
  <si>
    <t>Un servidor o contratista de la entidad ofrece, promete o entrega dádivas o beneficios indebidos de cualquier valor a auditores internos/externos, con el propósito de ocultar, modificar o adulterar los hallazgos o resultados de auditoría.</t>
  </si>
  <si>
    <t>Auditores internos/externos</t>
  </si>
  <si>
    <t>1. Deterioro reputacional de la Entidad frente al sector en el que opera y organismos de control.
2. Detrimento patrimonial, desgaste administrativo e investigaciones disciplinarias.</t>
  </si>
  <si>
    <t>1. Todos los servidores y contratistas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Reporte ante el Oficial de Cumplimiento de posibles hechos de soborno en la Lotería de Bogotá de conformidad con el procedimiento Gestion de Denuncias de soborno, actividad 1 que registra: «sensibilizar a todos los trabadores oficiales, servidores públicos y contratistas sobre el concepto de corrupción y soborno y el procedimiento para su reporte ante el oficial de cumplimiento». Como evidencia se conservan los formatos y documentos utilizados.</t>
  </si>
  <si>
    <t>Compromiso de Integridad, Transparencia y Ética.</t>
  </si>
  <si>
    <t>Indirectamente</t>
  </si>
  <si>
    <t>Subgerencia Comercial y de Operaciones y Oficina de Comunicaciones y Mercadeo</t>
  </si>
  <si>
    <t>Que un usuario a través de las redes sociales ofrezca dadivas y solicite información confidencial de la entidad al Community Manager a cargo de estos canales digitales, difundiendo así información delicada y privada.</t>
  </si>
  <si>
    <t>Contratista de apoyo a la gestión y servidor</t>
  </si>
  <si>
    <t>1. Deterioro de la reputación e imagen de la Lotería de Bogotá frente a los clientes, la ciudadanía y autoridades competentes.
2. Desgaste administrativo e investigaciones disciplinarias.</t>
  </si>
  <si>
    <t>GC-01</t>
  </si>
  <si>
    <t xml:space="preserve">SI </t>
  </si>
  <si>
    <t xml:space="preserve">NO </t>
  </si>
  <si>
    <t xml:space="preserve">1. El primer control lo hace el Community Manager quien es la persona encargada de administrar la comunidad digital. Es quien recibe en primer momento la recepción de los mensajes que llegan en las diferentes redes sociales. 
2. El segundo control sigue a cargo del Community Manager quien identifica que tipo de solicitud está haciendo el usuario a través de la red social. 
3. En el tercer control el Community Manager responde todas las PQRS que estén a su alcance, es decir, aquellas que tiene la capacidad de responder y la información adecuada para dar cierre a la misma. 
4. En el cuarto control el Community valida si se logró dar respuesta, de lo contrario procede a remitirla al área de Atención al Cliente. 
5. En el quinto control, para que el Community Manager dirija esta solicitud al área de Servicio al Cliente, debe seguir una serie de lineamientos que se indican en el Procedimiento de Gestión de Redes Sociales. 
6. El último control queda a cargo de Servicio al Cliente quien se encarga de dar respuesta e ingresar la solicitud al Sistema Distrital para la Gestión de Peticiones Ciudadanas. En este punto el Community Manager dará cierre a la interacción con el usuario en la red social, a través de un mensaje directo en el que se indique que su solicitud se elevó a la oficina de Atención al Cliente e informando el número de registro asignado. </t>
  </si>
  <si>
    <t>Community Manager
Profesional Oficina de Comunicaciones y Mercadeo
Profesional de Atención al Cliente</t>
  </si>
  <si>
    <t>1, Informe mensual de las  PQRS que se reciben a través de las redes sociales.
2. Trazabilidad en el aplicativo. Número de registro de la solicitud.</t>
  </si>
  <si>
    <t xml:space="preserve">PRO332-341
RENDICIÓN DE CUENTAS </t>
  </si>
  <si>
    <t>Que un directivo ofrezca dadivas por colocar información falsa y datos erróneos en el guión y en el vídeo de la rendición de cuentas de la entidad, generando desinformación en la gestión durante cierta temporalidad. (Por ejemplo: cifras modificadas a las reales de las ventas y las transferencias al sistema de Salud).</t>
  </si>
  <si>
    <t xml:space="preserve">1. Deterioro reputacional de la Entidad frente al sector en el que opera y organismos de control.
2. Violación de los principios de transparencia de la entidad.
3. Detrimento patrimonial, desgaste administrativo e investigaciones disciplinarias.    </t>
  </si>
  <si>
    <t>GC-02</t>
  </si>
  <si>
    <t xml:space="preserve">1. El guión que se utiliza para la producción del vídeo que se emite durante la rendición de cuentas, es redactado, revisado y ajustado tanto por el equipo de la oficina de Planeación como de Comunicaciones y Mercadeo. 
2. El segundo control lo realiza el o la gerente en curso de la Lotería de Bogotá, quien hace una revisión final y aprueba el contenido allí descrito. </t>
  </si>
  <si>
    <t>Profesional Oficina de Comunicación y Mercadeo
Profesional Oficina de Planeación
Gerencia General</t>
  </si>
  <si>
    <t>Correos de comunicación.</t>
  </si>
  <si>
    <t>PRO440-590-1
Generación de contenido web</t>
  </si>
  <si>
    <t>GC-03</t>
  </si>
  <si>
    <t>1. El primer control lo hace el responsable o responsables del contenido de cada oficina, área o unidad.Envían una solicitud de actualización de contenidos por medio de mesa de servicio, al correo: mesadeservicio@loteriadebogota.com. La  solicitud debe incluir detalles precisos sobre los cambios necesarios, documentos adjuntos y el link donde se debe actualizar la información.
2.Una vez recibida la solicitud en mesa de servicio se abre un caso en el sistema GLPI. En dicho sistema se crea un ID de la solicitud y se le asigna al encargado para su resolución. El Equipo de Actualización revisa la solicitud y verifica la urgencia de los contenidos propuestos, para establecer el tiempo de espera. Luego, el Administrador de Contenidos recibe la solicitud. Si la solicitud es netamente relacionada con contenidos en la web, el encargado directo es el Administrador de Contenidos; si la solicitud es referente a peticiones sobre el código interno de la página o temas de ingenieria de sistemas, el encargado será designado por la oficina de Gestión Tecnológica e Innovación para realizar el segundo control.
3. El tercer control inicia una vez remitido el correo por parte de mesadeservicio@loteriadebogota.com al Administrador de Contenidos con todas las especificaciones, archivos adjuntos, link de carga y el ID del caso; el Administrador de Contenidos revisa la solicitud y verifica la relevancia, precisión y coherencia de los contenidos propuestos. Luego, el Administrador de Contenidos procede a resolver la solicitud  (según los lineamientos del Manual de Comunicaciones Interno y Externo y la Estrategia de comunicaciones) con la actualización de información, cargue de archivos, corrección de estilo, optimización SEO y todo lo que requiera el caso que esté especificado previamente por el solicitante en el correo de solicitud.
4.Se hace el debido proceso para cumplir con los objetivos de la solicitud, una vez resueltos todos los requerimientos, se hace la última revisión de funcionalidades, enlaces, redacción, optimización SEO y corrección de estilo para proceder a actualizar el estado de caso y se ejecuta el cuarto control.
5.Si todo está correcto,se hace una actualización de estado en el sistema GLPI, por medio del chat de este sistema donde se le notifica al solicitante si ya se cumplió al 100% con la solicitud o si falta alguna información.
Cuando el solicitante revisa el estado del caso se hace el quinto control, puede proceder a enviar un correo con los detalles pendientes a desarrollar, es primordial que esa información faltante sea enviada unicamente al Administrador de Contenidos, ya que si se envía copia a mesadeservicio@loteriadebogota.com será entendida como un nuevo caso, y por ende habria duplicidad de requerimientos.
6.Luego, el Administrador de contenidos actualiza el estado a CERRADO si el caso ya está resuelto en su totalidad y procede a enviar un correo electrónico notificando al solicitante que su solicitud ha sido resuelta y realiza el sexto control.
7.Una vez el Administrador de Contenidos notifique por correo electrónico y por sistema GLPI que la solicitud fue resuelta, el solicitante y responsables de contenido deben verificar que se haya cumplido con las indicaciones solicitadas y ejecutan el séptimo control. Si hay alguna inconsistencia se hará la verificación de los requerimientos faltantes y notificará por correo electrónico al Administrador de Contenidos para que este pueda gestionar y proceder a desarrollar el caso.
8.Una vez verificado por parte del Administrador de Contenidos y por el encargado de cada oficina, área o unidad. que la solicitud fue resuelta al 100% y que los enlaces, información y funcionalidades cumplen con la expectativa de la solicitud, se ejecuta el octavo y último control y se da por terminado el proceso.</t>
  </si>
  <si>
    <t>Profesional Solicitante de la LDB
Profesional Oficina de Gestión Tencológica</t>
  </si>
  <si>
    <t>Trazabilidad en el aplicativo, tickets de solicitudes, correos electrónicos de comunicación.</t>
  </si>
  <si>
    <t>1. Deterioro reputacional de la Entidad frente al sector en el que opera y organismos de control.
2. Detrimento patrimonial, desgaste administrativo e investigaciones disciplinarias.
3. Daño o perdida de información de la Entidad 
4. Posibles sanciones o incumplimientos de marcos Legales y regulatorios.
5. Posibles pérdidas económicas frente a la competencia.</t>
  </si>
  <si>
    <t>Dirección de Operación de Productos y Comercialización y Unidad de Apuestas y Control de Juego</t>
  </si>
  <si>
    <t>Explotación de Juegos de Suerte y Azar</t>
  </si>
  <si>
    <t>Profesional Unidad de Apuestas y Control de Juegos
Jefe Unidad de Apuestas y Control de Juegos</t>
  </si>
  <si>
    <t xml:space="preserve">PRO420-193
FACTURACION Y DESPACHO DE FORMULARIOS DEL
 JUEGO DE APUESTAS PERMANENTES O CHANCE </t>
  </si>
  <si>
    <t>Contratista
Servidor Público
Concesionario</t>
  </si>
  <si>
    <t>1. Incumplimiento del contrato</t>
  </si>
  <si>
    <t>Profesional Unidad de Apuestas y Control de Juegos</t>
  </si>
  <si>
    <t>PRO410-199
ASIGNACIÓN Y DISTRIBUCIÓN DE BILLETERIA</t>
  </si>
  <si>
    <t>Un interesado ofrece o entrega dádivas a el(la) Jefe y los Profesionales de la Secretaria General y /o Director de operación de productos y comercialización encargados de verificar las solicitudes de apertura de cupo de distribución de lotería, para que se pase, altere o modifique alguna de las actividades descritas en los procedimientos  con el fin de favorecer a un tercero.</t>
  </si>
  <si>
    <t>Jefe Director de operaciones y Comercialización de Producto, Jefe Secretaria General, Jefe Oficina de Gestión Tecnológica e Innovación y Jefe Unidad Financiera y Contable</t>
  </si>
  <si>
    <t xml:space="preserve">1. Aprobación de cupos de distribución sin sustento jurídico, administrativo o técnico
2. Viola los principios de transparencia de la entidad.
3. Pérdida de recursos económicos
4. Investigaciones disciplinarias					</t>
  </si>
  <si>
    <t xml:space="preserve">1. Antes de conceder el cupo de distribución a la persona natural o juridica interesada en comercializar el producto , la Lotería de Bogotá realizará verificación del cumplimiento de  los requisitos tecnicos, financieros y juridicos. 
Esta  responsabilidad   está a cargo del Subgerente General y el Director de Operaciones y Comercialización de Productos, revisión financiera  por parte el jefe de la Unidad Financiera y contable, revisión jurídica por parte del profesional y el Secretario General y revisión tecnológica por parte de la Oficina de Gestión Tecnológica e Innovación.  Los controles permiten asegurara el cumplimiento de los requisitos contemplados en el reglamento de distribuidores y su posterior registro en el registro de distribuidores a cargo de la Unidad de Operaciones y Comercialización de productos </t>
  </si>
  <si>
    <t>Acta del Comité de cupos</t>
  </si>
  <si>
    <t>Entrega de dadivas a funcionarios y contratistas del área comercial que mantienen comunicación directa con el distribuidor con el fin de agilizar procesos de asignación y distribución de billeteria sin seguir el procedimiento establecido en el reglamento, vulnerando los artículos que describen las políticas de renovación de pólizas y mantenimiento de cartera.</t>
  </si>
  <si>
    <t>DISTRIBUIDOR,CONTRATISTA, FUNCIONARIO</t>
  </si>
  <si>
    <t>1. Afectacion economica a la Lotería por el no recaudo del valor de la billeteria.
2.Reportes de premios por billetes que no entraron en juego.
3. Incumplimiento al contrato de distribuidores.</t>
  </si>
  <si>
    <t>EJ-04</t>
  </si>
  <si>
    <t>1. Seguimiento y control  sobre vencimientos de pólizas y cartera  bajo estricta supervisión del área comercial, jurídica y de cartera. Informe periódico a cartera sobre distribuidores con pólizas vencidas con el fin de retener despacho de billetería. Como evidencia se tienen los informes periodicos y de seguimiento</t>
  </si>
  <si>
    <t>Profesional Subgerencia Comercial
Profesional Oficina Jurídica
Profesional Cartera
Profesional Área Comercial</t>
  </si>
  <si>
    <t>Informe de seguimiento de polizas</t>
  </si>
  <si>
    <t>EJ-05</t>
  </si>
  <si>
    <t>EJ-06</t>
  </si>
  <si>
    <t>PRO410-199
ASIGNACIÓN Y DISTRIBUICÓN DE BILLETERIA</t>
  </si>
  <si>
    <t xml:space="preserve">Un interesado ofrece o entrega dadivas al auxiliar de la Direccion de Producto y Comercializacion para realizar el despacho de la billeteria sin el cumplimiento de los requisitos. </t>
  </si>
  <si>
    <t>servidor publico</t>
  </si>
  <si>
    <t xml:space="preserve">Perdida de recursos economicos para la Lotería de Bogotá. </t>
  </si>
  <si>
    <t>EJ-07</t>
  </si>
  <si>
    <t xml:space="preserve">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
Como soporte de la ejecución del control resultan los memorandos sobre distribución y retención por parte de la Unidad Financiera dirigidos a la Dirección de Operación de Producto y Comercialización para realizar el despacho. </t>
  </si>
  <si>
    <t>Profesional de Cartera
Profesional de la Dirección de Operación de Productos</t>
  </si>
  <si>
    <t>Memorandos</t>
  </si>
  <si>
    <t xml:space="preserve">PRO410-204
REALIZACIÓN SORTEO LOTERÍA </t>
  </si>
  <si>
    <t xml:space="preserve"> Un tercero ofrece o entrega dadivas al los funcionarios que asisten al sorteo o funcionarios  que realizan las actas de los sorteos para cambiar los resultados en el aplicativo comercial de la Lotería con el fin que se paguen premios de billetes vendidos que no corresponden a los premios resultados de los lanzamientos. </t>
  </si>
  <si>
    <t>servidor publico, contratista</t>
  </si>
  <si>
    <t>Pago de premios de resultados no jugados</t>
  </si>
  <si>
    <t>EJ-08</t>
  </si>
  <si>
    <t xml:space="preserve">1. Una vez sean verificada el acta de resultados y sean firmadas por los delegados, los resultados deben ser bloqueados por el delegado de la elaboración del acta en el sistema comercial para que no puedan ser modificados.
2, Al día siguiente se realiza la revisión del bloquedo del acta por parte del Profesional asignado a la Direccion de Operación de Producto y Comercialización. </t>
  </si>
  <si>
    <t>Delegados Sorteos de la Lotería de Bogotá
Profesional Direccion de Operación de Productos</t>
  </si>
  <si>
    <t>Acta del sorteo</t>
  </si>
  <si>
    <t>servidor publico, Contratista</t>
  </si>
  <si>
    <t>EJ-09</t>
  </si>
  <si>
    <t>Delegados Sorteos de la Lotería de Bogotá</t>
  </si>
  <si>
    <t>EJ-10</t>
  </si>
  <si>
    <t>Actas de mantenimiento y lanzamiento de pruebas previas
Registro fílmico</t>
  </si>
  <si>
    <t>PRO410-237
REVISION Y MANTENIMIENTO DE EQUIPOS DE SORTEO</t>
  </si>
  <si>
    <t>Un tercero ofrece o entrega dadivas al contratista, Funcionario designado por la Dirección de la Operación del producto y comercialización para no realizar el mantenimiento o hacerlo incorrectamente causando una alteracion de los resultados y fallas de las maquinas usadas en los sorteos.</t>
  </si>
  <si>
    <t xml:space="preserve">1. Deterioro reputacional de la Entidad frente a la comunidad, organismos de control y oferentes.                                                                                                                                                                        </t>
  </si>
  <si>
    <t>EJ-11</t>
  </si>
  <si>
    <t xml:space="preserve">1. La Dirección de Operación de Producto y Comercialización debe solicitar la asistencia de los delegados de la Secretaría de Gobierno a los mantenimientos de los equipos.
2. Se realiza programacion de mantenimiento mensualmente , con el delegado de secretaria de gobierno, delegado de loteria de bogota y operador de mantenimineto. 
3. Se realiza acta del proceso, se lleva checklist de los pasos a realizar, el proceso es grabado y monitoriado. se entregan y se guardan las grabaciones con los protocolos pertienentes.                                                 </t>
  </si>
  <si>
    <t>PRO410-393
RECEPCION Y VALIDACION DE PREMIOS</t>
  </si>
  <si>
    <t xml:space="preserve">Pagos de premios sin el cumpliento de los requisitos. 
2. Apertura de procesos disciplinarios
3. Apertura de procesos penales             </t>
  </si>
  <si>
    <t xml:space="preserve">1. Si el premio bruto es mayor a 11 SMMLV se solicita al impresor para verificación de autenticidad del billete; como soporte se cuenta con la certificación del impresor. 
2.si el premio es menor a 11SMMLV la encargada de la Dirección  debe verificar los criterios de autenticidad del Billete de acuerdo al Check List de certificación de autenticidad.
3. Se cuenta con una lista de chequeo en la cual se establecen los requisitos para el pago de los premios, la directora de operación de producto realiza la revisión de los documentos y realiza la solicitud de orden de pago, la Unidad Financiera realiza la validación de la información y realiza la orden de pago. 
4. La Directora de Operación realiza la lectura del premio en el aplicativo comercial, el aplicativo lee el premio y gerera el valor a pagar. </t>
  </si>
  <si>
    <t>Profesional Dirección de Operación de Productos</t>
  </si>
  <si>
    <t>Certificación del impresor
Orden de pago
Registro en el aplicativo</t>
  </si>
  <si>
    <t>PRO410-206
VALIDACIÓN Y LECTURA DE PREMIOS Y PROMOCIOANLES</t>
  </si>
  <si>
    <t xml:space="preserve">Un tercero ofrece o entrega dadivas a los funcionarios de la Lotería de Bogotá para extraer billetes premiados ya pagados y volver a realizar el cobro. </t>
  </si>
  <si>
    <t>distribuidor, Contratista</t>
  </si>
  <si>
    <t xml:space="preserve">1. El encargo de la  Dirección de Operación del Producto y Comercialización semanalmente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2.Los colaboradores de la Dirección de Operación del Producto y Comercialización diariamente ingresan a la dirección con acceso biometrico para lo cual y una vez puesta la huella sobre el lector se coteja el permiso de ingreso con el sistema
3. Una vez los premios y promocionales son recibidos por la Loteria son perforados sin dañar el código de barras para su lectura. </t>
  </si>
  <si>
    <t>Registros biométricos
Planillas de registro
Billetes perforados</t>
  </si>
  <si>
    <t xml:space="preserve">Un distribuidor ofrece o entrega dadivas al auxiliar o Administrativo encargado de radicación para radicar los premios y promocionales a un distribuidor diferente causando un abono de los mismos a un distribuidor inadecuado. </t>
  </si>
  <si>
    <t xml:space="preserve">1. Estados de cuenta incorrectos
2. Apertura de procesos disciplinarios
3. Apertura de procesos penales                                                                                                                                                            </t>
  </si>
  <si>
    <t>1. El encargado de la  Dirección de Operación del Producto y Comercialización diariamente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Los paquetes son registrados en el formato Recibo de Premios a Distribuidores FRO410-30.
2. El encargado de la  Dirección de Operación del Producto y Comercialización diariamente realiza la apertura de todos los paquetes de premio recibidos y verificar que los premios y/o billetes correspondan a la Lotería de Bogotá, posteriormente debe perforar las fracciones en un lugar que no dañe el código de barras.
3. El funcionario asignado de la  Dirección de Operación del Producto y Comercialización diariamente realiza la radicación de los paquetes de premios perforados en el aplicativo tecnologico comercial de la loteria, posteriormente los dos auxiliares (auxiliar administrativo y auxiliar ) de la  Dirección de Operación del Producto y Comercialización deben leer (lectura del código de barras de cada fracción) los premios y promocionales, al finalizar la lectura de cada paquete por distribuidor se debe comparar el total del valor leido con respecto al total del valor reportado en la planilla del distribuidor.
4. El auxiliar de la Dirección de Operación del Producto y Comercialización termina de leer todos los premios y emite un reporte, el cual consolida la totalidad de premios reconocidos al distribuidor. Con este reporte realiza una revisión diaria conjunta con el profesional de cartera con el fin de comparar los premios renocidos vs las autoliquidaciones de cada distribuidor y su estado de cartera. 
5. El profesional de la Dirección de Operación del Producto y Comercialización diariamente  debe revisar que las diferencias presentadas se encuentren justificadas en el reporte respectivo (Reporte resumen de relaciones de premios leidos). Si todo está correcto procede a validar y cargar en el sistema comercial  los premios y promocionales</t>
  </si>
  <si>
    <t>Formato Recibo de Premios a Distribuidores
Billetes perforados
Reporte de revisión
Registros en el sistema comercial</t>
  </si>
  <si>
    <t xml:space="preserve"> PRO410-342 
INSCRIPCIÓN, REGISTRO DE DISTRIBUIDORES Y ASIGNACIÓN DE CUPO</t>
  </si>
  <si>
    <t>Un distribuidor ofrece o entrega dadivas al Director de Operación de Producto y Comercialización para la inscripción en el registro de distribudiores sin el cumplimiento de los requisitos.</t>
  </si>
  <si>
    <t>1, Cartera pendiente de cobro 
2. Apertura de procesos disciplinarios</t>
  </si>
  <si>
    <t xml:space="preserve">1, Secretaria General realiza la revisión de los documentos para el perfeccionamiento del contrato 
2, Secretaria General recibe garantía y contrato de parte del Distribuidor y proceder a su revisión. Se hace revision a la garantia para poder aprobarla.
3, El comité de cupos aprueba el cupo asignado, para lo cual queda como evidencia las actas del comité. </t>
  </si>
  <si>
    <t>Comité de Cupos
Profesional Secretaría General</t>
  </si>
  <si>
    <t>Acta del Comité de cupos
Correos de comunicación</t>
  </si>
  <si>
    <t xml:space="preserve"> PRO410-466
 AUMENTO Y DISMINUCIÓN DE CUPO</t>
  </si>
  <si>
    <t>Un distribuidor ofrece o entrega dadivas al Director de Operación de Producto y Comercialización para que realice un aumento de cupo de billeteria con ventas bajas</t>
  </si>
  <si>
    <t xml:space="preserve">1, El comité de cupos realiza la aprobación del aumento de cupos, para lo cual quedan como aprobaciones del aumento las actas de comité de cupos. </t>
  </si>
  <si>
    <t>Comité de Cupos</t>
  </si>
  <si>
    <t>Unidad Financiera y Contable</t>
  </si>
  <si>
    <t xml:space="preserve">PRO310-470
Custodia de garantías en tesorería como respaldo al contrato de distribuidores </t>
  </si>
  <si>
    <t>Un tercero ofrece dadivas al funcionario encargado de la custodia de la garantía (CDT) para entregar el titulo valor sin previa autorización con el fin de ser cobrado en la entidad financiera.</t>
  </si>
  <si>
    <t xml:space="preserve">Distribuidor 
Funcionario
</t>
  </si>
  <si>
    <t xml:space="preserve">01.Quedar sin respaldo la entrega de la billetera. 
02. posible perdía de recursos.
03. Deterioro reputaciones frente a los entes de control.
</t>
  </si>
  <si>
    <t>GF-01</t>
  </si>
  <si>
    <t>01. Recibir el titulo valor (cdt) por  la secretaria general, como garantía al respaldo de la entrega de billeteria a los diferentes distribuidores . remitido mediante oficio radicado por parte de la secretaria general, al tesorero para su custodia, cada vez que ocurra la actividad.
02 .Solicitar  la certificación por el tesorero del endoso a nombre de la lotería de Bogotá, a la entidad financiera que emitio el titulo valor (cdt). cada  vez que se genere la garantia.
03.Custodiar por parte de Tesorería  estos documentos en caja fuerte ubicada en el area de tesoreria,. de manera permanente hasta que se de fin a la garantia..
04. Llevar control, verificando la existencia fisica del titulo valor, y  relación actualizada de estos, por parte de Tesorería  de manera permanente.
Como evidencia del control se conservan los correos de comunicación y la documentacion de control generada en la Unidad Financiera y Contable</t>
  </si>
  <si>
    <t>Profesional de Tesorería
Jefe Secretaría General</t>
  </si>
  <si>
    <t>Correos de Comunicación
Documentos de certificación</t>
  </si>
  <si>
    <t>Tercero</t>
  </si>
  <si>
    <t>GF-02</t>
  </si>
  <si>
    <t>GF-03</t>
  </si>
  <si>
    <t>PRO 330-232
ADMINSTRACION CAJA MENOR</t>
  </si>
  <si>
    <t>Un funcionario ofrece dadivas con el objetivo de legalizar un gasto pasados los cinco días establecidos como plazo para su presentación.</t>
  </si>
  <si>
    <t>Profesional del Almacén / Responsable caja menor</t>
  </si>
  <si>
    <t>Pérdida de recursos económicos</t>
  </si>
  <si>
    <t>1. El encargado de la caja menor, designado mediante acto administrativo de forma anual, deberá contar con los soportes físicos, actualizados diariamente, sobre la ejecución y legalización de gastos de caja menor.
Como evidencia se conservan los recibos, cuentas de cobro, facturas y comprobantes de egreso de caja menor</t>
  </si>
  <si>
    <t>Profesional Caja Menor</t>
  </si>
  <si>
    <t>Recibos, cuentas de cobro, facturas y comprobantes de egreso de caja menor</t>
  </si>
  <si>
    <t>PRO310-249
Generación Estados financieros</t>
  </si>
  <si>
    <t>Un interesdado ofrece dadivas para generar registros contables sin el cumplimiento de los requisitos legales para beneficio propio o de un tercero</t>
  </si>
  <si>
    <t>Profesional IV Contabilidad</t>
  </si>
  <si>
    <t>1. Hallazgos de Entes de Control
2. Investigaciones y/o sanciones
3. Perdida de credibilidad e imagen institucional
4. Pérdidas económicas</t>
  </si>
  <si>
    <t>El Profesional IV de la Unidad Financiera y Contable es el único funcionario con perfil habilitado en el aplicativo para realizar modificaciones contables. El aplicativo genera la trazabilidad de todos los movimientos contables realizados.
Finalmente, el Profesional IV realiza las conciliaciones respectivas con el encargado de apoyo en la Unidad Financiera y Contable y los responsables de esta tarea dentro de las diferentes dependencias de la Entidad.
Como evidencia se conservan los estados financieros, asientos contables, conciliaciones realizadas y registros de trazabilidad en el aplicativo.</t>
  </si>
  <si>
    <t>Profesional IV Unidad Financiera y Contable</t>
  </si>
  <si>
    <t>Estados Financieros
Asientos Contables
Consiliaciones realizadas
Registros en el aplicativo financiero</t>
  </si>
  <si>
    <t>PRO310-251
Elaboración de Orden de Pago</t>
  </si>
  <si>
    <t>Que le ofrezcan recursos o dávidas al profesional que elabora las Ordenes de Pago para no efectuar o efectuar a una tarifa menor en los descuentos de ley.</t>
  </si>
  <si>
    <t>1. Sanciones por parte de Entes de Control
2. Sanciones por parte de la DIAN</t>
  </si>
  <si>
    <t>El supervisor del contrato o lider de area responsable recibe la factura o documento equivalente para la orden de pago por medio de radicado SIGA con todos sus soportes correspondientes. Posteriormente, el supervisor solicita la generacion de la orden de pago por medio del aplicativo financiero con todos sus anexos correspondientes.
El Jefe de la Unidad Financiera y Contable revisa las Ordenes de Pago elaboradas por el profesional de contabilidad, verifica el valor y que contengan los soportes respectivos. En caso de que se encuentren inconsistencias o falta de documentacion, la orden es denegada y devuelta para su correccion.</t>
  </si>
  <si>
    <t>Profesional Unidad Financiera y Contable que no elabore Ordenes de Pago</t>
  </si>
  <si>
    <t>Registros en el aplicativo financiero
Ordenes de pago</t>
  </si>
  <si>
    <t>1. Pérdida de Recursos
2. hallazgos Entes de Control
3. Investigaciones y/o sanciones
4. Pérdida de credibilidad e imagen institucional</t>
  </si>
  <si>
    <t>PRO310-244
Gestión de Cartera</t>
  </si>
  <si>
    <t>El funcionario encargado de la cartera de distribuidores recibe pagos para modificar y/o despachar la billetería sin que se hayan efectuado los correspondientes pagos.</t>
  </si>
  <si>
    <t>Profesional I Cartera</t>
  </si>
  <si>
    <t>GR-01</t>
  </si>
  <si>
    <t>Profesional Unidad Financiera y Contable</t>
  </si>
  <si>
    <t>Memorandos
Conciliaciones bancarias</t>
  </si>
  <si>
    <t>Unidad de Apuestas y Control de Juego</t>
  </si>
  <si>
    <t>CI-01</t>
  </si>
  <si>
    <t>Informe de revisión</t>
  </si>
  <si>
    <t>CI-02</t>
  </si>
  <si>
    <t xml:space="preserve">PRO-420-195-11 
GESTIÓN DE DERECHOS DE EXPLOTACIÓN Y GASTOS DE ADMINISTRACIÓN APUESTAS PERMANENTES. </t>
  </si>
  <si>
    <t xml:space="preserve">Un interesado ofrece o entrega dadivas al profesional encargado de realizar la pre-validación de los formatos de declaracion remitos por el concesionario. </t>
  </si>
  <si>
    <t>Funcionario
Concesionario</t>
  </si>
  <si>
    <t>1. Disminución de recursos para la salud
2.  Procesos sancionatorios, administrativos o judiciales al que diera lugar.
3. Afectación de la credibilidad de la Entidad.</t>
  </si>
  <si>
    <t xml:space="preserve">PRO-420-530-2 
APERTURA A NUEVOS PUNTOS DE VENTA. </t>
  </si>
  <si>
    <t xml:space="preserve">Un interesado ofrece o entrega dadivas al encargado de revisar la documentacion de apertura. </t>
  </si>
  <si>
    <t>Funcionario
Contratista 
Concesionario</t>
  </si>
  <si>
    <t>1. Que se incumplan las obligaciones contractuales y se presenten inconvenientes en la ejecucion del mismo.
2.  Violación de los principios de transparencia de la entidad. 
3.  Deterioro de la reputación e imagen de la Lotería de Bogotá frente a los clientes, la ciudadanía y autoridades.</t>
  </si>
  <si>
    <t>Oficina de Atención al Cliente</t>
  </si>
  <si>
    <t>PRO104-207
Atención a Solicitudes, Peticiones, Quejas y Reclamos</t>
  </si>
  <si>
    <t>El colaborador de la oficina de Atención al Cliente encargado de registrar y gestionar las PQRS que se reciben en la entidad, solicita dádivas a los trabajadores de la entidad implicados en quejas y denuncias que se reciban para ignorarlas y no gestionarlas</t>
  </si>
  <si>
    <t>Profesional y/o colaborador de la oficina de Atención al Cliente</t>
  </si>
  <si>
    <t>1. Sanciones por parte del supervisor, regulador y/o entes de control -Apertura de procesos disciplinarios, judiciales y/o legales.
2. Demandas de la ciudadanía que presenta las quejas y/o denuncias por la no atención y respuesta a las mismas.
3. Impacto negativo en la imagen institucional y/o pérdida de reputación.
4. Pérdida de confianza en la capacidad de gestión de la Entidad.</t>
  </si>
  <si>
    <t>AC-01</t>
  </si>
  <si>
    <t>1. El funcionario o colaborador de la oficina de Atención al Cliente debe realizar el diligenciamiento de los formatos: FRO105-475 Declaración de Recepción, Conocimiento y Aceptación de las Políticas Anticorrupción y el Sistema De Gestión Antisoborno SGAS y FRO105-474 Seguimiento Código de Integridad y Ética de la Lotería de Bogotá al momento de su vinculación, y de forma periódica cada año.
2. Se realizan capacitaciones anuales a todos los servidores y contratistas de la entidad informando sobre el Sistema de Gestión Antisoborno, el cual incluye temas sobre canales de denuncia, definición de soborno, lineamientos del sistema, consecuencias de violar las políticas anticorrupción, entre otros, las cuales son evaluadas en dichas sesiones de capacitación.
3. La entidad cuenta con múltiples canales de denuncia, los cuales pueden ser usados para informar situaciones en las que se observe la materialización del riesgo descrito, y que el Oficial de Cumplimiento revisa de manera periódica (según el canal utilizado) como se define en el procedimiento PRO105-592 Gestión de Denuncias de Soborno.</t>
  </si>
  <si>
    <t>Profesional de Atencion al Cliente</t>
  </si>
  <si>
    <t>PQRS en el aplicativo SDQS Bogotá Te Escucha, Informe mensual de PQRS</t>
  </si>
  <si>
    <t>Unidad de Talento Humano</t>
  </si>
  <si>
    <t>PRO320-218
CONVOCATORIA, SELECCIÓN Y VINCULACIÓN DE PERSONAL</t>
  </si>
  <si>
    <t>CONTRATISTA, FUNCIONARIO</t>
  </si>
  <si>
    <t>1. Afectacion economica a los recursos de la Lotería.
2.Que se incumplan las obligaciones contractuales y se presenten incumplimiento en la ejecucion del mismo.
3. Riesgos reputacionales de la Lotería.</t>
  </si>
  <si>
    <t>GT-01</t>
  </si>
  <si>
    <t>Las pruebas de evaluación son calificadas en conjunto con un grupo interdisciplinario delegado por la Gerencia, para que establezca la metodología de aplicación y evaluación de las pruebas, en caso de realizar las pruebas internamente. Cuando la prueba es realizada con asistencia externa, esta responsabilidad recae en la entidad externa responsable.
Los resultados de las pruebas son publicados en las carteleras de la entidad, o en la página web según corresponda.
Las reclamaciones son analizadas por un grupo interdisciplinario delegado por la Gerencia. 
Como evidencia se conservan las actas de reuniones de calificación y análisis de reclamaciones.</t>
  </si>
  <si>
    <t>Grupo interdisciplinariod de calificación</t>
  </si>
  <si>
    <t>Actas de reunión de los equipos de trabajo</t>
  </si>
  <si>
    <t>PRO320-220
GESTIÓN DE SITUACIONES ADMINISTRATIVAS</t>
  </si>
  <si>
    <t>Un interesado ofrece o entrega dádivas para otorgar permisos, encubrir faltas disciplinarias, no informar tiempos de reintegro por medio de memorando y no iniciar  procesos disciplinarios cuando a ello haya lugar.</t>
  </si>
  <si>
    <t xml:space="preserve">Jefe de la unidad correspondiente, secretaría general, subgerencia general y gerente general. </t>
  </si>
  <si>
    <t xml:space="preserve">1. Pérdida de confianza hacia las directivas por el incumplimiento de las normas establecidas.
2. Apertura de procesos disciplinarios a los funcionarios implicados en el proceso.  </t>
  </si>
  <si>
    <t>GT-02</t>
  </si>
  <si>
    <t>1. Toda solicitud de permisos es enviada por el funcionario que lo solicita por medio de oficio o por medio del formato de solicitud de permisos, con sus soportes correspondientes y mínimo dos días de altelación al superior jerarquico.
La solicitud de permiso debe ser autorizada por el Gerente General, el Secretario General, Subgerente General y Jefe de la dependencia correspondiente.
Una vez finalizado el permiso, el Jefe Inmediato del supervisor debe verificar si el solicitante se reintegró a sus labores en el tiempo establecido. En caso de que no se logre esta verificación, el jefe responsable debe informar por medio de memorando a la Unidad de Talento Humano, por medio del proceso de Administración de Comunicaciones Recibidas y Oficiales. Posterior a esto, se informa a la Oficina de Control Disciplinario Interno la situación para iniciar el proceso disciplinario. Este proceso se encuentra descrito en el procedimiento de Control Disciplinario Interno.
Como evidencia se conservan los soportes de solicitud de permisos y memorandos de no reintegracion.</t>
  </si>
  <si>
    <t>Gerente General
Secretario General
Subgerente General
Jefe de la Dependencia del solicitante
Jefe Oficina de Control Interno</t>
  </si>
  <si>
    <t>Soportes de solicitud de permisos
Memorandos
Resultados de evaluaciones</t>
  </si>
  <si>
    <t xml:space="preserve">Jefe de Talento Humano, jefe de la unidad correspondiente, secretaría general, subgerencia general y gerente general. </t>
  </si>
  <si>
    <t xml:space="preserve">1. Pérdida de confianza hacia las directivas por el incumplimiento de las normas establecidas.
2. Apertura de procesos disciplinarios a los funcionarios implicados en el proceso.                                                                         </t>
  </si>
  <si>
    <t>GT-03</t>
  </si>
  <si>
    <t>PRO-320-218
CONVOCATORIA, SELECCIÓN, Y VINCULACIÓN</t>
  </si>
  <si>
    <t xml:space="preserve">Jefe de Talento Humano, Jefe secretaría general y gerente general. </t>
  </si>
  <si>
    <t>GT-04</t>
  </si>
  <si>
    <t>El Jefe de la Unidad de Talento Humano y el Gerente General realizan la validación de las hojas de vida y verifican si se cumplen las competencias laborales y los requisitos del cargo a proveer de conformidad con el manual de funciones.
Como evidencia se tiene el Certificado de idoneidad expedido por la Jefe de Talento Humano o quien haga sus veces debidamente firmado, Solicitud Radicada al DASCD, Servicio de evaluación de Competencias Comportamentales, Formato de entrevista debidamente diligenciado y suscrito por la o el Jefe de Talento Humano o quien haga sus veces, Resultados evaluación de Competencias comportamentales, Resultados de la prueba de seguridad y la lista de chequeo de validación.</t>
  </si>
  <si>
    <t>Jefe Unidad de Talento Humano
Gerente General</t>
  </si>
  <si>
    <t>Certificado de idoneidad
Formato de entrevista
Resultados de evaluaciones</t>
  </si>
  <si>
    <t>Jefe Unidad de Talento Humano</t>
  </si>
  <si>
    <t>GT-05</t>
  </si>
  <si>
    <t>Jefe Unidad de Talento Humano
Jefe Control Disciplinario Interno</t>
  </si>
  <si>
    <t>GT-06</t>
  </si>
  <si>
    <t>GT-07</t>
  </si>
  <si>
    <t>PRO320-421
INCAPACIDADES</t>
  </si>
  <si>
    <t xml:space="preserve">Un servidor (a)  ofrezca al jefe de la Unidad de Talento Humano o al Profesional de apoyo una compensación monetaria o física para el no reporte o descuento de incapacidades por nómina o recobro de las mismas con las entidades competentes.  </t>
  </si>
  <si>
    <t>Posible detrimento patrimonial</t>
  </si>
  <si>
    <t>GT-08</t>
  </si>
  <si>
    <t>El jefe de la Unidad de Talento Humano y el profesional de apoyo deberán cumplir con lo establecido en el , Procedimiento de incapacidades, Matriz de seguimiento, Reporte de incapacidades, Radicados a EPS y compulsar copia de incapacidades para SST, Nómina y hoja de vida.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</si>
  <si>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seguimiento
Reporte de incapacidades
Radicados</t>
  </si>
  <si>
    <t>GT-09</t>
  </si>
  <si>
    <t>GT-10</t>
  </si>
  <si>
    <t>PRO320-376
EXÁMENES MÉDICOS OCUPACIONALES LOTERÍA DE BOGOTÁ </t>
  </si>
  <si>
    <t xml:space="preserve">  
Un tercero,  bien sea persona natural o jurídica, brinde posibles dádivas económicas o materiales al jefe de la Unidad de Talento Humano, a cambio de obtener exclusividad en realización de exámenes médicos ocupacionales y demás actividades de medicina preventiva
</t>
  </si>
  <si>
    <t>Posible detrimento patrimonial, abuso de confianza y pérdida de credibilidad</t>
  </si>
  <si>
    <t>El jefe de la Unidad de Talento Humano y el profesional de apoyo deberán cumplir con lo establecido en el procedimiento exámenes médicos ocupacionales, solicitar Certificado validación de servicios de la Secretaria Distrital de Salud y Certificados Rethus profesional de enfermería y médicos.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</si>
  <si>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Certificados de salud</t>
  </si>
  <si>
    <t>informe de revisión</t>
  </si>
  <si>
    <t>PRO320 -220
GESTIÓN DE SITUACIONES ADMINISTRATIVAS</t>
  </si>
  <si>
    <t>Abuso de confianza, pérdida de credibilidad, saciones legales que afecten directamente a la Entidad y sanciones al funcionario que particpó en el hecho de soborno.</t>
  </si>
  <si>
    <t>Posible detrimento patrimonial, abuso de confianza,  pérdida de credibilidad,  sanciones al funcionario que participó en el hecho de soborno.</t>
  </si>
  <si>
    <t>PRO320-221
LIQUIDACIÓN DE NÓMINA</t>
  </si>
  <si>
    <t xml:space="preserve">Un servidor público, o contratista  de la Unidad de talento Humano  solicita o recibe dádivas de un funcionario para alterar los factores salariales que inciden en la liquidacion de la nómina. </t>
  </si>
  <si>
    <t>El jefe de la Unidad de Talento Humano y el profesional de apoyo deberán cumplir con lo establecido en el procedimiento de liquidación de nómina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</si>
  <si>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PRO320-467
ENTREGA DE MEDICAMENTOS</t>
  </si>
  <si>
    <t>El jefe de la Unidad de Talento Humano y el profesional de apoyo deberán cumplir con lo establecido en el procedimiento de entrega de medicamentos  y realizar seguimientos a las acciones de cambio y mejora suscritas.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</si>
  <si>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Formatos de solicitud</t>
  </si>
  <si>
    <t>PRO320-354-2 ANÁLISIS E INVESTIGACIÓN DE ACCIDENTES E INCIDENTES DE TRABAJO</t>
  </si>
  <si>
    <t>Posible detrimento patrimonial, abuso de confianza y pérdida de credibilidad.</t>
  </si>
  <si>
    <t>El jefe de la Unidad de Talento Humano y el profesional de apoyo deberán cumplir con lo establecido en el procedimiento Gestión del cambio y Seguimientos a acciones de cambio y mejora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</si>
  <si>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Secretaría General y Unidad de Recursos Físicos</t>
  </si>
  <si>
    <t>PRO103-233, PRO103-383, PRO103-384, PRO103-417, PRO103-418.
CONTRATACIÓN POR INVITACIÓN ABIERTA.
CONTRATACIÓN POR INVITACIÓN-DIRECTA.
CONTRATACIÓN POR INVITACIÓN PRIVADA. 
CONTRATACIÓN POR SELECCIÓN SIMPLIFICADA.
LICITACION PUBLICA</t>
  </si>
  <si>
    <t>Un colaborador de la Entidad solicita y/o recibe dadivas para favorecer a un tercero en la elaboración y aprobación de los estudios previos</t>
  </si>
  <si>
    <t>Lideres del proceso</t>
  </si>
  <si>
    <t>1. Proyecta una mala imagen a la ciudadanía 
2. Viola los principios de transparencia de la entidad.
3. Pérdida de recursos económicos
4. Investigaciones penales,disciplinarias y fiscales
5. Nulidades</t>
  </si>
  <si>
    <t>GB-01</t>
  </si>
  <si>
    <t>Jefe Secretaría General
Comité Estructurador
Comité de Contratación</t>
  </si>
  <si>
    <t>Actas de los Comités Estructurador y/o de Contratación
Estudios previos debidamente firmados</t>
  </si>
  <si>
    <t>Servidores públicos y contratistas de la Secretaría General</t>
  </si>
  <si>
    <t>GB-02</t>
  </si>
  <si>
    <t>Jefe Secretaría General</t>
  </si>
  <si>
    <t>Documentación publicada en SECOP</t>
  </si>
  <si>
    <t>PRO103-235
SEGUIMIENTO CONTRACTUAL</t>
  </si>
  <si>
    <t>Servidores públicos y contratistas</t>
  </si>
  <si>
    <t xml:space="preserve">1. Deterioro de la reputación e imagen institucional y posible detrimento patrimonial </t>
  </si>
  <si>
    <t>1. La Entidad cuenta actualmente con formatos establecidos relacionados con la entrega a satisfaccion de productos o servicios. El formato evita la inclusión de información no contratada. El formato es revisado por el supervisor del contrato y firmado después de su revisión.</t>
  </si>
  <si>
    <t>Supervisor del Contrato</t>
  </si>
  <si>
    <t>Comité evaluador</t>
  </si>
  <si>
    <t>1. Deterioro de la reputación e imagen institucional.
2. Incumplimiento de principios de la función administrativa y de la contratacipon pública.</t>
  </si>
  <si>
    <t>GB-04</t>
  </si>
  <si>
    <t>GB-05</t>
  </si>
  <si>
    <t>GB-06</t>
  </si>
  <si>
    <t>Estudios previos debidamente firmados</t>
  </si>
  <si>
    <t>PRO 330-236
ELABORACIÓN PLAN ANUAL DE ADQUISIONES</t>
  </si>
  <si>
    <t>Profesional de la Unidad de Recursos Fisicos</t>
  </si>
  <si>
    <t>Deterioro de la reputación institucional que afecta su imagen.</t>
  </si>
  <si>
    <t>GB-07</t>
  </si>
  <si>
    <t>1. El Jefe de la Unidad de Recursos Físicos, revisará  el proyecto del Plan Anual de Adquisiciones, que todas las adquisiciones se encuentren incluidas dentro del presupuesto de la entidad, previo a su aprobación y publicación en el SECOP.
Posteriormente, la secretaría general verifica que en los documentos allegados para la elaboración de los contratos, se encuentre la constancia expedida por la Unidad de Recursos Físicos.
Las modificaciones del Plan Anual de Adquisiciones, se deben presentar por cada una de las dependencias cada vez que así se requiera, cumpliendo  con el debido procedimiento para hacerlo.                                                                                                                                                                      Cualquier solicitud de modificación del Plan Anual de Adquisiciones deberá  ser remitido en medio impreso a la Secretaria General por medio de Memorando de una vez aprobado por lista dependencia , esta última se encargara de remitir a la Unidad de Recursos Físicos para que sea consolidado aprobado y firmado.
Sobre dicha revisión se dejará evidencia, mediante un acta, un informe o memorando.</t>
  </si>
  <si>
    <t>Jefe Unidad de Recursos Físicos
Jefe Secretaría General</t>
  </si>
  <si>
    <t>Acta de aprobación</t>
  </si>
  <si>
    <t>GB-08</t>
  </si>
  <si>
    <t>PRO 330-238
ADMINISTRACIÓN DE BIENES Y/O ELEMENTOS DEVOLUTIVOS DE CONSUMO</t>
  </si>
  <si>
    <t>Un proveedor ofrece dadivas para que se reciban los elementos sin el lleno de los requisitos exigidos</t>
  </si>
  <si>
    <t>Profesional del Almacén</t>
  </si>
  <si>
    <t>GB-09</t>
  </si>
  <si>
    <t>1. En el formato de avance de ejecución de los contratos, suscrito para el pago a proveedores, el supervisor de los mismos, dejará evidencia del recibo de los bienes adquiridos, conforme a las condiciones pactadas en el respectivo contrato.</t>
  </si>
  <si>
    <t>Recibo de recepcion de bienes debidamente firmado</t>
  </si>
  <si>
    <t>GB-10</t>
  </si>
  <si>
    <t>Almacenista
Jefe Unidad de Recursos Físicos</t>
  </si>
  <si>
    <t>Informe trimestral</t>
  </si>
  <si>
    <t>PRO 330-239
BAJA DE BIENES</t>
  </si>
  <si>
    <t>GB-11</t>
  </si>
  <si>
    <t>Jefe de la Unidad de Recursos físicos
Profesional seleccionado para la revisión</t>
  </si>
  <si>
    <t>Ofrecer dadivas con el objetivo de obtener un avalúo menor del valor de los bienes por parte del perito</t>
  </si>
  <si>
    <t>GB-12</t>
  </si>
  <si>
    <t>Jefe Unidad de Recursos Físicos</t>
  </si>
  <si>
    <t>PRO 330-240
INVENTARIO</t>
  </si>
  <si>
    <t>Un funcionario ofrece dadivas con el objetivo de que no se reporte la pérdida de uno o varios elementos asignados a su cargo, mientras se reponen para así evitar la apertura de procesos</t>
  </si>
  <si>
    <t>Informe semestral</t>
  </si>
  <si>
    <t>Unidad de Recursos Físicos</t>
  </si>
  <si>
    <t>PRO440-210
ADMINISTRACIÓN DE COMUNICACIONES RECIBIDAS Y OFICIALES</t>
  </si>
  <si>
    <t>Un tercero ofrece, promete o entrega dadivas a un colaborador de la Entidad para ocultar o alterar documentos oficiales de la entidad</t>
  </si>
  <si>
    <t>GD-01</t>
  </si>
  <si>
    <t>Responsable Archivo Central</t>
  </si>
  <si>
    <t>Planillas de control de las comunicaciones oficiales
Planilla control de entrega de correspondencia 
Control de Recibo correpondencia Externa 
Trazabilidad en el SIGA</t>
  </si>
  <si>
    <t>PRO330-213
GESTIÓN DE ARCHIVO</t>
  </si>
  <si>
    <t>Un tercero ofrece, promete o entrega dadivas a funcionarios o contratistas de la entidad para que
sustraigan, falsifiquen, dupliquen y eliminen
documentos adulterando la información</t>
  </si>
  <si>
    <t xml:space="preserve"> Pérdida de confianza en la capacidad de gestión de la Entidad frente a la comunidad.</t>
  </si>
  <si>
    <t>GD-02</t>
  </si>
  <si>
    <t>Profesional Archivo Central</t>
  </si>
  <si>
    <t>Deterioro de la reputación institucional que afecta su capacidad y gobernanza.</t>
  </si>
  <si>
    <t>GD-03</t>
  </si>
  <si>
    <t>PRO330-528
ELIMINACIÓN DE DOCUMENTOS POR TABLA DE RENTECIÓN DOCUMENTAL</t>
  </si>
  <si>
    <t xml:space="preserve">Posibilidad de recibir o solicitar cualquier dadiva o beneficio a nombre propio o de terceros con el fin de sustraer, manipular o modificar documentos de la entidad para uso indebido de la información o eliminación de la misma. </t>
  </si>
  <si>
    <t>Para poder realizar la eliminacón de un documento conservado se debe presentar aprobación por parte del Comité Institucional de Gestión y Desempeño la eliminación de la documentación que ya cumplió su tiempo de retención, bien sea en el archivo de gestión o archivo central, con sus respectivos inventarios documentales aprobados por las diferentes dependencias y se elabora el acta de eliminación documental.
Los inventarios documentales y actas de eliminación se conservarán permanentemente y se mantendrá publicados en la página Web de la Lotería de Bogotá</t>
  </si>
  <si>
    <t>Comité Institucional de Gestión y Desempeño</t>
  </si>
  <si>
    <t>Inventarios documentales, Actas de eliminación
Actas del CIGYD</t>
  </si>
  <si>
    <t>Oficina de Gestión Tecnológica e Innovación</t>
  </si>
  <si>
    <t>Gestión de las Tecnologías y la Innovación</t>
  </si>
  <si>
    <t>PRO-340-241 ADMINISTRACIÓN DE USUARIOS</t>
  </si>
  <si>
    <t>Un tercero ofrece, promete o entrega dadivas a un colaborador de la Entidad para que se le asignen permisos no autorizados a su perfil de usuario y adultere, sustraiga, hurte o manipule los archivos y documentos digitales de la Entidad.</t>
  </si>
  <si>
    <t>Servidores Públicos y Contratistas</t>
  </si>
  <si>
    <t>1. Deterioro de la reputación institucional que afecta su capacidad de gestión.
2. Daño o perdida de información de la Entidad 
3. Posibles sanciones o incumplimientos de marcos Legales y regulatorios.</t>
  </si>
  <si>
    <t>Correos de comunicación</t>
  </si>
  <si>
    <t>Detectar</t>
  </si>
  <si>
    <t>1. Deterioro de la reputación institucional que afecta su capacidad de gestión.
2. Posibles sanciones o incumplimientos de marcos Legales y regulatorios.</t>
  </si>
  <si>
    <t>PRO340-392 CERTIFICACION VIRTUAL</t>
  </si>
  <si>
    <t>Un distribuidor promete o entrega dádivas o beneficios a un profesional de la entidad para adulterar el resultado de las pruebas a los sistemas de información de un distribuidor, y con ello, recibir la certificación por parte de la entidad</t>
  </si>
  <si>
    <t>Los colaboradores de la Oficina de Gestión Tecnologica y de Operación de Producto y Comercialización, al momento de vincular un nuevo distribuidor, con el fin de certificar las pruebas diligencian un checklist  que contiene las actividades de verificación que se realizan con el distribuidor virtual.
De no realizarse el control en el momento que se identifique se ejecuta y se corrige inmediatamente, y se deja como evidencia un dociumento con el checklist de las pruebas realizadas firmado por los reponsables.</t>
  </si>
  <si>
    <t>Profesional Oficina de Gestión Tecnológica
Profesional Dirección de Operación de Productos</t>
  </si>
  <si>
    <t>Informes técnicos de pruebas</t>
  </si>
  <si>
    <t>Secretaría General y Oficina Jurídica</t>
  </si>
  <si>
    <t xml:space="preserve">1. Deterioro de la reputación institucional que afecta su  gobernanza. 
2. Pérdida de recursos económicos
3. Investigaciones disciplinarias. 
4. Investigaciones fiscales </t>
  </si>
  <si>
    <t>GJ-01</t>
  </si>
  <si>
    <t>GJ-02</t>
  </si>
  <si>
    <t>GJ-03</t>
  </si>
  <si>
    <t>Jefe Secretaría General
Jefe Oficina Jurídica</t>
  </si>
  <si>
    <t>Resolución o decisión contractual debidamente firmada</t>
  </si>
  <si>
    <t>PRO103-227
EXPEDICIÓN DE ACTOS ADMINISTRATIVOS</t>
  </si>
  <si>
    <t>Un Tercero ofrece o entrega a un funcionario de la Secretaría General y la Oficina Jurídica una dádiva o comisión por omitir normativa aplicable al caso con el fin de cambiar el sentido del acto administrativo</t>
  </si>
  <si>
    <t>Secretaria General y Jefe Oficina Jurídica</t>
  </si>
  <si>
    <t>1. Deterioro de la reputación e imagen institucional 
2. Posible detrimento patrimonial 
3. Investigaciones penales, disciplinarias y fiscales</t>
  </si>
  <si>
    <t>GJ-04</t>
  </si>
  <si>
    <t>1.Antes de la expedición de la resolución o acto administrativo el documento es revisado por la Secretaria General y/o jefe jurídica con el fin de revisar su ajuste a la normatividad aplicable. Como evidencia se conserva la resolución o decisión contractual firmada por los encargados de la revisión.</t>
  </si>
  <si>
    <t>PRO103-226
EMISIÓN DE CONCEPTOS JURÍDICOS</t>
  </si>
  <si>
    <t xml:space="preserve">Secretaria Generral, Jefe Oficina Jurídica, Gerente General </t>
  </si>
  <si>
    <t>GJ-05</t>
  </si>
  <si>
    <t>Jefe de la Oficina Juridica</t>
  </si>
  <si>
    <t>1. Deterioro de la reputación e imagen institucional e impunidad</t>
  </si>
  <si>
    <t>El Jefe de la Oficina Jurídica revisa la existencia o no de un conflicto de interés o impedimento para conocer el asunto. Asignar la queja, el informe o el anónimo al profesional o los profesionales del área. 
La gerente general revisa el fallo emitido mediante el recurso de apelación , según se interponga para abrir una segunda instancia decisoria.
Como evidencia del control, se conserva el fallo de la segunda instancia.</t>
  </si>
  <si>
    <t>Jefe Oficina Jurídica
Gerente General</t>
  </si>
  <si>
    <t>Fallo de segunda instancia</t>
  </si>
  <si>
    <t>Oficina de Control Interno</t>
  </si>
  <si>
    <t>PRO102-340
Plan Anual de Auditoría</t>
  </si>
  <si>
    <t xml:space="preserve">Un Tercero ofrece o entrega a un colaborador / contratista de la Lotería de Bogotá una dádiva o comisión para influir en la determinación de los procesos a auditar durante la vigencia, afectando los intereses de Lotería y/o favoreciendo los intereses particulares.  </t>
  </si>
  <si>
    <t>Afectación como tercera línea de defensa en la entidad en materia de las evaluaciones independientes y objetivas</t>
  </si>
  <si>
    <t>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cada vez que se comienza el proceso.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</si>
  <si>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Jefe Oficina Control Interno</t>
  </si>
  <si>
    <t xml:space="preserve">Un colaborador/contratista de la Lotería de Bogotá solicita o recibe una dádiva o una comisión de un tercero para influir en la determinación de los procesos a auditar durante la vigencia, afectando los intereses de Lotería y/o favoreciendo los intereses particulares.  </t>
  </si>
  <si>
    <t>Colaborador/contratista</t>
  </si>
  <si>
    <t>1. Utilización del formato en Excel establecido por el DAFP para la priorización de auditorías a través de información insumo objetiva (indicadores, rotación de auditorias, impacto presupuestal; entre otras) cada vez que se comienza el proceso.
2.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</si>
  <si>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Jefe Oficina Control Interno
Equipo Auditor</t>
  </si>
  <si>
    <t xml:space="preserve">Un Directivo de la Lotería de Bogotá solicita o recibe una dádiva o una comisión de un tercero para influir en la determinación de los procesos a auditar durante la vigencia, afectando los intereses de Lotería y/o favoreciendo los intereses particulares.  </t>
  </si>
  <si>
    <t>Directivo (jefe Oficina de Control Interno)</t>
  </si>
  <si>
    <r>
      <t xml:space="preserve">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t>
    </r>
    <r>
      <rPr>
        <sz val="10"/>
        <rFont val="Calibri"/>
        <family val="2"/>
        <scheme val="minor"/>
      </rPr>
      <t xml:space="preserve">4. Reporte ante el Oficial de Cumplimiento de posibles hechos de soborno en la Lotería de Bogotá de conformidad con el procedimiento Gestion de Denuncias de soborno, actividad 1 que registra: </t>
    </r>
    <r>
      <rPr>
        <i/>
        <sz val="10"/>
        <rFont val="Calibri"/>
        <family val="2"/>
        <scheme val="minor"/>
      </rPr>
      <t>«sensibilizar a todos los trabadores oficiales, servidores públicos y contratistas sobre el concepto de corrupción y soborno y el procedimiento para su reporte ante el oficial de cumplimiento»</t>
    </r>
    <r>
      <rPr>
        <sz val="10"/>
        <rFont val="Calibri"/>
        <family val="2"/>
        <scheme val="minor"/>
      </rPr>
      <t>. Como evidencia se conservan los formatos y documentos utilizados.</t>
    </r>
  </si>
  <si>
    <t>PRO102-253 Auditorías Internas</t>
  </si>
  <si>
    <t xml:space="preserve">Un Tercero ofrece o entrega a un colaborador / contratista de la Lotería de Bogotá una dádiva o comisión para influir en la determinación del objetivo, alcance y resultados de una auditoria, afectando los intereses de Lotería y/o favoreciendo los intereses particulares.  </t>
  </si>
  <si>
    <t>1. Selección del Jefe de OCI por parte de la Alcaldía Mayor lo cual genera independencia y objetividad en los trabajos de auditoria a desarrollar
2.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3.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4.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</si>
  <si>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Formato de priorizacion de auditorias, Informe semestral de instrumentos, Actas de reuniones de auditores,correos de comunicación</t>
  </si>
  <si>
    <t xml:space="preserve">Un colaborador/contratista de la Lotería de Bogotá solicita o recibe una dádiva o una comisión de un tercero para influir en la determinación del objetivo, alcance y resultados de una auditoria, afectando los intereses de Lotería y/o favoreciendo los intereses particulares.  </t>
  </si>
  <si>
    <t>1.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2.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</si>
  <si>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 xml:space="preserve">Un Directivo de la Lotería de Bogotá solicita o recibe una dádiva o una comisión de un tercero para influir en la determinación del objetivo, alcance y resultados de una auditoria, afectando los intereses de Lotería y/o favoreciendo los intereses particulares.  </t>
  </si>
  <si>
    <t>Oficina Oficial de Cumplimiento</t>
  </si>
  <si>
    <t>PRO105-289
IDENTIFICACIÓN Y ANÁLISIS DE SEÑALES DE ALERTA</t>
  </si>
  <si>
    <t>El Oficial de Cumplimiento Principal o Suplente ofrece o entrega dadivas a un tercero para ignorar denuncias por señales de alerta recibidas a su nombre</t>
  </si>
  <si>
    <t>Externo</t>
  </si>
  <si>
    <t>1. Deterioro reputacional de la Entidad frente al sector en el que opera y organismos de control.
2. Violación de los principios de transparencia de la entidad.</t>
  </si>
  <si>
    <t>LA-01</t>
  </si>
  <si>
    <t>Oficial de Cumplimiento
Profesional Atención al Cliente</t>
  </si>
  <si>
    <t>Formatos diligenciados
Soportes de capacitacion</t>
  </si>
  <si>
    <t>PRO105-497
ATENCIÓN A SOLICITUDES Y REQUERIMIENTOS DE INFORMACIÓN POR PARTE DE AUTORIDADES COMPETENTES Y ENTES EXTERNOS.</t>
  </si>
  <si>
    <t>Oficial de Cumplimiento Principal o Suplente</t>
  </si>
  <si>
    <t>1. Deterioro de la reputación e imagen de la Lotería de Bogotá frente a los clientes, la ciudadanía y autoridades competentes.
2. Pérdida de confianza en la capacidad de gestión de la Lotería frente a todas las contrapartes.</t>
  </si>
  <si>
    <t>LA-02</t>
  </si>
  <si>
    <t>1. Cada vez que se realice la solicitud, el Oficial de Cumplimiento informara via correo electronico a la gerencia general de todas las solicitudes hechas a las diferentes areas de la entidad para garantizar que la información no está siendo manipulada. Como evidenci se conservan los correos electronicos de comunicacion.</t>
  </si>
  <si>
    <t>Oficial de Cumplimiento
Gerencia General</t>
  </si>
  <si>
    <t>Correos de comunicacion</t>
  </si>
  <si>
    <t>LA-03</t>
  </si>
  <si>
    <t>PRO105-520
REPORTES A LA UNIDAD DE INFORMACIÓN Y ANÁLISIS FINANCIERO​ UIAF</t>
  </si>
  <si>
    <t>LA-04</t>
  </si>
  <si>
    <t>Oficial de Cumplimiento
Profesionales encargados de la generacion de reportes de ganadores</t>
  </si>
  <si>
    <t>Un interesado ofrece o entrega dádivas al Oficial de Cumplimiento Principal o Suplente para que se adultere el reporte de ganadores que se envia a la UIAF</t>
  </si>
  <si>
    <t>LA-05</t>
  </si>
  <si>
    <t>Oficial de Cumplimiento
Profesional de Gestión Tecnológica
Auditores de la UIAF</t>
  </si>
  <si>
    <t>Registro de reporte en el SIREL
Reportes mensuales de ganadores conservados en las dependencias de origen
Correos de comunicacion</t>
  </si>
  <si>
    <t>Oficial de Cumplimiento</t>
  </si>
  <si>
    <t>1. Deterioro reputacional de la Entidad frente al sector en el que opera y organismos de control.
2. Violación de los principios de transparencia de la entidad.
3. Detrimento patrimonial, desgaste administrativo e investigaciones disciplinarias.</t>
  </si>
  <si>
    <t>LA-06</t>
  </si>
  <si>
    <t>LA-07</t>
  </si>
  <si>
    <t>Oficial de Cumplimiento
Profesional solicitante de la Consulta en Listas</t>
  </si>
  <si>
    <t>Consulta en listas debidamente firmada
Registros en el aplicativo
Correos de comunicacion</t>
  </si>
  <si>
    <t>Ganador de Premios</t>
  </si>
  <si>
    <t>PRO105-523
VINCULACIÓN PERSONAS PEPS Y-O ALTO RIESGO</t>
  </si>
  <si>
    <t>Un interesado ofrece, promete o entrega dádivas con el objetivo de no informar su condición de Persona Políticamente Externa a la entidad</t>
  </si>
  <si>
    <t>Contratista</t>
  </si>
  <si>
    <t>1. Deterioro reputacional de la Entidad frente al sector en el que opera y organismos de control.</t>
  </si>
  <si>
    <t>Consulta en listas debidamente firmada
Registros en el aplicativo
Correos de comunicacion
Formato PEP</t>
  </si>
  <si>
    <t>PRO105-525
SANCIONES FINANCIERAS DIRIGIDAS</t>
  </si>
  <si>
    <t>Oficina de Control Disciplinario Interno</t>
  </si>
  <si>
    <t>PRO106-511
Gestión del Control Interno Disciplinario</t>
  </si>
  <si>
    <t>1. IMPUNIDAD EN EL PROCESO DISCIPLINARIO
2. Impacto negativo en la imagen institucional y/o pérdida de reputación.</t>
  </si>
  <si>
    <t>1. El Jefe de la Oficina de Control Disciplinario Interno, y su profesional de apoyo, una vez ocurrido el hecho, procederán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de cumplimiento, como soporte de la ejecucion del control.</t>
  </si>
  <si>
    <t>Jefe de la Oficina de Control Interno Disciplinario</t>
  </si>
  <si>
    <t>Documentos soporte de denuncias</t>
  </si>
  <si>
    <t>PRO106-558 REPORTES AL RNBD</t>
  </si>
  <si>
    <t>1. Violación de los principios de transparencia de la entidad.
2. Detrimento patrimonial por multas, desgaste administrativo e investigaciones disciplinarias.</t>
  </si>
  <si>
    <t>PD-01</t>
  </si>
  <si>
    <t>PQRS, Correos de comunicación</t>
  </si>
  <si>
    <t>Servidor o contratista</t>
  </si>
  <si>
    <t>PRO105-592 GESTION DE DENUNCIAS DE SOBORNO</t>
  </si>
  <si>
    <t>El Oficial de Cumplimiento Principal o Suplente recibe una denuncia de soborno, y contacta al investigado para solicitar dádivas o beneficios con el objetivo de suprimir la denuncia</t>
  </si>
  <si>
    <t>SG-01</t>
  </si>
  <si>
    <t>En caso de que el denunciante no reciba informacion acerca de su denuncia, este puede ponerse en contacto con la Oficina de Control Disciplinario Interno e informar de la situacion para que el jefe de la Oficina abra su propia investigacion.</t>
  </si>
  <si>
    <t>Soportes de investigacion</t>
  </si>
  <si>
    <t>PRO105-593 GESTION DE RECEPCION DE REGALOS O BENEFICIOS</t>
  </si>
  <si>
    <t>El Oficial de Cumplimiento Principal o Suplente recibe una denuncia de recepcion de bienes y servicios no reportados, y contacta al investigado para solicitar dádivas o beneficios con el objetivo de suprimir la denuncia</t>
  </si>
  <si>
    <t>SG-02</t>
  </si>
  <si>
    <t>Un interesado ofrece o entrega dadivas al Oficial de Cumplimiento Principal o Suplente para recibir o aceptar la recepcion de bienes y servicios prohibidos por la politica de regalos</t>
  </si>
  <si>
    <t>SG-03</t>
  </si>
  <si>
    <t>SG-04</t>
  </si>
  <si>
    <t>Subgerente General
Jefe Dirección de Operaciones y Comercialización de Producto
Jefe Secretaría General
Profesional Oficina de Gestión Tecnológica
Profesional Oficina Jurídica</t>
  </si>
  <si>
    <t>1. El Oficial de Cumplimiento y su apoyo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Se realizan capacitaciones anuales a toda la planta de la entidad informando sobre el Sistema de Administracion de LA/FT/FPADM, el cual incluye temas sobre señales de alerta, las cuales son evaluadas.
Como evidencia se conservan los los formatos diligenciados.</t>
  </si>
  <si>
    <t>1. La Oficina de Cumplimiento debe mantener evidencias para auditorías y requerimientos por parte de la UIAF cada vez que se genere un reporte a la misma. Adicionalmente, los reportes originales y bases de datos de donde se extrae la información para generarlos es custodiada por dependencias externas a la Oficina Oficial de Cumplimiento, la cual no tiene la capacidad de alterar esta información.
2. El Oficial de Cumplimiento y su apoyo deben diligenciar y firmar anualmente el formato FRO105-474 COMPROMISO DE INTEGRIDAD, TRANSPARENCIA Y ÉTICA INTERNO, en el cual indican el conocimiento de las Políticas Anticorrupción internas de la entidad, su compromisode cumplir lo indicado en sus lineamientos y las consecuencias de su incumplimiento.
3.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</si>
  <si>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Profesional de la Unidad de Recursos Fisicos y/o responsable de Gestion Documental</t>
  </si>
  <si>
    <t>Externo, servidor o contratista</t>
  </si>
  <si>
    <t>El Oficial de Cumplimiento Principal o Suplente recibe una denuncia de lavado de activos, identifica una operación sospechosa, inusualo intentada, una coincidencia en listas vinculantes y de control o una coincidencia en noticias de LA/FT, y posteriormente contacta al sospechoso con el objetivo de solicitar una dadivá o comisión para omitir o manipular la denuncia y/o omitir o manipular el reporte ante la UIAF.</t>
  </si>
  <si>
    <t>Contratista, servidor o directivo</t>
  </si>
  <si>
    <t>04</t>
  </si>
  <si>
    <t>Causas</t>
  </si>
  <si>
    <t xml:space="preserve">1, Colusión entre las partes involucradas.
2, Intereses económicos.
3, Presión por resultados positivos.
4, Falta de capacitación y conciencia.
</t>
  </si>
  <si>
    <t xml:space="preserve">1, Colusión entre las partes involucradas.
2, Intereses económicos.
3. Falta de sentido de pertenencia con la entidad.
4, Falta de capacitación y conciencia, tanto en los temas de tratamiento de datos personales, como en los temas de corrupción y/o soborno
</t>
  </si>
  <si>
    <t>EJ-01</t>
  </si>
  <si>
    <t>EJ-02</t>
  </si>
  <si>
    <t>EJ-03</t>
  </si>
  <si>
    <t>GB-03</t>
  </si>
  <si>
    <t>EI-01</t>
  </si>
  <si>
    <t>EI-02</t>
  </si>
  <si>
    <t>EI-03</t>
  </si>
  <si>
    <t>EI-04</t>
  </si>
  <si>
    <t>EI-05</t>
  </si>
  <si>
    <t>EI-06</t>
  </si>
  <si>
    <t>CD-01</t>
  </si>
  <si>
    <t>PD-02</t>
  </si>
  <si>
    <t>Versión Inicial.</t>
  </si>
  <si>
    <t>Se ajustan los controles de 3 riesgos de soborno, según las recomendaciones recibidas en la auditoría de certificación en la norma ISO37001.</t>
  </si>
  <si>
    <t>Se realiza revisión general de la matriz, se incluye una columna de causas, según según las oportunidades de mejora recibidas en la preauditoría de la norma ISO37001.</t>
  </si>
  <si>
    <t xml:space="preserve">
1. Favorecimiento a un  tercero en los valores de recaudo.
2. Colusión entre las partes involucradas.
3. Intereses económicos.
4. Falta de sentido de pertenencia con la entidad.
5. Falta de capacitación y conciencia en los temas de corrupción y/o soborno.
6. Motivaciones personales negativas</t>
  </si>
  <si>
    <t xml:space="preserve">
1. Colusión entre las partes involucradas.
2. Intereses económicos.
3. Falta de sentido de pertenencia con la entidad.
4. Falta de capacitación y conciencia en los temas de corrupción y/o soborno.
5. Motivaciones personales negativas.</t>
  </si>
  <si>
    <t xml:space="preserve">
1. Apertura de procesos disciplinarios que pueden conllevar a sanciones
2. Colusión entre las partes involucradas.
2. Intereses económicos.
3. Falta de sentido de pertenencia con la entidad.
4. Falta de capacitación y conciencia en los temas de corrupción y/o soborno.
</t>
  </si>
  <si>
    <t xml:space="preserve">
1. Colusión entre las partes involucradas.
2. Intereses económicos.
3. Falta de sentido de pertenencia con la entidad.
4. Falta de capacitación y conciencia en los temas de corrupción y/o soborno.
</t>
  </si>
  <si>
    <t>Oficina Jurídica</t>
  </si>
  <si>
    <t>Jefe Oficina Jurídica
Profesional Atención al Cliente
Auditores SIC</t>
  </si>
  <si>
    <t>Un apostador ofrece o entrega dadivas al auxiliar administrativo de la Dirección de Operaciones de Producto para no revisar o modificar el valor del premio, pagar un billete que no sea autentico causando una alteracion de los resultados y un pago erroneo de premios.</t>
  </si>
  <si>
    <t>Sistema de auditoría de chanseguro y comunicados</t>
  </si>
  <si>
    <t>OFRECIMIENTO DE DÁDIVAS O BENEFICIOS BIEN SEA POR PARTE DE LOS INVESTIGADOS O DE LA AUTORIDAD DISCIPLINARIA, PARA OBTENER UNA DECISIÓN FAVORABLE</t>
  </si>
  <si>
    <t>Un servidor público, o contratista  de la Unidad de Talento Humano  solicita o recibe dádivas de un exfuncionario y/o funcionario para alterar las funciones, períodos laborados o factores salariales, liquidaciones definitivas y/o certificaciones laborales.</t>
  </si>
  <si>
    <t>Un servidor público, o contratista  de la Unidad de talento Humano  solicita o recibe dádivas de funcionario para autorizar entrega de medicamentos y/o aparatos ortopédicos  sin cumplimiento de requisitos, según procedimiento.</t>
  </si>
  <si>
    <t>Soborno por parte de un contratista o funcionario con el fin de proveer cargos sin el lleno de requisitos y/o manipular los resultados llevados a cabo en los procesos de selección,  para otorgar beneficio a terceros.</t>
  </si>
  <si>
    <t xml:space="preserve">Un interesado ofrece o entrega dádivas para generar certificado de evaluación de experiencia e idoneidad a una persona que no cumple con requisitos de acuerdo con lo establecido en el Manual de Contratación en lo relacionado con prestación de servicios.
</t>
  </si>
  <si>
    <t>Que un funcionario o directivo de la Lotería de Bogotá ofrezca dadivas por publicar información errónea o datos modificados en cuanto a resultados, premios o información relevante a través de la página web de la entidad.</t>
  </si>
  <si>
    <t>Un Tercero ofrece, promete o entrega dádivas a un colaborador de la Entidad para que se incluya en el Plan anual de Adquisiciones una necesidad contractual que no requiere la entidad.</t>
  </si>
  <si>
    <t>Recibir dadivas a cambio de alterar la información de los inventarios para poder sustraer elementos no
cargados en el sistema en beneficio de un funcionario</t>
  </si>
  <si>
    <t xml:space="preserve">1. El Sistema Integrado de Gestión de Archivo -SIGA (radicación), cuenta con perfiles y roles bien definidos, que no permiten la modificación, sustracción o eliminación de los documentos radicados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del archivo central, lleva el control del préstamos de documentos, y solicita la firma del solicitante en el registro de prestamo.
Los archivos fisicos se encuentran dispuestos en espacios con acceso restringido y condiciones de seguridad para evitar sustracción, perdida o daño segun lo establecido en el procedimiento PRO330-213 Gestión de Archivo. </t>
  </si>
  <si>
    <t xml:space="preserve">1. El Sistema Integrado de Gestión de Archivo -SIGA (radicación), cuenta con perfiles y roles bien definidos, que no permiten la modificación, sustracción o eliminación de los documentos radicaso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del archivo central, lleva el control del préstamos de documentos, y solicita la firma del solicitante en el registro de prestamo.
Los archivos fisicos se encuentran dispuestos en espacios con acceso restringido y condiciones de seguridad para evitar sustracción, perdida o daño. </t>
  </si>
  <si>
    <t>Un tercero ofrece, promete o entrega dadivas a un colaborador de la entidad para que se adultere un recurso de TI de la lotería</t>
  </si>
  <si>
    <t>Jefe OGTI, Profesional y/o contratista de Oficina de Gestión Tecnológica
Oficial de Seguridad de la Información o quién haga sus veces</t>
  </si>
  <si>
    <t>Correos de comunicación y/o actas del comité</t>
  </si>
  <si>
    <t xml:space="preserve">
Diariamente, el profesional o encargado de Cartera realiza el cargue de los pagos efectuados por cada distribuidor con la información remitida por Tesorería, la cual es descargada directamente de los portales bancarios. Adicionalmente, se realiza revisión conjuntamente con un colaborador de la Dirección de Operación de Productos y Comercialización respecto a los premios leídos y abonados a la cuenta de cada distribuidor
El profesional de cartera o el contratista de apoyo realiza la verificacion del estado de cuenta de los distribuidores en el aplicativo financiero, y se identifican los distribuidores que presentan polizas vencidas o proximas a vencerse. Posteriormente se elabora una comunicación de retencion de los distribuidores que no hayan cancelado el sorteo o que su poliza no este vigente, el cual es firmado por el Jefe de la Unidad Financiera y Contable.
Cuando se detecten distribuidores que no hayan cancelado 4 sorteos, el profesional de cartera informa a la Direccion de Operacion de Producto para confirmar el valor real adeudado y posteriormente reporta la situacion a a la Secretaria General y/o Oficina Jurídica via memorando interno.
Adicionalmente, de manera mensual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</si>
  <si>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 xml:space="preserve">1. Presión por obtener resultados positivos de auditorías.
2. Colusión entre las partes involucradas.
3. Intereses económicos.
4. Falta de sentido de pertenencia con la entidad.
</t>
  </si>
  <si>
    <t>Ofrecimiento de dádivas o beneficios por parte de un interesado al colaborador de la Oficina Asesora de Planeación para manipular la formulación del Plan Estrategico para que favorezca a un tercero</t>
  </si>
  <si>
    <t>1. Registrar y gestionar la formulación del proyecto de inversión, cada 4 años con el proposito de mejorar o beneficiar a las partes interesadas a través de la asignación eficiente de recursos financieros y la ejecución de acciones específicas.. El cual debe ir acompañado de las respectivos evidencias de su formulación y aprobación (Acta donde se evidencia la validación ante el CIDGYD)
2.Elaborar el reporte de seguimiento de forma trimestral con el proposito de identificar posibles dificultades o retrasos que se esten presentando y que no permitan el cumplimiento de los objetivos iniciales, este reporte se socializa a todos los miembros del CIDGYD.</t>
  </si>
  <si>
    <t>Ofrecimiento de dádivas o beneficios por parte de un interesado al profesional y/o colaborador de la Oficina Asesora de Planeación para no incluir un incumplimiento, dentro del seguimiento del Planes Institucionales</t>
  </si>
  <si>
    <t>1.  Elaborar el reporte de seguimiento de forma trimestral con el proposito de identificar posibles dificultades o retrasos que se esten presentando y que no permitan el cumplimiento de los objetivos inicial del plan, este reporte se socializa a todos los miembros del CIDGYD.</t>
  </si>
  <si>
    <t xml:space="preserve">
Secretaria General
Jefe Oficina Juridica
Jefe unidad Financiera 
Unidad de Talento Humano 
 Comité de Bienestar</t>
  </si>
  <si>
    <t>Acta del Comité de Bienestar</t>
  </si>
  <si>
    <t>Miembros del Comité de Bienestar</t>
  </si>
  <si>
    <t>Un Tercero ofrece o entrega a un funcionario de la Secretaría General y/o la Oficina Jurídica una dádiva o comisión por omitir normativa aplicable al caso con el fin de cambiar el sentido del concepto jurídico</t>
  </si>
  <si>
    <t>PRO108-581 PRIMERA ETAPA JUZGAMIENTO JUICIO ORDINARIO (PROCESO DISCIPLINARIO)</t>
  </si>
  <si>
    <t>PRO108-581 PRIMERA ETAPA JUZGAMIENTO JUICIO VERBAL (PROCESO DISCIPLINARIO)</t>
  </si>
  <si>
    <t>El Jefe de la Oficina Jurídica revisa la existencia o no de un conflicto de interés o impedimento para conocer el asunto. Asignar la queja, el informe o el anónimo al profesional o los profesionales del área. 
El gerente general revisa el fallo emitido mediante el recurso de apelación , según se interponga para abrir una segunda instancia decisoria.
Como evidencia del control, se conserva el fallo de la segunda instancia.</t>
  </si>
  <si>
    <t xml:space="preserve">Ofrecimiento o entrega de davidas por parte de los disciplinados al Jefe de la Oficina Juridica, con el proposito de obtener un fallo favorable. </t>
  </si>
  <si>
    <t xml:space="preserve">Un Tercero ofrece o entrega a un funcionario de la Entidad una dádiva o comisión para certificar el cumpliento de una obligación contractual no realizada o de un producto no entregado a satisfacción </t>
  </si>
  <si>
    <t>Formatos de Seguimiento e Informe de Actividades
Evidencias de soporte del contrato</t>
  </si>
  <si>
    <t>PRO103-233 CONTRATACIÓN POR INVITACIÓN ABIERTA
PRO103-384 CONTRATACIÓN POR INVITACIÓN PRIVADA
PRO103-418 LICITACION PUBLICA</t>
  </si>
  <si>
    <t xml:space="preserve">Un Tercero ofrece o entrega a un funcionario de la Entidad una dádiva o comisión para que no realice objetivamente la verificación de requisitos habilitantes y evaluación de requisitos de ponderación con el fin de favorecer a uno de los proponentes </t>
  </si>
  <si>
    <t xml:space="preserve">1. El Comité Evaluador verificará el cumplimiento de los requisitos establecidos en los pliegos.
</t>
  </si>
  <si>
    <t>Comité Evaluador</t>
  </si>
  <si>
    <t>Actas del Comité Evaluador</t>
  </si>
  <si>
    <t xml:space="preserve">
PRO103-383 CONTRATACIÓN POR INVITACIÓN-DIRECTA
</t>
  </si>
  <si>
    <t>Un Tercero ofrece o entrega dádivas o comisión a un funcionario de la Entidad, para que un proponente que no cumpla con  los criterios de idoneidad sea invitado a contratar</t>
  </si>
  <si>
    <t>Líderes de Procesos y Talento Humano</t>
  </si>
  <si>
    <t>1. Los líderes de procesos realizan los respectivos estudios previos para la invitación directa.
2. El Jefe de la Unidad de Talento Humano emite certificación de Evaluación de Experiencia e Idoneidad.</t>
  </si>
  <si>
    <t>Certificación de Evaluación de Experiencia e Idoneidad.
Estudios previos debidamente firmados</t>
  </si>
  <si>
    <t>PRO103-233, PRO103-383, PRO103-384, PRO103-417, PRO103-418, PRO103-416
CONTRATACIÓN POR INVITACIÓN ABIERTA.
CONTRATACIÓN POR INVITACIÓN-DIRECTA.
CONTRATACIÓN POR INVITACIÓN PRIVADA. 
CONTRATACIÓN POR SELECC
IÓN SIMPLIFICADA.
LICITACION PUBLICA
TIENDA VIRTUAL DEL ESTADO</t>
  </si>
  <si>
    <t>Probabilidad.</t>
  </si>
  <si>
    <t>05</t>
  </si>
  <si>
    <t>MATRIZ DE RIESGOS DEL SISTEMA DE GESTIÓN ANTISOBORNO (SGAS) - VERSIÓN 5</t>
  </si>
  <si>
    <t>Se realiza revisión general de la matriz, se agrega un control de cambios, se codifican los riesgos, se incluyen riesgos transversales para todos los procesos, se unifican riesgos similares y se eliminan algunos otros.</t>
  </si>
  <si>
    <t>Ofrecimiento de dádivas o beneficios por parte de un interesado al profesional de la Oficina para manipular la formulación y/o seguimiento del Proyecto de inversión para que favorezca a un tercero</t>
  </si>
  <si>
    <t>FRO105-630-5</t>
  </si>
  <si>
    <t>Un interesado ofrece o entrega dádivas al encargado durante las visistas a las instalaciones del impresor para con el propósito de ocultar, modificar o adulterar los hallazgos o resultados de la visita.</t>
  </si>
  <si>
    <t xml:space="preserve">1. El  profesional o profesionales designado (s) de la Unidad de Apuestas y control de Juegos por lo menos una vez al semestre visita la bodega de almacenamiento del proovedor impresor para constatar la existencia  stock de de los formularios impresor mediante muestro aleatorio.
Como soporte de la ejuccion del control se cuenta con documentos actas y/o informes de la visita. </t>
  </si>
  <si>
    <t>Documento Actas e informes de visita</t>
  </si>
  <si>
    <t>La unidad Apuestas y control de juegos mensualmente contrasta la informacion remitida por el concesionario de los diferentes formularios de declaracion con la informacion generada en el sistema de auditoria Chanseguro con el fin de soportar la  prevalidacion del supervisor del contrato.     
Si se identificacion inconsistencia en la informaicon constrastada esta se subsanara para su posterior validación, ya sea que se trate de un error en el sistema de auditoria o la información reportada por el consecionario.  
Como sorpote de la ejecuccion del control se remite al concesionario un comunicado con el sello de la prevalidacion de la informacion. 
Adicionalmente, se remiten dichas declaraciones a la Secretaría Distrital de Salud, la Secretaría de Salud de Cunadinamarca, Lotería de Cundinamarca y CNJSA.</t>
  </si>
  <si>
    <t>El profesional asignado y/o el Jefe de la Unidad de Apuestas y Control de Juegos revisa y analiza la documentacion y el sistema de auditoria (CHANSEGURO) para la validacion y autorización del punto de venta, solicitado por el concesionario.  
Como  soporte de la ejeccucion se tiene el sistema de auditoria (Chanseguro), comunicado al concesionario y la generación de los QR por parte de la Oficina de Gestión Tecnológica e Innovación.</t>
  </si>
  <si>
    <t>1. En la etapa precontractual y antes de publicar el proceso de contratación en el secop la Secretaria General realizará control de legalidad para todos con procesos de Contratación a fin de verificar la completitud y ajuste del proceso a la ley y normatividad interna.
Para los procesos de contratación privada y el abierta se cuenta con el comité estructurador y comité de contratación</t>
  </si>
  <si>
    <t>Un interesado ofrece o entrega dádivas a el(la) Jefe y los Profesionales de la Secretaria General encargados de verificar las condiciones jurídicas de las garantías de cumplimiento que respaldan los contratos</t>
  </si>
  <si>
    <t>1. De acuerdo con el manual de contratación de la entidad y sus procesos de contratación se solicita las garantías de cumplimiento que amparan la ejecución contractual. Recibida la garantía que remite el contratista el profesional de la Secretaria General realiza una primera revisión y en caso de ser necesario solicita ajustes. 
Al contar con la garantía ajustada se solicita su publicación en el secop y se procede a su revisión inicial en el sistema Secop. Luego  el Secretario General de la entidad procede a su revisión , aprobación y publicación</t>
  </si>
  <si>
    <t>1. El Almacenista, mantendrá actualizado el inventario de los elementos en el sistema o aplicativo previsto para tal efecto y presentará la cartera por cada uno de los funcionarios de la lotería con periodicidad semestral al jefe de la Unidad de Recursos Físicos,</t>
  </si>
  <si>
    <r>
      <rPr>
        <strike/>
        <sz val="10"/>
        <rFont val="Calibri"/>
        <family val="2"/>
        <scheme val="minor"/>
      </rPr>
      <t xml:space="preserve">
</t>
    </r>
    <r>
      <rPr>
        <sz val="10"/>
        <rFont val="Calibri"/>
        <family val="2"/>
        <scheme val="minor"/>
      </rPr>
      <t xml:space="preserve">1. Previo a la realización del proceso de baja de bienes, se debe contar con el acta de aprobación del Comité Institucional de Gestión y Desempeño CIGYD en donde se identifican los bienes a dar de baja. </t>
    </r>
  </si>
  <si>
    <t>Recibir dadivas para incluir en el listado de bienes a dar de baja elementos en uso</t>
  </si>
  <si>
    <t xml:space="preserve">1. El Jefe de la Unidad de Recursos Fisicos, realizará los estudios previos y de mercado pertinentes, para que la contratación de los avaluos de bienes a dar de baja, se realice con personal idóneo y de acuerdo al proceso de contratación </t>
  </si>
  <si>
    <t xml:space="preserve">
1. Se realizan capacitaciones anuales a todos los servidores y contratistas de la entidad informando sobre el Sistema de Gestión Antisoborno, el cual incluye temas sobre canales de denuncia, definición de soborno, lineamientos del sistema, consecuencias de violar las políticas anticorrupción, entre otros, las cuales son evaluadas en dichas sesiones de capacitación.
2. La entidad cuenta con múltiples canales de denuncia, los cuales pueden ser usados para informar situaciones en las que se observe la materialización del riesgo descrito, y que el Oficial de Cumplimiento revisa de manera periódica (según el canal utilizado) como se define en el procedimiento PRO105-592 Gestión de Denuncias de Soborno.</t>
  </si>
  <si>
    <t xml:space="preserve">Profesional de la Oficina de Gestión Tecnológica y/o Contratista Asignado
</t>
  </si>
  <si>
    <r>
      <t xml:space="preserve">
1. El profesional o colaborador designado que administra los recursos de TI compartidos, asignará los permisos solicitados por los Jefes de Área según el rol de usuario reportado en el instrumento de solicitud que está asociado al procedimiento de Administración de Usuarios.
De no realizarse el control en el momento que se identifique se ejecuta y se corrige inmediatamente.
La periodicidad de este control es a demanda de acuerdo a las solicitudes y necesidades de la entidad y se evidenciará en la plataforma tecnológica (directorio activio)
</t>
    </r>
    <r>
      <rPr>
        <sz val="10"/>
        <color theme="1"/>
        <rFont val="Calibri"/>
        <family val="2"/>
        <scheme val="minor"/>
      </rPr>
      <t/>
    </r>
  </si>
  <si>
    <r>
      <rPr>
        <strike/>
        <sz val="10"/>
        <rFont val="Calibri"/>
        <family val="2"/>
        <scheme val="minor"/>
      </rPr>
      <t xml:space="preserve">
</t>
    </r>
    <r>
      <rPr>
        <sz val="10"/>
        <rFont val="Calibri"/>
        <family val="2"/>
        <scheme val="minor"/>
      </rPr>
      <t xml:space="preserve">1. Todos los usuarios registrados son nombrados con el fin de que quedan identificarse en los diferentes recursos.
2. La entidad cuenta con logs (registros) de trazabilidad en el sistema de información comercial de la lotería, en las bases de datos de este mismo sistem y, en el reporte de conexiones de firewall.El registro de los usuarios nombrados se evidenciará en el registro del sistema comercial de la lotería, las bases de datos y en el firewall.
La periodicidad de este control es a demanda de acuerdo a las solicitudes y necesidades de la entidad y trimestralmente, se reportará a la jefatura de la OGTI los logs de estos.
3. La OGTI realizará el Comité de Gestión de Cambios de acuerdo a las solicitudes y necesidades de la entidad, en donde todos los cambios solicitados a los recursos de TI son analizados y aprobados, conforme a lo establecido en el procedimiento de Gestión de Cambios.
De no realizarse estos controles en el momento que se identifiquen se ejecutan y se corrigen inmediatamente.
</t>
    </r>
  </si>
  <si>
    <r>
      <rPr>
        <sz val="10"/>
        <rFont val="Calibri"/>
        <family val="2"/>
        <scheme val="minor"/>
      </rPr>
      <t>1. Presión para evitar que uno o varios procesos sean auditados.
2. Colusión entre las partes involucradas.</t>
    </r>
    <r>
      <rPr>
        <sz val="10"/>
        <color theme="1"/>
        <rFont val="Calibri"/>
        <family val="2"/>
        <scheme val="minor"/>
      </rPr>
      <t xml:space="preserve">
3. Intereses económicos.
4. Falta de sentido de pertenencia con la entidad.
</t>
    </r>
  </si>
  <si>
    <t xml:space="preserve">1. Presión para evitar que uno o varios procesos sean auditados.
2. Colusión entre las partes involucradas.
3. Intereses económicos.
4. Falta de sentido de pertenencia con la entidad.
</t>
  </si>
  <si>
    <t>Formato de priorizacion de auditorias,certificaciones de independencia, Informe semestral de instrumentos</t>
  </si>
  <si>
    <t>Servidores Públicos</t>
  </si>
  <si>
    <t>Un servidor público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cada una de sus unidades, oficinas y/o direcciones, en beneficio propio o de terceros.</t>
  </si>
  <si>
    <t>Funcionarios o contratistas de la entidad / partes interesadas</t>
  </si>
  <si>
    <t xml:space="preserve">1.Todos los colaboradores de la entidad deben diligenciar el formato FRO105-474 COMPROMISO DE INTEGRIDAD, TRANSPARENCIA Y ÉTICA INTERNO, en el cual indican el conocimiento de las Políticas Anticorrupción internas de la entidad, su compromiso de cumplir lo indicado en sus lineamientos y las consecuencias de su incumplimiento.
</t>
  </si>
  <si>
    <t xml:space="preserve">
Compromiso de Integridad, Transparencia y Ética
</t>
  </si>
  <si>
    <t>Un colaborador de la entidad ofrece, promete o entrega dádivas o beneficios al Oficial de Protección de Datos o quien haga sus veces para no reportar PQRS, incidentes de seguridad, registro y/o  eliminación de bases en el RNBD de la Superintendencia de Industria y Comercio SIC</t>
  </si>
  <si>
    <t>1. La SIC realiza requerimientos y/o auditorías en fechas aleatorias para verificar que la información diligenciada tenga soportes reales al interior de la entidad.
2. Las PQRS son reportadas en el sistema de "Bogotá Te Escucha" antes de llegar al Oficial de Protección de Datos o quien haga sus veces, donde se registran y son transferidas para su tratamiento. Como evidencia se tienen los registros de la plataforma y los correos de comunicación entre la Oficina de Atención al Cliente y las dependencias encargadas de dar respuesta.
3. Los reportes de seguridad son generados en la Oficina de Gestión Tecnológica e Innovación. Cada vez que se genere un reporte de seguridad, la Oficina de Gestión Tecnológica comunica al Oficial de Protección de Datos o quien haga sus veces, para realizar el reporte respectivo al RNBD. Como evidencia se tienen los reportes de seguridad resguardados por la Oficina de Gestión Tecnológica y los correos de comunicación con la Oficina Jurídica.
4, Los reportes de las bases de datos de la entidad se realizan con los insumos suministrados por los líderes de los procesos.</t>
  </si>
  <si>
    <t>Cumplimiento y Gestión Anticorrupción y Antisoborno</t>
  </si>
  <si>
    <t xml:space="preserve">1. El funcionario encargado de la entrega del premio recibe el formato FRO105-499 Consulta en Listas Vinculantes y de Control y verifica que la información usada en la consulta coincida con la del ganador del premio. </t>
  </si>
  <si>
    <t>Un interesado (Oficial de Cumplimiento o cliente ganador del premio) ofrece o entrega dádivas al interesado (Oficial de Cumplimiento o al cliente ganador del premio), con el objetivo de omitir el reporte a la Fiscalía General de la Nación y a la UIAF cuando se detecta una coincidencia en listas restrictivas y de control</t>
  </si>
  <si>
    <t>El interesado (Oficial de Cumplimiento o el investigado) ofrece o solicita dádivas con el objetivo de manipular una solicitud o requerimiento de información por parte de una autoridad competente</t>
  </si>
  <si>
    <t>PRO105-521
CONSULTA EN LISTAS VINCULANTES Y DE CONTROL​
PRO105-522
CONOCIMIENTO DE CONTRAPARTES​</t>
  </si>
  <si>
    <t>Un interesado (Oficial de Cumplimiento o persona y/o empresa consultada) ofrece o entrega dádivas para que se ignore o se adultere una coincidencia en listas vinculantes y de control en un proceso de debida diligencia</t>
  </si>
  <si>
    <t xml:space="preserve">1. El supervisor del contrato recibe el formato FRO105-499 Consulta en Listas Vinculantes y de Control y verifica los resultados arrojados en la consulta. </t>
  </si>
  <si>
    <t>1. El funcionario encargado del proceso de vinculación recibe el formato FRO105-499 Consulta en Listas Vinculantes y de Control y verifica los resultados arrojados en la consulta.</t>
  </si>
  <si>
    <t>Calificación</t>
  </si>
  <si>
    <t>Calificación_2</t>
  </si>
  <si>
    <t>Probabilidad de ocurrencia del riesgo inherente</t>
  </si>
  <si>
    <t>Evidencia de ejecución</t>
  </si>
  <si>
    <t>Asig</t>
  </si>
  <si>
    <t>Segr</t>
  </si>
  <si>
    <t>Peri</t>
  </si>
  <si>
    <t>Prop</t>
  </si>
  <si>
    <t>Como</t>
  </si>
  <si>
    <t>Quep</t>
  </si>
  <si>
    <t>Evid</t>
  </si>
  <si>
    <t>Ejec</t>
  </si>
  <si>
    <t>MovProb</t>
  </si>
  <si>
    <t>MovImp</t>
  </si>
  <si>
    <t>ProbRR</t>
  </si>
  <si>
    <t>ImpRR</t>
  </si>
  <si>
    <t>PRO440-591-1
ATENCIÓN Y SERVICIO AL CLIENTE A TRAVÉS DE REDES SOCIALES</t>
  </si>
  <si>
    <t>PROCESO
GESTIÓN TECNOLOGICA E INNOVACIÓN</t>
  </si>
  <si>
    <t>Un interesado ofrece o entrega dadivas a el(la) Jefe y los Profesionales encargados de verificar los requisitos descritos en la resolución de créditos a funcionarios para que pase, altere o modifique alguna de las actividades descritas en los procedimientos con el fin de favorecer a un tercero.</t>
  </si>
  <si>
    <t xml:space="preserve">1. Antes del desembolso del credito otorgado, se verificará el cumplimiento de los requisitos establecidos en la normatividad interna relacionada con créditos otorgados a funcionarios, a fin de evitar el favorecimiento a un tercero.Verificados los requisitos y a la normatividad interna se procede a realizar los documentos de desembolso  del credito  </t>
  </si>
  <si>
    <t>RESOLUCIÓN 51 de 2015
POR LA CUAL SE REGLAMENTO EL FUNCIONAMIENTO DEL COMITÉ DE BIENESTAR SOCIAL DE LA LOTERIA DE BOGOTA</t>
  </si>
  <si>
    <t>TRANSVERSAL A TODOS LOS PROCESOS</t>
  </si>
  <si>
    <t>Se realiza revisión general de la matriz con los líderes de procesos, se hacen ajustes de forma y se actualizan riesgos.</t>
  </si>
  <si>
    <t>El jefe de la Unidad de Talento Humano y el profesional de apoyo deberán cumplir con lo establecido en el procedimiento de gestión de situaciones administrativas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</si>
  <si>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Un funcionario o contratista que ofrezca alguna dádiva económica o material para obtener beneficios y reportar situaciones que no hayan sido de tipo laboral y que le generen beneficios.</t>
  </si>
  <si>
    <t>Un interesado ofrece o entrega dádivas para no exigir las condiciones o requisitos necesarias para determinar de forma correcta y justa el derecho o la aplicación de las situaciones administrativas (vacaciones, encargo, asignación de funciones, suspensión del ejercicio de sus funciones, permiso, licencia de vacaciones, descanso compensado).</t>
  </si>
  <si>
    <t>1. Actos administrativos que deciden una situación administrativa pasan por diversos filtros para su respectiva aprobación (Jefe de Talento Humano, Secretario General y/o Gerente General)</t>
  </si>
  <si>
    <t>Gerente General
Secretario General
Jefe Talento Humano</t>
  </si>
  <si>
    <t>Actos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</si>
</sst>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theme="1"/>
      <name val="Arial"/>
      <family val="2"/>
    </font>
    <font>
      <sz val="9"/>
      <color theme="1"/>
      <name val="Arial"/>
      <family val="2"/>
    </font>
    <font>
      <sz val="11"/>
      <name val="Arial"/>
      <family val="2"/>
    </font>
    <font>
      <sz val="10"/>
      <color rgb="FF000000"/>
      <name val="Calibri"/>
      <family val="2"/>
      <scheme val="minor"/>
    </font>
    <font>
      <sz val="10"/>
      <name val="Calibri"/>
      <family val="2"/>
      <scheme val="minor"/>
    </font>
    <font>
      <i/>
      <sz val="10"/>
      <name val="Calibri"/>
      <family val="2"/>
      <scheme val="minor"/>
    </font>
    <font>
      <b/>
      <sz val="11"/>
      <name val="Calibri"/>
      <family val="2"/>
    </font>
    <font>
      <sz val="10"/>
      <name val="Arial"/>
      <family val="2"/>
    </font>
    <font>
      <sz val="11"/>
      <color theme="0"/>
      <name val="Calibri"/>
      <family val="2"/>
      <scheme val="minor"/>
    </font>
    <font>
      <b/>
      <sz val="11"/>
      <name val="Calibri"/>
      <family val="2"/>
      <scheme val="minor"/>
    </font>
    <font>
      <u/>
      <sz val="11"/>
      <color theme="10"/>
      <name val="Calibri"/>
      <family val="2"/>
      <scheme val="minor"/>
    </font>
    <font>
      <b/>
      <sz val="11"/>
      <color rgb="FFFFFFFF"/>
      <name val="Calibri"/>
      <family val="2"/>
    </font>
    <font>
      <b/>
      <sz val="11"/>
      <color theme="0"/>
      <name val="Calibri"/>
      <family val="2"/>
    </font>
    <font>
      <sz val="11"/>
      <color rgb="FF000000"/>
      <name val="Calibri"/>
      <family val="2"/>
    </font>
    <font>
      <sz val="11"/>
      <color theme="1"/>
      <name val="Calibri"/>
      <family val="2"/>
      <scheme val="minor"/>
    </font>
    <font>
      <sz val="10"/>
      <color rgb="FFFF0000"/>
      <name val="Calibri"/>
      <family val="2"/>
      <scheme val="minor"/>
    </font>
    <font>
      <sz val="11"/>
      <color rgb="FFFF0000"/>
      <name val="Calibri"/>
      <family val="2"/>
      <scheme val="minor"/>
    </font>
    <font>
      <b/>
      <sz val="15"/>
      <color theme="1"/>
      <name val="Calibri"/>
      <family val="2"/>
      <scheme val="minor"/>
    </font>
    <font>
      <sz val="8"/>
      <name val="Calibri"/>
      <family val="2"/>
      <scheme val="minor"/>
    </font>
    <font>
      <strike/>
      <sz val="10"/>
      <name val="Calibri"/>
      <family val="2"/>
      <scheme val="minor"/>
    </font>
    <font>
      <b/>
      <sz val="9"/>
      <color theme="0"/>
      <name val="Calibri"/>
      <family val="2"/>
      <scheme val="minor"/>
    </font>
    <font>
      <b/>
      <sz val="10"/>
      <color theme="0"/>
      <name val="Calibri"/>
      <family val="2"/>
      <scheme val="minor"/>
    </font>
    <font>
      <sz val="9"/>
      <name val="Calibri"/>
      <family val="2"/>
      <scheme val="minor"/>
    </font>
  </fonts>
  <fills count="19">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rgb="FF00B050"/>
        <bgColor indexed="64"/>
      </patternFill>
    </fill>
    <fill>
      <patternFill patternType="solid">
        <fgColor rgb="FFC00000"/>
        <bgColor indexed="64"/>
      </patternFill>
    </fill>
    <fill>
      <patternFill patternType="solid">
        <fgColor theme="2"/>
        <bgColor indexed="64"/>
      </patternFill>
    </fill>
    <fill>
      <patternFill patternType="solid">
        <fgColor rgb="FF92D05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9999"/>
        <bgColor indexed="64"/>
      </patternFill>
    </fill>
  </fills>
  <borders count="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5">
    <xf numFmtId="0" fontId="0" fillId="0" borderId="0"/>
    <xf numFmtId="0" fontId="14" fillId="0" borderId="0"/>
    <xf numFmtId="9" fontId="21" fillId="0" borderId="0" applyFont="0" applyFill="0" applyBorder="0" applyAlignment="0" applyProtection="0"/>
    <xf numFmtId="43" fontId="21" fillId="0" borderId="0" applyFont="0" applyFill="0" applyBorder="0" applyAlignment="0" applyProtection="0"/>
    <xf numFmtId="0" fontId="17" fillId="0" borderId="0" applyNumberFormat="0" applyFill="0" applyBorder="0" applyAlignment="0" applyProtection="0"/>
  </cellStyleXfs>
  <cellXfs count="250">
    <xf numFmtId="0" fontId="0" fillId="0" borderId="0" xfId="0"/>
    <xf numFmtId="0" fontId="2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vertical="center"/>
    </xf>
    <xf numFmtId="0" fontId="0" fillId="0" borderId="0" xfId="0" applyAlignment="1">
      <alignment wrapText="1"/>
    </xf>
    <xf numFmtId="0" fontId="3" fillId="0" borderId="0" xfId="0" applyFont="1" applyAlignment="1">
      <alignment horizontal="center" vertical="center" wrapText="1"/>
    </xf>
    <xf numFmtId="0" fontId="6" fillId="5" borderId="10"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2" fillId="0" borderId="0" xfId="0" applyFont="1"/>
    <xf numFmtId="0" fontId="1" fillId="2" borderId="10" xfId="0" applyFont="1" applyFill="1" applyBorder="1" applyAlignment="1">
      <alignment vertical="center"/>
    </xf>
    <xf numFmtId="0" fontId="0" fillId="0" borderId="0" xfId="0" applyAlignment="1">
      <alignment vertical="center" wrapText="1"/>
    </xf>
    <xf numFmtId="0" fontId="0" fillId="0" borderId="10" xfId="0" applyBorder="1" applyAlignment="1">
      <alignment vertical="center"/>
    </xf>
    <xf numFmtId="0" fontId="2" fillId="0" borderId="0" xfId="0" applyFont="1" applyAlignment="1">
      <alignment wrapText="1"/>
    </xf>
    <xf numFmtId="0" fontId="4" fillId="0" borderId="0" xfId="1" applyFont="1"/>
    <xf numFmtId="0" fontId="4" fillId="5" borderId="10" xfId="1" applyFont="1" applyFill="1" applyBorder="1" applyAlignment="1">
      <alignment horizontal="center" vertical="center" wrapText="1"/>
    </xf>
    <xf numFmtId="0" fontId="4" fillId="5" borderId="10" xfId="1" applyFont="1" applyFill="1" applyBorder="1" applyAlignment="1">
      <alignment horizontal="center" vertical="center"/>
    </xf>
    <xf numFmtId="0" fontId="4" fillId="0" borderId="0" xfId="1" applyFont="1" applyAlignment="1">
      <alignment horizontal="left" vertical="center"/>
    </xf>
    <xf numFmtId="0" fontId="4" fillId="0" borderId="10" xfId="1" applyFont="1" applyBorder="1" applyAlignment="1">
      <alignment horizontal="center" vertical="center"/>
    </xf>
    <xf numFmtId="0" fontId="4" fillId="4" borderId="10"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4" fillId="8" borderId="10" xfId="1" applyFont="1" applyFill="1" applyBorder="1" applyAlignment="1">
      <alignment horizontal="center" vertical="center" wrapText="1"/>
    </xf>
    <xf numFmtId="0" fontId="4" fillId="6" borderId="10" xfId="1" applyFont="1" applyFill="1" applyBorder="1" applyAlignment="1">
      <alignment horizontal="center" vertical="center" wrapText="1"/>
    </xf>
    <xf numFmtId="0" fontId="0" fillId="4" borderId="10" xfId="0" applyFill="1" applyBorder="1" applyAlignment="1">
      <alignment vertical="center"/>
    </xf>
    <xf numFmtId="0" fontId="0" fillId="6" borderId="10" xfId="0" applyFill="1" applyBorder="1" applyAlignment="1">
      <alignment vertical="center"/>
    </xf>
    <xf numFmtId="0" fontId="0" fillId="9" borderId="10" xfId="0" applyFill="1" applyBorder="1" applyAlignment="1">
      <alignment vertical="center"/>
    </xf>
    <xf numFmtId="0" fontId="15" fillId="10" borderId="10" xfId="0" applyFont="1" applyFill="1" applyBorder="1" applyAlignment="1">
      <alignment vertical="center"/>
    </xf>
    <xf numFmtId="0" fontId="15" fillId="0" borderId="0" xfId="0" applyFont="1"/>
    <xf numFmtId="9" fontId="6" fillId="0" borderId="10" xfId="2" applyFont="1" applyBorder="1" applyAlignment="1">
      <alignment horizontal="center" vertical="center"/>
    </xf>
    <xf numFmtId="0" fontId="0" fillId="0" borderId="0" xfId="0" applyAlignment="1">
      <alignment horizontal="center"/>
    </xf>
    <xf numFmtId="0" fontId="15" fillId="0" borderId="0" xfId="0" applyFont="1" applyAlignment="1">
      <alignment horizontal="center"/>
    </xf>
    <xf numFmtId="0" fontId="0" fillId="0" borderId="10" xfId="0" applyBorder="1" applyAlignment="1">
      <alignment horizontal="center" vertical="center"/>
    </xf>
    <xf numFmtId="164" fontId="0" fillId="0" borderId="10" xfId="3" applyNumberFormat="1" applyFont="1" applyBorder="1" applyAlignment="1">
      <alignment vertical="center"/>
    </xf>
    <xf numFmtId="164" fontId="0" fillId="0" borderId="0" xfId="0" applyNumberFormat="1"/>
    <xf numFmtId="0" fontId="23" fillId="0" borderId="0" xfId="0" applyFont="1" applyAlignment="1">
      <alignment horizontal="center"/>
    </xf>
    <xf numFmtId="0" fontId="2" fillId="0" borderId="0" xfId="0" applyFont="1" applyAlignment="1">
      <alignment horizontal="center" vertical="center"/>
    </xf>
    <xf numFmtId="0" fontId="1" fillId="5" borderId="0" xfId="0" applyFont="1" applyFill="1" applyAlignment="1">
      <alignment vertical="center"/>
    </xf>
    <xf numFmtId="0" fontId="4" fillId="5" borderId="0" xfId="0" applyFont="1" applyFill="1" applyAlignment="1">
      <alignment vertical="center"/>
    </xf>
    <xf numFmtId="0" fontId="0" fillId="5" borderId="0" xfId="0" applyFill="1"/>
    <xf numFmtId="0" fontId="0" fillId="0" borderId="10" xfId="0" applyBorder="1"/>
    <xf numFmtId="0" fontId="5" fillId="14" borderId="10" xfId="0" applyFont="1" applyFill="1" applyBorder="1" applyAlignment="1" applyProtection="1">
      <alignment vertical="center" wrapText="1"/>
      <protection hidden="1"/>
    </xf>
    <xf numFmtId="0" fontId="27" fillId="2" borderId="10" xfId="0" applyFont="1" applyFill="1" applyBorder="1" applyAlignment="1">
      <alignment horizontal="center" vertical="center"/>
    </xf>
    <xf numFmtId="0" fontId="27" fillId="2" borderId="10" xfId="0" applyFont="1" applyFill="1" applyBorder="1" applyAlignment="1">
      <alignment horizontal="center" vertical="center" wrapText="1"/>
    </xf>
    <xf numFmtId="0" fontId="28" fillId="2" borderId="10" xfId="0" applyFont="1" applyFill="1" applyBorder="1" applyAlignment="1">
      <alignment horizontal="center"/>
    </xf>
    <xf numFmtId="14" fontId="3" fillId="0" borderId="10"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vertical="center"/>
    </xf>
    <xf numFmtId="0" fontId="1" fillId="2" borderId="18" xfId="0" applyFont="1" applyFill="1" applyBorder="1" applyAlignment="1">
      <alignment vertical="center"/>
    </xf>
    <xf numFmtId="0" fontId="4" fillId="11" borderId="19" xfId="0" applyFont="1" applyFill="1" applyBorder="1" applyAlignment="1">
      <alignment vertical="center"/>
    </xf>
    <xf numFmtId="0" fontId="4" fillId="11" borderId="17" xfId="0" applyFont="1" applyFill="1" applyBorder="1" applyAlignment="1">
      <alignment vertical="center"/>
    </xf>
    <xf numFmtId="0" fontId="4" fillId="11" borderId="18" xfId="0" applyFont="1" applyFill="1" applyBorder="1" applyAlignment="1">
      <alignment vertical="center"/>
    </xf>
    <xf numFmtId="14" fontId="29" fillId="0" borderId="10" xfId="0" applyNumberFormat="1" applyFont="1" applyBorder="1" applyAlignment="1">
      <alignment horizontal="center" vertical="center"/>
    </xf>
    <xf numFmtId="49" fontId="29" fillId="0" borderId="10" xfId="0" applyNumberFormat="1" applyFont="1" applyBorder="1" applyAlignment="1">
      <alignment horizontal="center" vertical="center"/>
    </xf>
    <xf numFmtId="0" fontId="0" fillId="0" borderId="0" xfId="0"/>
    <xf numFmtId="0" fontId="0" fillId="0" borderId="0" xfId="0"/>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5" borderId="10" xfId="0" applyFont="1" applyFill="1" applyBorder="1" applyAlignment="1">
      <alignment horizontal="left" vertical="center" wrapText="1"/>
    </xf>
    <xf numFmtId="0" fontId="5" fillId="4" borderId="10" xfId="0" applyFont="1" applyFill="1" applyBorder="1" applyAlignment="1">
      <alignment horizontal="center" vertical="center"/>
    </xf>
    <xf numFmtId="0" fontId="6" fillId="0" borderId="10" xfId="0" applyFont="1" applyBorder="1" applyAlignment="1">
      <alignment horizontal="left" vertical="center" wrapText="1"/>
    </xf>
    <xf numFmtId="0" fontId="11" fillId="5" borderId="10" xfId="0" applyFont="1" applyFill="1" applyBorder="1" applyAlignment="1">
      <alignment vertical="center" wrapText="1"/>
    </xf>
    <xf numFmtId="0" fontId="11" fillId="5" borderId="10" xfId="0" applyFont="1" applyFill="1" applyBorder="1" applyAlignment="1">
      <alignment horizontal="center" vertical="center"/>
    </xf>
    <xf numFmtId="0" fontId="6" fillId="5" borderId="10" xfId="0" applyFont="1" applyFill="1" applyBorder="1" applyAlignment="1">
      <alignment vertical="center" wrapText="1"/>
    </xf>
    <xf numFmtId="0" fontId="6" fillId="5" borderId="10"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2" fillId="0" borderId="0" xfId="0" applyFont="1" applyAlignment="1">
      <alignment vertical="center"/>
    </xf>
    <xf numFmtId="0" fontId="1" fillId="2" borderId="10" xfId="0" applyFont="1" applyFill="1" applyBorder="1" applyAlignment="1">
      <alignment horizontal="center" vertical="center" wrapText="1"/>
    </xf>
    <xf numFmtId="0" fontId="5" fillId="4" borderId="10" xfId="0" applyFont="1" applyFill="1" applyBorder="1" applyAlignment="1">
      <alignment vertical="center" wrapText="1"/>
    </xf>
    <xf numFmtId="0" fontId="5" fillId="3" borderId="10" xfId="0" applyFont="1" applyFill="1" applyBorder="1" applyAlignment="1">
      <alignment horizontal="center" vertical="center"/>
    </xf>
    <xf numFmtId="0" fontId="5" fillId="4" borderId="20" xfId="0" applyFont="1" applyFill="1" applyBorder="1" applyAlignment="1">
      <alignment vertical="center" wrapText="1"/>
    </xf>
    <xf numFmtId="0" fontId="6" fillId="7" borderId="10" xfId="0" applyFont="1" applyFill="1" applyBorder="1" applyAlignment="1">
      <alignment horizontal="center" vertical="center"/>
    </xf>
    <xf numFmtId="0" fontId="6" fillId="0" borderId="10" xfId="0" applyFont="1" applyFill="1" applyBorder="1" applyAlignment="1">
      <alignment vertical="center" wrapText="1"/>
    </xf>
    <xf numFmtId="0" fontId="24" fillId="0" borderId="0" xfId="0" applyFont="1" applyAlignment="1">
      <alignment horizontal="center" vertical="center"/>
    </xf>
    <xf numFmtId="0" fontId="18" fillId="2" borderId="31" xfId="0" applyFont="1" applyFill="1" applyBorder="1" applyAlignment="1">
      <alignment horizontal="center" vertical="center" wrapText="1" readingOrder="1"/>
    </xf>
    <xf numFmtId="0" fontId="18" fillId="2" borderId="32" xfId="0" applyFont="1" applyFill="1" applyBorder="1" applyAlignment="1">
      <alignment horizontal="center" vertical="center" wrapText="1" readingOrder="1"/>
    </xf>
    <xf numFmtId="0" fontId="18" fillId="2" borderId="23" xfId="0" applyFont="1" applyFill="1" applyBorder="1" applyAlignment="1">
      <alignment horizontal="center" vertical="center" wrapText="1" readingOrder="1"/>
    </xf>
    <xf numFmtId="0" fontId="18" fillId="2" borderId="28" xfId="0" applyFont="1" applyFill="1" applyBorder="1" applyAlignment="1">
      <alignment horizontal="center" vertical="center" wrapText="1" readingOrder="1"/>
    </xf>
    <xf numFmtId="0" fontId="18" fillId="2" borderId="29" xfId="0" applyFont="1" applyFill="1" applyBorder="1" applyAlignment="1">
      <alignment horizontal="center" vertical="center" wrapText="1" readingOrder="1"/>
    </xf>
    <xf numFmtId="0" fontId="18" fillId="2" borderId="26" xfId="0" applyFont="1" applyFill="1" applyBorder="1" applyAlignment="1">
      <alignment horizontal="center" vertical="center" wrapText="1" readingOrder="1"/>
    </xf>
    <xf numFmtId="0" fontId="18" fillId="2" borderId="3" xfId="0" applyFont="1" applyFill="1" applyBorder="1" applyAlignment="1">
      <alignment horizontal="center" vertical="center" wrapText="1" readingOrder="1"/>
    </xf>
    <xf numFmtId="0" fontId="18" fillId="2" borderId="16" xfId="0" applyFont="1" applyFill="1" applyBorder="1" applyAlignment="1">
      <alignment horizontal="center" vertical="center" wrapText="1" readingOrder="1"/>
    </xf>
    <xf numFmtId="0" fontId="18" fillId="2" borderId="4" xfId="0" applyFont="1" applyFill="1" applyBorder="1" applyAlignment="1">
      <alignment horizontal="center" vertical="center" wrapText="1" readingOrder="1"/>
    </xf>
    <xf numFmtId="0" fontId="18" fillId="2" borderId="19" xfId="0" applyFont="1" applyFill="1" applyBorder="1" applyAlignment="1">
      <alignment horizontal="center" vertical="center" wrapText="1" readingOrder="1"/>
    </xf>
    <xf numFmtId="0" fontId="18" fillId="2" borderId="17" xfId="0" applyFont="1" applyFill="1" applyBorder="1" applyAlignment="1">
      <alignment horizontal="center" vertical="center" wrapText="1" readingOrder="1"/>
    </xf>
    <xf numFmtId="0" fontId="18" fillId="2" borderId="22" xfId="0" applyFont="1" applyFill="1" applyBorder="1" applyAlignment="1">
      <alignment horizontal="center" vertical="center" wrapText="1" readingOrder="1"/>
    </xf>
    <xf numFmtId="0" fontId="16" fillId="0" borderId="19"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2" fillId="0" borderId="0" xfId="0" applyFont="1" applyAlignment="1">
      <alignment horizontal="left"/>
    </xf>
    <xf numFmtId="0" fontId="18" fillId="2" borderId="1"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2" fillId="0" borderId="0" xfId="0" applyFont="1"/>
    <xf numFmtId="0" fontId="13" fillId="6" borderId="27" xfId="0" applyFont="1" applyFill="1" applyBorder="1" applyAlignment="1">
      <alignment horizontal="center" vertical="center" wrapText="1" readingOrder="1"/>
    </xf>
    <xf numFmtId="0" fontId="13" fillId="6" borderId="17" xfId="0" applyFont="1" applyFill="1" applyBorder="1" applyAlignment="1">
      <alignment horizontal="center" vertical="center" wrapText="1" readingOrder="1"/>
    </xf>
    <xf numFmtId="0" fontId="13" fillId="6" borderId="18" xfId="0" applyFont="1" applyFill="1" applyBorder="1" applyAlignment="1">
      <alignment horizontal="center" vertical="center" wrapText="1" readingOrder="1"/>
    </xf>
    <xf numFmtId="0" fontId="16" fillId="6" borderId="19"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9" fontId="16" fillId="6" borderId="19" xfId="0" applyNumberFormat="1" applyFont="1" applyFill="1" applyBorder="1" applyAlignment="1">
      <alignment horizontal="center" vertical="center"/>
    </xf>
    <xf numFmtId="9" fontId="16" fillId="6" borderId="17" xfId="0" applyNumberFormat="1" applyFont="1" applyFill="1" applyBorder="1" applyAlignment="1">
      <alignment horizontal="center" vertical="center"/>
    </xf>
    <xf numFmtId="9" fontId="16" fillId="6" borderId="18" xfId="0" applyNumberFormat="1" applyFont="1" applyFill="1" applyBorder="1" applyAlignment="1">
      <alignment horizontal="center" vertical="center"/>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13" fillId="12" borderId="27" xfId="0" applyFont="1" applyFill="1" applyBorder="1" applyAlignment="1">
      <alignment horizontal="center" vertical="center" wrapText="1" readingOrder="1"/>
    </xf>
    <xf numFmtId="0" fontId="13" fillId="12" borderId="17" xfId="0" applyFont="1" applyFill="1" applyBorder="1" applyAlignment="1">
      <alignment horizontal="center" vertical="center" wrapText="1" readingOrder="1"/>
    </xf>
    <xf numFmtId="0" fontId="13" fillId="12" borderId="18" xfId="0" applyFont="1" applyFill="1" applyBorder="1" applyAlignment="1">
      <alignment horizontal="center" vertical="center" wrapText="1" readingOrder="1"/>
    </xf>
    <xf numFmtId="0" fontId="16" fillId="12" borderId="19" xfId="0" applyFont="1" applyFill="1" applyBorder="1" applyAlignment="1">
      <alignment horizontal="center" vertical="center"/>
    </xf>
    <xf numFmtId="0" fontId="16" fillId="12" borderId="17" xfId="0" applyFont="1" applyFill="1" applyBorder="1" applyAlignment="1">
      <alignment horizontal="center" vertical="center"/>
    </xf>
    <xf numFmtId="0" fontId="16" fillId="12" borderId="18" xfId="0" applyFont="1" applyFill="1" applyBorder="1" applyAlignment="1">
      <alignment horizontal="center" vertical="center"/>
    </xf>
    <xf numFmtId="9" fontId="16" fillId="12" borderId="19" xfId="0" applyNumberFormat="1" applyFont="1" applyFill="1" applyBorder="1" applyAlignment="1">
      <alignment horizontal="center" vertical="center"/>
    </xf>
    <xf numFmtId="9" fontId="16" fillId="12" borderId="17" xfId="0" applyNumberFormat="1" applyFont="1" applyFill="1" applyBorder="1" applyAlignment="1">
      <alignment horizontal="center" vertical="center"/>
    </xf>
    <xf numFmtId="9" fontId="16" fillId="12" borderId="18" xfId="0" applyNumberFormat="1" applyFont="1" applyFill="1" applyBorder="1" applyAlignment="1">
      <alignment horizontal="center" vertical="center"/>
    </xf>
    <xf numFmtId="0" fontId="13" fillId="9" borderId="27" xfId="0" applyFont="1" applyFill="1" applyBorder="1" applyAlignment="1">
      <alignment horizontal="center" vertical="center" wrapText="1" readingOrder="1"/>
    </xf>
    <xf numFmtId="0" fontId="13" fillId="9" borderId="17" xfId="0" applyFont="1" applyFill="1" applyBorder="1" applyAlignment="1">
      <alignment horizontal="center" vertical="center" wrapText="1" readingOrder="1"/>
    </xf>
    <xf numFmtId="0" fontId="13" fillId="9" borderId="18" xfId="0" applyFont="1" applyFill="1" applyBorder="1" applyAlignment="1">
      <alignment horizontal="center" vertical="center" wrapText="1" readingOrder="1"/>
    </xf>
    <xf numFmtId="0" fontId="16" fillId="9" borderId="19" xfId="0" applyFont="1" applyFill="1" applyBorder="1" applyAlignment="1">
      <alignment horizontal="center" vertical="center"/>
    </xf>
    <xf numFmtId="0" fontId="16" fillId="9" borderId="17" xfId="0" applyFont="1" applyFill="1" applyBorder="1" applyAlignment="1">
      <alignment horizontal="center" vertical="center"/>
    </xf>
    <xf numFmtId="0" fontId="16" fillId="9" borderId="18" xfId="0" applyFont="1" applyFill="1" applyBorder="1" applyAlignment="1">
      <alignment horizontal="center" vertical="center"/>
    </xf>
    <xf numFmtId="9" fontId="16" fillId="9" borderId="19" xfId="0" applyNumberFormat="1" applyFont="1" applyFill="1" applyBorder="1" applyAlignment="1">
      <alignment horizontal="center" vertical="center"/>
    </xf>
    <xf numFmtId="9" fontId="16" fillId="9" borderId="17" xfId="0" applyNumberFormat="1" applyFont="1" applyFill="1" applyBorder="1" applyAlignment="1">
      <alignment horizontal="center" vertical="center"/>
    </xf>
    <xf numFmtId="9" fontId="16" fillId="9" borderId="18" xfId="0" applyNumberFormat="1" applyFont="1" applyFill="1" applyBorder="1" applyAlignment="1">
      <alignment horizontal="center" vertical="center"/>
    </xf>
    <xf numFmtId="0" fontId="20" fillId="0" borderId="19" xfId="0" applyFont="1" applyBorder="1" applyAlignment="1">
      <alignment horizontal="center" vertical="center" wrapText="1" readingOrder="1"/>
    </xf>
    <xf numFmtId="0" fontId="20" fillId="0" borderId="17" xfId="0" applyFont="1" applyBorder="1" applyAlignment="1">
      <alignment horizontal="center" vertical="center" wrapText="1" readingOrder="1"/>
    </xf>
    <xf numFmtId="0" fontId="20" fillId="0" borderId="22" xfId="0" applyFont="1" applyBorder="1" applyAlignment="1">
      <alignment horizontal="center" vertical="center" wrapText="1" readingOrder="1"/>
    </xf>
    <xf numFmtId="0" fontId="0" fillId="0" borderId="2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0" fillId="0" borderId="13" xfId="0" applyFont="1" applyBorder="1" applyAlignment="1">
      <alignment horizontal="center" vertical="center" wrapText="1" readingOrder="1"/>
    </xf>
    <xf numFmtId="0" fontId="20" fillId="0" borderId="14" xfId="0" applyFont="1" applyBorder="1" applyAlignment="1">
      <alignment horizontal="center" vertical="center" wrapText="1" readingOrder="1"/>
    </xf>
    <xf numFmtId="0" fontId="1" fillId="2" borderId="27"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10"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16" fillId="0" borderId="10" xfId="1" applyFont="1" applyBorder="1" applyAlignment="1">
      <alignment horizontal="center" vertical="center" textRotation="90"/>
    </xf>
    <xf numFmtId="0" fontId="0" fillId="0" borderId="0" xfId="0"/>
    <xf numFmtId="0" fontId="0" fillId="0" borderId="0" xfId="0" applyAlignment="1">
      <alignment vertical="center" wrapText="1"/>
    </xf>
    <xf numFmtId="0" fontId="13" fillId="4" borderId="27" xfId="0" applyFont="1" applyFill="1" applyBorder="1" applyAlignment="1">
      <alignment horizontal="center" vertical="center" wrapText="1" readingOrder="1"/>
    </xf>
    <xf numFmtId="0" fontId="13" fillId="4" borderId="17" xfId="0" applyFont="1" applyFill="1" applyBorder="1" applyAlignment="1">
      <alignment horizontal="center" vertical="center" wrapText="1" readingOrder="1"/>
    </xf>
    <xf numFmtId="0" fontId="13" fillId="4" borderId="18" xfId="0" applyFont="1" applyFill="1" applyBorder="1" applyAlignment="1">
      <alignment horizontal="center" vertical="center" wrapText="1" readingOrder="1"/>
    </xf>
    <xf numFmtId="0" fontId="16"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9" fontId="16" fillId="4" borderId="19" xfId="0" applyNumberFormat="1" applyFont="1" applyFill="1" applyBorder="1" applyAlignment="1">
      <alignment horizontal="center" vertical="center"/>
    </xf>
    <xf numFmtId="9" fontId="16" fillId="4" borderId="17" xfId="0" applyNumberFormat="1" applyFont="1" applyFill="1" applyBorder="1" applyAlignment="1">
      <alignment horizontal="center" vertical="center"/>
    </xf>
    <xf numFmtId="9" fontId="16" fillId="4" borderId="18"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9" fontId="1" fillId="10" borderId="7" xfId="0" applyNumberFormat="1" applyFont="1" applyFill="1" applyBorder="1" applyAlignment="1">
      <alignment horizontal="center" vertical="center"/>
    </xf>
    <xf numFmtId="9" fontId="1" fillId="10" borderId="21" xfId="0" applyNumberFormat="1" applyFont="1" applyFill="1" applyBorder="1" applyAlignment="1">
      <alignment horizontal="center" vertical="center"/>
    </xf>
    <xf numFmtId="9" fontId="1" fillId="10" borderId="6" xfId="0" applyNumberFormat="1" applyFont="1" applyFill="1" applyBorder="1" applyAlignment="1">
      <alignment horizontal="center" vertical="center"/>
    </xf>
    <xf numFmtId="0" fontId="1" fillId="10" borderId="7"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6" xfId="0" applyFont="1" applyFill="1" applyBorder="1" applyAlignment="1">
      <alignment horizontal="center" vertical="center"/>
    </xf>
    <xf numFmtId="0" fontId="19" fillId="10" borderId="5" xfId="0" applyFont="1" applyFill="1" applyBorder="1" applyAlignment="1">
      <alignment horizontal="center" vertical="center" wrapText="1" readingOrder="1"/>
    </xf>
    <xf numFmtId="0" fontId="19" fillId="10" borderId="21" xfId="0" applyFont="1" applyFill="1" applyBorder="1" applyAlignment="1">
      <alignment horizontal="center" vertical="center" wrapText="1" readingOrder="1"/>
    </xf>
    <xf numFmtId="0" fontId="19" fillId="10" borderId="6" xfId="0" applyFont="1" applyFill="1" applyBorder="1" applyAlignment="1">
      <alignment horizontal="center" vertical="center" wrapText="1" readingOrder="1"/>
    </xf>
    <xf numFmtId="0" fontId="2" fillId="0" borderId="0" xfId="0" applyFont="1" applyAlignment="1">
      <alignment horizontal="left" vertical="center" wrapText="1"/>
    </xf>
    <xf numFmtId="0" fontId="17" fillId="0" borderId="10" xfId="4" applyBorder="1" applyAlignment="1">
      <alignment vertical="center"/>
    </xf>
    <xf numFmtId="0" fontId="27" fillId="2" borderId="10" xfId="0" applyFont="1" applyFill="1" applyBorder="1" applyAlignment="1">
      <alignment horizontal="center" vertical="center"/>
    </xf>
    <xf numFmtId="0" fontId="17" fillId="0" borderId="10" xfId="4" applyBorder="1" applyAlignment="1">
      <alignment vertical="center" wrapText="1"/>
    </xf>
    <xf numFmtId="0" fontId="28" fillId="2" borderId="10" xfId="0" applyFont="1" applyFill="1" applyBorder="1" applyAlignment="1">
      <alignment horizontal="center"/>
    </xf>
    <xf numFmtId="0" fontId="1" fillId="2" borderId="19" xfId="0" applyFont="1" applyFill="1" applyBorder="1" applyAlignment="1">
      <alignment vertical="center"/>
    </xf>
    <xf numFmtId="0" fontId="1" fillId="2" borderId="17" xfId="0" applyFont="1" applyFill="1" applyBorder="1" applyAlignment="1">
      <alignment vertical="center"/>
    </xf>
    <xf numFmtId="0" fontId="1" fillId="2" borderId="18" xfId="0" applyFont="1" applyFill="1" applyBorder="1" applyAlignment="1">
      <alignment vertical="center"/>
    </xf>
    <xf numFmtId="0" fontId="29" fillId="0" borderId="10" xfId="0" applyFont="1" applyBorder="1" applyAlignment="1">
      <alignment vertical="center" wrapText="1"/>
    </xf>
    <xf numFmtId="0" fontId="3" fillId="0" borderId="24" xfId="0" applyFont="1" applyBorder="1" applyAlignment="1">
      <alignment vertical="center"/>
    </xf>
    <xf numFmtId="0" fontId="3" fillId="0" borderId="24" xfId="0" applyFont="1" applyBorder="1" applyAlignment="1">
      <alignment vertical="center" wrapText="1"/>
    </xf>
    <xf numFmtId="0" fontId="3" fillId="0" borderId="10" xfId="0" applyFont="1" applyBorder="1" applyAlignment="1">
      <alignment vertical="center" wrapText="1"/>
    </xf>
    <xf numFmtId="0" fontId="5" fillId="3" borderId="10"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6" fillId="5" borderId="10" xfId="0" applyFont="1" applyFill="1" applyBorder="1" applyAlignment="1">
      <alignment horizontal="left" vertical="center" wrapText="1"/>
    </xf>
    <xf numFmtId="0" fontId="6" fillId="0" borderId="10" xfId="0" applyFont="1" applyBorder="1" applyAlignment="1">
      <alignment horizontal="center" vertical="center" wrapText="1"/>
    </xf>
    <xf numFmtId="0" fontId="6" fillId="0" borderId="10" xfId="0" applyFont="1" applyFill="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vertical="center"/>
    </xf>
    <xf numFmtId="0" fontId="6" fillId="5" borderId="10" xfId="0" applyFont="1" applyFill="1" applyBorder="1" applyAlignment="1">
      <alignment vertical="center" wrapText="1"/>
    </xf>
    <xf numFmtId="0" fontId="16" fillId="4" borderId="10" xfId="0" applyFont="1" applyFill="1" applyBorder="1" applyAlignment="1">
      <alignment horizontal="center" vertical="center" wrapText="1"/>
    </xf>
    <xf numFmtId="0" fontId="6" fillId="0" borderId="10" xfId="0" applyFont="1" applyBorder="1" applyAlignment="1">
      <alignment horizontal="left" vertical="center" wrapText="1"/>
    </xf>
    <xf numFmtId="0" fontId="11" fillId="5" borderId="10"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1" fillId="2" borderId="10" xfId="0" applyFont="1" applyFill="1" applyBorder="1" applyAlignment="1">
      <alignment vertical="center"/>
    </xf>
    <xf numFmtId="0" fontId="4" fillId="11" borderId="10" xfId="0" applyFont="1" applyFill="1" applyBorder="1" applyAlignment="1">
      <alignmen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1" fillId="2" borderId="10"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4" fillId="11" borderId="19" xfId="0" applyFont="1" applyFill="1" applyBorder="1" applyAlignment="1">
      <alignment horizontal="left" vertical="center"/>
    </xf>
    <xf numFmtId="0" fontId="4" fillId="11" borderId="17" xfId="0" applyFont="1" applyFill="1" applyBorder="1" applyAlignment="1">
      <alignment horizontal="left" vertical="center"/>
    </xf>
    <xf numFmtId="0" fontId="4" fillId="11" borderId="18" xfId="0" applyFont="1" applyFill="1" applyBorder="1" applyAlignment="1">
      <alignment horizontal="left" vertical="center"/>
    </xf>
    <xf numFmtId="0" fontId="5" fillId="4" borderId="10"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0" borderId="29" xfId="0" applyFont="1" applyBorder="1" applyAlignment="1">
      <alignment horizontal="center" vertical="center"/>
    </xf>
    <xf numFmtId="0" fontId="5" fillId="3" borderId="2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2" fillId="0" borderId="0" xfId="0" applyFont="1" applyAlignment="1">
      <alignment horizontal="center" vertical="center"/>
    </xf>
    <xf numFmtId="0" fontId="6" fillId="0" borderId="1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5" borderId="10" xfId="0" applyFont="1" applyFill="1" applyBorder="1" applyAlignment="1">
      <alignment horizontal="center" vertical="center" wrapText="1"/>
    </xf>
    <xf numFmtId="0" fontId="11" fillId="5" borderId="10" xfId="0" applyFont="1" applyFill="1" applyBorder="1" applyAlignment="1">
      <alignment horizontal="left" vertical="center"/>
    </xf>
    <xf numFmtId="0" fontId="11" fillId="5" borderId="10" xfId="0" applyFont="1" applyFill="1" applyBorder="1" applyAlignment="1">
      <alignment vertical="center" wrapText="1"/>
    </xf>
    <xf numFmtId="0" fontId="6" fillId="0" borderId="10" xfId="0" applyFont="1" applyBorder="1" applyAlignment="1">
      <alignment horizontal="left" vertical="center"/>
    </xf>
    <xf numFmtId="0" fontId="6" fillId="5" borderId="10" xfId="0" applyFont="1" applyFill="1" applyBorder="1" applyAlignment="1">
      <alignment horizontal="center" vertical="center" wrapText="1"/>
    </xf>
    <xf numFmtId="0" fontId="11" fillId="5" borderId="10" xfId="0" applyFont="1" applyFill="1" applyBorder="1" applyAlignment="1">
      <alignment vertical="center"/>
    </xf>
    <xf numFmtId="0" fontId="6" fillId="5" borderId="10" xfId="0" applyFont="1" applyFill="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center"/>
    </xf>
    <xf numFmtId="0" fontId="6" fillId="0" borderId="10" xfId="0" applyFont="1" applyBorder="1" applyAlignment="1">
      <alignment horizontal="center" vertical="center"/>
    </xf>
    <xf numFmtId="0" fontId="6" fillId="5" borderId="10" xfId="0" applyFont="1" applyFill="1" applyBorder="1" applyAlignment="1">
      <alignment vertical="center"/>
    </xf>
    <xf numFmtId="0" fontId="11" fillId="0" borderId="10" xfId="0" applyFont="1" applyBorder="1" applyAlignment="1">
      <alignment vertical="center" wrapText="1"/>
    </xf>
    <xf numFmtId="0" fontId="11" fillId="0" borderId="10" xfId="0" applyFont="1" applyBorder="1" applyAlignment="1">
      <alignment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left" vertical="center"/>
    </xf>
    <xf numFmtId="0" fontId="11" fillId="0" borderId="10" xfId="0" applyFont="1" applyBorder="1" applyAlignment="1">
      <alignment horizontal="left"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11" borderId="19" xfId="0" applyFont="1" applyFill="1" applyBorder="1" applyAlignment="1">
      <alignment vertical="center"/>
    </xf>
    <xf numFmtId="0" fontId="4" fillId="11" borderId="17" xfId="0" applyFont="1" applyFill="1" applyBorder="1" applyAlignment="1">
      <alignment vertical="center"/>
    </xf>
    <xf numFmtId="0" fontId="4" fillId="11" borderId="18" xfId="0" applyFont="1" applyFill="1" applyBorder="1" applyAlignment="1">
      <alignment vertical="center"/>
    </xf>
    <xf numFmtId="0" fontId="4" fillId="0" borderId="0" xfId="0" applyFont="1" applyBorder="1" applyAlignment="1">
      <alignment horizontal="center" vertical="center"/>
    </xf>
    <xf numFmtId="0" fontId="5" fillId="14" borderId="10" xfId="0" applyFont="1" applyFill="1" applyBorder="1" applyAlignment="1" applyProtection="1">
      <alignment horizontal="center" vertical="center" wrapText="1"/>
      <protection hidden="1"/>
    </xf>
    <xf numFmtId="0" fontId="1" fillId="13" borderId="10" xfId="0" applyFont="1" applyFill="1" applyBorder="1" applyAlignment="1" applyProtection="1">
      <alignment horizontal="center" vertical="center" wrapText="1"/>
      <protection hidden="1"/>
    </xf>
    <xf numFmtId="0" fontId="11" fillId="0"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15" borderId="10" xfId="0" applyFont="1" applyFill="1" applyBorder="1" applyAlignment="1">
      <alignment horizontal="left" vertical="center" wrapText="1"/>
    </xf>
    <xf numFmtId="0" fontId="11" fillId="15" borderId="10" xfId="0" applyFont="1" applyFill="1" applyBorder="1" applyAlignment="1">
      <alignment horizontal="left" vertical="center" wrapText="1"/>
    </xf>
    <xf numFmtId="0" fontId="10" fillId="15" borderId="10" xfId="0" applyFont="1" applyFill="1" applyBorder="1" applyAlignment="1">
      <alignment vertical="center" wrapText="1"/>
    </xf>
    <xf numFmtId="0" fontId="6" fillId="16" borderId="10" xfId="0" applyFont="1" applyFill="1" applyBorder="1" applyAlignment="1">
      <alignment horizontal="center" vertical="center"/>
    </xf>
    <xf numFmtId="0" fontId="6" fillId="17" borderId="10" xfId="0" applyFont="1" applyFill="1" applyBorder="1" applyAlignment="1">
      <alignment horizontal="center" vertical="center"/>
    </xf>
    <xf numFmtId="0" fontId="6" fillId="18" borderId="10" xfId="0" applyFont="1" applyFill="1" applyBorder="1" applyAlignment="1">
      <alignment horizontal="center" vertical="center" wrapText="1"/>
    </xf>
  </cellXfs>
  <cellStyles count="5">
    <cellStyle name="Hipervínculo" xfId="4" builtinId="8"/>
    <cellStyle name="Millares" xfId="3" builtinId="3"/>
    <cellStyle name="Normal" xfId="0" builtinId="0"/>
    <cellStyle name="Normal 11" xfId="1"/>
    <cellStyle name="Porcentaje" xfId="2" builtinId="5"/>
  </cellStyles>
  <dxfs count="521">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theme="9" tint="0.3999450666829432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rgb="FFFFFF00"/>
        </patternFill>
      </fill>
    </dxf>
    <dxf>
      <font>
        <color theme="0"/>
      </font>
      <fill>
        <patternFill>
          <bgColor rgb="FFC00000"/>
        </patternFill>
      </fill>
    </dxf>
    <dxf>
      <font>
        <color auto="1"/>
      </font>
      <fill>
        <patternFill>
          <bgColor rgb="FF00B050"/>
        </patternFill>
      </fill>
    </dxf>
    <dxf>
      <font>
        <color auto="1"/>
      </font>
      <fill>
        <patternFill>
          <bgColor rgb="FFFFFF00"/>
        </patternFill>
      </fill>
    </dxf>
    <dxf>
      <font>
        <color theme="0"/>
      </font>
      <fill>
        <patternFill>
          <bgColor rgb="FFC00000"/>
        </patternFill>
      </fill>
    </dxf>
    <dxf>
      <font>
        <color auto="1"/>
      </font>
      <fill>
        <patternFill>
          <bgColor rgb="FF00B050"/>
        </patternFill>
      </fill>
    </dxf>
  </dxfs>
  <tableStyles count="1" defaultTableStyle="TableStyleMedium2" defaultPivotStyle="PivotStyleLight16">
    <tableStyle name="Invisible" pivot="0" table="0" count="0"/>
  </tableStyles>
  <colors>
    <mruColors>
      <color rgb="FFFF9999"/>
      <color rgb="FFFF7C80"/>
      <color rgb="FF301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ocumenttasks/documenttask1.xml><?xml version="1.0" encoding="utf-8"?>
<Tasks xmlns="http://schemas.microsoft.com/office/tasks/2019/documenttasks">
  <Task id="{21189E79-27B0-462E-990D-5B7B49D72ACA}">
    <Anchor>
      <Comment id="{17987801-27E1-4A7E-A7EB-AFE093F25A1A}"/>
    </Anchor>
    <History>
      <Event time="2024-06-21T17:07:19.07" id="{F154B894-E175-4AF3-A6DC-99587A0ECFA5}">
        <Attribution userId="S::mayra.soto@loteriadebogota.com::b7e53692-80cf-4992-99cc-f24a90f90142" userName="Mayra Alejandra Soto Arcos" userProvider="AD"/>
        <Anchor>
          <Comment id="{17987801-27E1-4A7E-A7EB-AFE093F25A1A}"/>
        </Anchor>
        <Create/>
      </Event>
      <Event time="2024-06-21T17:07:19.07" id="{77B8D805-62C9-4EFE-9FF7-5746F3DC1112}">
        <Attribution userId="S::mayra.soto@loteriadebogota.com::b7e53692-80cf-4992-99cc-f24a90f90142" userName="Mayra Alejandra Soto Arcos" userProvider="AD"/>
        <Anchor>
          <Comment id="{17987801-27E1-4A7E-A7EB-AFE093F25A1A}"/>
        </Anchor>
        <Assign userId="S::yolanda.gallego@loteriadebogota.com::762c430a-d104-4477-8a17-d5049f4d0219" userName="Yolanda Gallego" userProvider="AD"/>
      </Event>
      <Event time="2024-06-21T17:07:19.07" id="{2D76231A-0B4B-4543-B230-607CEED24640}">
        <Attribution userId="S::mayra.soto@loteriadebogota.com::b7e53692-80cf-4992-99cc-f24a90f90142" userName="Mayra Alejandra Soto Arcos" userProvider="AD"/>
        <Anchor>
          <Comment id="{17987801-27E1-4A7E-A7EB-AFE093F25A1A}"/>
        </Anchor>
        <SetTitle title="@Yolanda Gallego"/>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24</xdr:col>
      <xdr:colOff>283845</xdr:colOff>
      <xdr:row>11</xdr:row>
      <xdr:rowOff>30480</xdr:rowOff>
    </xdr:from>
    <xdr:to>
      <xdr:col>27</xdr:col>
      <xdr:colOff>76200</xdr:colOff>
      <xdr:row>12</xdr:row>
      <xdr:rowOff>144780</xdr:rowOff>
    </xdr:to>
    <xdr:sp macro="" textlink="">
      <xdr:nvSpPr>
        <xdr:cNvPr id="5" name="Arrow: Right 34">
          <a:extLst>
            <a:ext uri="{FF2B5EF4-FFF2-40B4-BE49-F238E27FC236}">
              <a16:creationId xmlns:a16="http://schemas.microsoft.com/office/drawing/2014/main" id="{00000000-0008-0000-0000-000005000000}"/>
            </a:ext>
          </a:extLst>
        </xdr:cNvPr>
        <xdr:cNvSpPr/>
      </xdr:nvSpPr>
      <xdr:spPr>
        <a:xfrm flipV="1">
          <a:off x="8521065" y="168402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26648</xdr:colOff>
      <xdr:row>19</xdr:row>
      <xdr:rowOff>148725</xdr:rowOff>
    </xdr:from>
    <xdr:to>
      <xdr:col>30</xdr:col>
      <xdr:colOff>116115</xdr:colOff>
      <xdr:row>21</xdr:row>
      <xdr:rowOff>152535</xdr:rowOff>
    </xdr:to>
    <xdr:sp macro="" textlink="">
      <xdr:nvSpPr>
        <xdr:cNvPr id="7" name="Arrow: Right 34">
          <a:extLst>
            <a:ext uri="{FF2B5EF4-FFF2-40B4-BE49-F238E27FC236}">
              <a16:creationId xmlns:a16="http://schemas.microsoft.com/office/drawing/2014/main" id="{00000000-0008-0000-0000-000007000000}"/>
            </a:ext>
          </a:extLst>
        </xdr:cNvPr>
        <xdr:cNvSpPr/>
      </xdr:nvSpPr>
      <xdr:spPr>
        <a:xfrm rot="20145470">
          <a:off x="5307308" y="3272925"/>
          <a:ext cx="3975667" cy="3695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40</xdr:col>
      <xdr:colOff>53340</xdr:colOff>
      <xdr:row>6</xdr:row>
      <xdr:rowOff>22860</xdr:rowOff>
    </xdr:from>
    <xdr:to>
      <xdr:col>48</xdr:col>
      <xdr:colOff>355521</xdr:colOff>
      <xdr:row>34</xdr:row>
      <xdr:rowOff>175260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5971520" y="754380"/>
          <a:ext cx="4813221" cy="5311140"/>
        </a:xfrm>
        <a:prstGeom prst="rect">
          <a:avLst/>
        </a:prstGeom>
      </xdr:spPr>
    </xdr:pic>
    <xdr:clientData/>
  </xdr:twoCellAnchor>
  <xdr:twoCellAnchor editAs="oneCell">
    <xdr:from>
      <xdr:col>49</xdr:col>
      <xdr:colOff>15241</xdr:colOff>
      <xdr:row>5</xdr:row>
      <xdr:rowOff>160020</xdr:rowOff>
    </xdr:from>
    <xdr:to>
      <xdr:col>60</xdr:col>
      <xdr:colOff>617221</xdr:colOff>
      <xdr:row>35</xdr:row>
      <xdr:rowOff>95298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1008341" y="708660"/>
          <a:ext cx="4747260" cy="5459778"/>
        </a:xfrm>
        <a:prstGeom prst="rect">
          <a:avLst/>
        </a:prstGeom>
      </xdr:spPr>
    </xdr:pic>
    <xdr:clientData/>
  </xdr:twoCellAnchor>
  <xdr:twoCellAnchor editAs="oneCell">
    <xdr:from>
      <xdr:col>63</xdr:col>
      <xdr:colOff>0</xdr:colOff>
      <xdr:row>6</xdr:row>
      <xdr:rowOff>0</xdr:rowOff>
    </xdr:from>
    <xdr:to>
      <xdr:col>67</xdr:col>
      <xdr:colOff>584835</xdr:colOff>
      <xdr:row>14</xdr:row>
      <xdr:rowOff>53340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7492960" y="731520"/>
          <a:ext cx="3724275" cy="1524000"/>
        </a:xfrm>
        <a:prstGeom prst="rect">
          <a:avLst/>
        </a:prstGeom>
      </xdr:spPr>
    </xdr:pic>
    <xdr:clientData/>
  </xdr:twoCellAnchor>
  <xdr:twoCellAnchor editAs="oneCell">
    <xdr:from>
      <xdr:col>63</xdr:col>
      <xdr:colOff>0</xdr:colOff>
      <xdr:row>15</xdr:row>
      <xdr:rowOff>0</xdr:rowOff>
    </xdr:from>
    <xdr:to>
      <xdr:col>69</xdr:col>
      <xdr:colOff>481965</xdr:colOff>
      <xdr:row>23</xdr:row>
      <xdr:rowOff>169545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7492960" y="2385060"/>
          <a:ext cx="5191125" cy="1647825"/>
        </a:xfrm>
        <a:prstGeom prst="rect">
          <a:avLst/>
        </a:prstGeom>
      </xdr:spPr>
    </xdr:pic>
    <xdr:clientData/>
  </xdr:twoCellAnchor>
  <xdr:twoCellAnchor editAs="oneCell">
    <xdr:from>
      <xdr:col>72</xdr:col>
      <xdr:colOff>0</xdr:colOff>
      <xdr:row>6</xdr:row>
      <xdr:rowOff>0</xdr:rowOff>
    </xdr:from>
    <xdr:to>
      <xdr:col>79</xdr:col>
      <xdr:colOff>125730</xdr:colOff>
      <xdr:row>28</xdr:row>
      <xdr:rowOff>87630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4556700" y="731520"/>
          <a:ext cx="5619750" cy="4133850"/>
        </a:xfrm>
        <a:prstGeom prst="rect">
          <a:avLst/>
        </a:prstGeom>
      </xdr:spPr>
    </xdr:pic>
    <xdr:clientData/>
  </xdr:twoCellAnchor>
  <xdr:twoCellAnchor editAs="oneCell">
    <xdr:from>
      <xdr:col>82</xdr:col>
      <xdr:colOff>0</xdr:colOff>
      <xdr:row>6</xdr:row>
      <xdr:rowOff>0</xdr:rowOff>
    </xdr:from>
    <xdr:to>
      <xdr:col>89</xdr:col>
      <xdr:colOff>220980</xdr:colOff>
      <xdr:row>24</xdr:row>
      <xdr:rowOff>171450</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2405300" y="731520"/>
          <a:ext cx="5715000" cy="3486150"/>
        </a:xfrm>
        <a:prstGeom prst="rect">
          <a:avLst/>
        </a:prstGeom>
      </xdr:spPr>
    </xdr:pic>
    <xdr:clientData/>
  </xdr:twoCellAnchor>
  <xdr:twoCellAnchor>
    <xdr:from>
      <xdr:col>37</xdr:col>
      <xdr:colOff>129540</xdr:colOff>
      <xdr:row>10</xdr:row>
      <xdr:rowOff>129540</xdr:rowOff>
    </xdr:from>
    <xdr:to>
      <xdr:col>39</xdr:col>
      <xdr:colOff>501015</xdr:colOff>
      <xdr:row>12</xdr:row>
      <xdr:rowOff>60960</xdr:rowOff>
    </xdr:to>
    <xdr:sp macro="" textlink="">
      <xdr:nvSpPr>
        <xdr:cNvPr id="15" name="Arrow: Right 34">
          <a:extLst>
            <a:ext uri="{FF2B5EF4-FFF2-40B4-BE49-F238E27FC236}">
              <a16:creationId xmlns:a16="http://schemas.microsoft.com/office/drawing/2014/main" id="{00000000-0008-0000-0000-00000F000000}"/>
            </a:ext>
          </a:extLst>
        </xdr:cNvPr>
        <xdr:cNvSpPr/>
      </xdr:nvSpPr>
      <xdr:spPr>
        <a:xfrm flipV="1">
          <a:off x="14813280" y="160020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0</xdr:colOff>
      <xdr:row>10</xdr:row>
      <xdr:rowOff>0</xdr:rowOff>
    </xdr:from>
    <xdr:to>
      <xdr:col>62</xdr:col>
      <xdr:colOff>257175</xdr:colOff>
      <xdr:row>11</xdr:row>
      <xdr:rowOff>114300</xdr:rowOff>
    </xdr:to>
    <xdr:sp macro="" textlink="">
      <xdr:nvSpPr>
        <xdr:cNvPr id="16" name="Arrow: Right 34">
          <a:extLst>
            <a:ext uri="{FF2B5EF4-FFF2-40B4-BE49-F238E27FC236}">
              <a16:creationId xmlns:a16="http://schemas.microsoft.com/office/drawing/2014/main" id="{00000000-0008-0000-0000-000010000000}"/>
            </a:ext>
          </a:extLst>
        </xdr:cNvPr>
        <xdr:cNvSpPr/>
      </xdr:nvSpPr>
      <xdr:spPr>
        <a:xfrm flipV="1">
          <a:off x="25923240" y="147066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15240</xdr:colOff>
      <xdr:row>18</xdr:row>
      <xdr:rowOff>91440</xdr:rowOff>
    </xdr:from>
    <xdr:to>
      <xdr:col>62</xdr:col>
      <xdr:colOff>272415</xdr:colOff>
      <xdr:row>20</xdr:row>
      <xdr:rowOff>15240</xdr:rowOff>
    </xdr:to>
    <xdr:sp macro="" textlink="">
      <xdr:nvSpPr>
        <xdr:cNvPr id="17" name="Arrow: Right 34">
          <a:extLst>
            <a:ext uri="{FF2B5EF4-FFF2-40B4-BE49-F238E27FC236}">
              <a16:creationId xmlns:a16="http://schemas.microsoft.com/office/drawing/2014/main" id="{00000000-0008-0000-0000-000011000000}"/>
            </a:ext>
          </a:extLst>
        </xdr:cNvPr>
        <xdr:cNvSpPr/>
      </xdr:nvSpPr>
      <xdr:spPr>
        <a:xfrm flipV="1">
          <a:off x="25938480" y="302514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68</xdr:col>
      <xdr:colOff>60960</xdr:colOff>
      <xdr:row>9</xdr:row>
      <xdr:rowOff>60960</xdr:rowOff>
    </xdr:from>
    <xdr:to>
      <xdr:col>71</xdr:col>
      <xdr:colOff>464820</xdr:colOff>
      <xdr:row>10</xdr:row>
      <xdr:rowOff>175260</xdr:rowOff>
    </xdr:to>
    <xdr:sp macro="" textlink="">
      <xdr:nvSpPr>
        <xdr:cNvPr id="18" name="Arrow: Right 34">
          <a:extLst>
            <a:ext uri="{FF2B5EF4-FFF2-40B4-BE49-F238E27FC236}">
              <a16:creationId xmlns:a16="http://schemas.microsoft.com/office/drawing/2014/main" id="{00000000-0008-0000-0000-000012000000}"/>
            </a:ext>
          </a:extLst>
        </xdr:cNvPr>
        <xdr:cNvSpPr/>
      </xdr:nvSpPr>
      <xdr:spPr>
        <a:xfrm flipV="1">
          <a:off x="31478220" y="1348740"/>
          <a:ext cx="275844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69</xdr:col>
      <xdr:colOff>662940</xdr:colOff>
      <xdr:row>18</xdr:row>
      <xdr:rowOff>175260</xdr:rowOff>
    </xdr:from>
    <xdr:to>
      <xdr:col>71</xdr:col>
      <xdr:colOff>571500</xdr:colOff>
      <xdr:row>20</xdr:row>
      <xdr:rowOff>99060</xdr:rowOff>
    </xdr:to>
    <xdr:sp macro="" textlink="">
      <xdr:nvSpPr>
        <xdr:cNvPr id="19" name="Arrow: Right 34">
          <a:extLst>
            <a:ext uri="{FF2B5EF4-FFF2-40B4-BE49-F238E27FC236}">
              <a16:creationId xmlns:a16="http://schemas.microsoft.com/office/drawing/2014/main" id="{00000000-0008-0000-0000-000013000000}"/>
            </a:ext>
          </a:extLst>
        </xdr:cNvPr>
        <xdr:cNvSpPr/>
      </xdr:nvSpPr>
      <xdr:spPr>
        <a:xfrm flipV="1">
          <a:off x="32865060" y="3108960"/>
          <a:ext cx="147828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79</xdr:col>
      <xdr:colOff>350520</xdr:colOff>
      <xdr:row>8</xdr:row>
      <xdr:rowOff>175260</xdr:rowOff>
    </xdr:from>
    <xdr:to>
      <xdr:col>81</xdr:col>
      <xdr:colOff>579120</xdr:colOff>
      <xdr:row>10</xdr:row>
      <xdr:rowOff>106680</xdr:rowOff>
    </xdr:to>
    <xdr:sp macro="" textlink="">
      <xdr:nvSpPr>
        <xdr:cNvPr id="20" name="Arrow: Right 34">
          <a:extLst>
            <a:ext uri="{FF2B5EF4-FFF2-40B4-BE49-F238E27FC236}">
              <a16:creationId xmlns:a16="http://schemas.microsoft.com/office/drawing/2014/main" id="{00000000-0008-0000-0000-000014000000}"/>
            </a:ext>
          </a:extLst>
        </xdr:cNvPr>
        <xdr:cNvSpPr/>
      </xdr:nvSpPr>
      <xdr:spPr>
        <a:xfrm flipV="1">
          <a:off x="40401240" y="1280160"/>
          <a:ext cx="179832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89</xdr:col>
      <xdr:colOff>419100</xdr:colOff>
      <xdr:row>10</xdr:row>
      <xdr:rowOff>144780</xdr:rowOff>
    </xdr:from>
    <xdr:to>
      <xdr:col>90</xdr:col>
      <xdr:colOff>624840</xdr:colOff>
      <xdr:row>12</xdr:row>
      <xdr:rowOff>76200</xdr:rowOff>
    </xdr:to>
    <xdr:sp macro="" textlink="">
      <xdr:nvSpPr>
        <xdr:cNvPr id="21" name="Arrow: Right 34">
          <a:extLst>
            <a:ext uri="{FF2B5EF4-FFF2-40B4-BE49-F238E27FC236}">
              <a16:creationId xmlns:a16="http://schemas.microsoft.com/office/drawing/2014/main" id="{00000000-0008-0000-0000-000015000000}"/>
            </a:ext>
          </a:extLst>
        </xdr:cNvPr>
        <xdr:cNvSpPr/>
      </xdr:nvSpPr>
      <xdr:spPr>
        <a:xfrm flipV="1">
          <a:off x="48318420" y="1615440"/>
          <a:ext cx="99060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114300</xdr:colOff>
      <xdr:row>0</xdr:row>
      <xdr:rowOff>12700</xdr:rowOff>
    </xdr:from>
    <xdr:to>
      <xdr:col>5</xdr:col>
      <xdr:colOff>152400</xdr:colOff>
      <xdr:row>2</xdr:row>
      <xdr:rowOff>69850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114300" y="12700"/>
          <a:ext cx="768350" cy="76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735107</xdr:colOff>
      <xdr:row>4</xdr:row>
      <xdr:rowOff>1242</xdr:rowOff>
    </xdr:to>
    <xdr:pic>
      <xdr:nvPicPr>
        <xdr:cNvPr id="2" name="Imagen 1">
          <a:extLst>
            <a:ext uri="{FF2B5EF4-FFF2-40B4-BE49-F238E27FC236}">
              <a16:creationId xmlns:a16="http://schemas.microsoft.com/office/drawing/2014/main" id="{B94C7D01-8E09-4A8C-9DD5-9A94C9D5E453}"/>
            </a:ext>
          </a:extLst>
        </xdr:cNvPr>
        <xdr:cNvPicPr>
          <a:picLocks noChangeAspect="1"/>
        </xdr:cNvPicPr>
      </xdr:nvPicPr>
      <xdr:blipFill>
        <a:blip xmlns:r="http://schemas.openxmlformats.org/officeDocument/2006/relationships" r:embed="rId1"/>
        <a:stretch>
          <a:fillRect/>
        </a:stretch>
      </xdr:blipFill>
      <xdr:spPr>
        <a:xfrm>
          <a:off x="0" y="0"/>
          <a:ext cx="735107" cy="753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141815</xdr:colOff>
      <xdr:row>6</xdr:row>
      <xdr:rowOff>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152399</xdr:colOff>
      <xdr:row>15</xdr:row>
      <xdr:rowOff>6777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128208</xdr:colOff>
      <xdr:row>15</xdr:row>
      <xdr:rowOff>245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7708" cy="12067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167366</xdr:colOff>
      <xdr:row>15</xdr:row>
      <xdr:rowOff>7502</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167366</xdr:colOff>
      <xdr:row>15</xdr:row>
      <xdr:rowOff>9952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170541</xdr:colOff>
      <xdr:row>15</xdr:row>
      <xdr:rowOff>6777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167366</xdr:colOff>
      <xdr:row>15</xdr:row>
      <xdr:rowOff>9952</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159958</xdr:colOff>
      <xdr:row>15</xdr:row>
      <xdr:rowOff>6777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8291" cy="12132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159958</xdr:colOff>
      <xdr:row>6</xdr:row>
      <xdr:rowOff>74813</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156783</xdr:colOff>
      <xdr:row>15</xdr:row>
      <xdr:rowOff>9952</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167366</xdr:colOff>
      <xdr:row>15</xdr:row>
      <xdr:rowOff>9952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5116" cy="121645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159958</xdr:colOff>
      <xdr:row>6</xdr:row>
      <xdr:rowOff>0</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8291" cy="12138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3</xdr:col>
      <xdr:colOff>87991</xdr:colOff>
      <xdr:row>15</xdr:row>
      <xdr:rowOff>25827</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0"/>
          <a:ext cx="1215116" cy="12323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156783</xdr:colOff>
      <xdr:row>15</xdr:row>
      <xdr:rowOff>9952</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128208</xdr:colOff>
      <xdr:row>15</xdr:row>
      <xdr:rowOff>6777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138791</xdr:colOff>
      <xdr:row>15</xdr:row>
      <xdr:rowOff>6777</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138791</xdr:colOff>
      <xdr:row>15</xdr:row>
      <xdr:rowOff>6777</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1781" cy="11726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O105-630-4-Matriz-de-Riesgos-SGAS-03-12-202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Diligenciamiento"/>
      <sheetName val="Inventario"/>
      <sheetName val="Planeación y Direccionamiento E"/>
      <sheetName val="Gestión de Comunicaciones"/>
      <sheetName val="Explotación de JSA"/>
      <sheetName val="Gestión Financiera y Contable"/>
      <sheetName val="Gestión de Recaudo"/>
      <sheetName val="Control, Inspección y Fiscaliza"/>
      <sheetName val="Atención y Servicio al Cliente"/>
      <sheetName val="Gestión del Talento Humano"/>
      <sheetName val="Gestión de Bienes y Servicios"/>
      <sheetName val="Gestión Documental"/>
      <sheetName val="Gestión de las Tecnologías"/>
      <sheetName val="Gestión Jurídica"/>
      <sheetName val="Evaluación Independiente y Cont"/>
      <sheetName val="Cumplimiento y Gestión LAFT"/>
      <sheetName val="Control Interno Disciplinario"/>
      <sheetName val="Protección de Datos Personales"/>
      <sheetName val="Cumplimiento y Gestión SGAS"/>
    </sheetNames>
    <sheetDataSet>
      <sheetData sheetId="0">
        <row r="10">
          <cell r="AG10">
            <v>1</v>
          </cell>
          <cell r="AH10">
            <v>2</v>
          </cell>
          <cell r="AI10">
            <v>3</v>
          </cell>
          <cell r="AJ10">
            <v>4</v>
          </cell>
          <cell r="AK10">
            <v>5</v>
          </cell>
        </row>
        <row r="11">
          <cell r="AF11">
            <v>5</v>
          </cell>
          <cell r="AG11" t="str">
            <v>MAYOR</v>
          </cell>
          <cell r="AH11" t="str">
            <v>MAYOR</v>
          </cell>
          <cell r="AI11" t="str">
            <v>CATASTRÓFICO</v>
          </cell>
          <cell r="AJ11" t="str">
            <v>CATASTRÓFICO</v>
          </cell>
          <cell r="AK11" t="str">
            <v>CATASTRÓFICO</v>
          </cell>
        </row>
        <row r="12">
          <cell r="AF12">
            <v>4</v>
          </cell>
          <cell r="AG12" t="str">
            <v>MODERADO</v>
          </cell>
          <cell r="AH12" t="str">
            <v>MAYOR</v>
          </cell>
          <cell r="AI12" t="str">
            <v>MAYOR</v>
          </cell>
          <cell r="AJ12" t="str">
            <v>CATASTRÓFICO</v>
          </cell>
          <cell r="AK12" t="str">
            <v>CATASTRÓFICO</v>
          </cell>
        </row>
        <row r="13">
          <cell r="AF13">
            <v>3</v>
          </cell>
          <cell r="AG13" t="str">
            <v>BAJO</v>
          </cell>
          <cell r="AH13" t="str">
            <v>MODERADO</v>
          </cell>
          <cell r="AI13" t="str">
            <v>MAYOR</v>
          </cell>
          <cell r="AJ13" t="str">
            <v>MAYOR</v>
          </cell>
          <cell r="AK13" t="str">
            <v>CATASTRÓFICO</v>
          </cell>
        </row>
        <row r="14">
          <cell r="AF14">
            <v>2</v>
          </cell>
          <cell r="AG14" t="str">
            <v>BAJO</v>
          </cell>
          <cell r="AH14" t="str">
            <v>BAJO</v>
          </cell>
          <cell r="AI14" t="str">
            <v>MODERADO</v>
          </cell>
          <cell r="AJ14" t="str">
            <v>MAYOR</v>
          </cell>
          <cell r="AK14" t="str">
            <v>CATASTRÓFICO</v>
          </cell>
        </row>
        <row r="15">
          <cell r="AF15">
            <v>1</v>
          </cell>
          <cell r="AG15" t="str">
            <v>BAJO</v>
          </cell>
          <cell r="AH15" t="str">
            <v>BAJO</v>
          </cell>
          <cell r="AI15" t="str">
            <v>MODERADO</v>
          </cell>
          <cell r="AJ15" t="str">
            <v>MAYOR</v>
          </cell>
          <cell r="AK15" t="str">
            <v>CATASTRÓFICO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Yolanda Gallego" id="{0137DAE6-A013-4537-A253-3B89FE998C39}" userId="yolanda.gallego@loteriadebogota.com" providerId="PeoplePicker"/>
  <person displayName="Mayra Alejandra Soto Arcos" id="{835B0AA0-4E4D-4BFC-9924-3954927DCC25}" userId="S::mayra.soto@loteriadebogota.com::b7e53692-80cf-4992-99cc-f24a90f901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E27" dT="2024-06-21T17:07:19.89" personId="{835B0AA0-4E4D-4BFC-9924-3954927DCC25}" id="{17987801-27E1-4A7E-A7EB-AFE093F25A1A}">
    <text xml:space="preserve">@Yolanda Gallego </text>
    <mentions>
      <mention mentionpersonId="{0137DAE6-A013-4537-A253-3B89FE998C39}" mentionId="{E1D92B15-2EF8-417E-8541-D0CE9174F911}" startIndex="0" length="1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0"/>
  <sheetViews>
    <sheetView tabSelected="1" workbookViewId="0">
      <selection activeCell="J2" sqref="J2"/>
    </sheetView>
  </sheetViews>
  <sheetFormatPr baseColWidth="10" defaultColWidth="11.453125" defaultRowHeight="14.5" x14ac:dyDescent="0.35"/>
  <cols>
    <col min="1" max="5" width="2.1796875" customWidth="1"/>
    <col min="6" max="10" width="2.81640625" customWidth="1"/>
    <col min="11" max="13" width="4.54296875" customWidth="1"/>
    <col min="14" max="24" width="6.453125" customWidth="1"/>
    <col min="25" max="25" width="6.54296875" customWidth="1"/>
    <col min="26" max="26" width="6" customWidth="1"/>
    <col min="27" max="27" width="5.453125" customWidth="1"/>
    <col min="28" max="29" width="2.1796875" customWidth="1"/>
    <col min="30" max="30" width="2.54296875" bestFit="1" customWidth="1"/>
    <col min="31" max="31" width="11.1796875" bestFit="1" customWidth="1"/>
    <col min="32" max="32" width="2.54296875" customWidth="1"/>
    <col min="33" max="37" width="13.453125" customWidth="1"/>
    <col min="38" max="39" width="4.81640625" customWidth="1"/>
    <col min="40" max="50" width="8.453125" customWidth="1"/>
    <col min="51" max="57" width="2.54296875" customWidth="1"/>
    <col min="92" max="92" width="3.54296875" customWidth="1"/>
    <col min="94" max="94" width="3.54296875" customWidth="1"/>
    <col min="95" max="99" width="14" customWidth="1"/>
  </cols>
  <sheetData>
    <row r="1" spans="1:99" x14ac:dyDescent="0.35">
      <c r="W1" s="79" t="s">
        <v>661</v>
      </c>
      <c r="X1" s="79"/>
      <c r="Y1" s="79"/>
      <c r="Z1" s="79"/>
      <c r="AA1" s="79"/>
      <c r="AB1" s="79"/>
      <c r="AC1" s="79"/>
      <c r="AD1" s="79"/>
      <c r="AE1" s="79"/>
      <c r="AF1" s="79"/>
      <c r="AG1" s="79"/>
      <c r="AH1" s="79"/>
      <c r="AI1" s="79"/>
      <c r="AJ1" s="79"/>
      <c r="AK1" s="79"/>
      <c r="AL1" s="79"/>
      <c r="AM1" s="79"/>
    </row>
    <row r="2" spans="1:99" ht="41.5" customHeight="1" x14ac:dyDescent="0.35">
      <c r="W2" s="79"/>
      <c r="X2" s="79"/>
      <c r="Y2" s="79"/>
      <c r="Z2" s="79"/>
      <c r="AA2" s="79"/>
      <c r="AB2" s="79"/>
      <c r="AC2" s="79"/>
      <c r="AD2" s="79"/>
      <c r="AE2" s="79"/>
      <c r="AF2" s="79"/>
      <c r="AG2" s="79"/>
      <c r="AH2" s="79"/>
      <c r="AI2" s="79"/>
      <c r="AJ2" s="79"/>
      <c r="AK2" s="79"/>
      <c r="AL2" s="79"/>
      <c r="AM2" s="79"/>
    </row>
    <row r="3" spans="1:99" ht="20.149999999999999" customHeight="1" x14ac:dyDescent="0.35">
      <c r="W3" s="1"/>
      <c r="X3" s="1"/>
      <c r="Y3" s="1"/>
      <c r="Z3" s="1"/>
      <c r="AA3" s="1"/>
      <c r="AB3" s="1"/>
      <c r="AC3" s="1"/>
      <c r="AD3" s="1"/>
      <c r="AE3" s="1"/>
      <c r="AF3" s="1"/>
      <c r="AG3" s="1"/>
      <c r="AH3" s="1"/>
      <c r="AI3" s="1"/>
      <c r="AJ3" s="1"/>
      <c r="AK3" s="1"/>
      <c r="AL3" s="1"/>
      <c r="AM3" s="1"/>
    </row>
    <row r="4" spans="1:99" x14ac:dyDescent="0.35">
      <c r="A4" s="14"/>
      <c r="B4" s="14"/>
      <c r="C4" s="14"/>
      <c r="D4" s="14"/>
      <c r="E4" s="14"/>
      <c r="F4" s="14"/>
      <c r="G4" s="14"/>
      <c r="H4" s="14"/>
      <c r="I4" s="14"/>
      <c r="J4" s="14"/>
      <c r="K4" s="14"/>
      <c r="L4" s="14"/>
      <c r="M4" s="14"/>
      <c r="N4" s="14"/>
      <c r="O4" s="14"/>
      <c r="P4" s="14"/>
      <c r="Q4" s="14"/>
      <c r="R4" s="14"/>
      <c r="S4" s="14"/>
      <c r="T4" s="14"/>
      <c r="U4" s="14"/>
      <c r="V4" s="14"/>
    </row>
    <row r="5" spans="1:99" x14ac:dyDescent="0.35">
      <c r="A5" s="95" t="s">
        <v>0</v>
      </c>
      <c r="B5" s="95"/>
      <c r="C5" s="95"/>
      <c r="D5" s="95"/>
      <c r="E5" s="95"/>
      <c r="F5" s="95"/>
      <c r="G5" s="95"/>
      <c r="H5" s="95"/>
      <c r="I5" s="95"/>
      <c r="J5" s="95"/>
      <c r="K5" s="95"/>
      <c r="L5" s="95"/>
      <c r="M5" s="95"/>
      <c r="N5" s="14"/>
      <c r="O5" s="14"/>
      <c r="P5" s="14"/>
      <c r="Q5" s="14"/>
      <c r="R5" s="14"/>
      <c r="S5" s="14"/>
      <c r="T5" s="14"/>
      <c r="U5" s="14"/>
      <c r="V5" s="14"/>
      <c r="AD5" s="98" t="s">
        <v>1</v>
      </c>
      <c r="AE5" s="98"/>
      <c r="AF5" s="98"/>
      <c r="AO5" s="12" t="s">
        <v>2</v>
      </c>
      <c r="CN5" s="98" t="s">
        <v>3</v>
      </c>
      <c r="CO5" s="98"/>
      <c r="CP5" s="98"/>
      <c r="CQ5" s="147" t="s">
        <v>4</v>
      </c>
      <c r="CR5" s="147"/>
    </row>
    <row r="6" spans="1:99" x14ac:dyDescent="0.35">
      <c r="A6" s="14"/>
      <c r="B6" s="14"/>
      <c r="C6" s="14"/>
      <c r="D6" s="14"/>
      <c r="E6" s="14"/>
      <c r="F6" s="14"/>
      <c r="G6" s="14"/>
      <c r="H6" s="14"/>
      <c r="I6" s="14"/>
      <c r="J6" s="14"/>
      <c r="K6" s="14"/>
      <c r="L6" s="14"/>
      <c r="M6" s="14"/>
      <c r="N6" s="14"/>
      <c r="O6" s="14"/>
      <c r="P6" s="14"/>
      <c r="Q6" s="14"/>
      <c r="R6" s="14"/>
      <c r="S6" s="14"/>
      <c r="T6" s="14"/>
      <c r="U6" s="14"/>
      <c r="V6" s="14"/>
    </row>
    <row r="7" spans="1:99" x14ac:dyDescent="0.35">
      <c r="A7" s="95" t="s">
        <v>659</v>
      </c>
      <c r="B7" s="95"/>
      <c r="C7" s="95"/>
      <c r="D7" s="95"/>
      <c r="E7" s="95"/>
      <c r="F7" s="95"/>
      <c r="G7" s="95"/>
      <c r="H7" s="95"/>
      <c r="I7" s="95"/>
      <c r="J7" s="95"/>
      <c r="K7" s="95"/>
      <c r="L7" s="14"/>
      <c r="M7" s="14"/>
      <c r="N7" s="14"/>
      <c r="O7" s="14"/>
      <c r="P7" s="14"/>
      <c r="Q7" s="14"/>
      <c r="R7" s="14"/>
      <c r="S7" s="14"/>
      <c r="T7" s="14"/>
      <c r="U7" s="14"/>
      <c r="V7" s="14"/>
      <c r="AD7" s="17"/>
      <c r="AE7" s="17"/>
      <c r="AF7" s="17"/>
      <c r="AG7" s="17"/>
      <c r="AH7" s="17"/>
      <c r="AI7" s="92" t="s">
        <v>6</v>
      </c>
      <c r="AJ7" s="93"/>
      <c r="AK7" s="94"/>
      <c r="CN7" s="17"/>
      <c r="CO7" s="17"/>
      <c r="CP7" s="17"/>
      <c r="CQ7" s="17"/>
      <c r="CR7" s="17"/>
      <c r="CS7" s="92" t="s">
        <v>6</v>
      </c>
      <c r="CT7" s="93"/>
      <c r="CU7" s="94"/>
    </row>
    <row r="8" spans="1:99" ht="15" thickBot="1" x14ac:dyDescent="0.4">
      <c r="AD8" s="17"/>
      <c r="AE8" s="17"/>
      <c r="AF8" s="17"/>
      <c r="AG8" s="18">
        <v>1</v>
      </c>
      <c r="AH8" s="18">
        <v>2</v>
      </c>
      <c r="AI8" s="18">
        <v>3</v>
      </c>
      <c r="AJ8" s="19">
        <v>4</v>
      </c>
      <c r="AK8" s="19">
        <v>5</v>
      </c>
      <c r="CN8" s="17"/>
      <c r="CO8" s="17"/>
      <c r="CP8" s="17"/>
      <c r="CQ8" s="18">
        <v>1</v>
      </c>
      <c r="CR8" s="18">
        <v>2</v>
      </c>
      <c r="CS8" s="18">
        <v>3</v>
      </c>
      <c r="CT8" s="19">
        <v>4</v>
      </c>
      <c r="CU8" s="19">
        <v>5</v>
      </c>
    </row>
    <row r="9" spans="1:99" x14ac:dyDescent="0.35">
      <c r="A9" s="96" t="s">
        <v>7</v>
      </c>
      <c r="B9" s="87"/>
      <c r="C9" s="87"/>
      <c r="D9" s="87"/>
      <c r="E9" s="97"/>
      <c r="F9" s="86" t="s">
        <v>8</v>
      </c>
      <c r="G9" s="87"/>
      <c r="H9" s="87"/>
      <c r="I9" s="87"/>
      <c r="J9" s="97"/>
      <c r="K9" s="86" t="s">
        <v>5</v>
      </c>
      <c r="L9" s="87"/>
      <c r="M9" s="97"/>
      <c r="N9" s="86" t="s">
        <v>9</v>
      </c>
      <c r="O9" s="87"/>
      <c r="P9" s="87"/>
      <c r="Q9" s="87"/>
      <c r="R9" s="87"/>
      <c r="S9" s="87"/>
      <c r="T9" s="87"/>
      <c r="U9" s="87"/>
      <c r="V9" s="87"/>
      <c r="W9" s="87"/>
      <c r="X9" s="88"/>
      <c r="AD9" s="17"/>
      <c r="AE9" s="17"/>
      <c r="AF9" s="17"/>
      <c r="AG9" s="20" t="s">
        <v>10</v>
      </c>
      <c r="AH9" s="20" t="s">
        <v>11</v>
      </c>
      <c r="AI9" s="20" t="s">
        <v>12</v>
      </c>
      <c r="AJ9" s="20" t="s">
        <v>13</v>
      </c>
      <c r="AK9" s="20" t="s">
        <v>14</v>
      </c>
      <c r="CN9" s="17"/>
      <c r="CO9" s="17"/>
      <c r="CP9" s="17"/>
      <c r="CQ9" s="20" t="s">
        <v>10</v>
      </c>
      <c r="CR9" s="20" t="s">
        <v>11</v>
      </c>
      <c r="CS9" s="20" t="s">
        <v>12</v>
      </c>
      <c r="CT9" s="20" t="s">
        <v>13</v>
      </c>
      <c r="CU9" s="20" t="s">
        <v>14</v>
      </c>
    </row>
    <row r="10" spans="1:99" x14ac:dyDescent="0.35">
      <c r="A10" s="111">
        <v>1</v>
      </c>
      <c r="B10" s="112"/>
      <c r="C10" s="112"/>
      <c r="D10" s="112"/>
      <c r="E10" s="113"/>
      <c r="F10" s="114" t="s">
        <v>15</v>
      </c>
      <c r="G10" s="115"/>
      <c r="H10" s="115"/>
      <c r="I10" s="115"/>
      <c r="J10" s="116"/>
      <c r="K10" s="117">
        <v>0.2</v>
      </c>
      <c r="L10" s="118"/>
      <c r="M10" s="119"/>
      <c r="N10" s="108" t="s">
        <v>16</v>
      </c>
      <c r="O10" s="109"/>
      <c r="P10" s="109"/>
      <c r="Q10" s="109"/>
      <c r="R10" s="109"/>
      <c r="S10" s="109"/>
      <c r="T10" s="109"/>
      <c r="U10" s="109"/>
      <c r="V10" s="109"/>
      <c r="W10" s="109"/>
      <c r="X10" s="110"/>
      <c r="AD10" s="146" t="s">
        <v>17</v>
      </c>
      <c r="AE10" s="17"/>
      <c r="AF10" s="17"/>
      <c r="AG10" s="18">
        <v>1</v>
      </c>
      <c r="AH10" s="18">
        <v>2</v>
      </c>
      <c r="AI10" s="18">
        <v>3</v>
      </c>
      <c r="AJ10" s="19">
        <v>4</v>
      </c>
      <c r="AK10" s="19">
        <v>5</v>
      </c>
      <c r="CN10" s="146" t="s">
        <v>17</v>
      </c>
      <c r="CO10" s="17"/>
      <c r="CP10" s="17"/>
      <c r="CQ10" s="18">
        <v>1</v>
      </c>
      <c r="CR10" s="18">
        <v>2</v>
      </c>
      <c r="CS10" s="18">
        <v>3</v>
      </c>
      <c r="CT10" s="19">
        <v>4</v>
      </c>
      <c r="CU10" s="19">
        <v>5</v>
      </c>
    </row>
    <row r="11" spans="1:99" ht="14.5" customHeight="1" x14ac:dyDescent="0.35">
      <c r="A11" s="120">
        <v>2</v>
      </c>
      <c r="B11" s="121"/>
      <c r="C11" s="121"/>
      <c r="D11" s="121"/>
      <c r="E11" s="122"/>
      <c r="F11" s="123" t="s">
        <v>18</v>
      </c>
      <c r="G11" s="124"/>
      <c r="H11" s="124"/>
      <c r="I11" s="124"/>
      <c r="J11" s="125"/>
      <c r="K11" s="126">
        <v>0.4</v>
      </c>
      <c r="L11" s="127"/>
      <c r="M11" s="128"/>
      <c r="N11" s="108" t="s">
        <v>19</v>
      </c>
      <c r="O11" s="109"/>
      <c r="P11" s="109"/>
      <c r="Q11" s="109"/>
      <c r="R11" s="109"/>
      <c r="S11" s="109"/>
      <c r="T11" s="109"/>
      <c r="U11" s="109"/>
      <c r="V11" s="109"/>
      <c r="W11" s="109"/>
      <c r="X11" s="110"/>
      <c r="AD11" s="146"/>
      <c r="AE11" s="20" t="s">
        <v>20</v>
      </c>
      <c r="AF11" s="21">
        <v>5</v>
      </c>
      <c r="AG11" s="22" t="s">
        <v>21</v>
      </c>
      <c r="AH11" s="22" t="s">
        <v>21</v>
      </c>
      <c r="AI11" s="23" t="s">
        <v>22</v>
      </c>
      <c r="AJ11" s="23" t="s">
        <v>22</v>
      </c>
      <c r="AK11" s="23" t="s">
        <v>22</v>
      </c>
      <c r="CN11" s="146"/>
      <c r="CO11" s="20" t="s">
        <v>20</v>
      </c>
      <c r="CP11" s="21">
        <v>5</v>
      </c>
      <c r="CQ11" s="22" t="s">
        <v>21</v>
      </c>
      <c r="CR11" s="22" t="s">
        <v>21</v>
      </c>
      <c r="CS11" s="23" t="s">
        <v>22</v>
      </c>
      <c r="CT11" s="23" t="s">
        <v>22</v>
      </c>
      <c r="CU11" s="23" t="s">
        <v>22</v>
      </c>
    </row>
    <row r="12" spans="1:99" ht="14.5" customHeight="1" x14ac:dyDescent="0.35">
      <c r="A12" s="99">
        <v>3</v>
      </c>
      <c r="B12" s="100"/>
      <c r="C12" s="100"/>
      <c r="D12" s="100"/>
      <c r="E12" s="101"/>
      <c r="F12" s="102" t="s">
        <v>23</v>
      </c>
      <c r="G12" s="103"/>
      <c r="H12" s="103"/>
      <c r="I12" s="103"/>
      <c r="J12" s="104"/>
      <c r="K12" s="105">
        <v>0.6</v>
      </c>
      <c r="L12" s="106"/>
      <c r="M12" s="107"/>
      <c r="N12" s="108" t="s">
        <v>24</v>
      </c>
      <c r="O12" s="109"/>
      <c r="P12" s="109"/>
      <c r="Q12" s="109"/>
      <c r="R12" s="109"/>
      <c r="S12" s="109"/>
      <c r="T12" s="109"/>
      <c r="U12" s="109"/>
      <c r="V12" s="109"/>
      <c r="W12" s="109"/>
      <c r="X12" s="110"/>
      <c r="AD12" s="146"/>
      <c r="AE12" s="20" t="s">
        <v>25</v>
      </c>
      <c r="AF12" s="21">
        <v>4</v>
      </c>
      <c r="AG12" s="25" t="s">
        <v>26</v>
      </c>
      <c r="AH12" s="22" t="s">
        <v>21</v>
      </c>
      <c r="AI12" s="22" t="s">
        <v>21</v>
      </c>
      <c r="AJ12" s="23" t="s">
        <v>22</v>
      </c>
      <c r="AK12" s="23" t="s">
        <v>22</v>
      </c>
      <c r="CN12" s="146"/>
      <c r="CO12" s="20" t="s">
        <v>25</v>
      </c>
      <c r="CP12" s="21">
        <v>4</v>
      </c>
      <c r="CQ12" s="25" t="s">
        <v>26</v>
      </c>
      <c r="CR12" s="22" t="s">
        <v>21</v>
      </c>
      <c r="CS12" s="22" t="s">
        <v>21</v>
      </c>
      <c r="CT12" s="23" t="s">
        <v>22</v>
      </c>
      <c r="CU12" s="23" t="s">
        <v>22</v>
      </c>
    </row>
    <row r="13" spans="1:99" ht="14.5" customHeight="1" x14ac:dyDescent="0.35">
      <c r="A13" s="149">
        <v>4</v>
      </c>
      <c r="B13" s="150"/>
      <c r="C13" s="150"/>
      <c r="D13" s="150"/>
      <c r="E13" s="151"/>
      <c r="F13" s="152" t="s">
        <v>27</v>
      </c>
      <c r="G13" s="153"/>
      <c r="H13" s="153"/>
      <c r="I13" s="153"/>
      <c r="J13" s="154"/>
      <c r="K13" s="155">
        <v>0.8</v>
      </c>
      <c r="L13" s="156"/>
      <c r="M13" s="157"/>
      <c r="N13" s="108" t="s">
        <v>28</v>
      </c>
      <c r="O13" s="109"/>
      <c r="P13" s="109"/>
      <c r="Q13" s="109"/>
      <c r="R13" s="109"/>
      <c r="S13" s="109"/>
      <c r="T13" s="109"/>
      <c r="U13" s="109"/>
      <c r="V13" s="109"/>
      <c r="W13" s="109"/>
      <c r="X13" s="110"/>
      <c r="AD13" s="146"/>
      <c r="AE13" s="20" t="s">
        <v>29</v>
      </c>
      <c r="AF13" s="21">
        <v>3</v>
      </c>
      <c r="AG13" s="24" t="s">
        <v>30</v>
      </c>
      <c r="AH13" s="25" t="s">
        <v>26</v>
      </c>
      <c r="AI13" s="22" t="s">
        <v>21</v>
      </c>
      <c r="AJ13" s="22" t="s">
        <v>21</v>
      </c>
      <c r="AK13" s="23" t="s">
        <v>22</v>
      </c>
      <c r="CN13" s="146"/>
      <c r="CO13" s="20" t="s">
        <v>29</v>
      </c>
      <c r="CP13" s="21">
        <v>3</v>
      </c>
      <c r="CQ13" s="24" t="s">
        <v>30</v>
      </c>
      <c r="CR13" s="25" t="s">
        <v>26</v>
      </c>
      <c r="CS13" s="22" t="s">
        <v>21</v>
      </c>
      <c r="CT13" s="22" t="s">
        <v>21</v>
      </c>
      <c r="CU13" s="23" t="s">
        <v>22</v>
      </c>
    </row>
    <row r="14" spans="1:99" ht="14.5" customHeight="1" thickBot="1" x14ac:dyDescent="0.4">
      <c r="A14" s="167">
        <v>5</v>
      </c>
      <c r="B14" s="168"/>
      <c r="C14" s="168"/>
      <c r="D14" s="168"/>
      <c r="E14" s="169"/>
      <c r="F14" s="164" t="s">
        <v>31</v>
      </c>
      <c r="G14" s="165"/>
      <c r="H14" s="165"/>
      <c r="I14" s="165"/>
      <c r="J14" s="166"/>
      <c r="K14" s="161">
        <v>1</v>
      </c>
      <c r="L14" s="162"/>
      <c r="M14" s="163"/>
      <c r="N14" s="158" t="s">
        <v>32</v>
      </c>
      <c r="O14" s="159"/>
      <c r="P14" s="159"/>
      <c r="Q14" s="159"/>
      <c r="R14" s="159"/>
      <c r="S14" s="159"/>
      <c r="T14" s="159"/>
      <c r="U14" s="159"/>
      <c r="V14" s="159"/>
      <c r="W14" s="159"/>
      <c r="X14" s="160"/>
      <c r="AD14" s="146"/>
      <c r="AE14" s="20" t="s">
        <v>33</v>
      </c>
      <c r="AF14" s="21">
        <v>2</v>
      </c>
      <c r="AG14" s="24" t="s">
        <v>30</v>
      </c>
      <c r="AH14" s="24" t="s">
        <v>30</v>
      </c>
      <c r="AI14" s="25" t="s">
        <v>26</v>
      </c>
      <c r="AJ14" s="22" t="s">
        <v>21</v>
      </c>
      <c r="AK14" s="23" t="s">
        <v>22</v>
      </c>
      <c r="CN14" s="146"/>
      <c r="CO14" s="20" t="s">
        <v>33</v>
      </c>
      <c r="CP14" s="21">
        <v>2</v>
      </c>
      <c r="CQ14" s="24" t="s">
        <v>30</v>
      </c>
      <c r="CR14" s="24" t="s">
        <v>30</v>
      </c>
      <c r="CS14" s="25" t="s">
        <v>26</v>
      </c>
      <c r="CT14" s="22" t="s">
        <v>21</v>
      </c>
      <c r="CU14" s="23" t="s">
        <v>22</v>
      </c>
    </row>
    <row r="15" spans="1:99" ht="14.5" customHeight="1" x14ac:dyDescent="0.35">
      <c r="AD15" s="146"/>
      <c r="AE15" s="20" t="s">
        <v>34</v>
      </c>
      <c r="AF15" s="21">
        <v>1</v>
      </c>
      <c r="AG15" s="24" t="s">
        <v>30</v>
      </c>
      <c r="AH15" s="24" t="s">
        <v>30</v>
      </c>
      <c r="AI15" s="25" t="s">
        <v>26</v>
      </c>
      <c r="AJ15" s="22" t="s">
        <v>21</v>
      </c>
      <c r="AK15" s="23" t="s">
        <v>22</v>
      </c>
      <c r="CN15" s="146"/>
      <c r="CO15" s="20" t="s">
        <v>34</v>
      </c>
      <c r="CP15" s="21">
        <v>1</v>
      </c>
      <c r="CQ15" s="24" t="s">
        <v>30</v>
      </c>
      <c r="CR15" s="24" t="s">
        <v>30</v>
      </c>
      <c r="CS15" s="25" t="s">
        <v>26</v>
      </c>
      <c r="CT15" s="22" t="s">
        <v>21</v>
      </c>
      <c r="CU15" s="23" t="s">
        <v>22</v>
      </c>
    </row>
    <row r="16" spans="1:99" ht="14.5" customHeight="1" x14ac:dyDescent="0.35">
      <c r="A16" s="95" t="s">
        <v>35</v>
      </c>
      <c r="B16" s="95"/>
      <c r="C16" s="95"/>
      <c r="D16" s="95"/>
      <c r="E16" s="95"/>
      <c r="F16" s="95"/>
      <c r="G16" s="95"/>
    </row>
    <row r="17" spans="1:95" ht="14.5" customHeight="1" thickBot="1" x14ac:dyDescent="0.4"/>
    <row r="18" spans="1:95" ht="14.5" customHeight="1" x14ac:dyDescent="0.35">
      <c r="A18" s="80" t="s">
        <v>36</v>
      </c>
      <c r="B18" s="81"/>
      <c r="C18" s="81"/>
      <c r="D18" s="81"/>
      <c r="E18" s="82"/>
      <c r="F18" s="86" t="s">
        <v>37</v>
      </c>
      <c r="G18" s="87"/>
      <c r="H18" s="87"/>
      <c r="I18" s="87"/>
      <c r="J18" s="87"/>
      <c r="K18" s="87"/>
      <c r="L18" s="87"/>
      <c r="M18" s="87"/>
      <c r="N18" s="87"/>
      <c r="O18" s="87"/>
      <c r="P18" s="87"/>
      <c r="Q18" s="87"/>
      <c r="R18" s="87"/>
      <c r="S18" s="88"/>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row>
    <row r="19" spans="1:95" ht="15" customHeight="1" x14ac:dyDescent="0.35">
      <c r="A19" s="83"/>
      <c r="B19" s="84"/>
      <c r="C19" s="84"/>
      <c r="D19" s="84"/>
      <c r="E19" s="85"/>
      <c r="F19" s="89" t="s">
        <v>38</v>
      </c>
      <c r="G19" s="90"/>
      <c r="H19" s="90"/>
      <c r="I19" s="90"/>
      <c r="J19" s="90"/>
      <c r="K19" s="90"/>
      <c r="L19" s="90"/>
      <c r="M19" s="90"/>
      <c r="N19" s="90"/>
      <c r="O19" s="90"/>
      <c r="P19" s="90"/>
      <c r="Q19" s="90"/>
      <c r="R19" s="90"/>
      <c r="S19" s="91"/>
    </row>
    <row r="20" spans="1:95" x14ac:dyDescent="0.35">
      <c r="A20" s="132">
        <v>1</v>
      </c>
      <c r="B20" s="133"/>
      <c r="C20" s="133"/>
      <c r="D20" s="133"/>
      <c r="E20" s="134"/>
      <c r="F20" s="129" t="s">
        <v>39</v>
      </c>
      <c r="G20" s="130"/>
      <c r="H20" s="130"/>
      <c r="I20" s="130"/>
      <c r="J20" s="130"/>
      <c r="K20" s="130"/>
      <c r="L20" s="130"/>
      <c r="M20" s="130"/>
      <c r="N20" s="130"/>
      <c r="O20" s="130"/>
      <c r="P20" s="130"/>
      <c r="Q20" s="130"/>
      <c r="R20" s="130"/>
      <c r="S20" s="131"/>
    </row>
    <row r="21" spans="1:95" x14ac:dyDescent="0.35">
      <c r="A21" s="132">
        <v>2</v>
      </c>
      <c r="B21" s="133"/>
      <c r="C21" s="133"/>
      <c r="D21" s="133"/>
      <c r="E21" s="134"/>
      <c r="F21" s="129" t="s">
        <v>40</v>
      </c>
      <c r="G21" s="130"/>
      <c r="H21" s="130"/>
      <c r="I21" s="130"/>
      <c r="J21" s="130"/>
      <c r="K21" s="130"/>
      <c r="L21" s="130"/>
      <c r="M21" s="130"/>
      <c r="N21" s="130"/>
      <c r="O21" s="130"/>
      <c r="P21" s="130"/>
      <c r="Q21" s="130"/>
      <c r="R21" s="130"/>
      <c r="S21" s="131"/>
      <c r="BI21" s="16"/>
      <c r="BJ21" s="16"/>
      <c r="BK21" s="16"/>
      <c r="BL21" s="16"/>
      <c r="BM21" s="16"/>
      <c r="BN21" s="16"/>
      <c r="BO21" s="16"/>
      <c r="BP21" s="16"/>
      <c r="BQ21" s="16"/>
      <c r="BR21" s="170"/>
      <c r="BS21" s="170"/>
      <c r="BT21" s="170"/>
      <c r="BU21" s="170"/>
      <c r="BV21" s="170"/>
      <c r="BW21" s="170"/>
      <c r="BX21" s="170"/>
      <c r="BY21" s="170"/>
    </row>
    <row r="22" spans="1:95" ht="14.5" customHeight="1" x14ac:dyDescent="0.35">
      <c r="A22" s="132">
        <v>3</v>
      </c>
      <c r="B22" s="133"/>
      <c r="C22" s="133"/>
      <c r="D22" s="133"/>
      <c r="E22" s="134"/>
      <c r="F22" s="129" t="s">
        <v>41</v>
      </c>
      <c r="G22" s="130"/>
      <c r="H22" s="130"/>
      <c r="I22" s="130"/>
      <c r="J22" s="130"/>
      <c r="K22" s="130"/>
      <c r="L22" s="130"/>
      <c r="M22" s="130"/>
      <c r="N22" s="130"/>
      <c r="O22" s="130"/>
      <c r="P22" s="130"/>
      <c r="Q22" s="130"/>
      <c r="R22" s="130"/>
      <c r="S22" s="131"/>
    </row>
    <row r="23" spans="1:95" ht="15" customHeight="1" x14ac:dyDescent="0.35">
      <c r="A23" s="132">
        <v>4</v>
      </c>
      <c r="B23" s="133"/>
      <c r="C23" s="133"/>
      <c r="D23" s="133"/>
      <c r="E23" s="134"/>
      <c r="F23" s="129" t="s">
        <v>42</v>
      </c>
      <c r="G23" s="130"/>
      <c r="H23" s="130"/>
      <c r="I23" s="130"/>
      <c r="J23" s="130"/>
      <c r="K23" s="130"/>
      <c r="L23" s="130"/>
      <c r="M23" s="130"/>
      <c r="N23" s="130"/>
      <c r="O23" s="130"/>
      <c r="P23" s="130"/>
      <c r="Q23" s="130"/>
      <c r="R23" s="130"/>
      <c r="S23" s="131"/>
    </row>
    <row r="24" spans="1:95" ht="14.5" customHeight="1" x14ac:dyDescent="0.35">
      <c r="A24" s="132">
        <v>5</v>
      </c>
      <c r="B24" s="133"/>
      <c r="C24" s="133"/>
      <c r="D24" s="133"/>
      <c r="E24" s="134"/>
      <c r="F24" s="129" t="s">
        <v>43</v>
      </c>
      <c r="G24" s="130"/>
      <c r="H24" s="130"/>
      <c r="I24" s="130"/>
      <c r="J24" s="130"/>
      <c r="K24" s="130"/>
      <c r="L24" s="130"/>
      <c r="M24" s="130"/>
      <c r="N24" s="130"/>
      <c r="O24" s="130"/>
      <c r="P24" s="130"/>
      <c r="Q24" s="130"/>
      <c r="R24" s="130"/>
      <c r="S24" s="131"/>
    </row>
    <row r="25" spans="1:95" ht="14.5" customHeight="1" x14ac:dyDescent="0.35">
      <c r="A25" s="132">
        <v>6</v>
      </c>
      <c r="B25" s="133"/>
      <c r="C25" s="133"/>
      <c r="D25" s="133"/>
      <c r="E25" s="134"/>
      <c r="F25" s="129" t="s">
        <v>44</v>
      </c>
      <c r="G25" s="130"/>
      <c r="H25" s="130"/>
      <c r="I25" s="130"/>
      <c r="J25" s="130"/>
      <c r="K25" s="130"/>
      <c r="L25" s="130"/>
      <c r="M25" s="130"/>
      <c r="N25" s="130"/>
      <c r="O25" s="130"/>
      <c r="P25" s="130"/>
      <c r="Q25" s="130"/>
      <c r="R25" s="130"/>
      <c r="S25" s="131"/>
    </row>
    <row r="26" spans="1:95" ht="14.5" customHeight="1" x14ac:dyDescent="0.35">
      <c r="A26" s="132">
        <v>7</v>
      </c>
      <c r="B26" s="133"/>
      <c r="C26" s="133"/>
      <c r="D26" s="133"/>
      <c r="E26" s="134"/>
      <c r="F26" s="129" t="s">
        <v>45</v>
      </c>
      <c r="G26" s="130"/>
      <c r="H26" s="130"/>
      <c r="I26" s="130"/>
      <c r="J26" s="130"/>
      <c r="K26" s="130"/>
      <c r="L26" s="130"/>
      <c r="M26" s="130"/>
      <c r="N26" s="130"/>
      <c r="O26" s="130"/>
      <c r="P26" s="130"/>
      <c r="Q26" s="130"/>
      <c r="R26" s="130"/>
      <c r="S26" s="131"/>
    </row>
    <row r="27" spans="1:95" ht="14.5" customHeight="1" x14ac:dyDescent="0.35">
      <c r="A27" s="132">
        <v>8</v>
      </c>
      <c r="B27" s="133"/>
      <c r="C27" s="133"/>
      <c r="D27" s="133"/>
      <c r="E27" s="134"/>
      <c r="F27" s="129" t="s">
        <v>46</v>
      </c>
      <c r="G27" s="130"/>
      <c r="H27" s="130"/>
      <c r="I27" s="130"/>
      <c r="J27" s="130"/>
      <c r="K27" s="130"/>
      <c r="L27" s="130"/>
      <c r="M27" s="130"/>
      <c r="N27" s="130"/>
      <c r="O27" s="130"/>
      <c r="P27" s="130"/>
      <c r="Q27" s="130"/>
      <c r="R27" s="130"/>
      <c r="S27" s="131"/>
    </row>
    <row r="28" spans="1:95" ht="14.5" customHeight="1" x14ac:dyDescent="0.35">
      <c r="A28" s="132">
        <v>9</v>
      </c>
      <c r="B28" s="133"/>
      <c r="C28" s="133"/>
      <c r="D28" s="133"/>
      <c r="E28" s="134"/>
      <c r="F28" s="129" t="s">
        <v>47</v>
      </c>
      <c r="G28" s="130"/>
      <c r="H28" s="130"/>
      <c r="I28" s="130"/>
      <c r="J28" s="130"/>
      <c r="K28" s="130"/>
      <c r="L28" s="130"/>
      <c r="M28" s="130"/>
      <c r="N28" s="130"/>
      <c r="O28" s="130"/>
      <c r="P28" s="130"/>
      <c r="Q28" s="130"/>
      <c r="R28" s="130"/>
      <c r="S28" s="131"/>
    </row>
    <row r="29" spans="1:95" ht="15" customHeight="1" x14ac:dyDescent="0.35">
      <c r="A29" s="132">
        <v>10</v>
      </c>
      <c r="B29" s="133"/>
      <c r="C29" s="133"/>
      <c r="D29" s="133"/>
      <c r="E29" s="134"/>
      <c r="F29" s="129" t="s">
        <v>48</v>
      </c>
      <c r="G29" s="130"/>
      <c r="H29" s="130"/>
      <c r="I29" s="130"/>
      <c r="J29" s="130"/>
      <c r="K29" s="130"/>
      <c r="L29" s="130"/>
      <c r="M29" s="130"/>
      <c r="N29" s="130"/>
      <c r="O29" s="130"/>
      <c r="P29" s="130"/>
      <c r="Q29" s="130"/>
      <c r="R29" s="130"/>
      <c r="S29" s="131"/>
    </row>
    <row r="30" spans="1:95" ht="14.5" customHeight="1" x14ac:dyDescent="0.35">
      <c r="A30" s="132">
        <v>11</v>
      </c>
      <c r="B30" s="133"/>
      <c r="C30" s="133"/>
      <c r="D30" s="133"/>
      <c r="E30" s="134"/>
      <c r="F30" s="129" t="s">
        <v>49</v>
      </c>
      <c r="G30" s="130"/>
      <c r="H30" s="130"/>
      <c r="I30" s="130"/>
      <c r="J30" s="130"/>
      <c r="K30" s="130"/>
      <c r="L30" s="130"/>
      <c r="M30" s="130"/>
      <c r="N30" s="130"/>
      <c r="O30" s="130"/>
      <c r="P30" s="130"/>
      <c r="Q30" s="130"/>
      <c r="R30" s="130"/>
      <c r="S30" s="131"/>
    </row>
    <row r="31" spans="1:95" ht="14.5" customHeight="1" x14ac:dyDescent="0.35">
      <c r="A31" s="132">
        <v>12</v>
      </c>
      <c r="B31" s="133"/>
      <c r="C31" s="133"/>
      <c r="D31" s="133"/>
      <c r="E31" s="134"/>
      <c r="F31" s="129" t="s">
        <v>50</v>
      </c>
      <c r="G31" s="130"/>
      <c r="H31" s="130"/>
      <c r="I31" s="130"/>
      <c r="J31" s="130"/>
      <c r="K31" s="130"/>
      <c r="L31" s="130"/>
      <c r="M31" s="130"/>
      <c r="N31" s="130"/>
      <c r="O31" s="130"/>
      <c r="P31" s="130"/>
      <c r="Q31" s="130"/>
      <c r="R31" s="130"/>
      <c r="S31" s="131"/>
    </row>
    <row r="32" spans="1:95" ht="15" customHeight="1" x14ac:dyDescent="0.35">
      <c r="A32" s="132">
        <v>13</v>
      </c>
      <c r="B32" s="133"/>
      <c r="C32" s="133"/>
      <c r="D32" s="133"/>
      <c r="E32" s="134"/>
      <c r="F32" s="129" t="s">
        <v>51</v>
      </c>
      <c r="G32" s="130"/>
      <c r="H32" s="130"/>
      <c r="I32" s="130"/>
      <c r="J32" s="130"/>
      <c r="K32" s="130"/>
      <c r="L32" s="130"/>
      <c r="M32" s="130"/>
      <c r="N32" s="130"/>
      <c r="O32" s="130"/>
      <c r="P32" s="130"/>
      <c r="Q32" s="130"/>
      <c r="R32" s="130"/>
      <c r="S32" s="131"/>
    </row>
    <row r="33" spans="1:33" ht="14.5" customHeight="1" x14ac:dyDescent="0.35">
      <c r="A33" s="132">
        <v>14</v>
      </c>
      <c r="B33" s="133"/>
      <c r="C33" s="133"/>
      <c r="D33" s="133"/>
      <c r="E33" s="134"/>
      <c r="F33" s="129" t="s">
        <v>52</v>
      </c>
      <c r="G33" s="130"/>
      <c r="H33" s="130"/>
      <c r="I33" s="130"/>
      <c r="J33" s="130"/>
      <c r="K33" s="130"/>
      <c r="L33" s="130"/>
      <c r="M33" s="130"/>
      <c r="N33" s="130"/>
      <c r="O33" s="130"/>
      <c r="P33" s="130"/>
      <c r="Q33" s="130"/>
      <c r="R33" s="130"/>
      <c r="S33" s="131"/>
    </row>
    <row r="34" spans="1:33" ht="14.5" customHeight="1" x14ac:dyDescent="0.35">
      <c r="A34" s="132">
        <v>15</v>
      </c>
      <c r="B34" s="133"/>
      <c r="C34" s="133"/>
      <c r="D34" s="133"/>
      <c r="E34" s="134"/>
      <c r="F34" s="129" t="s">
        <v>53</v>
      </c>
      <c r="G34" s="130"/>
      <c r="H34" s="130"/>
      <c r="I34" s="130"/>
      <c r="J34" s="130"/>
      <c r="K34" s="130"/>
      <c r="L34" s="130"/>
      <c r="M34" s="130"/>
      <c r="N34" s="130"/>
      <c r="O34" s="130"/>
      <c r="P34" s="130"/>
      <c r="Q34" s="130"/>
      <c r="R34" s="130"/>
      <c r="S34" s="131"/>
    </row>
    <row r="35" spans="1:33" ht="14.5" customHeight="1" x14ac:dyDescent="0.35">
      <c r="A35" s="139">
        <v>16</v>
      </c>
      <c r="B35" s="140"/>
      <c r="C35" s="140"/>
      <c r="D35" s="140"/>
      <c r="E35" s="141"/>
      <c r="F35" s="89" t="s">
        <v>54</v>
      </c>
      <c r="G35" s="90"/>
      <c r="H35" s="90"/>
      <c r="I35" s="90"/>
      <c r="J35" s="90"/>
      <c r="K35" s="90"/>
      <c r="L35" s="90"/>
      <c r="M35" s="90"/>
      <c r="N35" s="90"/>
      <c r="O35" s="90"/>
      <c r="P35" s="90"/>
      <c r="Q35" s="90"/>
      <c r="R35" s="90"/>
      <c r="S35" s="91"/>
      <c r="U35" s="147" t="s">
        <v>55</v>
      </c>
      <c r="V35" s="147"/>
      <c r="W35" s="147"/>
      <c r="X35" s="147"/>
      <c r="Y35" s="147"/>
      <c r="Z35" s="147"/>
      <c r="AA35" s="147"/>
      <c r="AB35" s="147"/>
      <c r="AC35" s="147"/>
      <c r="AD35" s="147"/>
      <c r="AE35" s="147"/>
      <c r="AF35" s="147"/>
      <c r="AG35" s="147"/>
    </row>
    <row r="36" spans="1:33" ht="14.5" customHeight="1" x14ac:dyDescent="0.35">
      <c r="A36" s="142">
        <v>17</v>
      </c>
      <c r="B36" s="143"/>
      <c r="C36" s="143"/>
      <c r="D36" s="143"/>
      <c r="E36" s="143"/>
      <c r="F36" s="144" t="s">
        <v>56</v>
      </c>
      <c r="G36" s="144"/>
      <c r="H36" s="144"/>
      <c r="I36" s="144"/>
      <c r="J36" s="144"/>
      <c r="K36" s="144"/>
      <c r="L36" s="144"/>
      <c r="M36" s="144"/>
      <c r="N36" s="144"/>
      <c r="O36" s="144"/>
      <c r="P36" s="144"/>
      <c r="Q36" s="144"/>
      <c r="R36" s="144"/>
      <c r="S36" s="145"/>
    </row>
    <row r="37" spans="1:33" ht="14.5" customHeight="1" x14ac:dyDescent="0.35">
      <c r="A37" s="142">
        <v>18</v>
      </c>
      <c r="B37" s="143"/>
      <c r="C37" s="143"/>
      <c r="D37" s="143"/>
      <c r="E37" s="143"/>
      <c r="F37" s="144" t="s">
        <v>57</v>
      </c>
      <c r="G37" s="144"/>
      <c r="H37" s="144"/>
      <c r="I37" s="144"/>
      <c r="J37" s="144"/>
      <c r="K37" s="144"/>
      <c r="L37" s="144"/>
      <c r="M37" s="144"/>
      <c r="N37" s="144"/>
      <c r="O37" s="144"/>
      <c r="P37" s="144"/>
      <c r="Q37" s="144"/>
      <c r="R37" s="144"/>
      <c r="S37" s="145"/>
    </row>
    <row r="38" spans="1:33" ht="14.5" customHeight="1" thickBot="1" x14ac:dyDescent="0.4">
      <c r="A38" s="135">
        <v>19</v>
      </c>
      <c r="B38" s="136"/>
      <c r="C38" s="136"/>
      <c r="D38" s="136"/>
      <c r="E38" s="136"/>
      <c r="F38" s="137" t="s">
        <v>58</v>
      </c>
      <c r="G38" s="137"/>
      <c r="H38" s="137"/>
      <c r="I38" s="137"/>
      <c r="J38" s="137"/>
      <c r="K38" s="137"/>
      <c r="L38" s="137"/>
      <c r="M38" s="137"/>
      <c r="N38" s="137"/>
      <c r="O38" s="137"/>
      <c r="P38" s="137"/>
      <c r="Q38" s="137"/>
      <c r="R38" s="137"/>
      <c r="S38" s="138"/>
    </row>
    <row r="39" spans="1:33" ht="14.5" customHeight="1" x14ac:dyDescent="0.35"/>
    <row r="40" spans="1:33" x14ac:dyDescent="0.35">
      <c r="A40" s="148" t="s">
        <v>59</v>
      </c>
      <c r="B40" s="148"/>
      <c r="C40" s="148"/>
      <c r="D40" s="148"/>
      <c r="E40" s="148"/>
      <c r="F40" s="148"/>
      <c r="G40" s="148"/>
      <c r="H40" s="148"/>
      <c r="I40" s="148"/>
      <c r="J40" s="148"/>
      <c r="K40" s="148"/>
      <c r="L40" s="148"/>
      <c r="M40" s="148"/>
      <c r="N40" s="148"/>
      <c r="O40" s="148"/>
      <c r="P40" s="148"/>
      <c r="Q40" s="148"/>
      <c r="R40" s="148"/>
      <c r="S40" s="148"/>
      <c r="T40" s="148"/>
      <c r="U40" s="148"/>
      <c r="V40" s="148"/>
    </row>
    <row r="41" spans="1:33" ht="14.5" customHeight="1" x14ac:dyDescent="0.35"/>
    <row r="42" spans="1:33" ht="14.5" customHeight="1" x14ac:dyDescent="0.35"/>
    <row r="43" spans="1:33" ht="14.5" customHeight="1" x14ac:dyDescent="0.35"/>
    <row r="44" spans="1:33" ht="14.5" customHeight="1" x14ac:dyDescent="0.35"/>
    <row r="45" spans="1:33" ht="14.5" customHeight="1" x14ac:dyDescent="0.35"/>
    <row r="46" spans="1:33" ht="14.5" customHeight="1" x14ac:dyDescent="0.35"/>
    <row r="47" spans="1:33" ht="14.5" customHeight="1" x14ac:dyDescent="0.35"/>
    <row r="48" spans="1:33" ht="14.5" customHeight="1" x14ac:dyDescent="0.35"/>
    <row r="49" ht="14.5" customHeight="1" x14ac:dyDescent="0.35"/>
    <row r="50" ht="14.5" customHeight="1" x14ac:dyDescent="0.35"/>
  </sheetData>
  <mergeCells count="79">
    <mergeCell ref="CN5:CP5"/>
    <mergeCell ref="CS7:CU7"/>
    <mergeCell ref="CN10:CN15"/>
    <mergeCell ref="CQ5:CR5"/>
    <mergeCell ref="A40:V40"/>
    <mergeCell ref="A13:E13"/>
    <mergeCell ref="F13:J13"/>
    <mergeCell ref="K13:M13"/>
    <mergeCell ref="N13:X13"/>
    <mergeCell ref="N14:X14"/>
    <mergeCell ref="K14:M14"/>
    <mergeCell ref="F14:J14"/>
    <mergeCell ref="A14:E14"/>
    <mergeCell ref="U35:AG35"/>
    <mergeCell ref="BR21:BY21"/>
    <mergeCell ref="AD10:AD15"/>
    <mergeCell ref="A31:E31"/>
    <mergeCell ref="F31:S31"/>
    <mergeCell ref="A32:E32"/>
    <mergeCell ref="F32:S32"/>
    <mergeCell ref="A33:E33"/>
    <mergeCell ref="F33:S33"/>
    <mergeCell ref="A28:E28"/>
    <mergeCell ref="F28:S28"/>
    <mergeCell ref="A29:E29"/>
    <mergeCell ref="F29:S29"/>
    <mergeCell ref="A30:E30"/>
    <mergeCell ref="F30:S30"/>
    <mergeCell ref="A38:E38"/>
    <mergeCell ref="F38:S38"/>
    <mergeCell ref="A34:E34"/>
    <mergeCell ref="F34:S34"/>
    <mergeCell ref="A35:E35"/>
    <mergeCell ref="F35:S35"/>
    <mergeCell ref="A36:E36"/>
    <mergeCell ref="F36:S36"/>
    <mergeCell ref="A37:E37"/>
    <mergeCell ref="F37:S37"/>
    <mergeCell ref="A25:E25"/>
    <mergeCell ref="F25:S25"/>
    <mergeCell ref="A26:E26"/>
    <mergeCell ref="F26:S26"/>
    <mergeCell ref="A27:E27"/>
    <mergeCell ref="F27:S27"/>
    <mergeCell ref="F23:S23"/>
    <mergeCell ref="A24:E24"/>
    <mergeCell ref="F24:S24"/>
    <mergeCell ref="A20:E20"/>
    <mergeCell ref="F20:S20"/>
    <mergeCell ref="A21:E21"/>
    <mergeCell ref="F21:S21"/>
    <mergeCell ref="A22:E22"/>
    <mergeCell ref="A23:E23"/>
    <mergeCell ref="F22:S22"/>
    <mergeCell ref="N12:X12"/>
    <mergeCell ref="A10:E10"/>
    <mergeCell ref="F10:J10"/>
    <mergeCell ref="K10:M10"/>
    <mergeCell ref="N10:X10"/>
    <mergeCell ref="A11:E11"/>
    <mergeCell ref="F11:J11"/>
    <mergeCell ref="K11:M11"/>
    <mergeCell ref="N11:X11"/>
    <mergeCell ref="W1:AM2"/>
    <mergeCell ref="A18:E19"/>
    <mergeCell ref="F18:S18"/>
    <mergeCell ref="F19:S19"/>
    <mergeCell ref="AI7:AK7"/>
    <mergeCell ref="A5:M5"/>
    <mergeCell ref="A7:K7"/>
    <mergeCell ref="A9:E9"/>
    <mergeCell ref="F9:J9"/>
    <mergeCell ref="K9:M9"/>
    <mergeCell ref="N9:X9"/>
    <mergeCell ref="AD5:AF5"/>
    <mergeCell ref="A12:E12"/>
    <mergeCell ref="F12:J12"/>
    <mergeCell ref="K12:M12"/>
    <mergeCell ref="A16:G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33"/>
  <sheetViews>
    <sheetView showGridLines="0" zoomScale="115" zoomScaleNormal="115" workbookViewId="0">
      <selection activeCell="L10" sqref="L10"/>
    </sheetView>
  </sheetViews>
  <sheetFormatPr baseColWidth="10" defaultColWidth="11.453125" defaultRowHeight="14.5" x14ac:dyDescent="0.35"/>
  <cols>
    <col min="5" max="5" width="7.54296875" bestFit="1" customWidth="1"/>
    <col min="6" max="6" width="9" customWidth="1"/>
    <col min="7" max="7" width="9.54296875" customWidth="1"/>
    <col min="8" max="8" width="10.54296875" bestFit="1" customWidth="1"/>
    <col min="9" max="9" width="10.81640625" customWidth="1"/>
    <col min="11" max="11" width="21.54296875" customWidth="1"/>
  </cols>
  <sheetData>
    <row r="5" spans="1:12" ht="27.65" customHeight="1" x14ac:dyDescent="0.35">
      <c r="A5" s="172" t="s">
        <v>60</v>
      </c>
      <c r="B5" s="172"/>
      <c r="C5" s="172"/>
      <c r="D5" s="172"/>
      <c r="E5" s="172"/>
      <c r="F5" s="45" t="s">
        <v>61</v>
      </c>
      <c r="G5" s="45" t="s">
        <v>62</v>
      </c>
      <c r="H5" s="45" t="s">
        <v>63</v>
      </c>
      <c r="I5" s="45" t="s">
        <v>64</v>
      </c>
      <c r="K5" s="44" t="s">
        <v>65</v>
      </c>
      <c r="L5" s="44" t="s">
        <v>66</v>
      </c>
    </row>
    <row r="6" spans="1:12" x14ac:dyDescent="0.35">
      <c r="A6" s="171" t="s">
        <v>67</v>
      </c>
      <c r="B6" s="171"/>
      <c r="C6" s="171"/>
      <c r="D6" s="171"/>
      <c r="E6" s="171"/>
      <c r="F6" s="35">
        <f>SUM('Planeación y Direccionamiento E'!$CV$23:$CV$296)</f>
        <v>10</v>
      </c>
      <c r="G6" s="35">
        <f>ROUND(F6/$F$25*100,0)</f>
        <v>25</v>
      </c>
      <c r="H6" s="34" t="str">
        <f>IF(G6&lt;20,"BAJO",IF(G6&lt;40,"MEDIO","ALTO"))</f>
        <v>MEDIO</v>
      </c>
      <c r="I6" s="15">
        <f>COUNTA('Planeación y Direccionamiento E'!$G$23:$N$296)</f>
        <v>4</v>
      </c>
      <c r="K6" s="28" t="s">
        <v>30</v>
      </c>
      <c r="L6" s="15">
        <f>+I7+I9+I11+I15+I20+I21</f>
        <v>11</v>
      </c>
    </row>
    <row r="7" spans="1:12" x14ac:dyDescent="0.35">
      <c r="A7" s="171" t="s">
        <v>68</v>
      </c>
      <c r="B7" s="171"/>
      <c r="C7" s="171"/>
      <c r="D7" s="171"/>
      <c r="E7" s="171"/>
      <c r="F7" s="35">
        <f>SUM('Gestión de Comunicaciones'!$CV$23:$CV$297)</f>
        <v>5</v>
      </c>
      <c r="G7" s="35">
        <f t="shared" ref="G7:G21" si="0">ROUND(F7/$F$25*100,0)</f>
        <v>13</v>
      </c>
      <c r="H7" s="34" t="str">
        <f t="shared" ref="H7:H21" si="1">IF(G7&lt;20,"BAJO",IF(G7&lt;40,"MEDIO","ALTO"))</f>
        <v>BAJO</v>
      </c>
      <c r="I7" s="15">
        <f>COUNTA('Gestión de Comunicaciones'!$G$23:$N$297)</f>
        <v>3</v>
      </c>
      <c r="K7" s="27" t="s">
        <v>26</v>
      </c>
      <c r="L7" s="15">
        <f>+I6+I10+I13+I16+I17+I22</f>
        <v>21</v>
      </c>
    </row>
    <row r="8" spans="1:12" x14ac:dyDescent="0.35">
      <c r="A8" s="171" t="s">
        <v>69</v>
      </c>
      <c r="B8" s="171"/>
      <c r="C8" s="171"/>
      <c r="D8" s="171"/>
      <c r="E8" s="171"/>
      <c r="F8" s="35">
        <f>SUM('Explotación de JSA'!$CV$23:$CV$290)</f>
        <v>40</v>
      </c>
      <c r="G8" s="35">
        <f t="shared" si="0"/>
        <v>100</v>
      </c>
      <c r="H8" s="34" t="str">
        <f t="shared" si="1"/>
        <v>ALTO</v>
      </c>
      <c r="I8" s="15">
        <f>COUNTA('Explotación de JSA'!$G$23:$N$290)</f>
        <v>11</v>
      </c>
      <c r="K8" s="26" t="s">
        <v>21</v>
      </c>
      <c r="L8" s="15">
        <v>0</v>
      </c>
    </row>
    <row r="9" spans="1:12" x14ac:dyDescent="0.35">
      <c r="A9" s="171" t="s">
        <v>70</v>
      </c>
      <c r="B9" s="171"/>
      <c r="C9" s="171"/>
      <c r="D9" s="171"/>
      <c r="E9" s="171"/>
      <c r="F9" s="35">
        <f>SUM('Gestión de Recaudo'!$CV$23:$CV$274)</f>
        <v>3</v>
      </c>
      <c r="G9" s="35">
        <f t="shared" si="0"/>
        <v>8</v>
      </c>
      <c r="H9" s="34" t="str">
        <f t="shared" si="1"/>
        <v>BAJO</v>
      </c>
      <c r="I9" s="15">
        <f>COUNTA('Gestión de Recaudo'!$G$23:$N$274)</f>
        <v>1</v>
      </c>
      <c r="K9" s="29" t="s">
        <v>22</v>
      </c>
      <c r="L9" s="15">
        <f>+I8+I12+I14+I18+I19</f>
        <v>46</v>
      </c>
    </row>
    <row r="10" spans="1:12" x14ac:dyDescent="0.35">
      <c r="A10" s="171" t="s">
        <v>71</v>
      </c>
      <c r="B10" s="171"/>
      <c r="C10" s="171"/>
      <c r="D10" s="171"/>
      <c r="E10" s="171"/>
      <c r="F10" s="35">
        <f>SUM('Control, Inspección y Fiscaliza'!$CV$23:$CV$278)</f>
        <v>8</v>
      </c>
      <c r="G10" s="35">
        <f t="shared" si="0"/>
        <v>20</v>
      </c>
      <c r="H10" s="34" t="str">
        <f t="shared" si="1"/>
        <v>MEDIO</v>
      </c>
      <c r="I10" s="15">
        <f>COUNTA('Control, Inspección y Fiscaliza'!$G$23:$N$278)</f>
        <v>2</v>
      </c>
      <c r="K10" s="13" t="s">
        <v>72</v>
      </c>
      <c r="L10" s="13">
        <f>SUM(L6:L9)</f>
        <v>78</v>
      </c>
    </row>
    <row r="11" spans="1:12" x14ac:dyDescent="0.35">
      <c r="A11" s="171" t="s">
        <v>73</v>
      </c>
      <c r="B11" s="171"/>
      <c r="C11" s="171"/>
      <c r="D11" s="171"/>
      <c r="E11" s="171"/>
      <c r="F11" s="35">
        <f>SUM('Atención y Servicio al Cliente'!$CV$23:$CV$284)</f>
        <v>1</v>
      </c>
      <c r="G11" s="35">
        <f t="shared" si="0"/>
        <v>3</v>
      </c>
      <c r="H11" s="34" t="str">
        <f t="shared" si="1"/>
        <v>BAJO</v>
      </c>
      <c r="I11" s="15">
        <f>COUNTA('Atención y Servicio al Cliente'!$G$23:$N$284)</f>
        <v>1</v>
      </c>
    </row>
    <row r="12" spans="1:12" x14ac:dyDescent="0.35">
      <c r="A12" s="171" t="s">
        <v>74</v>
      </c>
      <c r="B12" s="171"/>
      <c r="C12" s="171"/>
      <c r="D12" s="171"/>
      <c r="E12" s="171"/>
      <c r="F12" s="35">
        <f>SUM('Gestión del Talento Humano'!$CV$23:$CV$286)</f>
        <v>36</v>
      </c>
      <c r="G12" s="35">
        <f t="shared" si="0"/>
        <v>90</v>
      </c>
      <c r="H12" s="34" t="str">
        <f t="shared" si="1"/>
        <v>ALTO</v>
      </c>
      <c r="I12" s="15">
        <f>COUNTA('Gestión del Talento Humano'!$G$23:$N$286)</f>
        <v>10</v>
      </c>
    </row>
    <row r="13" spans="1:12" x14ac:dyDescent="0.35">
      <c r="A13" s="171" t="s">
        <v>75</v>
      </c>
      <c r="B13" s="171"/>
      <c r="C13" s="171"/>
      <c r="D13" s="171"/>
      <c r="E13" s="171"/>
      <c r="F13" s="35">
        <f>SUM('Gestión Financiera y Contable'!$CV$23:$CV$277)</f>
        <v>8</v>
      </c>
      <c r="G13" s="35">
        <f t="shared" si="0"/>
        <v>20</v>
      </c>
      <c r="H13" s="34" t="str">
        <f t="shared" si="1"/>
        <v>MEDIO</v>
      </c>
      <c r="I13" s="15">
        <f>COUNTA('Gestión Financiera y Contable'!$G$23:$N$277)</f>
        <v>3</v>
      </c>
    </row>
    <row r="14" spans="1:12" x14ac:dyDescent="0.35">
      <c r="A14" s="171" t="s">
        <v>76</v>
      </c>
      <c r="B14" s="171"/>
      <c r="C14" s="171"/>
      <c r="D14" s="171"/>
      <c r="E14" s="171"/>
      <c r="F14" s="35">
        <f>SUM('Gestión de Bienes y Servicios'!$CV$16:$CV$207)</f>
        <v>36</v>
      </c>
      <c r="G14" s="35">
        <f t="shared" si="0"/>
        <v>90</v>
      </c>
      <c r="H14" s="34" t="str">
        <f t="shared" si="1"/>
        <v>ALTO</v>
      </c>
      <c r="I14" s="15">
        <f>COUNTA('Gestión de Bienes y Servicios'!$G$16:$N$207)</f>
        <v>12</v>
      </c>
    </row>
    <row r="15" spans="1:12" x14ac:dyDescent="0.35">
      <c r="A15" s="171" t="s">
        <v>77</v>
      </c>
      <c r="B15" s="171"/>
      <c r="C15" s="171"/>
      <c r="D15" s="171"/>
      <c r="E15" s="171"/>
      <c r="F15" s="35">
        <f>SUM('Gestión Documental'!$CV$23:$CV$274)</f>
        <v>7</v>
      </c>
      <c r="G15" s="35">
        <f t="shared" si="0"/>
        <v>18</v>
      </c>
      <c r="H15" s="34" t="str">
        <f t="shared" si="1"/>
        <v>BAJO</v>
      </c>
      <c r="I15" s="15">
        <f>COUNTA('Gestión Documental'!$G$23:$N$274)</f>
        <v>3</v>
      </c>
    </row>
    <row r="16" spans="1:12" x14ac:dyDescent="0.35">
      <c r="A16" s="171" t="s">
        <v>78</v>
      </c>
      <c r="B16" s="171"/>
      <c r="C16" s="171"/>
      <c r="D16" s="171"/>
      <c r="E16" s="171"/>
      <c r="F16" s="35">
        <f>SUM('Gestión de las Tecnologías'!$CV$23:$CV$276)</f>
        <v>9</v>
      </c>
      <c r="G16" s="35">
        <f t="shared" si="0"/>
        <v>23</v>
      </c>
      <c r="H16" s="34" t="str">
        <f t="shared" si="1"/>
        <v>MEDIO</v>
      </c>
      <c r="I16" s="15">
        <f>COUNTA('Gestión de las Tecnologías'!$G$23:$N$276)</f>
        <v>3</v>
      </c>
    </row>
    <row r="17" spans="1:9" x14ac:dyDescent="0.35">
      <c r="A17" s="171" t="s">
        <v>79</v>
      </c>
      <c r="B17" s="171"/>
      <c r="C17" s="171"/>
      <c r="D17" s="171"/>
      <c r="E17" s="171"/>
      <c r="F17" s="35">
        <f>SUM('Gestión Jurídica'!$CV$23:$CV$267)</f>
        <v>11</v>
      </c>
      <c r="G17" s="35">
        <f t="shared" si="0"/>
        <v>28</v>
      </c>
      <c r="H17" s="34" t="str">
        <f t="shared" si="1"/>
        <v>MEDIO</v>
      </c>
      <c r="I17" s="15">
        <f>COUNTA('Gestión Jurídica'!$G$23:$N$267)</f>
        <v>5</v>
      </c>
    </row>
    <row r="18" spans="1:9" x14ac:dyDescent="0.35">
      <c r="A18" s="171" t="s">
        <v>80</v>
      </c>
      <c r="B18" s="171"/>
      <c r="C18" s="171"/>
      <c r="D18" s="171"/>
      <c r="E18" s="171"/>
      <c r="F18" s="35">
        <f>SUM('Evaluación Independiente y Cont'!$CV$23:$CV$111)</f>
        <v>18</v>
      </c>
      <c r="G18" s="35">
        <f t="shared" si="0"/>
        <v>45</v>
      </c>
      <c r="H18" s="34" t="str">
        <f t="shared" si="1"/>
        <v>ALTO</v>
      </c>
      <c r="I18" s="15">
        <f>COUNTA('Evaluación Independiente y Cont'!$G$23:$N$111)</f>
        <v>6</v>
      </c>
    </row>
    <row r="19" spans="1:9" x14ac:dyDescent="0.35">
      <c r="A19" s="171" t="s">
        <v>81</v>
      </c>
      <c r="B19" s="171"/>
      <c r="C19" s="171"/>
      <c r="D19" s="171"/>
      <c r="E19" s="171"/>
      <c r="F19" s="35">
        <f>SUM('Cumplimiento y Gestión LAFT'!$CV$23:$CV$124)</f>
        <v>23</v>
      </c>
      <c r="G19" s="35">
        <f t="shared" si="0"/>
        <v>58</v>
      </c>
      <c r="H19" s="34" t="str">
        <f t="shared" si="1"/>
        <v>ALTO</v>
      </c>
      <c r="I19" s="15">
        <f>COUNTA('Cumplimiento y Gestión LAFT'!$G$23:$N$124)</f>
        <v>7</v>
      </c>
    </row>
    <row r="20" spans="1:9" x14ac:dyDescent="0.35">
      <c r="A20" s="171" t="s">
        <v>82</v>
      </c>
      <c r="B20" s="171"/>
      <c r="C20" s="171"/>
      <c r="D20" s="171"/>
      <c r="E20" s="171"/>
      <c r="F20" s="35">
        <f>SUM('Control Interno Disciplinario'!$CV$23:$CV$273)</f>
        <v>3</v>
      </c>
      <c r="G20" s="35">
        <f t="shared" si="0"/>
        <v>8</v>
      </c>
      <c r="H20" s="34" t="str">
        <f t="shared" si="1"/>
        <v>BAJO</v>
      </c>
      <c r="I20" s="15">
        <f>COUNTA('Control Interno Disciplinario'!$G$23:$N$273)</f>
        <v>1</v>
      </c>
    </row>
    <row r="21" spans="1:9" x14ac:dyDescent="0.35">
      <c r="A21" s="171" t="s">
        <v>83</v>
      </c>
      <c r="B21" s="171"/>
      <c r="C21" s="171"/>
      <c r="D21" s="171"/>
      <c r="E21" s="171"/>
      <c r="F21" s="35">
        <f>SUM('Protección de Datos Personales'!$CV$23:$CV$272)</f>
        <v>5</v>
      </c>
      <c r="G21" s="35">
        <f t="shared" si="0"/>
        <v>13</v>
      </c>
      <c r="H21" s="34" t="str">
        <f t="shared" si="1"/>
        <v>BAJO</v>
      </c>
      <c r="I21" s="15">
        <f>COUNTA('Protección de Datos Personales'!$G$23:$N$272)</f>
        <v>2</v>
      </c>
    </row>
    <row r="22" spans="1:9" ht="26.5" customHeight="1" x14ac:dyDescent="0.35">
      <c r="A22" s="173" t="s">
        <v>84</v>
      </c>
      <c r="B22" s="173"/>
      <c r="C22" s="173"/>
      <c r="D22" s="173"/>
      <c r="E22" s="173"/>
      <c r="F22" s="35">
        <f>SUM('Cumplimiento y Gestión SGAS'!$CV$23:$CV$277)</f>
        <v>15</v>
      </c>
      <c r="G22" s="35">
        <f t="shared" ref="G22" si="2">ROUND(F22/$F$25*100,0)</f>
        <v>38</v>
      </c>
      <c r="H22" s="34" t="str">
        <f t="shared" ref="H22" si="3">IF(G22&lt;20,"BAJO",IF(G22&lt;40,"MEDIO","ALTO"))</f>
        <v>MEDIO</v>
      </c>
      <c r="I22" s="15">
        <f>COUNTA('Cumplimiento y Gestión SGAS'!$G$23:$N$274)</f>
        <v>4</v>
      </c>
    </row>
    <row r="23" spans="1:9" x14ac:dyDescent="0.35">
      <c r="A23" s="175" t="s">
        <v>72</v>
      </c>
      <c r="B23" s="176"/>
      <c r="C23" s="176"/>
      <c r="D23" s="176"/>
      <c r="E23" s="176"/>
      <c r="F23" s="176"/>
      <c r="G23" s="176"/>
      <c r="H23" s="177"/>
      <c r="I23" s="13">
        <f>SUM(I6:I22)</f>
        <v>78</v>
      </c>
    </row>
    <row r="24" spans="1:9" x14ac:dyDescent="0.35">
      <c r="E24" t="s">
        <v>85</v>
      </c>
      <c r="F24" s="36">
        <f>MIN(F6:F22)</f>
        <v>1</v>
      </c>
    </row>
    <row r="25" spans="1:9" x14ac:dyDescent="0.35">
      <c r="E25" t="s">
        <v>86</v>
      </c>
      <c r="F25" s="36">
        <f>MAX(F6:F22)</f>
        <v>40</v>
      </c>
    </row>
    <row r="27" spans="1:9" x14ac:dyDescent="0.35">
      <c r="A27" s="174" t="s">
        <v>87</v>
      </c>
      <c r="B27" s="174"/>
      <c r="C27" s="174"/>
      <c r="D27" s="174"/>
      <c r="E27" s="174"/>
      <c r="F27" s="174"/>
      <c r="G27" s="174"/>
      <c r="H27" s="174"/>
      <c r="I27" s="174"/>
    </row>
    <row r="28" spans="1:9" x14ac:dyDescent="0.35">
      <c r="A28" s="46" t="s">
        <v>88</v>
      </c>
      <c r="B28" s="174" t="s">
        <v>89</v>
      </c>
      <c r="C28" s="174"/>
      <c r="D28" s="174"/>
      <c r="E28" s="174"/>
      <c r="F28" s="174"/>
      <c r="G28" s="174"/>
      <c r="H28" s="174"/>
      <c r="I28" s="46" t="s">
        <v>90</v>
      </c>
    </row>
    <row r="29" spans="1:9" x14ac:dyDescent="0.35">
      <c r="A29" s="47">
        <v>45217</v>
      </c>
      <c r="B29" s="179" t="s">
        <v>608</v>
      </c>
      <c r="C29" s="179"/>
      <c r="D29" s="179"/>
      <c r="E29" s="179"/>
      <c r="F29" s="179"/>
      <c r="G29" s="179"/>
      <c r="H29" s="179"/>
      <c r="I29" s="48" t="s">
        <v>91</v>
      </c>
    </row>
    <row r="30" spans="1:9" ht="23.15" customHeight="1" x14ac:dyDescent="0.35">
      <c r="A30" s="47">
        <v>45272</v>
      </c>
      <c r="B30" s="180" t="s">
        <v>609</v>
      </c>
      <c r="C30" s="180"/>
      <c r="D30" s="180"/>
      <c r="E30" s="180"/>
      <c r="F30" s="180"/>
      <c r="G30" s="180"/>
      <c r="H30" s="180"/>
      <c r="I30" s="48" t="s">
        <v>92</v>
      </c>
    </row>
    <row r="31" spans="1:9" ht="38.15" customHeight="1" x14ac:dyDescent="0.35">
      <c r="A31" s="47">
        <v>45470</v>
      </c>
      <c r="B31" s="181" t="s">
        <v>662</v>
      </c>
      <c r="C31" s="181"/>
      <c r="D31" s="181"/>
      <c r="E31" s="181"/>
      <c r="F31" s="181"/>
      <c r="G31" s="181"/>
      <c r="H31" s="181"/>
      <c r="I31" s="48" t="s">
        <v>93</v>
      </c>
    </row>
    <row r="32" spans="1:9" ht="28" customHeight="1" x14ac:dyDescent="0.35">
      <c r="A32" s="55">
        <v>45610</v>
      </c>
      <c r="B32" s="178" t="s">
        <v>610</v>
      </c>
      <c r="C32" s="178"/>
      <c r="D32" s="178"/>
      <c r="E32" s="178"/>
      <c r="F32" s="178"/>
      <c r="G32" s="178"/>
      <c r="H32" s="178"/>
      <c r="I32" s="56" t="s">
        <v>592</v>
      </c>
    </row>
    <row r="33" spans="1:9" ht="29.5" customHeight="1" x14ac:dyDescent="0.35">
      <c r="A33" s="55">
        <v>45688</v>
      </c>
      <c r="B33" s="178" t="s">
        <v>721</v>
      </c>
      <c r="C33" s="178"/>
      <c r="D33" s="178"/>
      <c r="E33" s="178"/>
      <c r="F33" s="178"/>
      <c r="G33" s="178"/>
      <c r="H33" s="178"/>
      <c r="I33" s="56" t="s">
        <v>660</v>
      </c>
    </row>
  </sheetData>
  <mergeCells count="26">
    <mergeCell ref="B33:H33"/>
    <mergeCell ref="B32:H32"/>
    <mergeCell ref="B28:H28"/>
    <mergeCell ref="B29:H29"/>
    <mergeCell ref="B30:H30"/>
    <mergeCell ref="B31:H31"/>
    <mergeCell ref="A19:E19"/>
    <mergeCell ref="A20:E20"/>
    <mergeCell ref="A21:E21"/>
    <mergeCell ref="A22:E22"/>
    <mergeCell ref="A27:I27"/>
    <mergeCell ref="A23:H23"/>
    <mergeCell ref="A5:E5"/>
    <mergeCell ref="A12:E12"/>
    <mergeCell ref="A13:E13"/>
    <mergeCell ref="A14:E14"/>
    <mergeCell ref="A15:E15"/>
    <mergeCell ref="A18:E18"/>
    <mergeCell ref="A16:E16"/>
    <mergeCell ref="A17:E17"/>
    <mergeCell ref="A6:E6"/>
    <mergeCell ref="A7:E7"/>
    <mergeCell ref="A8:E8"/>
    <mergeCell ref="A9:E9"/>
    <mergeCell ref="A10:E10"/>
    <mergeCell ref="A11:E11"/>
  </mergeCells>
  <conditionalFormatting sqref="H1:I22 I23 H24:I26 I28:I32 H34:I1048576">
    <cfRule type="cellIs" dxfId="520" priority="4" operator="equal">
      <formula>"BAJO"</formula>
    </cfRule>
    <cfRule type="cellIs" dxfId="519" priority="5" operator="equal">
      <formula>"ALTO"</formula>
    </cfRule>
    <cfRule type="cellIs" dxfId="518" priority="6" operator="equal">
      <formula>"MEDIO"</formula>
    </cfRule>
  </conditionalFormatting>
  <conditionalFormatting sqref="I33">
    <cfRule type="cellIs" dxfId="517" priority="1" operator="equal">
      <formula>"BAJO"</formula>
    </cfRule>
    <cfRule type="cellIs" dxfId="516" priority="2" operator="equal">
      <formula>"ALTO"</formula>
    </cfRule>
    <cfRule type="cellIs" dxfId="515" priority="3" operator="equal">
      <formula>"MEDIO"</formula>
    </cfRule>
  </conditionalFormatting>
  <hyperlinks>
    <hyperlink ref="A6:E6" location="'Planeación y Direccionamiento E'!A1" display="Planeación y Direccionamiento Estratégico"/>
    <hyperlink ref="A7:E7" location="'Gestión de Comunicaciones'!A1" display="Gestión de Comunicaciones"/>
    <hyperlink ref="A8:E8" location="'Explotación de JSA'!A1" display="Explotacion de Juegos de Suerte y Azar"/>
    <hyperlink ref="A9:E9" location="'Gestión de Recaudo'!A1" display="Gestión de Recaudo"/>
    <hyperlink ref="A10:E10" location="'Control, Inspección y Fiscaliza'!A1" display="Control, Inspección y Fiscalización"/>
    <hyperlink ref="A11:E11" location="'Atención y Servicio al Cliente'!A1" display="Atención y Servicio al Cliente"/>
    <hyperlink ref="A12:E12" location="'Gestión del Talento Humano'!A1" display="Gestión del Talento Humano"/>
    <hyperlink ref="A13:E13" location="'Gestión Financiera y Contable'!A1" display="Gestión Financiera y Contable"/>
    <hyperlink ref="A14:E14" location="'Gestión de Bienes y Servicios'!A1" display="Gestión de Bienes y Servicios"/>
    <hyperlink ref="A15:E15" location="'Gestión Documental'!A1" display="Gestión Documental"/>
    <hyperlink ref="A16:E16" location="'Gestión de las Tecnologías y la'!A1" display="Gestión de las Tecnologías y la Información"/>
    <hyperlink ref="A17:E17" location="'Gestión Jurídica'!A1" display="Gestión Jurídica"/>
    <hyperlink ref="A18:E18" location="'Evaluación Independiente y Cont'!A1" display="Evaluación Independiente y Control a la Gestión"/>
    <hyperlink ref="A19:E19" location="'Cumplimiento y Gestión LAFT'!A1" display="Cumplimiento y Gestión LA/FT/FPADM, Antocorrupción y Antisoborno"/>
    <hyperlink ref="A20:E20" location="'Control Interno Disciplinario'!A1" display="Control Interno Disciplinario"/>
    <hyperlink ref="A21:E21" location="'Protección de Datos Personales'!A1" display="Protección de Datos Personales"/>
    <hyperlink ref="A22:E22" location="'Cumplimiento y Gestión SGAS'!A1" display="Protección de Datos Personales"/>
  </hyperlinks>
  <pageMargins left="0.7" right="0.7" top="0.75" bottom="0.75" header="0.3" footer="0.3"/>
  <ignoredErrors>
    <ignoredError sqref="I29:I31"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7"/>
  <sheetViews>
    <sheetView showGridLines="0" zoomScale="50" zoomScaleNormal="50" zoomScalePageLayoutView="85" workbookViewId="0">
      <selection activeCell="CP26" sqref="CP26"/>
    </sheetView>
  </sheetViews>
  <sheetFormatPr baseColWidth="10" defaultColWidth="11.453125" defaultRowHeight="14.5" x14ac:dyDescent="0.35"/>
  <cols>
    <col min="1" max="1" width="11.453125" style="58"/>
    <col min="2" max="6" width="3.8164062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24" width="2.54296875" style="6" customWidth="1"/>
    <col min="25" max="30" width="2.54296875" customWidth="1"/>
    <col min="31" max="31" width="47.453125" customWidth="1"/>
    <col min="32" max="38" width="16.81640625" customWidth="1"/>
    <col min="39" max="39" width="22.54296875" customWidth="1"/>
    <col min="40" max="45" width="16.81640625" customWidth="1"/>
    <col min="46" max="55" width="16.54296875" customWidth="1"/>
    <col min="56" max="56" width="17.54296875" customWidth="1"/>
    <col min="57" max="63" width="2.453125" customWidth="1"/>
    <col min="64" max="64" width="45.7265625" customWidth="1"/>
    <col min="65" max="65" width="21.453125" customWidth="1"/>
    <col min="66" max="72" width="2.453125" style="6" customWidth="1"/>
    <col min="73" max="73" width="22.453125" style="6" customWidth="1"/>
    <col min="74" max="74" width="33.1796875" style="6" customWidth="1"/>
    <col min="75" max="75" width="10.54296875" style="6" customWidth="1"/>
    <col min="76" max="76" width="8.54296875" style="6" customWidth="1"/>
    <col min="77" max="77" width="21.453125" style="6" customWidth="1"/>
    <col min="78" max="78" width="38.453125" style="6" customWidth="1"/>
    <col min="79" max="79" width="27.81640625" style="6" customWidth="1"/>
    <col min="80" max="81" width="4.453125" style="6" customWidth="1"/>
    <col min="82" max="82" width="4.1796875" style="6" customWidth="1"/>
    <col min="83" max="83" width="4.54296875" style="6" customWidth="1"/>
    <col min="84" max="84" width="5.453125" style="6" customWidth="1"/>
    <col min="85" max="85" width="5" style="6" customWidth="1"/>
    <col min="86" max="86" width="4.453125" style="6" customWidth="1"/>
    <col min="87" max="87" width="9.54296875" style="6" customWidth="1"/>
    <col min="88" max="88" width="11.54296875" style="6" customWidth="1"/>
    <col min="89" max="89" width="17.453125" style="6" customWidth="1"/>
    <col min="90" max="90" width="6.453125" style="6" customWidth="1"/>
    <col min="91" max="91" width="15.453125" style="6" customWidth="1"/>
    <col min="92" max="92" width="14" style="6" customWidth="1"/>
    <col min="93" max="93" width="34.453125" style="6" customWidth="1"/>
    <col min="94" max="94" width="31.1796875" style="6" customWidth="1"/>
    <col min="95" max="95" width="8.1796875" style="6" customWidth="1"/>
    <col min="96" max="96" width="7.54296875" style="6" customWidth="1"/>
    <col min="97" max="97" width="6.81640625" style="6" customWidth="1"/>
    <col min="98" max="98" width="6.453125" style="6" customWidth="1"/>
    <col min="99" max="100" width="13.81640625" style="6" customWidth="1"/>
    <col min="101" max="342" width="2.453125" customWidth="1"/>
  </cols>
  <sheetData>
    <row r="1" spans="1:100" x14ac:dyDescent="0.35">
      <c r="A1"/>
      <c r="D1" s="208" t="s">
        <v>94</v>
      </c>
      <c r="E1" s="208"/>
      <c r="F1" s="208"/>
      <c r="G1" s="208"/>
      <c r="H1" s="208"/>
      <c r="I1" s="208"/>
      <c r="J1" s="208"/>
      <c r="K1" s="208"/>
      <c r="L1" s="208"/>
      <c r="M1" s="208"/>
      <c r="N1" s="208"/>
      <c r="O1" s="208"/>
      <c r="P1" s="208"/>
      <c r="Q1" s="208"/>
      <c r="R1" s="208"/>
      <c r="S1" s="208"/>
      <c r="T1" s="208"/>
      <c r="U1" s="208"/>
      <c r="V1" s="208"/>
      <c r="W1" s="208"/>
      <c r="X1" s="208"/>
      <c r="Y1" s="208"/>
      <c r="Z1" s="208"/>
      <c r="AA1" s="208"/>
      <c r="AB1" s="208"/>
      <c r="AC1" s="72"/>
      <c r="AD1" s="72"/>
      <c r="BM1" s="6"/>
      <c r="CV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0"/>
      <c r="AD2" s="30" t="s">
        <v>30</v>
      </c>
      <c r="AE2" s="30">
        <f>COUNTIF($CU$23:$CU$296,AD2)</f>
        <v>1</v>
      </c>
      <c r="AF2" s="30"/>
      <c r="AG2" s="30"/>
      <c r="BK2" s="6"/>
      <c r="BL2" s="6"/>
      <c r="BM2" s="6"/>
      <c r="CT2"/>
      <c r="CU2"/>
      <c r="CV2"/>
    </row>
    <row r="3" spans="1:100" ht="15" customHeight="1" x14ac:dyDescent="0.35">
      <c r="A3"/>
      <c r="D3" s="195" t="s">
        <v>664</v>
      </c>
      <c r="E3" s="195"/>
      <c r="F3" s="195"/>
      <c r="G3" s="195"/>
      <c r="H3" s="195"/>
      <c r="I3" s="195"/>
      <c r="J3" s="195"/>
      <c r="K3" s="195" t="s">
        <v>97</v>
      </c>
      <c r="L3" s="195"/>
      <c r="M3" s="195"/>
      <c r="N3" s="195"/>
      <c r="O3" s="195"/>
      <c r="P3" s="195"/>
      <c r="Q3" s="195"/>
      <c r="R3" s="195"/>
      <c r="S3" s="195"/>
      <c r="T3" s="195"/>
      <c r="U3" s="195"/>
      <c r="V3" s="195"/>
      <c r="W3" s="195"/>
      <c r="X3" s="195"/>
      <c r="Y3" s="195"/>
      <c r="Z3" s="195"/>
      <c r="AA3" s="195"/>
      <c r="AB3" s="195"/>
      <c r="AC3" s="30"/>
      <c r="AD3" s="30" t="s">
        <v>26</v>
      </c>
      <c r="AE3" s="30">
        <f>COUNTIF($CU$23:$CU$296,AD3)</f>
        <v>3</v>
      </c>
      <c r="AF3" s="30"/>
      <c r="AG3" s="30"/>
      <c r="BK3" s="6"/>
      <c r="BL3" s="6"/>
      <c r="BM3" s="6"/>
      <c r="CT3"/>
      <c r="CU3"/>
      <c r="CV3"/>
    </row>
    <row r="4" spans="1:100" x14ac:dyDescent="0.35">
      <c r="A4"/>
      <c r="X4"/>
      <c r="AC4" s="30"/>
      <c r="AD4" s="30" t="s">
        <v>21</v>
      </c>
      <c r="AE4" s="30">
        <f>COUNTIF($CU$23:$CU$296,AD4)</f>
        <v>0</v>
      </c>
      <c r="AF4" s="30"/>
      <c r="AG4" s="30"/>
      <c r="BK4" s="6"/>
      <c r="BL4" s="6"/>
      <c r="BM4" s="6"/>
      <c r="CT4"/>
      <c r="CU4"/>
      <c r="CV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0"/>
      <c r="AD5" s="30" t="s">
        <v>22</v>
      </c>
      <c r="AE5" s="30">
        <f>COUNTIF($CU$23:$CU$296,AD5)</f>
        <v>0</v>
      </c>
      <c r="AF5" s="30"/>
      <c r="AG5" s="30"/>
      <c r="BK5" s="6"/>
      <c r="BL5" s="6"/>
      <c r="BM5" s="6"/>
      <c r="CT5"/>
      <c r="CU5"/>
      <c r="CV5"/>
    </row>
    <row r="6" spans="1:100" x14ac:dyDescent="0.35">
      <c r="A6"/>
      <c r="D6" s="203" t="s">
        <v>67</v>
      </c>
      <c r="E6" s="204"/>
      <c r="F6" s="204"/>
      <c r="G6" s="204"/>
      <c r="H6" s="204"/>
      <c r="I6" s="204"/>
      <c r="J6" s="204"/>
      <c r="K6" s="204"/>
      <c r="L6" s="204"/>
      <c r="M6" s="204"/>
      <c r="N6" s="204"/>
      <c r="O6" s="204"/>
      <c r="P6" s="204"/>
      <c r="Q6" s="204"/>
      <c r="R6" s="204"/>
      <c r="S6" s="204"/>
      <c r="T6" s="204"/>
      <c r="U6" s="204"/>
      <c r="V6" s="204"/>
      <c r="W6" s="204"/>
      <c r="X6" s="204"/>
      <c r="Y6" s="204"/>
      <c r="Z6" s="204"/>
      <c r="AA6" s="204"/>
      <c r="AB6" s="205"/>
      <c r="AC6" s="30"/>
      <c r="AD6" s="30"/>
      <c r="AE6" s="30"/>
      <c r="AF6" s="30"/>
      <c r="AG6" s="30"/>
      <c r="BK6" s="6"/>
      <c r="BL6" s="6"/>
      <c r="BM6" s="6"/>
      <c r="CT6"/>
      <c r="CU6"/>
      <c r="CV6"/>
    </row>
    <row r="7" spans="1:100" hidden="1" x14ac:dyDescent="0.35">
      <c r="X7"/>
    </row>
    <row r="8" spans="1:100" hidden="1" x14ac:dyDescent="0.35">
      <c r="X8"/>
    </row>
    <row r="9" spans="1:100" ht="5.15" hidden="1" customHeight="1" thickBot="1" x14ac:dyDescent="0.4">
      <c r="X9"/>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c r="X10"/>
    </row>
    <row r="11" spans="1:100" hidden="1" x14ac:dyDescent="0.35">
      <c r="X11"/>
    </row>
    <row r="12" spans="1:100" hidden="1" x14ac:dyDescent="0.35">
      <c r="X12"/>
    </row>
    <row r="13" spans="1:100" hidden="1" x14ac:dyDescent="0.35">
      <c r="X13"/>
    </row>
    <row r="14" spans="1:100" hidden="1" x14ac:dyDescent="0.35">
      <c r="X14"/>
    </row>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63"/>
      <c r="BE17" s="182" t="s">
        <v>112</v>
      </c>
      <c r="BF17" s="182"/>
      <c r="BG17" s="182"/>
      <c r="BH17" s="182"/>
      <c r="BI17" s="182"/>
      <c r="BJ17" s="182"/>
      <c r="BK17" s="182"/>
      <c r="BL17" s="182"/>
      <c r="BM17" s="182" t="s">
        <v>113</v>
      </c>
      <c r="BN17" s="182" t="s">
        <v>702</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182" t="s">
        <v>109</v>
      </c>
      <c r="BA18" s="182" t="s">
        <v>701</v>
      </c>
      <c r="BB18" s="182" t="s">
        <v>148</v>
      </c>
      <c r="BC18" s="182" t="s">
        <v>149</v>
      </c>
      <c r="BD18" s="182"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ht="14.5" customHeight="1"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ht="14.5" customHeight="1"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ht="14.5" customHeight="1"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ht="14.5" customHeight="1"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208.5" customHeight="1" x14ac:dyDescent="0.35">
      <c r="A23" s="68" t="s">
        <v>158</v>
      </c>
      <c r="B23" s="185" t="s">
        <v>155</v>
      </c>
      <c r="C23" s="185"/>
      <c r="D23" s="185"/>
      <c r="E23" s="185"/>
      <c r="F23" s="185"/>
      <c r="G23" s="186" t="s">
        <v>634</v>
      </c>
      <c r="H23" s="186"/>
      <c r="I23" s="186"/>
      <c r="J23" s="186"/>
      <c r="K23" s="186"/>
      <c r="L23" s="186"/>
      <c r="M23" s="186"/>
      <c r="N23" s="186"/>
      <c r="O23" s="187" t="s">
        <v>156</v>
      </c>
      <c r="P23" s="188"/>
      <c r="Q23" s="188"/>
      <c r="R23" s="188"/>
      <c r="S23" s="188"/>
      <c r="T23" s="188"/>
      <c r="U23" s="188"/>
      <c r="V23" s="188"/>
      <c r="W23" s="59" t="s">
        <v>614</v>
      </c>
      <c r="X23" s="189" t="s">
        <v>157</v>
      </c>
      <c r="Y23" s="189"/>
      <c r="Z23" s="189"/>
      <c r="AA23" s="189"/>
      <c r="AB23" s="189"/>
      <c r="AC23" s="189"/>
      <c r="AD23" s="189"/>
      <c r="AE23" s="189"/>
      <c r="AF23" s="61" t="s">
        <v>159</v>
      </c>
      <c r="AG23" s="61" t="s">
        <v>159</v>
      </c>
      <c r="AH23" s="61" t="s">
        <v>159</v>
      </c>
      <c r="AI23" s="61" t="s">
        <v>160</v>
      </c>
      <c r="AJ23" s="61" t="s">
        <v>159</v>
      </c>
      <c r="AK23" s="61" t="s">
        <v>160</v>
      </c>
      <c r="AL23" s="61" t="s">
        <v>160</v>
      </c>
      <c r="AM23" s="61" t="s">
        <v>160</v>
      </c>
      <c r="AN23" s="61" t="s">
        <v>159</v>
      </c>
      <c r="AO23" s="61" t="s">
        <v>159</v>
      </c>
      <c r="AP23" s="61" t="s">
        <v>159</v>
      </c>
      <c r="AQ23" s="61" t="s">
        <v>159</v>
      </c>
      <c r="AR23" s="61" t="s">
        <v>160</v>
      </c>
      <c r="AS23" s="61" t="s">
        <v>160</v>
      </c>
      <c r="AT23" s="61" t="s">
        <v>159</v>
      </c>
      <c r="AU23" s="61" t="s">
        <v>160</v>
      </c>
      <c r="AV23" s="61" t="s">
        <v>160</v>
      </c>
      <c r="AW23" s="61" t="s">
        <v>160</v>
      </c>
      <c r="AX23" s="61" t="s">
        <v>160</v>
      </c>
      <c r="AY23" s="61">
        <f>COUNTIF(AF23:AX23, "SI")</f>
        <v>9</v>
      </c>
      <c r="AZ23" s="61" t="str">
        <f>IF($AU23="SI","CATASTRÓFICO",IF($AY23=0,".",IF($AY23&lt;6,"MODERADO",IF($AY23&lt;12,"MAYOR","CATASTRÓFICO"))))</f>
        <v>MAYOR</v>
      </c>
      <c r="BA23" s="61">
        <v>1</v>
      </c>
      <c r="BB23" s="61">
        <f>IF(AZ23="MODERADO",3,IF(AZ23="MAYOR",4,IF(AZ23="CATASTRÓFICO",5,"0")))</f>
        <v>4</v>
      </c>
      <c r="BC23" s="61">
        <f>IF($BB23=5,5,IF(AND($BB23=4,$BA23&gt;2),5,IF(AND($BB23=4,$BA23&lt;3),4,IF(AND($BB23=3,$BA23=5),5,IF(AND($BB23=3,$BA23&gt;2),4,IF(AND($BB23=3,$BA23&lt;3),3,0))))))</f>
        <v>4</v>
      </c>
      <c r="BD23" s="61" t="str">
        <f>IF(BC23=5,"CATASTRÓFICO",IF(BC23=4,"MAYOR",IF(BC23=3,"MODERADO",".")))</f>
        <v>MAYOR</v>
      </c>
      <c r="BE23" s="184" t="s">
        <v>161</v>
      </c>
      <c r="BF23" s="184"/>
      <c r="BG23" s="184"/>
      <c r="BH23" s="184"/>
      <c r="BI23" s="184"/>
      <c r="BJ23" s="184"/>
      <c r="BK23" s="184"/>
      <c r="BL23" s="184"/>
      <c r="BM23" s="64" t="s">
        <v>162</v>
      </c>
      <c r="BN23" s="191" t="s">
        <v>163</v>
      </c>
      <c r="BO23" s="191"/>
      <c r="BP23" s="191"/>
      <c r="BQ23" s="191"/>
      <c r="BR23" s="191"/>
      <c r="BS23" s="191"/>
      <c r="BT23" s="191"/>
      <c r="BU23" s="60" t="s">
        <v>164</v>
      </c>
      <c r="BV23" s="60" t="s">
        <v>165</v>
      </c>
      <c r="BW23" s="60" t="s">
        <v>166</v>
      </c>
      <c r="BX23" s="60" t="s">
        <v>167</v>
      </c>
      <c r="BY23" s="60" t="s">
        <v>168</v>
      </c>
      <c r="BZ23" s="60" t="s">
        <v>169</v>
      </c>
      <c r="CA23" s="60" t="s">
        <v>170</v>
      </c>
      <c r="CB23" s="60">
        <f>IFERROR(IF(BU23="Asignado", 15, 0), "")</f>
        <v>15</v>
      </c>
      <c r="CC23" s="60">
        <f>IFERROR(IF(BV23="Adecuado", 15, 0), "")</f>
        <v>15</v>
      </c>
      <c r="CD23" s="60">
        <f>IFERROR(IF(BW23="Oportuna", 15, 0), "")</f>
        <v>15</v>
      </c>
      <c r="CE23" s="60">
        <f>IFERROR(IF(BX23="Prevenir", 15,IF(BX23="Detectar", 10, 0)), "")</f>
        <v>15</v>
      </c>
      <c r="CF23" s="60">
        <f>IFERROR(IF(BY23="Confiable", 15, 0), "")</f>
        <v>15</v>
      </c>
      <c r="CG23" s="60">
        <f>IFERROR(IF(BZ23="Se investigan y se resuelven oportunamente", 15, 0), "")</f>
        <v>15</v>
      </c>
      <c r="CH23" s="60">
        <f>IFERROR(IF(CA23="Completa", 10,IF(CA23="Incompleta",5, 0)), "")</f>
        <v>10</v>
      </c>
      <c r="CI23" s="60">
        <f>SUM(CB23:CH23)</f>
        <v>100</v>
      </c>
      <c r="CJ23" s="60" t="str">
        <f>IF(CI23&lt;=85, "Debil", IF(CI23&lt;=95, "Moderado", IF(CI23&lt;=100,"Fuerte","")))</f>
        <v>Fuerte</v>
      </c>
      <c r="CK23" s="60" t="s">
        <v>171</v>
      </c>
      <c r="CL23" s="60" t="str">
        <f>IF(CK23="Siempre se ejecuta","Fuerte",IF(CK23="Algunas veces","Moderado",IF(CK23="No se ejecuta","Debil","")))</f>
        <v>Fuerte</v>
      </c>
      <c r="CM23" s="60" t="str">
        <f>IF(OR(CL23="Debil",CJ23="Debil"),"Debil", IF(OR(CL23="Moderado",CJ23="Moderado"), "Moderado", "Fuerte"))</f>
        <v>Fuerte</v>
      </c>
      <c r="CN23" s="60" t="str">
        <f>CM23</f>
        <v>Fuerte</v>
      </c>
      <c r="CO23" s="60" t="s">
        <v>172</v>
      </c>
      <c r="CP23" s="60" t="s">
        <v>193</v>
      </c>
      <c r="CQ23" s="60">
        <f>IF(CO23="Directamente",IF(CN23="Fuerte", 2, IF(CN23="Moderado", 1,0)),0)</f>
        <v>2</v>
      </c>
      <c r="CR23" s="60">
        <f>IF(CP23="Directamente",IF(CN23="Fuerte",2,IF(CN23="Moderado",1,0)),IF(AND(CP23="Indirectamente",CN23="Fuerte"),1,0))</f>
        <v>1</v>
      </c>
      <c r="CS23" s="60">
        <f>IF(BA23-CQ23&lt;=0,1,BA23-CQ23)</f>
        <v>1</v>
      </c>
      <c r="CT23" s="60">
        <f>IF(BB23-CR23&lt;=0,1,BB23-CR23)</f>
        <v>3</v>
      </c>
      <c r="CU23" s="60" t="str">
        <f>IF(CP23&lt;&gt;"",INDEX('Ayuda Diligenciamiento'!$AG$11:$AK$15,MATCH(CS23,'Ayuda Diligenciamiento'!$AF$11:$AF$15,0),MATCH(CT23,'Ayuda Diligenciamiento'!$AG$10:$AK$10,0)),"")</f>
        <v>MODERADO</v>
      </c>
      <c r="CV23" s="60">
        <f>IF(CU23="BAJO",1,IF(CU23="MODERADO",3,IF(CU23="MAYOR",4,5)))</f>
        <v>3</v>
      </c>
    </row>
    <row r="24" spans="1:100" ht="408" customHeight="1" x14ac:dyDescent="0.35">
      <c r="A24" s="68" t="s">
        <v>178</v>
      </c>
      <c r="B24" s="185" t="s">
        <v>155</v>
      </c>
      <c r="C24" s="185"/>
      <c r="D24" s="185"/>
      <c r="E24" s="185"/>
      <c r="F24" s="185"/>
      <c r="G24" s="186" t="s">
        <v>175</v>
      </c>
      <c r="H24" s="186"/>
      <c r="I24" s="186"/>
      <c r="J24" s="186"/>
      <c r="K24" s="186"/>
      <c r="L24" s="186"/>
      <c r="M24" s="186"/>
      <c r="N24" s="186"/>
      <c r="O24" s="187" t="s">
        <v>176</v>
      </c>
      <c r="P24" s="188"/>
      <c r="Q24" s="188"/>
      <c r="R24" s="188"/>
      <c r="S24" s="188"/>
      <c r="T24" s="188"/>
      <c r="U24" s="188"/>
      <c r="V24" s="188"/>
      <c r="W24" s="59" t="s">
        <v>614</v>
      </c>
      <c r="X24" s="189" t="s">
        <v>177</v>
      </c>
      <c r="Y24" s="189"/>
      <c r="Z24" s="189"/>
      <c r="AA24" s="189"/>
      <c r="AB24" s="189"/>
      <c r="AC24" s="189"/>
      <c r="AD24" s="189"/>
      <c r="AE24" s="189"/>
      <c r="AF24" s="61" t="s">
        <v>159</v>
      </c>
      <c r="AG24" s="61" t="s">
        <v>159</v>
      </c>
      <c r="AH24" s="61" t="s">
        <v>159</v>
      </c>
      <c r="AI24" s="61" t="s">
        <v>160</v>
      </c>
      <c r="AJ24" s="61" t="s">
        <v>159</v>
      </c>
      <c r="AK24" s="61" t="s">
        <v>160</v>
      </c>
      <c r="AL24" s="61" t="s">
        <v>160</v>
      </c>
      <c r="AM24" s="61" t="s">
        <v>160</v>
      </c>
      <c r="AN24" s="61" t="s">
        <v>159</v>
      </c>
      <c r="AO24" s="61" t="s">
        <v>159</v>
      </c>
      <c r="AP24" s="61" t="s">
        <v>159</v>
      </c>
      <c r="AQ24" s="61" t="s">
        <v>159</v>
      </c>
      <c r="AR24" s="61" t="s">
        <v>160</v>
      </c>
      <c r="AS24" s="61" t="s">
        <v>160</v>
      </c>
      <c r="AT24" s="61" t="s">
        <v>159</v>
      </c>
      <c r="AU24" s="61" t="s">
        <v>160</v>
      </c>
      <c r="AV24" s="61" t="s">
        <v>160</v>
      </c>
      <c r="AW24" s="61" t="s">
        <v>160</v>
      </c>
      <c r="AX24" s="61" t="s">
        <v>160</v>
      </c>
      <c r="AY24" s="61">
        <f>COUNTIF(AF24:AX24, "SI")</f>
        <v>9</v>
      </c>
      <c r="AZ24" s="61" t="str">
        <f>IF($AU24="SI","CATASTRÓFICO",IF($AY24=0,".",IF($AY24&lt;6,"MODERADO",IF($AY24&lt;12,"MAYOR","CATASTRÓFICO"))))</f>
        <v>MAYOR</v>
      </c>
      <c r="BA24" s="61">
        <v>1</v>
      </c>
      <c r="BB24" s="61">
        <f>IF(AZ24="MODERADO",3,IF(AZ24="MAYOR",4,IF(AZ24="CATASTRÓFICO",5,"0")))</f>
        <v>4</v>
      </c>
      <c r="BC24" s="61">
        <f>IF($BB24=5,5,IF(AND($BB24=4,$BA24&gt;2),5,IF(AND($BB24=4,$BA24&lt;3),4,IF(AND($BB24=3,$BA24=5),5,IF(AND($BB24=3,$BA24&gt;2),4,IF(AND($BB24=3,$BA24&lt;3),3,0))))))</f>
        <v>4</v>
      </c>
      <c r="BD24" s="61" t="str">
        <f>IF(BC24=5,"CATASTRÓFICO",IF(BC24=4,"MAYOR",IF(BC24=3,"MODERADO",".")))</f>
        <v>MAYOR</v>
      </c>
      <c r="BE24" s="184" t="s">
        <v>179</v>
      </c>
      <c r="BF24" s="184"/>
      <c r="BG24" s="184"/>
      <c r="BH24" s="184"/>
      <c r="BI24" s="184"/>
      <c r="BJ24" s="184"/>
      <c r="BK24" s="184"/>
      <c r="BL24" s="184"/>
      <c r="BM24" s="64" t="s">
        <v>162</v>
      </c>
      <c r="BN24" s="191" t="s">
        <v>180</v>
      </c>
      <c r="BO24" s="191"/>
      <c r="BP24" s="191"/>
      <c r="BQ24" s="191"/>
      <c r="BR24" s="191"/>
      <c r="BS24" s="191"/>
      <c r="BT24" s="191"/>
      <c r="BU24" s="60" t="s">
        <v>164</v>
      </c>
      <c r="BV24" s="60" t="s">
        <v>165</v>
      </c>
      <c r="BW24" s="60" t="s">
        <v>166</v>
      </c>
      <c r="BX24" s="60" t="s">
        <v>167</v>
      </c>
      <c r="BY24" s="60" t="s">
        <v>168</v>
      </c>
      <c r="BZ24" s="60" t="s">
        <v>169</v>
      </c>
      <c r="CA24" s="60" t="s">
        <v>170</v>
      </c>
      <c r="CB24" s="60">
        <f t="shared" ref="CB24:CB26" si="0">IFERROR(IF(BU24="Asignado", 15, 0), "")</f>
        <v>15</v>
      </c>
      <c r="CC24" s="60">
        <f t="shared" ref="CC24:CC26" si="1">IFERROR(IF(BV24="Adecuado", 15, 0), "")</f>
        <v>15</v>
      </c>
      <c r="CD24" s="60">
        <f t="shared" ref="CD24:CD26" si="2">IFERROR(IF(BW24="Oportuna", 15, 0), "")</f>
        <v>15</v>
      </c>
      <c r="CE24" s="60">
        <f t="shared" ref="CE24:CE26" si="3">IFERROR(IF(BX24="Prevenir", 15,IF(BX24="Detectar", 10, 0)), "")</f>
        <v>15</v>
      </c>
      <c r="CF24" s="60">
        <f t="shared" ref="CF24:CF26" si="4">IFERROR(IF(BY24="Confiable", 15, 0), "")</f>
        <v>15</v>
      </c>
      <c r="CG24" s="60">
        <f t="shared" ref="CG24:CG26" si="5">IFERROR(IF(BZ24="Se investigan y se resuelven oportunamente", 15, 0), "")</f>
        <v>15</v>
      </c>
      <c r="CH24" s="60">
        <f t="shared" ref="CH24:CH26" si="6">IFERROR(IF(CA24="Completa", 10,IF(CA24="Incompleta",5, 0)), "")</f>
        <v>10</v>
      </c>
      <c r="CI24" s="60">
        <f t="shared" ref="CI24:CI26" si="7">SUM(CB24:CH24)</f>
        <v>100</v>
      </c>
      <c r="CJ24" s="60" t="str">
        <f t="shared" ref="CJ24:CJ26" si="8">IF(CI24&lt;=85, "Debil", IF(CI24&lt;=95, "Moderado", IF(CI24&lt;=100,"Fuerte","")))</f>
        <v>Fuerte</v>
      </c>
      <c r="CK24" s="60" t="s">
        <v>171</v>
      </c>
      <c r="CL24" s="60" t="str">
        <f t="shared" ref="CL24:CL26" si="9">IF(CK24="Siempre se ejecuta","Fuerte",IF(CK24="Algunas veces","Moderado",IF(CK24="No se ejecuta","Debil","")))</f>
        <v>Fuerte</v>
      </c>
      <c r="CM24" s="60" t="str">
        <f t="shared" ref="CM24:CM26" si="10">IF(OR(CL24="Debil",CJ24="Debil"),"Debil", IF(OR(CL24="Moderado",CJ24="Moderado"), "Moderado", "Fuerte"))</f>
        <v>Fuerte</v>
      </c>
      <c r="CN24" s="60" t="str">
        <f t="shared" ref="CN24:CN26" si="11">CM24</f>
        <v>Fuerte</v>
      </c>
      <c r="CO24" s="60" t="s">
        <v>172</v>
      </c>
      <c r="CP24" s="60" t="s">
        <v>172</v>
      </c>
      <c r="CQ24" s="60">
        <f t="shared" ref="CQ24:CQ26" si="12">IF(CO24="Directamente",IF(CN24="Fuerte", 2, IF(CN24="Moderado", 1,0)),0)</f>
        <v>2</v>
      </c>
      <c r="CR24" s="60">
        <f t="shared" ref="CR24:CR26" si="13">IF(CP24="Directamente",IF(CN24="Fuerte",2,IF(CN24="Moderado",1,0)),IF(AND(CP24="Indirectamente",CN24="Fuerte"),1,0))</f>
        <v>2</v>
      </c>
      <c r="CS24" s="60">
        <f t="shared" ref="CS24:CS26" si="14">IF(BA24-CQ24&lt;=0,1,BA24-CQ24)</f>
        <v>1</v>
      </c>
      <c r="CT24" s="60">
        <f t="shared" ref="CT24:CT26" si="15">IF(BB24-CR24&lt;=0,1,BB24-CR24)</f>
        <v>2</v>
      </c>
      <c r="CU24" s="60" t="str">
        <f>IF(CP24&lt;&gt;"",INDEX('Ayuda Diligenciamiento'!$AG$11:$AK$15,MATCH(CS24,'Ayuda Diligenciamiento'!$AF$11:$AF$15,0),MATCH(CT24,'Ayuda Diligenciamiento'!$AG$10:$AK$10,0)),"")</f>
        <v>BAJO</v>
      </c>
      <c r="CV24" s="60">
        <f t="shared" ref="CV24:CV26" si="16">IF(CU24="BAJO",1,IF(CU24="MODERADO",3,IF(CU24="MAYOR",4,5)))</f>
        <v>1</v>
      </c>
    </row>
    <row r="25" spans="1:100" ht="227.5" customHeight="1" x14ac:dyDescent="0.35">
      <c r="A25" s="68" t="s">
        <v>183</v>
      </c>
      <c r="B25" s="185" t="s">
        <v>181</v>
      </c>
      <c r="C25" s="185"/>
      <c r="D25" s="185"/>
      <c r="E25" s="185"/>
      <c r="F25" s="185"/>
      <c r="G25" s="186" t="s">
        <v>663</v>
      </c>
      <c r="H25" s="186"/>
      <c r="I25" s="186"/>
      <c r="J25" s="186"/>
      <c r="K25" s="186"/>
      <c r="L25" s="186"/>
      <c r="M25" s="186"/>
      <c r="N25" s="186"/>
      <c r="O25" s="187" t="s">
        <v>176</v>
      </c>
      <c r="P25" s="188"/>
      <c r="Q25" s="188"/>
      <c r="R25" s="188"/>
      <c r="S25" s="188"/>
      <c r="T25" s="188"/>
      <c r="U25" s="188"/>
      <c r="V25" s="188"/>
      <c r="W25" s="59" t="s">
        <v>614</v>
      </c>
      <c r="X25" s="189" t="s">
        <v>182</v>
      </c>
      <c r="Y25" s="189"/>
      <c r="Z25" s="189"/>
      <c r="AA25" s="189"/>
      <c r="AB25" s="189"/>
      <c r="AC25" s="189"/>
      <c r="AD25" s="189"/>
      <c r="AE25" s="189"/>
      <c r="AF25" s="61" t="s">
        <v>159</v>
      </c>
      <c r="AG25" s="61" t="s">
        <v>159</v>
      </c>
      <c r="AH25" s="61" t="s">
        <v>159</v>
      </c>
      <c r="AI25" s="61" t="s">
        <v>160</v>
      </c>
      <c r="AJ25" s="61" t="s">
        <v>159</v>
      </c>
      <c r="AK25" s="61" t="s">
        <v>159</v>
      </c>
      <c r="AL25" s="61" t="s">
        <v>160</v>
      </c>
      <c r="AM25" s="61" t="s">
        <v>160</v>
      </c>
      <c r="AN25" s="61" t="s">
        <v>159</v>
      </c>
      <c r="AO25" s="61" t="s">
        <v>159</v>
      </c>
      <c r="AP25" s="61" t="s">
        <v>159</v>
      </c>
      <c r="AQ25" s="61" t="s">
        <v>159</v>
      </c>
      <c r="AR25" s="61" t="s">
        <v>159</v>
      </c>
      <c r="AS25" s="61" t="s">
        <v>159</v>
      </c>
      <c r="AT25" s="61" t="s">
        <v>159</v>
      </c>
      <c r="AU25" s="61" t="s">
        <v>160</v>
      </c>
      <c r="AV25" s="61" t="s">
        <v>160</v>
      </c>
      <c r="AW25" s="61" t="s">
        <v>160</v>
      </c>
      <c r="AX25" s="61" t="s">
        <v>160</v>
      </c>
      <c r="AY25" s="61">
        <f t="shared" ref="AY25:AY26" si="17">COUNTIF(AF25:AX25, "SI")</f>
        <v>12</v>
      </c>
      <c r="AZ25" s="61" t="str">
        <f t="shared" ref="AZ25:AZ26" si="18">IF($AU25="SI","CATASTRÓFICO",IF($AY25=0,".",IF($AY25&lt;6,"MODERADO",IF($AY25&lt;12,"MAYOR","CATASTRÓFICO"))))</f>
        <v>CATASTRÓFICO</v>
      </c>
      <c r="BA25" s="61">
        <v>1</v>
      </c>
      <c r="BB25" s="61">
        <f t="shared" ref="BB25:BB26" si="19">IF(AZ25="MODERADO",3,IF(AZ25="MAYOR",4,IF(AZ25="CATASTRÓFICO",5,"0")))</f>
        <v>5</v>
      </c>
      <c r="BC25" s="61">
        <f t="shared" ref="BC25:BC26" si="20">IF($BB25=5,5,IF(AND($BB25=4,$BA25&gt;2),5,IF(AND($BB25=4,$BA25&lt;3),4,IF(AND($BB25=3,$BA25=5),5,IF(AND($BB25=3,$BA25&gt;2),4,IF(AND($BB25=3,$BA25&lt;3),3,0))))))</f>
        <v>5</v>
      </c>
      <c r="BD25" s="61" t="str">
        <f t="shared" ref="BD25:BD26" si="21">IF(BC25=5,"CATASTRÓFICO",IF(BC25=4,"MAYOR",IF(BC25=3,"MODERADO",".")))</f>
        <v>CATASTRÓFICO</v>
      </c>
      <c r="BE25" s="184" t="s">
        <v>635</v>
      </c>
      <c r="BF25" s="184"/>
      <c r="BG25" s="184"/>
      <c r="BH25" s="184"/>
      <c r="BI25" s="184"/>
      <c r="BJ25" s="184"/>
      <c r="BK25" s="184"/>
      <c r="BL25" s="184"/>
      <c r="BM25" s="64" t="s">
        <v>162</v>
      </c>
      <c r="BN25" s="191" t="s">
        <v>163</v>
      </c>
      <c r="BO25" s="191"/>
      <c r="BP25" s="191"/>
      <c r="BQ25" s="191"/>
      <c r="BR25" s="191"/>
      <c r="BS25" s="191"/>
      <c r="BT25" s="191"/>
      <c r="BU25" s="60" t="s">
        <v>164</v>
      </c>
      <c r="BV25" s="60" t="s">
        <v>165</v>
      </c>
      <c r="BW25" s="60" t="s">
        <v>166</v>
      </c>
      <c r="BX25" s="60" t="s">
        <v>167</v>
      </c>
      <c r="BY25" s="60" t="s">
        <v>168</v>
      </c>
      <c r="BZ25" s="60" t="s">
        <v>169</v>
      </c>
      <c r="CA25" s="60" t="s">
        <v>170</v>
      </c>
      <c r="CB25" s="60">
        <f t="shared" si="0"/>
        <v>15</v>
      </c>
      <c r="CC25" s="60">
        <f t="shared" si="1"/>
        <v>15</v>
      </c>
      <c r="CD25" s="60">
        <f t="shared" si="2"/>
        <v>15</v>
      </c>
      <c r="CE25" s="60">
        <f t="shared" si="3"/>
        <v>15</v>
      </c>
      <c r="CF25" s="60">
        <f t="shared" si="4"/>
        <v>15</v>
      </c>
      <c r="CG25" s="60">
        <f t="shared" si="5"/>
        <v>15</v>
      </c>
      <c r="CH25" s="60">
        <f t="shared" si="6"/>
        <v>10</v>
      </c>
      <c r="CI25" s="60">
        <f t="shared" si="7"/>
        <v>100</v>
      </c>
      <c r="CJ25" s="60" t="str">
        <f t="shared" si="8"/>
        <v>Fuerte</v>
      </c>
      <c r="CK25" s="60" t="s">
        <v>171</v>
      </c>
      <c r="CL25" s="60" t="str">
        <f t="shared" si="9"/>
        <v>Fuerte</v>
      </c>
      <c r="CM25" s="60" t="str">
        <f t="shared" si="10"/>
        <v>Fuerte</v>
      </c>
      <c r="CN25" s="60" t="str">
        <f t="shared" si="11"/>
        <v>Fuerte</v>
      </c>
      <c r="CO25" s="60" t="s">
        <v>172</v>
      </c>
      <c r="CP25" s="60" t="s">
        <v>172</v>
      </c>
      <c r="CQ25" s="60">
        <f t="shared" si="12"/>
        <v>2</v>
      </c>
      <c r="CR25" s="60">
        <f t="shared" si="13"/>
        <v>2</v>
      </c>
      <c r="CS25" s="60">
        <f t="shared" si="14"/>
        <v>1</v>
      </c>
      <c r="CT25" s="60">
        <f t="shared" si="15"/>
        <v>3</v>
      </c>
      <c r="CU25" s="60" t="str">
        <f>IF(CP25&lt;&gt;"",INDEX('Ayuda Diligenciamiento'!$AG$11:$AK$15,MATCH(CS25,'Ayuda Diligenciamiento'!$AF$11:$AF$15,0),MATCH(CT25,'Ayuda Diligenciamiento'!$AG$10:$AK$10,0)),"")</f>
        <v>MODERADO</v>
      </c>
      <c r="CV25" s="60">
        <f t="shared" si="16"/>
        <v>3</v>
      </c>
    </row>
    <row r="26" spans="1:100" ht="246.65" customHeight="1" x14ac:dyDescent="0.35">
      <c r="A26" s="68" t="s">
        <v>184</v>
      </c>
      <c r="B26" s="185" t="s">
        <v>186</v>
      </c>
      <c r="C26" s="185"/>
      <c r="D26" s="185"/>
      <c r="E26" s="185"/>
      <c r="F26" s="185"/>
      <c r="G26" s="186" t="s">
        <v>636</v>
      </c>
      <c r="H26" s="186"/>
      <c r="I26" s="186"/>
      <c r="J26" s="186"/>
      <c r="K26" s="186"/>
      <c r="L26" s="186"/>
      <c r="M26" s="186"/>
      <c r="N26" s="186"/>
      <c r="O26" s="187" t="s">
        <v>176</v>
      </c>
      <c r="P26" s="188"/>
      <c r="Q26" s="188"/>
      <c r="R26" s="188"/>
      <c r="S26" s="188"/>
      <c r="T26" s="188"/>
      <c r="U26" s="188"/>
      <c r="V26" s="188"/>
      <c r="W26" s="59" t="s">
        <v>614</v>
      </c>
      <c r="X26" s="189" t="s">
        <v>187</v>
      </c>
      <c r="Y26" s="189"/>
      <c r="Z26" s="189"/>
      <c r="AA26" s="189"/>
      <c r="AB26" s="189"/>
      <c r="AC26" s="189"/>
      <c r="AD26" s="189"/>
      <c r="AE26" s="189"/>
      <c r="AF26" s="61" t="s">
        <v>159</v>
      </c>
      <c r="AG26" s="61" t="s">
        <v>159</v>
      </c>
      <c r="AH26" s="61" t="s">
        <v>160</v>
      </c>
      <c r="AI26" s="61" t="s">
        <v>160</v>
      </c>
      <c r="AJ26" s="61" t="s">
        <v>159</v>
      </c>
      <c r="AK26" s="61" t="s">
        <v>160</v>
      </c>
      <c r="AL26" s="61" t="s">
        <v>160</v>
      </c>
      <c r="AM26" s="61" t="s">
        <v>160</v>
      </c>
      <c r="AN26" s="61" t="s">
        <v>159</v>
      </c>
      <c r="AO26" s="61" t="s">
        <v>159</v>
      </c>
      <c r="AP26" s="61" t="s">
        <v>159</v>
      </c>
      <c r="AQ26" s="61" t="s">
        <v>159</v>
      </c>
      <c r="AR26" s="61" t="s">
        <v>160</v>
      </c>
      <c r="AS26" s="61" t="s">
        <v>160</v>
      </c>
      <c r="AT26" s="61" t="s">
        <v>159</v>
      </c>
      <c r="AU26" s="61" t="s">
        <v>160</v>
      </c>
      <c r="AV26" s="61" t="s">
        <v>160</v>
      </c>
      <c r="AW26" s="61" t="s">
        <v>160</v>
      </c>
      <c r="AX26" s="61" t="s">
        <v>160</v>
      </c>
      <c r="AY26" s="61">
        <f t="shared" si="17"/>
        <v>8</v>
      </c>
      <c r="AZ26" s="61" t="str">
        <f t="shared" si="18"/>
        <v>MAYOR</v>
      </c>
      <c r="BA26" s="61">
        <v>1</v>
      </c>
      <c r="BB26" s="61">
        <f t="shared" si="19"/>
        <v>4</v>
      </c>
      <c r="BC26" s="61">
        <f t="shared" si="20"/>
        <v>4</v>
      </c>
      <c r="BD26" s="61" t="str">
        <f t="shared" si="21"/>
        <v>MAYOR</v>
      </c>
      <c r="BE26" s="192" t="s">
        <v>637</v>
      </c>
      <c r="BF26" s="193"/>
      <c r="BG26" s="193"/>
      <c r="BH26" s="193"/>
      <c r="BI26" s="193"/>
      <c r="BJ26" s="193"/>
      <c r="BK26" s="193"/>
      <c r="BL26" s="193"/>
      <c r="BM26" s="62" t="s">
        <v>185</v>
      </c>
      <c r="BN26" s="191" t="s">
        <v>163</v>
      </c>
      <c r="BO26" s="191"/>
      <c r="BP26" s="191"/>
      <c r="BQ26" s="191"/>
      <c r="BR26" s="191"/>
      <c r="BS26" s="191"/>
      <c r="BT26" s="191"/>
      <c r="BU26" s="60" t="s">
        <v>164</v>
      </c>
      <c r="BV26" s="60" t="s">
        <v>165</v>
      </c>
      <c r="BW26" s="60" t="s">
        <v>166</v>
      </c>
      <c r="BX26" s="60" t="s">
        <v>167</v>
      </c>
      <c r="BY26" s="60" t="s">
        <v>168</v>
      </c>
      <c r="BZ26" s="60" t="s">
        <v>169</v>
      </c>
      <c r="CA26" s="60" t="s">
        <v>170</v>
      </c>
      <c r="CB26" s="60">
        <f t="shared" si="0"/>
        <v>15</v>
      </c>
      <c r="CC26" s="60">
        <f t="shared" si="1"/>
        <v>15</v>
      </c>
      <c r="CD26" s="60">
        <f t="shared" si="2"/>
        <v>15</v>
      </c>
      <c r="CE26" s="60">
        <f t="shared" si="3"/>
        <v>15</v>
      </c>
      <c r="CF26" s="60">
        <f t="shared" si="4"/>
        <v>15</v>
      </c>
      <c r="CG26" s="60">
        <f t="shared" si="5"/>
        <v>15</v>
      </c>
      <c r="CH26" s="60">
        <f t="shared" si="6"/>
        <v>10</v>
      </c>
      <c r="CI26" s="60">
        <f t="shared" si="7"/>
        <v>100</v>
      </c>
      <c r="CJ26" s="60" t="str">
        <f t="shared" si="8"/>
        <v>Fuerte</v>
      </c>
      <c r="CK26" s="60" t="s">
        <v>171</v>
      </c>
      <c r="CL26" s="60" t="str">
        <f t="shared" si="9"/>
        <v>Fuerte</v>
      </c>
      <c r="CM26" s="60" t="str">
        <f t="shared" si="10"/>
        <v>Fuerte</v>
      </c>
      <c r="CN26" s="60" t="str">
        <f t="shared" si="11"/>
        <v>Fuerte</v>
      </c>
      <c r="CO26" s="60" t="s">
        <v>172</v>
      </c>
      <c r="CP26" s="60" t="s">
        <v>193</v>
      </c>
      <c r="CQ26" s="60">
        <f t="shared" si="12"/>
        <v>2</v>
      </c>
      <c r="CR26" s="60">
        <f t="shared" si="13"/>
        <v>1</v>
      </c>
      <c r="CS26" s="60">
        <f t="shared" si="14"/>
        <v>1</v>
      </c>
      <c r="CT26" s="60">
        <f t="shared" si="15"/>
        <v>3</v>
      </c>
      <c r="CU26" s="60" t="str">
        <f>IF(CP26&lt;&gt;"",INDEX('Ayuda Diligenciamiento'!$AG$11:$AK$15,MATCH(CS26,'Ayuda Diligenciamiento'!$AF$11:$AF$15,0),MATCH(CT26,'Ayuda Diligenciamiento'!$AG$10:$AK$10,0)),"")</f>
        <v>MODERADO</v>
      </c>
      <c r="CV26" s="60">
        <f t="shared" si="16"/>
        <v>3</v>
      </c>
    </row>
    <row r="27" spans="1:100" x14ac:dyDescent="0.35">
      <c r="X27"/>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N27"/>
      <c r="BO27"/>
      <c r="BP27"/>
      <c r="BQ27"/>
      <c r="BR27"/>
      <c r="BS27"/>
      <c r="BT27"/>
      <c r="BU27"/>
      <c r="BV27"/>
      <c r="BW27"/>
      <c r="BX27"/>
      <c r="BY27"/>
      <c r="CA27"/>
      <c r="CB27"/>
      <c r="CC27"/>
      <c r="CD27"/>
      <c r="CE27"/>
      <c r="CF27"/>
      <c r="CG27"/>
      <c r="CH27"/>
      <c r="CI27"/>
      <c r="CJ27"/>
      <c r="CK27"/>
      <c r="CL27"/>
      <c r="CM27"/>
      <c r="CN27"/>
      <c r="CO27"/>
      <c r="CP27"/>
      <c r="CQ27"/>
      <c r="CR27"/>
      <c r="CS27"/>
      <c r="CT27"/>
      <c r="CU27"/>
      <c r="CV27"/>
    </row>
  </sheetData>
  <mergeCells count="100">
    <mergeCell ref="A17:A22"/>
    <mergeCell ref="AZ18:AZ22"/>
    <mergeCell ref="BA18:BA22"/>
    <mergeCell ref="BD18:BD22"/>
    <mergeCell ref="D1:AB1"/>
    <mergeCell ref="BU16:CN16"/>
    <mergeCell ref="AO18:AO22"/>
    <mergeCell ref="AU18:AU22"/>
    <mergeCell ref="AK18:AK22"/>
    <mergeCell ref="W17:W22"/>
    <mergeCell ref="BW17:BW22"/>
    <mergeCell ref="BB18:BB22"/>
    <mergeCell ref="BM17:BM22"/>
    <mergeCell ref="BN17:BT22"/>
    <mergeCell ref="BC18:BC22"/>
    <mergeCell ref="BU17:BU22"/>
    <mergeCell ref="BV17:BV22"/>
    <mergeCell ref="BZ17:BZ22"/>
    <mergeCell ref="CA17:CA22"/>
    <mergeCell ref="CB17:CB22"/>
    <mergeCell ref="BX17:BX22"/>
    <mergeCell ref="BN25:BT25"/>
    <mergeCell ref="B26:F26"/>
    <mergeCell ref="G26:N26"/>
    <mergeCell ref="AF18:AF22"/>
    <mergeCell ref="AG18:AG22"/>
    <mergeCell ref="AH18:AH22"/>
    <mergeCell ref="AI18:AI22"/>
    <mergeCell ref="AJ18:AJ22"/>
    <mergeCell ref="AL18:AL22"/>
    <mergeCell ref="B24:F24"/>
    <mergeCell ref="G24:N24"/>
    <mergeCell ref="O24:V24"/>
    <mergeCell ref="X24:AE24"/>
    <mergeCell ref="BN26:BT26"/>
    <mergeCell ref="O26:V26"/>
    <mergeCell ref="X26:AE26"/>
    <mergeCell ref="BE26:BL26"/>
    <mergeCell ref="D2:J2"/>
    <mergeCell ref="K2:AB2"/>
    <mergeCell ref="D3:J3"/>
    <mergeCell ref="K3:AB3"/>
    <mergeCell ref="D5:AB5"/>
    <mergeCell ref="M15:BL15"/>
    <mergeCell ref="B16:AE16"/>
    <mergeCell ref="BE16:BT16"/>
    <mergeCell ref="D6:AB6"/>
    <mergeCell ref="B17:F22"/>
    <mergeCell ref="G17:N22"/>
    <mergeCell ref="O17:V22"/>
    <mergeCell ref="X17:AE22"/>
    <mergeCell ref="AF17:AX17"/>
    <mergeCell ref="BN24:BT24"/>
    <mergeCell ref="CO16:CV16"/>
    <mergeCell ref="BE24:BL24"/>
    <mergeCell ref="B25:F25"/>
    <mergeCell ref="G25:N25"/>
    <mergeCell ref="O25:V25"/>
    <mergeCell ref="X25:AE25"/>
    <mergeCell ref="BE25:BL25"/>
    <mergeCell ref="AF16:BD16"/>
    <mergeCell ref="B23:F23"/>
    <mergeCell ref="G23:N23"/>
    <mergeCell ref="O23:V23"/>
    <mergeCell ref="X23:AE23"/>
    <mergeCell ref="BE23:BL23"/>
    <mergeCell ref="AM18:AM22"/>
    <mergeCell ref="AN18:AN22"/>
    <mergeCell ref="BN23:BT23"/>
    <mergeCell ref="BY17:BY22"/>
    <mergeCell ref="AP18:AP22"/>
    <mergeCell ref="AQ18:AQ22"/>
    <mergeCell ref="AR18:AR22"/>
    <mergeCell ref="AS18:AS22"/>
    <mergeCell ref="AT18:AT22"/>
    <mergeCell ref="AX18:AX22"/>
    <mergeCell ref="AY18:AY22"/>
    <mergeCell ref="AV18:AV22"/>
    <mergeCell ref="AW18:AW22"/>
    <mergeCell ref="BE17:BL22"/>
    <mergeCell ref="CV17:CV22"/>
    <mergeCell ref="CT17:CT22"/>
    <mergeCell ref="CU17:CU22"/>
    <mergeCell ref="CE17:CE22"/>
    <mergeCell ref="CF17:CF22"/>
    <mergeCell ref="CG17:CG22"/>
    <mergeCell ref="CH17:CH22"/>
    <mergeCell ref="CI17:CI22"/>
    <mergeCell ref="CR17:CR22"/>
    <mergeCell ref="CS17:CS22"/>
    <mergeCell ref="CC17:CC22"/>
    <mergeCell ref="CD17:CD22"/>
    <mergeCell ref="CO17:CO22"/>
    <mergeCell ref="CP17:CP22"/>
    <mergeCell ref="CQ17:CQ22"/>
    <mergeCell ref="CJ17:CJ22"/>
    <mergeCell ref="CK17:CK22"/>
    <mergeCell ref="CL17:CL22"/>
    <mergeCell ref="CM17:CM22"/>
    <mergeCell ref="CN17:CN22"/>
  </mergeCells>
  <phoneticPr fontId="25" type="noConversion"/>
  <conditionalFormatting sqref="X23:AE26 BU23:CV26 BE26:BN26 AF28:CV296">
    <cfRule type="cellIs" dxfId="514" priority="52" operator="equal">
      <formula>"MODERADO"</formula>
    </cfRule>
    <cfRule type="cellIs" dxfId="513" priority="53" operator="equal">
      <formula>"MAYOR"</formula>
    </cfRule>
    <cfRule type="cellIs" dxfId="512" priority="54" operator="equal">
      <formula>"CATASTRÓFICO"</formula>
    </cfRule>
  </conditionalFormatting>
  <conditionalFormatting sqref="X23:AE26">
    <cfRule type="cellIs" dxfId="511" priority="44" operator="equal">
      <formula>"BAJO"</formula>
    </cfRule>
  </conditionalFormatting>
  <conditionalFormatting sqref="AF27:CV27 B27:AE296">
    <cfRule type="cellIs" dxfId="510" priority="41" operator="equal">
      <formula>"MODERADO"</formula>
    </cfRule>
    <cfRule type="cellIs" dxfId="509" priority="42" operator="equal">
      <formula>"MAYOR"</formula>
    </cfRule>
    <cfRule type="cellIs" dxfId="508" priority="43" operator="equal">
      <formula>"CATASTRÓFICO"</formula>
    </cfRule>
  </conditionalFormatting>
  <conditionalFormatting sqref="AZ23:BA26 BC23:BD26">
    <cfRule type="containsText" dxfId="507" priority="58" operator="containsText" text=".">
      <formula>NOT(ISERROR(SEARCH(".",AZ23)))</formula>
    </cfRule>
    <cfRule type="containsText" dxfId="506" priority="59" operator="containsText" text="MODERADO">
      <formula>NOT(ISERROR(SEARCH("MODERADO",AZ23)))</formula>
    </cfRule>
    <cfRule type="containsText" dxfId="505" priority="60" operator="containsText" text="MAYOR">
      <formula>NOT(ISERROR(SEARCH("MAYOR",AZ23)))</formula>
    </cfRule>
    <cfRule type="containsText" dxfId="504" priority="61" operator="containsText" text="CATASTRÓFICO">
      <formula>NOT(ISERROR(SEARCH("CATASTRÓFICO",AZ23)))</formula>
    </cfRule>
  </conditionalFormatting>
  <conditionalFormatting sqref="AZ8:BD9 AZ15:BD15">
    <cfRule type="containsText" dxfId="503" priority="76" operator="containsText" text=".">
      <formula>NOT(ISERROR(SEARCH(".",AZ8)))</formula>
    </cfRule>
    <cfRule type="containsText" dxfId="502" priority="77" operator="containsText" text="MODERADO">
      <formula>NOT(ISERROR(SEARCH("MODERADO",AZ8)))</formula>
    </cfRule>
    <cfRule type="containsText" dxfId="501" priority="78" operator="containsText" text="MAYOR">
      <formula>NOT(ISERROR(SEARCH("MAYOR",AZ8)))</formula>
    </cfRule>
    <cfRule type="containsText" dxfId="500" priority="79" operator="containsText" text="CATASTRÓFICO">
      <formula>NOT(ISERROR(SEARCH("CATASTRÓFICO",AZ8)))</formula>
    </cfRule>
  </conditionalFormatting>
  <conditionalFormatting sqref="BB18:BC18 AZ17:BD17">
    <cfRule type="containsText" dxfId="499" priority="68" operator="containsText" text=".">
      <formula>NOT(ISERROR(SEARCH(".",AZ17)))</formula>
    </cfRule>
    <cfRule type="containsText" dxfId="498" priority="69" operator="containsText" text="MODERADO">
      <formula>NOT(ISERROR(SEARCH("MODERADO",AZ17)))</formula>
    </cfRule>
    <cfRule type="containsText" dxfId="497" priority="70" operator="containsText" text="MAYOR">
      <formula>NOT(ISERROR(SEARCH("MAYOR",AZ17)))</formula>
    </cfRule>
    <cfRule type="containsText" dxfId="496" priority="71" operator="containsText" text="CATASTRÓFICO">
      <formula>NOT(ISERROR(SEARCH("CATASTRÓFICO",AZ17)))</formula>
    </cfRule>
  </conditionalFormatting>
  <conditionalFormatting sqref="AZ27:BD1048576">
    <cfRule type="containsText" dxfId="495" priority="33" operator="containsText" text=".">
      <formula>NOT(ISERROR(SEARCH(".",AZ27)))</formula>
    </cfRule>
  </conditionalFormatting>
  <conditionalFormatting sqref="BE23:BN25">
    <cfRule type="cellIs" dxfId="494" priority="29" operator="equal">
      <formula>"MODERADO"</formula>
    </cfRule>
    <cfRule type="cellIs" dxfId="493" priority="30" operator="equal">
      <formula>"MAYOR"</formula>
    </cfRule>
    <cfRule type="cellIs" dxfId="492" priority="31" operator="equal">
      <formula>"CATASTRÓFICO"</formula>
    </cfRule>
  </conditionalFormatting>
  <conditionalFormatting sqref="A23:A26">
    <cfRule type="cellIs" dxfId="491" priority="14" operator="equal">
      <formula>"MODERADO"</formula>
    </cfRule>
    <cfRule type="cellIs" dxfId="490" priority="15" operator="equal">
      <formula>"MAYOR"</formula>
    </cfRule>
    <cfRule type="cellIs" dxfId="489" priority="16" operator="equal">
      <formula>"CATASTRÓFICO"</formula>
    </cfRule>
  </conditionalFormatting>
  <conditionalFormatting sqref="A23:A26">
    <cfRule type="cellIs" dxfId="488" priority="13" operator="equal">
      <formula>"BAJO"</formula>
    </cfRule>
  </conditionalFormatting>
  <conditionalFormatting sqref="AZ18">
    <cfRule type="containsText" dxfId="487" priority="9" operator="containsText" text=".">
      <formula>NOT(ISERROR(SEARCH(".",AZ18)))</formula>
    </cfRule>
    <cfRule type="containsText" dxfId="486" priority="10" operator="containsText" text="MODERADO">
      <formula>NOT(ISERROR(SEARCH("MODERADO",AZ18)))</formula>
    </cfRule>
    <cfRule type="containsText" dxfId="485" priority="11" operator="containsText" text="MAYOR">
      <formula>NOT(ISERROR(SEARCH("MAYOR",AZ18)))</formula>
    </cfRule>
    <cfRule type="containsText" dxfId="484" priority="12" operator="containsText" text="CATASTRÓFICO">
      <formula>NOT(ISERROR(SEARCH("CATASTRÓFICO",AZ18)))</formula>
    </cfRule>
  </conditionalFormatting>
  <conditionalFormatting sqref="BA18">
    <cfRule type="containsText" dxfId="483" priority="5" operator="containsText" text=".">
      <formula>NOT(ISERROR(SEARCH(".",BA18)))</formula>
    </cfRule>
    <cfRule type="containsText" dxfId="482" priority="6" operator="containsText" text="MODERADO">
      <formula>NOT(ISERROR(SEARCH("MODERADO",BA18)))</formula>
    </cfRule>
    <cfRule type="containsText" dxfId="481" priority="7" operator="containsText" text="MAYOR">
      <formula>NOT(ISERROR(SEARCH("MAYOR",BA18)))</formula>
    </cfRule>
    <cfRule type="containsText" dxfId="480" priority="8" operator="containsText" text="CATASTRÓFICO">
      <formula>NOT(ISERROR(SEARCH("CATASTRÓFICO",BA18)))</formula>
    </cfRule>
  </conditionalFormatting>
  <conditionalFormatting sqref="BD18">
    <cfRule type="containsText" dxfId="479" priority="1" operator="containsText" text=".">
      <formula>NOT(ISERROR(SEARCH(".",BD18)))</formula>
    </cfRule>
    <cfRule type="containsText" dxfId="478" priority="2" operator="containsText" text="MODERADO">
      <formula>NOT(ISERROR(SEARCH("MODERADO",BD18)))</formula>
    </cfRule>
    <cfRule type="containsText" dxfId="477" priority="3" operator="containsText" text="MAYOR">
      <formula>NOT(ISERROR(SEARCH("MAYOR",BD18)))</formula>
    </cfRule>
    <cfRule type="containsText" dxfId="476" priority="4" operator="containsText" text="CATASTRÓFICO">
      <formula>NOT(ISERROR(SEARCH("CATASTRÓFICO",BD18)))</formula>
    </cfRule>
  </conditionalFormatting>
  <dataValidations count="12">
    <dataValidation type="list" allowBlank="1" showInputMessage="1" showErrorMessage="1" sqref="BA23:BA26">
      <formula1>"1,2,3,4,5"</formula1>
    </dataValidation>
    <dataValidation type="list" allowBlank="1" showInputMessage="1" showErrorMessage="1" sqref="AF23:AX26">
      <formula1>"SI, NO"</formula1>
    </dataValidation>
    <dataValidation type="list" allowBlank="1" showInputMessage="1" showErrorMessage="1" sqref="CP23:CP26">
      <formula1>"Directamente, Indirectamente, No disminuye"</formula1>
    </dataValidation>
    <dataValidation type="list" allowBlank="1" showInputMessage="1" showErrorMessage="1" sqref="CO23:CO26">
      <formula1>"Directamente, No disminuye"</formula1>
    </dataValidation>
    <dataValidation type="list" allowBlank="1" showInputMessage="1" showErrorMessage="1" sqref="CK23:CK26">
      <formula1>"Siempre se ejecuta, Algunas veces, No se ejecuta"</formula1>
    </dataValidation>
    <dataValidation type="list" allowBlank="1" showInputMessage="1" showErrorMessage="1" sqref="CA23:CA26">
      <formula1>"Completa, Incompleta, No existe"</formula1>
    </dataValidation>
    <dataValidation type="list" allowBlank="1" showInputMessage="1" showErrorMessage="1" sqref="BZ23:BZ26">
      <formula1>"Se investigan y se resuelven oportunamente, No se investigan y se resuelven oportunamente"</formula1>
    </dataValidation>
    <dataValidation type="list" allowBlank="1" showInputMessage="1" showErrorMessage="1" sqref="BY23:BY26">
      <formula1>"Confiable, No confiable"</formula1>
    </dataValidation>
    <dataValidation type="list" allowBlank="1" showInputMessage="1" showErrorMessage="1" sqref="BX23:BX26">
      <formula1>"Prevenir, Detectar, No es un control"</formula1>
    </dataValidation>
    <dataValidation type="list" allowBlank="1" showInputMessage="1" showErrorMessage="1" sqref="BW23:BW26">
      <formula1>"Oportuna, Inoportuna"</formula1>
    </dataValidation>
    <dataValidation type="list" allowBlank="1" showInputMessage="1" showErrorMessage="1" sqref="BV23:BV26">
      <formula1>"Adecuado, Inadecuado"</formula1>
    </dataValidation>
    <dataValidation type="list" allowBlank="1" showInputMessage="1" showErrorMessage="1" sqref="BU23:BU26">
      <formula1>"Asignado, No asignado"</formula1>
    </dataValidation>
  </dataValidations>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0"/>
  <sheetViews>
    <sheetView showGridLines="0" topLeftCell="AP1" zoomScale="60" zoomScaleNormal="60" zoomScalePageLayoutView="85" workbookViewId="0">
      <selection activeCell="AV25" sqref="AV25"/>
    </sheetView>
  </sheetViews>
  <sheetFormatPr baseColWidth="10" defaultColWidth="11.453125" defaultRowHeight="14.5" x14ac:dyDescent="0.35"/>
  <cols>
    <col min="1" max="1" width="11.453125" style="58"/>
    <col min="2" max="6" width="3.8164062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54296875" customWidth="1"/>
    <col min="32" max="38" width="16.54296875" style="32" customWidth="1"/>
    <col min="39" max="39" width="22.54296875" style="32" customWidth="1"/>
    <col min="40" max="55" width="16.54296875" style="32" customWidth="1"/>
    <col min="56" max="56" width="17.54296875" style="32" customWidth="1"/>
    <col min="57" max="57" width="2.453125" customWidth="1"/>
    <col min="58" max="58" width="24.453125" customWidth="1"/>
    <col min="59" max="59" width="2.453125" customWidth="1"/>
    <col min="60" max="60" width="30.81640625" customWidth="1"/>
    <col min="61" max="61" width="46.453125" customWidth="1"/>
    <col min="62" max="62" width="10.54296875" customWidth="1"/>
    <col min="63" max="63" width="22.81640625" customWidth="1"/>
    <col min="64" max="64" width="55.1796875" customWidth="1"/>
    <col min="65" max="65" width="19.453125" customWidth="1"/>
    <col min="66" max="71" width="2.453125" customWidth="1"/>
    <col min="72" max="72" width="6.81640625" customWidth="1"/>
    <col min="73" max="73" width="22.453125" style="6" customWidth="1"/>
    <col min="74" max="74" width="33.1796875" style="6" customWidth="1"/>
    <col min="75" max="75" width="10.54296875" style="6" customWidth="1"/>
    <col min="76" max="76" width="8.54296875" style="6" customWidth="1"/>
    <col min="77" max="77" width="21.453125" style="6" customWidth="1"/>
    <col min="78" max="78" width="38.453125" style="6" customWidth="1"/>
    <col min="79" max="79" width="27.81640625" style="6" customWidth="1"/>
    <col min="80" max="81" width="4.453125" style="6" customWidth="1"/>
    <col min="82" max="82" width="4.1796875" style="6" customWidth="1"/>
    <col min="83" max="83" width="4.54296875" style="6" customWidth="1"/>
    <col min="84" max="84" width="5.453125" style="6" customWidth="1"/>
    <col min="85" max="85" width="5" style="6" customWidth="1"/>
    <col min="86" max="86" width="4.453125" style="6" customWidth="1"/>
    <col min="87" max="87" width="9.54296875" style="6" customWidth="1"/>
    <col min="88" max="88" width="11.54296875" style="6" customWidth="1"/>
    <col min="89" max="89" width="17.453125" style="6" customWidth="1"/>
    <col min="90" max="90" width="6.453125" style="6" customWidth="1"/>
    <col min="91" max="91" width="15.453125" style="6" customWidth="1"/>
    <col min="92" max="92" width="14" style="6" customWidth="1"/>
    <col min="93" max="93" width="34.453125" style="6" customWidth="1"/>
    <col min="94" max="94" width="31.1796875" style="6" customWidth="1"/>
    <col min="95" max="95" width="8.1796875" style="6" customWidth="1"/>
    <col min="96" max="96" width="7.54296875" style="6" customWidth="1"/>
    <col min="97" max="97" width="6.81640625" style="6" customWidth="1"/>
    <col min="98" max="98" width="6.453125" style="6" customWidth="1"/>
    <col min="99" max="100" width="13.453125" style="6" customWidth="1"/>
    <col min="101" max="339" width="2.453125" customWidth="1"/>
  </cols>
  <sheetData>
    <row r="1" spans="1:100" x14ac:dyDescent="0.35">
      <c r="A1"/>
      <c r="D1" s="208" t="s">
        <v>94</v>
      </c>
      <c r="E1" s="208"/>
      <c r="F1" s="208"/>
      <c r="G1" s="208"/>
      <c r="H1" s="208"/>
      <c r="I1" s="208"/>
      <c r="J1" s="208"/>
      <c r="K1" s="208"/>
      <c r="L1" s="208"/>
      <c r="M1" s="208"/>
      <c r="N1" s="208"/>
      <c r="O1" s="208"/>
      <c r="P1" s="208"/>
      <c r="Q1" s="208"/>
      <c r="R1" s="208"/>
      <c r="S1" s="208"/>
      <c r="T1" s="208"/>
      <c r="U1" s="208"/>
      <c r="V1" s="208"/>
      <c r="W1" s="208"/>
      <c r="X1" s="208"/>
      <c r="Y1" s="208"/>
      <c r="Z1" s="208"/>
      <c r="AA1" s="208"/>
      <c r="AB1" s="208"/>
      <c r="AC1" s="72"/>
      <c r="AD1" s="72"/>
      <c r="AE1" s="32"/>
      <c r="BD1"/>
      <c r="BT1" s="6"/>
      <c r="CV1"/>
    </row>
    <row r="2" spans="1:100" ht="14.9"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3"/>
      <c r="AD2" s="33" t="s">
        <v>30</v>
      </c>
      <c r="AE2" s="33">
        <f>COUNTIF($CU$23:$CU$297,AD2)</f>
        <v>2</v>
      </c>
      <c r="AF2" s="37"/>
      <c r="AG2" s="37"/>
      <c r="BB2"/>
      <c r="BC2"/>
      <c r="BD2"/>
      <c r="BR2" s="6"/>
      <c r="BS2" s="6"/>
      <c r="BT2" s="6"/>
      <c r="CT2"/>
      <c r="CU2"/>
      <c r="CV2"/>
    </row>
    <row r="3" spans="1:100" ht="15" customHeight="1" x14ac:dyDescent="0.35">
      <c r="A3"/>
      <c r="D3" s="195" t="s">
        <v>664</v>
      </c>
      <c r="E3" s="195"/>
      <c r="F3" s="195"/>
      <c r="G3" s="195"/>
      <c r="H3" s="195"/>
      <c r="I3" s="195"/>
      <c r="J3" s="195"/>
      <c r="K3" s="195" t="s">
        <v>194</v>
      </c>
      <c r="L3" s="195"/>
      <c r="M3" s="195"/>
      <c r="N3" s="195"/>
      <c r="O3" s="195"/>
      <c r="P3" s="195"/>
      <c r="Q3" s="195"/>
      <c r="R3" s="195"/>
      <c r="S3" s="195"/>
      <c r="T3" s="195"/>
      <c r="U3" s="195"/>
      <c r="V3" s="195"/>
      <c r="W3" s="195"/>
      <c r="X3" s="195"/>
      <c r="Y3" s="195"/>
      <c r="Z3" s="195"/>
      <c r="AA3" s="195"/>
      <c r="AB3" s="195"/>
      <c r="AC3" s="33"/>
      <c r="AD3" s="33" t="s">
        <v>26</v>
      </c>
      <c r="AE3" s="33">
        <f>COUNTIF($CU$23:$CU$297,AD3)</f>
        <v>1</v>
      </c>
      <c r="AF3" s="37"/>
      <c r="AG3" s="37"/>
      <c r="BB3"/>
      <c r="BC3"/>
      <c r="BD3"/>
      <c r="BR3" s="6"/>
      <c r="BS3" s="6"/>
      <c r="BT3" s="6"/>
      <c r="CT3"/>
      <c r="CU3"/>
      <c r="CV3"/>
    </row>
    <row r="4" spans="1:100" x14ac:dyDescent="0.35">
      <c r="A4"/>
      <c r="AC4" s="33"/>
      <c r="AD4" s="33" t="s">
        <v>21</v>
      </c>
      <c r="AE4" s="33">
        <f>COUNTIF($CU$23:$CU$297,AD4)</f>
        <v>0</v>
      </c>
      <c r="AF4" s="37"/>
      <c r="AG4" s="37"/>
      <c r="BB4"/>
      <c r="BC4"/>
      <c r="BD4"/>
      <c r="BR4" s="6"/>
      <c r="BS4" s="6"/>
      <c r="BT4" s="6"/>
      <c r="CT4"/>
      <c r="CU4"/>
      <c r="CV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3"/>
      <c r="AD5" s="33" t="s">
        <v>22</v>
      </c>
      <c r="AE5" s="33">
        <f>COUNTIF($CU$23:$CU$297,AD5)</f>
        <v>0</v>
      </c>
      <c r="AF5" s="37"/>
      <c r="AG5" s="37"/>
      <c r="BB5"/>
      <c r="BC5"/>
      <c r="BD5"/>
      <c r="BR5" s="6"/>
      <c r="BS5" s="6"/>
      <c r="BT5" s="6"/>
      <c r="CT5"/>
      <c r="CU5"/>
      <c r="CV5"/>
    </row>
    <row r="6" spans="1:100" x14ac:dyDescent="0.35">
      <c r="A6"/>
      <c r="D6" s="203" t="s">
        <v>68</v>
      </c>
      <c r="E6" s="204"/>
      <c r="F6" s="204"/>
      <c r="G6" s="204"/>
      <c r="H6" s="204"/>
      <c r="I6" s="204"/>
      <c r="J6" s="204"/>
      <c r="K6" s="204"/>
      <c r="L6" s="204"/>
      <c r="M6" s="204"/>
      <c r="N6" s="204"/>
      <c r="O6" s="204"/>
      <c r="P6" s="204"/>
      <c r="Q6" s="204"/>
      <c r="R6" s="204"/>
      <c r="S6" s="204"/>
      <c r="T6" s="204"/>
      <c r="U6" s="204"/>
      <c r="V6" s="204"/>
      <c r="W6" s="204"/>
      <c r="X6" s="204"/>
      <c r="Y6" s="204"/>
      <c r="Z6" s="204"/>
      <c r="AA6" s="204"/>
      <c r="AB6" s="205"/>
      <c r="AC6" s="37"/>
      <c r="AD6" s="37"/>
      <c r="AE6" s="37"/>
      <c r="AF6" s="37"/>
      <c r="AG6" s="37"/>
      <c r="BB6"/>
      <c r="BC6"/>
      <c r="BD6"/>
      <c r="BR6" s="6"/>
      <c r="BS6" s="6"/>
      <c r="BT6" s="6"/>
      <c r="CT6"/>
      <c r="CU6"/>
      <c r="CV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9"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209" t="s">
        <v>148</v>
      </c>
      <c r="BC18" s="209"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210"/>
      <c r="BC19" s="210"/>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210"/>
      <c r="BC20" s="210"/>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210"/>
      <c r="BC21" s="210"/>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211"/>
      <c r="BC22" s="211"/>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198" customHeight="1" x14ac:dyDescent="0.35">
      <c r="A23" s="68" t="s">
        <v>198</v>
      </c>
      <c r="B23" s="185" t="s">
        <v>715</v>
      </c>
      <c r="C23" s="185"/>
      <c r="D23" s="185"/>
      <c r="E23" s="185"/>
      <c r="F23" s="185"/>
      <c r="G23" s="186" t="s">
        <v>195</v>
      </c>
      <c r="H23" s="186"/>
      <c r="I23" s="186"/>
      <c r="J23" s="186"/>
      <c r="K23" s="186"/>
      <c r="L23" s="186"/>
      <c r="M23" s="186"/>
      <c r="N23" s="186"/>
      <c r="O23" s="187" t="s">
        <v>196</v>
      </c>
      <c r="P23" s="187"/>
      <c r="Q23" s="187"/>
      <c r="R23" s="187"/>
      <c r="S23" s="187"/>
      <c r="T23" s="187"/>
      <c r="U23" s="187"/>
      <c r="V23" s="187"/>
      <c r="W23" s="59" t="s">
        <v>614</v>
      </c>
      <c r="X23" s="187" t="s">
        <v>197</v>
      </c>
      <c r="Y23" s="188"/>
      <c r="Z23" s="188"/>
      <c r="AA23" s="188"/>
      <c r="AB23" s="188"/>
      <c r="AC23" s="188"/>
      <c r="AD23" s="188"/>
      <c r="AE23" s="188"/>
      <c r="AF23" s="61" t="s">
        <v>159</v>
      </c>
      <c r="AG23" s="61" t="s">
        <v>199</v>
      </c>
      <c r="AH23" s="61" t="s">
        <v>160</v>
      </c>
      <c r="AI23" s="61" t="s">
        <v>200</v>
      </c>
      <c r="AJ23" s="61" t="s">
        <v>199</v>
      </c>
      <c r="AK23" s="61" t="s">
        <v>200</v>
      </c>
      <c r="AL23" s="61" t="s">
        <v>200</v>
      </c>
      <c r="AM23" s="61" t="s">
        <v>160</v>
      </c>
      <c r="AN23" s="61" t="s">
        <v>199</v>
      </c>
      <c r="AO23" s="61" t="s">
        <v>159</v>
      </c>
      <c r="AP23" s="61" t="s">
        <v>199</v>
      </c>
      <c r="AQ23" s="61" t="s">
        <v>199</v>
      </c>
      <c r="AR23" s="61" t="s">
        <v>200</v>
      </c>
      <c r="AS23" s="61" t="s">
        <v>199</v>
      </c>
      <c r="AT23" s="61" t="s">
        <v>159</v>
      </c>
      <c r="AU23" s="61" t="s">
        <v>200</v>
      </c>
      <c r="AV23" s="61" t="s">
        <v>159</v>
      </c>
      <c r="AW23" s="61" t="s">
        <v>200</v>
      </c>
      <c r="AX23" s="61" t="s">
        <v>200</v>
      </c>
      <c r="AY23" s="61">
        <f t="shared" ref="AY23:AY25" si="0">COUNTIF(AF23:AX23, "SI")</f>
        <v>4</v>
      </c>
      <c r="AZ23" s="61" t="str">
        <f t="shared" ref="AZ23:AZ25" si="1">IF($AU23="SI","CATASTRÓFICO",IF($AY23=0,".",IF($AY23&lt;6,"MODERADO",IF($AY23&lt;12,"MAYOR","CATASTRÓFICO"))))</f>
        <v>MODERADO</v>
      </c>
      <c r="BA23" s="61">
        <v>5</v>
      </c>
      <c r="BB23" s="61">
        <f t="shared" ref="BB23:BB25" si="2">IF(AZ23="MODERADO",3,IF(AZ23="MAYOR",4,IF(AZ23="CATASTRÓFICO",5,"0")))</f>
        <v>3</v>
      </c>
      <c r="BC23" s="61">
        <f t="shared" ref="BC23:BC25" si="3">IF($BB23=5,5,IF(AND($BB23=4,$BA23&gt;2),5,IF(AND($BB23=4,$BA23&lt;3),4,IF(AND($BB23=3,$BA23=5),5,IF(AND($BB23=3,$BA23&gt;2),4,IF(AND($BB23=3,$BA23&lt;3),3,0))))))</f>
        <v>5</v>
      </c>
      <c r="BD23" s="61" t="str">
        <f t="shared" ref="BD23:BD25" si="4">IF(BC23=5,"CATASTRÓFICO",IF(BC23=4,"MAYOR",IF(BC23=3,"MODERADO",".")))</f>
        <v>CATASTRÓFICO</v>
      </c>
      <c r="BE23" s="189" t="s">
        <v>201</v>
      </c>
      <c r="BF23" s="189"/>
      <c r="BG23" s="189"/>
      <c r="BH23" s="189"/>
      <c r="BI23" s="189"/>
      <c r="BJ23" s="189"/>
      <c r="BK23" s="189"/>
      <c r="BL23" s="189"/>
      <c r="BM23" s="59" t="s">
        <v>202</v>
      </c>
      <c r="BN23" s="187" t="s">
        <v>203</v>
      </c>
      <c r="BO23" s="187"/>
      <c r="BP23" s="187"/>
      <c r="BQ23" s="187"/>
      <c r="BR23" s="187"/>
      <c r="BS23" s="187"/>
      <c r="BT23" s="187"/>
      <c r="BU23" s="60" t="s">
        <v>164</v>
      </c>
      <c r="BV23" s="60" t="s">
        <v>165</v>
      </c>
      <c r="BW23" s="60" t="s">
        <v>166</v>
      </c>
      <c r="BX23" s="60" t="s">
        <v>167</v>
      </c>
      <c r="BY23" s="60" t="s">
        <v>168</v>
      </c>
      <c r="BZ23" s="60" t="s">
        <v>169</v>
      </c>
      <c r="CA23" s="60" t="s">
        <v>170</v>
      </c>
      <c r="CB23" s="60">
        <f>IFERROR(IF(BU23="Asignado", 15, 0), "")</f>
        <v>15</v>
      </c>
      <c r="CC23" s="60">
        <f>IFERROR(IF(BV23="Adecuado", 15, 0), "")</f>
        <v>15</v>
      </c>
      <c r="CD23" s="60">
        <f>IFERROR(IF(BW23="Oportuna", 15, 0), "")</f>
        <v>15</v>
      </c>
      <c r="CE23" s="60">
        <f>IFERROR(IF(BX23="Prevenir", 15,IF(BX23="Detectar", 10, 0)), "")</f>
        <v>15</v>
      </c>
      <c r="CF23" s="60">
        <f>IFERROR(IF(BY23="Confiable", 15, 0), "")</f>
        <v>15</v>
      </c>
      <c r="CG23" s="60">
        <f>IFERROR(IF(BZ23="Se investigan y se resuelven oportunamente", 15, 0), "")</f>
        <v>15</v>
      </c>
      <c r="CH23" s="60">
        <f>IFERROR(IF(CA23="Completa", 10,IF(CA23="Incompleta",5, 0)), "")</f>
        <v>10</v>
      </c>
      <c r="CI23" s="60">
        <f>SUM(CB23:CH23)</f>
        <v>100</v>
      </c>
      <c r="CJ23" s="60" t="str">
        <f>IF(CI23&lt;=85, "Debil", IF(CI23&lt;=95, "Moderado", IF(CI23&lt;=100,"Fuerte","")))</f>
        <v>Fuerte</v>
      </c>
      <c r="CK23" s="60" t="s">
        <v>171</v>
      </c>
      <c r="CL23" s="60" t="str">
        <f>IF(CK23="Siempre se ejecuta","Fuerte",IF(CK23="Algunas veces","Moderado",IF(CK23="No se ejecuta","Debil","")))</f>
        <v>Fuerte</v>
      </c>
      <c r="CM23" s="60" t="str">
        <f>IF(OR(CL23="Debil",CJ23="Debil"),"Debil", IF(OR(CL23="Moderado",CJ23="Moderado"), "Moderado", "Fuerte"))</f>
        <v>Fuerte</v>
      </c>
      <c r="CN23" s="60" t="str">
        <f>CM23</f>
        <v>Fuerte</v>
      </c>
      <c r="CO23" s="60" t="s">
        <v>172</v>
      </c>
      <c r="CP23" s="60" t="s">
        <v>193</v>
      </c>
      <c r="CQ23" s="60">
        <f>IF(CO23="Directamente",IF(CN23="Fuerte", 2, IF(CN23="Moderado", 1,0)),0)</f>
        <v>2</v>
      </c>
      <c r="CR23" s="60">
        <f>IF(CP23="Directamente",IF(CN23="Fuerte",2,IF(CN23="Moderado",1,0)),IF(AND(CP23="Indirectamente",CN23="Fuerte"),1,0))</f>
        <v>1</v>
      </c>
      <c r="CS23" s="60">
        <f>IF(BA23-CQ23&lt;=0,1,BA23-CQ23)</f>
        <v>3</v>
      </c>
      <c r="CT23" s="60">
        <f>IF(BB23-CR23&lt;=0,1,BB23-CR23)</f>
        <v>2</v>
      </c>
      <c r="CU23" s="60" t="str">
        <f>IF(CP23&lt;&gt;"",INDEX('Ayuda Diligenciamiento'!$AG$11:$AK$15,MATCH(CS23,'Ayuda Diligenciamiento'!$AF$11:$AF$15,0),MATCH(CT23,'Ayuda Diligenciamiento'!$AG$10:$AK$10,0)),"")</f>
        <v>MODERADO</v>
      </c>
      <c r="CV23" s="60">
        <f>IF(CU23="BAJO",1,IF(CU23="MODERADO",3,IF(CU23="MAYOR",4,5)))</f>
        <v>3</v>
      </c>
    </row>
    <row r="24" spans="1:100" ht="104" x14ac:dyDescent="0.35">
      <c r="A24" s="68" t="s">
        <v>207</v>
      </c>
      <c r="B24" s="185" t="s">
        <v>204</v>
      </c>
      <c r="C24" s="185"/>
      <c r="D24" s="185"/>
      <c r="E24" s="185"/>
      <c r="F24" s="185"/>
      <c r="G24" s="186" t="s">
        <v>205</v>
      </c>
      <c r="H24" s="186"/>
      <c r="I24" s="186"/>
      <c r="J24" s="186"/>
      <c r="K24" s="186"/>
      <c r="L24" s="186"/>
      <c r="M24" s="186"/>
      <c r="N24" s="186"/>
      <c r="O24" s="187" t="s">
        <v>196</v>
      </c>
      <c r="P24" s="187"/>
      <c r="Q24" s="187"/>
      <c r="R24" s="187"/>
      <c r="S24" s="187"/>
      <c r="T24" s="187"/>
      <c r="U24" s="187"/>
      <c r="V24" s="187"/>
      <c r="W24" s="59" t="s">
        <v>614</v>
      </c>
      <c r="X24" s="187" t="s">
        <v>206</v>
      </c>
      <c r="Y24" s="188"/>
      <c r="Z24" s="188"/>
      <c r="AA24" s="188"/>
      <c r="AB24" s="188"/>
      <c r="AC24" s="188"/>
      <c r="AD24" s="188"/>
      <c r="AE24" s="188"/>
      <c r="AF24" s="61" t="s">
        <v>199</v>
      </c>
      <c r="AG24" s="61" t="s">
        <v>199</v>
      </c>
      <c r="AH24" s="61" t="s">
        <v>199</v>
      </c>
      <c r="AI24" s="61" t="s">
        <v>199</v>
      </c>
      <c r="AJ24" s="61" t="s">
        <v>199</v>
      </c>
      <c r="AK24" s="61" t="s">
        <v>200</v>
      </c>
      <c r="AL24" s="61" t="s">
        <v>200</v>
      </c>
      <c r="AM24" s="61" t="s">
        <v>200</v>
      </c>
      <c r="AN24" s="61" t="s">
        <v>199</v>
      </c>
      <c r="AO24" s="61" t="s">
        <v>199</v>
      </c>
      <c r="AP24" s="61" t="s">
        <v>199</v>
      </c>
      <c r="AQ24" s="61" t="s">
        <v>199</v>
      </c>
      <c r="AR24" s="61" t="s">
        <v>199</v>
      </c>
      <c r="AS24" s="61" t="s">
        <v>199</v>
      </c>
      <c r="AT24" s="61" t="s">
        <v>199</v>
      </c>
      <c r="AU24" s="61" t="s">
        <v>200</v>
      </c>
      <c r="AV24" s="61" t="s">
        <v>159</v>
      </c>
      <c r="AW24" s="61" t="s">
        <v>159</v>
      </c>
      <c r="AX24" s="61" t="s">
        <v>200</v>
      </c>
      <c r="AY24" s="61">
        <f t="shared" si="0"/>
        <v>2</v>
      </c>
      <c r="AZ24" s="61" t="str">
        <f t="shared" si="1"/>
        <v>MODERADO</v>
      </c>
      <c r="BA24" s="61">
        <v>1</v>
      </c>
      <c r="BB24" s="61">
        <f t="shared" si="2"/>
        <v>3</v>
      </c>
      <c r="BC24" s="61">
        <f t="shared" si="3"/>
        <v>3</v>
      </c>
      <c r="BD24" s="61" t="str">
        <f t="shared" si="4"/>
        <v>MODERADO</v>
      </c>
      <c r="BE24" s="189" t="s">
        <v>208</v>
      </c>
      <c r="BF24" s="189"/>
      <c r="BG24" s="189"/>
      <c r="BH24" s="189"/>
      <c r="BI24" s="189"/>
      <c r="BJ24" s="189"/>
      <c r="BK24" s="189"/>
      <c r="BL24" s="189"/>
      <c r="BM24" s="59" t="s">
        <v>209</v>
      </c>
      <c r="BN24" s="187" t="s">
        <v>210</v>
      </c>
      <c r="BO24" s="187"/>
      <c r="BP24" s="187"/>
      <c r="BQ24" s="187"/>
      <c r="BR24" s="187"/>
      <c r="BS24" s="187"/>
      <c r="BT24" s="187"/>
      <c r="BU24" s="60" t="s">
        <v>164</v>
      </c>
      <c r="BV24" s="60" t="s">
        <v>165</v>
      </c>
      <c r="BW24" s="60" t="s">
        <v>166</v>
      </c>
      <c r="BX24" s="60" t="s">
        <v>167</v>
      </c>
      <c r="BY24" s="60" t="s">
        <v>168</v>
      </c>
      <c r="BZ24" s="60" t="s">
        <v>169</v>
      </c>
      <c r="CA24" s="60" t="s">
        <v>170</v>
      </c>
      <c r="CB24" s="60">
        <f t="shared" ref="CB24:CB25" si="5">IFERROR(IF(BU24="Asignado", 15, 0), "")</f>
        <v>15</v>
      </c>
      <c r="CC24" s="60">
        <f t="shared" ref="CC24:CC25" si="6">IFERROR(IF(BV24="Adecuado", 15, 0), "")</f>
        <v>15</v>
      </c>
      <c r="CD24" s="60">
        <f t="shared" ref="CD24:CD25" si="7">IFERROR(IF(BW24="Oportuna", 15, 0), "")</f>
        <v>15</v>
      </c>
      <c r="CE24" s="60">
        <f t="shared" ref="CE24:CE25" si="8">IFERROR(IF(BX24="Prevenir", 15,IF(BX24="Detectar", 10, 0)), "")</f>
        <v>15</v>
      </c>
      <c r="CF24" s="60">
        <f t="shared" ref="CF24:CF25" si="9">IFERROR(IF(BY24="Confiable", 15, 0), "")</f>
        <v>15</v>
      </c>
      <c r="CG24" s="60">
        <f t="shared" ref="CG24:CG25" si="10">IFERROR(IF(BZ24="Se investigan y se resuelven oportunamente", 15, 0), "")</f>
        <v>15</v>
      </c>
      <c r="CH24" s="60">
        <f t="shared" ref="CH24:CH25" si="11">IFERROR(IF(CA24="Completa", 10,IF(CA24="Incompleta",5, 0)), "")</f>
        <v>10</v>
      </c>
      <c r="CI24" s="60">
        <f t="shared" ref="CI24:CI25" si="12">SUM(CB24:CH24)</f>
        <v>100</v>
      </c>
      <c r="CJ24" s="60" t="str">
        <f t="shared" ref="CJ24:CJ25" si="13">IF(CI24&lt;=85, "Debil", IF(CI24&lt;=95, "Moderado", IF(CI24&lt;=100,"Fuerte","")))</f>
        <v>Fuerte</v>
      </c>
      <c r="CK24" s="60" t="s">
        <v>171</v>
      </c>
      <c r="CL24" s="60" t="str">
        <f t="shared" ref="CL24:CL25" si="14">IF(CK24="Siempre se ejecuta","Fuerte",IF(CK24="Algunas veces","Moderado",IF(CK24="No se ejecuta","Debil","")))</f>
        <v>Fuerte</v>
      </c>
      <c r="CM24" s="60" t="str">
        <f t="shared" ref="CM24:CM25" si="15">IF(OR(CL24="Debil",CJ24="Debil"),"Debil", IF(OR(CL24="Moderado",CJ24="Moderado"), "Moderado", "Fuerte"))</f>
        <v>Fuerte</v>
      </c>
      <c r="CN24" s="60" t="str">
        <f t="shared" ref="CN24:CN25" si="16">CM24</f>
        <v>Fuerte</v>
      </c>
      <c r="CO24" s="60" t="s">
        <v>172</v>
      </c>
      <c r="CP24" s="60" t="s">
        <v>193</v>
      </c>
      <c r="CQ24" s="60">
        <f t="shared" ref="CQ24:CQ25" si="17">IF(CO24="Directamente",IF(CN24="Fuerte", 2, IF(CN24="Moderado", 1,0)),0)</f>
        <v>2</v>
      </c>
      <c r="CR24" s="60">
        <f t="shared" ref="CR24:CR25" si="18">IF(CP24="Directamente",IF(CN24="Fuerte",2,IF(CN24="Moderado",1,0)),IF(AND(CP24="Indirectamente",CN24="Fuerte"),1,0))</f>
        <v>1</v>
      </c>
      <c r="CS24" s="60">
        <f t="shared" ref="CS24:CS25" si="19">IF(BA24-CQ24&lt;=0,1,BA24-CQ24)</f>
        <v>1</v>
      </c>
      <c r="CT24" s="60">
        <f t="shared" ref="CT24:CT25" si="20">IF(BB24-CR24&lt;=0,1,BB24-CR24)</f>
        <v>2</v>
      </c>
      <c r="CU24" s="60" t="str">
        <f>IF(CP24&lt;&gt;"",INDEX('Ayuda Diligenciamiento'!$AG$11:$AK$15,MATCH(CS24,'Ayuda Diligenciamiento'!$AF$11:$AF$15,0),MATCH(CT24,'Ayuda Diligenciamiento'!$AG$10:$AK$10,0)),"")</f>
        <v>BAJO</v>
      </c>
      <c r="CV24" s="60">
        <f t="shared" ref="CV24:CV25" si="21">IF(CU24="BAJO",1,IF(CU24="MODERADO",3,IF(CU24="MAYOR",4,5)))</f>
        <v>1</v>
      </c>
    </row>
    <row r="25" spans="1:100" ht="305.5" customHeight="1" x14ac:dyDescent="0.35">
      <c r="A25" s="68" t="s">
        <v>212</v>
      </c>
      <c r="B25" s="185" t="s">
        <v>211</v>
      </c>
      <c r="C25" s="185"/>
      <c r="D25" s="185"/>
      <c r="E25" s="185"/>
      <c r="F25" s="185"/>
      <c r="G25" s="186" t="s">
        <v>624</v>
      </c>
      <c r="H25" s="186"/>
      <c r="I25" s="186"/>
      <c r="J25" s="186"/>
      <c r="K25" s="186"/>
      <c r="L25" s="186"/>
      <c r="M25" s="186"/>
      <c r="N25" s="186"/>
      <c r="O25" s="187" t="s">
        <v>196</v>
      </c>
      <c r="P25" s="187"/>
      <c r="Q25" s="187"/>
      <c r="R25" s="187"/>
      <c r="S25" s="187"/>
      <c r="T25" s="187"/>
      <c r="U25" s="187"/>
      <c r="V25" s="187"/>
      <c r="W25" s="59" t="s">
        <v>614</v>
      </c>
      <c r="X25" s="187" t="s">
        <v>206</v>
      </c>
      <c r="Y25" s="188"/>
      <c r="Z25" s="188"/>
      <c r="AA25" s="188"/>
      <c r="AB25" s="188"/>
      <c r="AC25" s="188"/>
      <c r="AD25" s="188"/>
      <c r="AE25" s="188"/>
      <c r="AF25" s="61" t="s">
        <v>159</v>
      </c>
      <c r="AG25" s="61" t="s">
        <v>199</v>
      </c>
      <c r="AH25" s="61" t="s">
        <v>199</v>
      </c>
      <c r="AI25" s="61" t="s">
        <v>200</v>
      </c>
      <c r="AJ25" s="61" t="s">
        <v>199</v>
      </c>
      <c r="AK25" s="61" t="s">
        <v>200</v>
      </c>
      <c r="AL25" s="61" t="s">
        <v>200</v>
      </c>
      <c r="AM25" s="61" t="s">
        <v>160</v>
      </c>
      <c r="AN25" s="61" t="s">
        <v>199</v>
      </c>
      <c r="AO25" s="61" t="s">
        <v>159</v>
      </c>
      <c r="AP25" s="61" t="s">
        <v>199</v>
      </c>
      <c r="AQ25" s="61" t="s">
        <v>199</v>
      </c>
      <c r="AR25" s="61" t="s">
        <v>200</v>
      </c>
      <c r="AS25" s="61" t="s">
        <v>199</v>
      </c>
      <c r="AT25" s="61" t="s">
        <v>200</v>
      </c>
      <c r="AU25" s="61" t="s">
        <v>200</v>
      </c>
      <c r="AV25" s="61" t="s">
        <v>160</v>
      </c>
      <c r="AW25" s="61" t="s">
        <v>200</v>
      </c>
      <c r="AX25" s="61" t="s">
        <v>200</v>
      </c>
      <c r="AY25" s="61">
        <f t="shared" si="0"/>
        <v>2</v>
      </c>
      <c r="AZ25" s="61" t="str">
        <f t="shared" si="1"/>
        <v>MODERADO</v>
      </c>
      <c r="BA25" s="61">
        <v>4</v>
      </c>
      <c r="BB25" s="61">
        <f t="shared" si="2"/>
        <v>3</v>
      </c>
      <c r="BC25" s="61">
        <f t="shared" si="3"/>
        <v>4</v>
      </c>
      <c r="BD25" s="61" t="str">
        <f t="shared" si="4"/>
        <v>MAYOR</v>
      </c>
      <c r="BE25" s="189" t="s">
        <v>213</v>
      </c>
      <c r="BF25" s="189"/>
      <c r="BG25" s="189"/>
      <c r="BH25" s="189"/>
      <c r="BI25" s="189"/>
      <c r="BJ25" s="189"/>
      <c r="BK25" s="189"/>
      <c r="BL25" s="189"/>
      <c r="BM25" s="59" t="s">
        <v>214</v>
      </c>
      <c r="BN25" s="187" t="s">
        <v>215</v>
      </c>
      <c r="BO25" s="187"/>
      <c r="BP25" s="187"/>
      <c r="BQ25" s="187"/>
      <c r="BR25" s="187"/>
      <c r="BS25" s="187"/>
      <c r="BT25" s="187"/>
      <c r="BU25" s="60" t="s">
        <v>164</v>
      </c>
      <c r="BV25" s="60" t="s">
        <v>165</v>
      </c>
      <c r="BW25" s="60" t="s">
        <v>166</v>
      </c>
      <c r="BX25" s="60" t="s">
        <v>167</v>
      </c>
      <c r="BY25" s="60" t="s">
        <v>168</v>
      </c>
      <c r="BZ25" s="60" t="s">
        <v>169</v>
      </c>
      <c r="CA25" s="60" t="s">
        <v>170</v>
      </c>
      <c r="CB25" s="60">
        <f t="shared" si="5"/>
        <v>15</v>
      </c>
      <c r="CC25" s="60">
        <f t="shared" si="6"/>
        <v>15</v>
      </c>
      <c r="CD25" s="60">
        <f t="shared" si="7"/>
        <v>15</v>
      </c>
      <c r="CE25" s="60">
        <f t="shared" si="8"/>
        <v>15</v>
      </c>
      <c r="CF25" s="60">
        <f t="shared" si="9"/>
        <v>15</v>
      </c>
      <c r="CG25" s="60">
        <f t="shared" si="10"/>
        <v>15</v>
      </c>
      <c r="CH25" s="60">
        <f t="shared" si="11"/>
        <v>10</v>
      </c>
      <c r="CI25" s="60">
        <f t="shared" si="12"/>
        <v>100</v>
      </c>
      <c r="CJ25" s="60" t="str">
        <f t="shared" si="13"/>
        <v>Fuerte</v>
      </c>
      <c r="CK25" s="60" t="s">
        <v>171</v>
      </c>
      <c r="CL25" s="60" t="str">
        <f t="shared" si="14"/>
        <v>Fuerte</v>
      </c>
      <c r="CM25" s="60" t="str">
        <f t="shared" si="15"/>
        <v>Fuerte</v>
      </c>
      <c r="CN25" s="60" t="str">
        <f t="shared" si="16"/>
        <v>Fuerte</v>
      </c>
      <c r="CO25" s="60" t="s">
        <v>172</v>
      </c>
      <c r="CP25" s="60" t="s">
        <v>193</v>
      </c>
      <c r="CQ25" s="60">
        <f t="shared" si="17"/>
        <v>2</v>
      </c>
      <c r="CR25" s="60">
        <f t="shared" si="18"/>
        <v>1</v>
      </c>
      <c r="CS25" s="60">
        <f t="shared" si="19"/>
        <v>2</v>
      </c>
      <c r="CT25" s="60">
        <f t="shared" si="20"/>
        <v>2</v>
      </c>
      <c r="CU25" s="60" t="str">
        <f>IF(CP25&lt;&gt;"",INDEX('Ayuda Diligenciamiento'!$AG$11:$AK$15,MATCH(CS25,'Ayuda Diligenciamiento'!$AF$11:$AF$15,0),MATCH(CT25,'Ayuda Diligenciamiento'!$AG$10:$AK$10,0)),"")</f>
        <v>BAJO</v>
      </c>
      <c r="CV25" s="60">
        <f t="shared" si="21"/>
        <v>1</v>
      </c>
    </row>
    <row r="26" spans="1:100" x14ac:dyDescent="0.35">
      <c r="BU26"/>
      <c r="BV26"/>
      <c r="BW26"/>
      <c r="BX26"/>
      <c r="BY26"/>
      <c r="CA26"/>
      <c r="CB26"/>
      <c r="CC26"/>
      <c r="CD26"/>
      <c r="CE26"/>
      <c r="CF26"/>
      <c r="CG26"/>
      <c r="CH26"/>
      <c r="CI26"/>
      <c r="CJ26"/>
      <c r="CK26"/>
      <c r="CL26"/>
      <c r="CM26"/>
      <c r="CN26"/>
      <c r="CO26"/>
      <c r="CP26"/>
      <c r="CQ26"/>
      <c r="CR26"/>
      <c r="CS26"/>
      <c r="CT26"/>
      <c r="CU26"/>
      <c r="CV26"/>
    </row>
    <row r="27" spans="1:100" x14ac:dyDescent="0.35">
      <c r="CV27"/>
    </row>
    <row r="28" spans="1:100" x14ac:dyDescent="0.35">
      <c r="CV28"/>
    </row>
    <row r="29" spans="1:100" x14ac:dyDescent="0.35">
      <c r="CV29"/>
    </row>
    <row r="30" spans="1:100" x14ac:dyDescent="0.35">
      <c r="CV30"/>
    </row>
  </sheetData>
  <mergeCells count="94">
    <mergeCell ref="A17:A22"/>
    <mergeCell ref="D1:AB1"/>
    <mergeCell ref="AZ18:AZ22"/>
    <mergeCell ref="BA18:BA22"/>
    <mergeCell ref="BD18:BD22"/>
    <mergeCell ref="O17:V22"/>
    <mergeCell ref="G17:N22"/>
    <mergeCell ref="B17:F22"/>
    <mergeCell ref="D2:J2"/>
    <mergeCell ref="K2:AB2"/>
    <mergeCell ref="D3:J3"/>
    <mergeCell ref="K3:AB3"/>
    <mergeCell ref="M15:BL15"/>
    <mergeCell ref="B16:AE16"/>
    <mergeCell ref="AW18:AW22"/>
    <mergeCell ref="AF16:BD16"/>
    <mergeCell ref="BN24:BT24"/>
    <mergeCell ref="BN25:BT25"/>
    <mergeCell ref="BE25:BL25"/>
    <mergeCell ref="B24:F24"/>
    <mergeCell ref="G24:N24"/>
    <mergeCell ref="O24:V24"/>
    <mergeCell ref="B25:F25"/>
    <mergeCell ref="G25:N25"/>
    <mergeCell ref="O25:V25"/>
    <mergeCell ref="X25:AE25"/>
    <mergeCell ref="X24:AE24"/>
    <mergeCell ref="BE24:BL24"/>
    <mergeCell ref="BE23:BL23"/>
    <mergeCell ref="AF18:AF22"/>
    <mergeCell ref="AG18:AG22"/>
    <mergeCell ref="AH18:AH22"/>
    <mergeCell ref="AF17:AX17"/>
    <mergeCell ref="AT18:AT22"/>
    <mergeCell ref="AU18:AU22"/>
    <mergeCell ref="AV18:AV22"/>
    <mergeCell ref="BB18:BB22"/>
    <mergeCell ref="AN18:AN22"/>
    <mergeCell ref="AO18:AO22"/>
    <mergeCell ref="AM18:AM22"/>
    <mergeCell ref="G23:N23"/>
    <mergeCell ref="O23:V23"/>
    <mergeCell ref="AK18:AK22"/>
    <mergeCell ref="AL18:AL22"/>
    <mergeCell ref="B23:F23"/>
    <mergeCell ref="AI18:AI22"/>
    <mergeCell ref="AJ18:AJ22"/>
    <mergeCell ref="X23:AE23"/>
    <mergeCell ref="X17:AE22"/>
    <mergeCell ref="W17:W22"/>
    <mergeCell ref="BE16:BT16"/>
    <mergeCell ref="AX18:AX22"/>
    <mergeCell ref="AQ18:AQ22"/>
    <mergeCell ref="AP18:AP22"/>
    <mergeCell ref="AR18:AR22"/>
    <mergeCell ref="AS18:AS22"/>
    <mergeCell ref="BE17:BL22"/>
    <mergeCell ref="AY18:AY22"/>
    <mergeCell ref="BC18:BC22"/>
    <mergeCell ref="D5:AB5"/>
    <mergeCell ref="D6:AB6"/>
    <mergeCell ref="CV17:CV22"/>
    <mergeCell ref="CG17:CG22"/>
    <mergeCell ref="CO16:CV16"/>
    <mergeCell ref="BU16:CN16"/>
    <mergeCell ref="CC17:CC22"/>
    <mergeCell ref="CD17:CD22"/>
    <mergeCell ref="CE17:CE22"/>
    <mergeCell ref="CF17:CF22"/>
    <mergeCell ref="CA17:CA22"/>
    <mergeCell ref="CB17:CB22"/>
    <mergeCell ref="BY17:BY22"/>
    <mergeCell ref="BV17:BV22"/>
    <mergeCell ref="CL17:CL22"/>
    <mergeCell ref="CH17:CH22"/>
    <mergeCell ref="CI17:CI22"/>
    <mergeCell ref="CJ17:CJ22"/>
    <mergeCell ref="CK17:CK22"/>
    <mergeCell ref="CT17:CT22"/>
    <mergeCell ref="CU17:CU22"/>
    <mergeCell ref="CM17:CM22"/>
    <mergeCell ref="CN17:CN22"/>
    <mergeCell ref="CO17:CO22"/>
    <mergeCell ref="CP17:CP22"/>
    <mergeCell ref="CQ17:CQ22"/>
    <mergeCell ref="CR17:CR22"/>
    <mergeCell ref="CS17:CS22"/>
    <mergeCell ref="BU17:BU22"/>
    <mergeCell ref="BM17:BM22"/>
    <mergeCell ref="BN17:BT22"/>
    <mergeCell ref="BN23:BT23"/>
    <mergeCell ref="BZ17:BZ22"/>
    <mergeCell ref="BW17:BW22"/>
    <mergeCell ref="BX17:BX22"/>
  </mergeCells>
  <phoneticPr fontId="25" type="noConversion"/>
  <conditionalFormatting sqref="X26:AE297 W26:W295">
    <cfRule type="cellIs" dxfId="475" priority="52" operator="equal">
      <formula>"MODERADO"</formula>
    </cfRule>
    <cfRule type="cellIs" dxfId="474" priority="53" operator="equal">
      <formula>"MAYOR"</formula>
    </cfRule>
    <cfRule type="cellIs" dxfId="473" priority="54" operator="equal">
      <formula>"CATASTRÓFICO"</formula>
    </cfRule>
  </conditionalFormatting>
  <conditionalFormatting sqref="BU23:CV25">
    <cfRule type="cellIs" dxfId="472" priority="57" operator="equal">
      <formula>"MODERADO"</formula>
    </cfRule>
    <cfRule type="cellIs" dxfId="471" priority="58" operator="equal">
      <formula>"MAYOR"</formula>
    </cfRule>
    <cfRule type="cellIs" dxfId="470" priority="59" operator="equal">
      <formula>"CATASTRÓFICO"</formula>
    </cfRule>
  </conditionalFormatting>
  <conditionalFormatting sqref="AF26:CU26 B26:V297">
    <cfRule type="cellIs" dxfId="469" priority="64" operator="equal">
      <formula>"MODERADO"</formula>
    </cfRule>
    <cfRule type="cellIs" dxfId="468" priority="65" operator="equal">
      <formula>"MAYOR"</formula>
    </cfRule>
    <cfRule type="cellIs" dxfId="467" priority="66" operator="equal">
      <formula>"CATASTRÓFICO"</formula>
    </cfRule>
  </conditionalFormatting>
  <conditionalFormatting sqref="AF27:CU30 AF31:CV297">
    <cfRule type="cellIs" dxfId="466" priority="96" operator="equal">
      <formula>"MODERADO"</formula>
    </cfRule>
    <cfRule type="cellIs" dxfId="465" priority="97" operator="equal">
      <formula>"MAYOR"</formula>
    </cfRule>
    <cfRule type="cellIs" dxfId="464" priority="98" operator="equal">
      <formula>"CATASTRÓFICO"</formula>
    </cfRule>
  </conditionalFormatting>
  <conditionalFormatting sqref="AZ23:BA25 BC23:BD25">
    <cfRule type="containsText" dxfId="463" priority="84" operator="containsText" text=".">
      <formula>NOT(ISERROR(SEARCH(".",AZ23)))</formula>
    </cfRule>
    <cfRule type="containsText" dxfId="462" priority="85" operator="containsText" text="MODERADO">
      <formula>NOT(ISERROR(SEARCH("MODERADO",AZ23)))</formula>
    </cfRule>
    <cfRule type="containsText" dxfId="461" priority="86" operator="containsText" text="MAYOR">
      <formula>NOT(ISERROR(SEARCH("MAYOR",AZ23)))</formula>
    </cfRule>
    <cfRule type="containsText" dxfId="460" priority="87" operator="containsText" text="CATASTRÓFICO">
      <formula>NOT(ISERROR(SEARCH("CATASTRÓFICO",AZ23)))</formula>
    </cfRule>
  </conditionalFormatting>
  <conditionalFormatting sqref="AZ17:BD17 BB18:BC18">
    <cfRule type="containsText" dxfId="459" priority="91" operator="containsText" text=".">
      <formula>NOT(ISERROR(SEARCH(".",AZ17)))</formula>
    </cfRule>
    <cfRule type="containsText" dxfId="458" priority="92" operator="containsText" text="MODERADO">
      <formula>NOT(ISERROR(SEARCH("MODERADO",AZ17)))</formula>
    </cfRule>
    <cfRule type="containsText" dxfId="457" priority="93" operator="containsText" text="MAYOR">
      <formula>NOT(ISERROR(SEARCH("MAYOR",AZ17)))</formula>
    </cfRule>
    <cfRule type="containsText" dxfId="456" priority="94" operator="containsText" text="CATASTRÓFICO">
      <formula>NOT(ISERROR(SEARCH("CATASTRÓFICO",AZ17)))</formula>
    </cfRule>
  </conditionalFormatting>
  <conditionalFormatting sqref="AZ26:BD26">
    <cfRule type="containsText" dxfId="455" priority="56" operator="containsText" text=".">
      <formula>NOT(ISERROR(SEARCH(".",AZ26)))</formula>
    </cfRule>
  </conditionalFormatting>
  <conditionalFormatting sqref="AZ27:BD1048576 AZ8:BD9 AZ15:BD15">
    <cfRule type="containsText" dxfId="454" priority="95" operator="containsText" text=".">
      <formula>NOT(ISERROR(SEARCH(".",AZ8)))</formula>
    </cfRule>
  </conditionalFormatting>
  <conditionalFormatting sqref="BE23:BL23">
    <cfRule type="cellIs" dxfId="453" priority="81" operator="equal">
      <formula>"MODERADO"</formula>
    </cfRule>
    <cfRule type="cellIs" dxfId="452" priority="82" operator="equal">
      <formula>"MAYOR"</formula>
    </cfRule>
    <cfRule type="cellIs" dxfId="451" priority="83" operator="equal">
      <formula>"CATASTRÓFICO"</formula>
    </cfRule>
  </conditionalFormatting>
  <conditionalFormatting sqref="BE25:BL25">
    <cfRule type="cellIs" dxfId="450" priority="40" operator="equal">
      <formula>"MODERADO"</formula>
    </cfRule>
    <cfRule type="cellIs" dxfId="449" priority="41" operator="equal">
      <formula>"MAYOR"</formula>
    </cfRule>
    <cfRule type="cellIs" dxfId="448" priority="42" operator="equal">
      <formula>"CATASTRÓFICO"</formula>
    </cfRule>
  </conditionalFormatting>
  <conditionalFormatting sqref="BM23:BM25 BU23:CU25 AF27:CU30 B27:V297 X27:AE297 AF31:CV297">
    <cfRule type="cellIs" dxfId="447" priority="77" operator="equal">
      <formula>"BAJO"</formula>
    </cfRule>
  </conditionalFormatting>
  <conditionalFormatting sqref="BM23:BN25">
    <cfRule type="cellIs" dxfId="446" priority="25" operator="equal">
      <formula>"MODERADO"</formula>
    </cfRule>
    <cfRule type="cellIs" dxfId="445" priority="26" operator="equal">
      <formula>"MAYOR"</formula>
    </cfRule>
    <cfRule type="cellIs" dxfId="444" priority="27" operator="equal">
      <formula>"CATASTRÓFICO"</formula>
    </cfRule>
  </conditionalFormatting>
  <conditionalFormatting sqref="A23:A25">
    <cfRule type="cellIs" dxfId="443" priority="9" operator="equal">
      <formula>"MODERADO"</formula>
    </cfRule>
    <cfRule type="cellIs" dxfId="442" priority="10" operator="equal">
      <formula>"MAYOR"</formula>
    </cfRule>
    <cfRule type="cellIs" dxfId="441" priority="11" operator="equal">
      <formula>"CATASTRÓFICO"</formula>
    </cfRule>
  </conditionalFormatting>
  <conditionalFormatting sqref="A23:A25">
    <cfRule type="cellIs" dxfId="440" priority="12" operator="equal">
      <formula>"BAJO"</formula>
    </cfRule>
  </conditionalFormatting>
  <conditionalFormatting sqref="AZ18:BA18">
    <cfRule type="containsText" dxfId="439" priority="5" operator="containsText" text=".">
      <formula>NOT(ISERROR(SEARCH(".",AZ18)))</formula>
    </cfRule>
    <cfRule type="containsText" dxfId="438" priority="6" operator="containsText" text="MODERADO">
      <formula>NOT(ISERROR(SEARCH("MODERADO",AZ18)))</formula>
    </cfRule>
    <cfRule type="containsText" dxfId="437" priority="7" operator="containsText" text="MAYOR">
      <formula>NOT(ISERROR(SEARCH("MAYOR",AZ18)))</formula>
    </cfRule>
    <cfRule type="containsText" dxfId="436" priority="8" operator="containsText" text="CATASTRÓFICO">
      <formula>NOT(ISERROR(SEARCH("CATASTRÓFICO",AZ18)))</formula>
    </cfRule>
  </conditionalFormatting>
  <conditionalFormatting sqref="BD18">
    <cfRule type="containsText" dxfId="435" priority="1" operator="containsText" text=".">
      <formula>NOT(ISERROR(SEARCH(".",BD18)))</formula>
    </cfRule>
    <cfRule type="containsText" dxfId="434" priority="2" operator="containsText" text="MODERADO">
      <formula>NOT(ISERROR(SEARCH("MODERADO",BD18)))</formula>
    </cfRule>
    <cfRule type="containsText" dxfId="433" priority="3" operator="containsText" text="MAYOR">
      <formula>NOT(ISERROR(SEARCH("MAYOR",BD18)))</formula>
    </cfRule>
    <cfRule type="containsText" dxfId="432" priority="4" operator="containsText" text="CATASTRÓFICO">
      <formula>NOT(ISERROR(SEARCH("CATASTRÓFICO",BD18)))</formula>
    </cfRule>
  </conditionalFormatting>
  <dataValidations count="12">
    <dataValidation type="list" allowBlank="1" showInputMessage="1" showErrorMessage="1" sqref="BA23:BA25">
      <formula1>"1,2,3,4,5"</formula1>
    </dataValidation>
    <dataValidation type="list" allowBlank="1" showInputMessage="1" showErrorMessage="1" sqref="AF23:AX25">
      <formula1>"SI, NO"</formula1>
    </dataValidation>
    <dataValidation type="list" allowBlank="1" showInputMessage="1" showErrorMessage="1" sqref="CP23:CP25">
      <formula1>"Directamente, Indirectamente, No disminuye"</formula1>
    </dataValidation>
    <dataValidation type="list" allowBlank="1" showInputMessage="1" showErrorMessage="1" sqref="CO23:CO25">
      <formula1>"Directamente, No disminuye"</formula1>
    </dataValidation>
    <dataValidation type="list" allowBlank="1" showInputMessage="1" showErrorMessage="1" sqref="CK23:CK25">
      <formula1>"Siempre se ejecuta, Algunas veces, No se ejecuta"</formula1>
    </dataValidation>
    <dataValidation type="list" allowBlank="1" showInputMessage="1" showErrorMessage="1" sqref="CA23:CA25">
      <formula1>"Completa, Incompleta, No existe"</formula1>
    </dataValidation>
    <dataValidation type="list" allowBlank="1" showInputMessage="1" showErrorMessage="1" sqref="BZ23:BZ25">
      <formula1>"Se investigan y se resuelven oportunamente, No se investigan y se resuelven oportunamente"</formula1>
    </dataValidation>
    <dataValidation type="list" allowBlank="1" showInputMessage="1" showErrorMessage="1" sqref="BY23:BY25">
      <formula1>"Confiable, No confiable"</formula1>
    </dataValidation>
    <dataValidation type="list" allowBlank="1" showInputMessage="1" showErrorMessage="1" sqref="BX23:BX25">
      <formula1>"Prevenir, Detectar, No es un control"</formula1>
    </dataValidation>
    <dataValidation type="list" allowBlank="1" showInputMessage="1" showErrorMessage="1" sqref="BW23:BW25">
      <formula1>"Oportuna, Inoportuna"</formula1>
    </dataValidation>
    <dataValidation type="list" allowBlank="1" showInputMessage="1" showErrorMessage="1" sqref="BV23:BV25">
      <formula1>"Adecuado, Inadecuado"</formula1>
    </dataValidation>
    <dataValidation type="list" allowBlank="1" showInputMessage="1" showErrorMessage="1" sqref="BU23:BU25">
      <formula1>"Asignado, No asignado"</formula1>
    </dataValidation>
  </dataValidations>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V33"/>
  <sheetViews>
    <sheetView showGridLines="0" zoomScale="20" zoomScaleNormal="20" zoomScalePageLayoutView="85" workbookViewId="0">
      <selection activeCell="CU23" sqref="CU23"/>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50" width="14.54296875" style="32" customWidth="1"/>
    <col min="51" max="51" width="17.81640625" style="32" customWidth="1"/>
    <col min="52" max="52" width="11.54296875" style="32" customWidth="1"/>
    <col min="53" max="53" width="13.81640625" style="32" customWidth="1"/>
    <col min="54" max="54" width="16.54296875" style="32" customWidth="1"/>
    <col min="55" max="55" width="18.453125" style="32" customWidth="1"/>
    <col min="56" max="56" width="13.1796875" style="32" customWidth="1"/>
    <col min="57" max="57" width="2.453125" customWidth="1"/>
    <col min="58" max="58" width="29.453125" customWidth="1"/>
    <col min="59" max="59" width="2.453125" customWidth="1"/>
    <col min="60" max="60" width="32" customWidth="1"/>
    <col min="61" max="63" width="2.453125" customWidth="1"/>
    <col min="64" max="64" width="26.1796875" customWidth="1"/>
    <col min="65" max="65" width="20.453125" customWidth="1"/>
    <col min="66" max="71" width="2.453125" customWidth="1"/>
    <col min="72" max="72" width="17"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81640625" customWidth="1"/>
    <col min="101" max="101" width="12.1796875" customWidth="1"/>
    <col min="102" max="102" width="23.90625" customWidth="1"/>
    <col min="103" max="103" width="20.08984375" customWidth="1"/>
    <col min="104" max="325"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3"/>
      <c r="AD1" s="33"/>
      <c r="AE1" s="33"/>
      <c r="BB1"/>
      <c r="BC1"/>
      <c r="BD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3"/>
      <c r="AD2" s="33" t="s">
        <v>30</v>
      </c>
      <c r="AE2" s="33">
        <f>COUNTIF($CU$23:$CU$281,AD2)</f>
        <v>0</v>
      </c>
      <c r="AF2" s="37"/>
      <c r="AG2" s="37"/>
      <c r="BB2"/>
      <c r="BC2"/>
      <c r="BD2"/>
      <c r="BW2" s="6"/>
      <c r="BZ2"/>
    </row>
    <row r="3" spans="1:100" ht="15" customHeight="1" x14ac:dyDescent="0.35">
      <c r="A3"/>
      <c r="D3" s="195" t="s">
        <v>664</v>
      </c>
      <c r="E3" s="195"/>
      <c r="F3" s="195"/>
      <c r="G3" s="195"/>
      <c r="H3" s="195"/>
      <c r="I3" s="195"/>
      <c r="J3" s="195"/>
      <c r="K3" s="195" t="s">
        <v>217</v>
      </c>
      <c r="L3" s="195"/>
      <c r="M3" s="195"/>
      <c r="N3" s="195"/>
      <c r="O3" s="195"/>
      <c r="P3" s="195"/>
      <c r="Q3" s="195"/>
      <c r="R3" s="195"/>
      <c r="S3" s="195"/>
      <c r="T3" s="195"/>
      <c r="U3" s="195"/>
      <c r="V3" s="195"/>
      <c r="W3" s="195"/>
      <c r="X3" s="195"/>
      <c r="Y3" s="195"/>
      <c r="Z3" s="195"/>
      <c r="AA3" s="195"/>
      <c r="AB3" s="195"/>
      <c r="AC3" s="33"/>
      <c r="AD3" s="33" t="s">
        <v>26</v>
      </c>
      <c r="AE3" s="33">
        <f>COUNTIF($CU$23:$CU$281,AD3)</f>
        <v>4</v>
      </c>
      <c r="AF3" s="37"/>
      <c r="AG3" s="37"/>
      <c r="BB3"/>
      <c r="BC3"/>
      <c r="BD3"/>
      <c r="BW3" s="6"/>
      <c r="BZ3"/>
    </row>
    <row r="4" spans="1:100" x14ac:dyDescent="0.35">
      <c r="A4"/>
      <c r="AC4" s="33"/>
      <c r="AD4" s="33" t="s">
        <v>21</v>
      </c>
      <c r="AE4" s="33">
        <f>COUNTIF($CU$23:$CU$281,AD4)</f>
        <v>7</v>
      </c>
      <c r="AF4" s="37"/>
      <c r="AG4" s="37"/>
      <c r="BB4"/>
      <c r="BC4"/>
      <c r="BD4"/>
      <c r="BW4" s="6"/>
      <c r="BZ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3"/>
      <c r="AD5" s="33" t="s">
        <v>22</v>
      </c>
      <c r="AE5" s="33">
        <f>COUNTIF($CU$23:$CU$281,AD5)</f>
        <v>0</v>
      </c>
      <c r="AF5" s="37"/>
      <c r="AG5" s="37"/>
      <c r="BB5"/>
      <c r="BC5"/>
      <c r="BD5"/>
      <c r="BW5" s="6"/>
      <c r="BZ5"/>
    </row>
    <row r="6" spans="1:100" x14ac:dyDescent="0.35">
      <c r="A6"/>
      <c r="D6" s="203" t="s">
        <v>218</v>
      </c>
      <c r="E6" s="204"/>
      <c r="F6" s="204"/>
      <c r="G6" s="204"/>
      <c r="H6" s="204"/>
      <c r="I6" s="204"/>
      <c r="J6" s="204"/>
      <c r="K6" s="204"/>
      <c r="L6" s="204"/>
      <c r="M6" s="204"/>
      <c r="N6" s="204"/>
      <c r="O6" s="204"/>
      <c r="P6" s="204"/>
      <c r="Q6" s="204"/>
      <c r="R6" s="204"/>
      <c r="S6" s="204"/>
      <c r="T6" s="204"/>
      <c r="U6" s="204"/>
      <c r="V6" s="204"/>
      <c r="W6" s="204"/>
      <c r="X6" s="204"/>
      <c r="Y6" s="204"/>
      <c r="Z6" s="204"/>
      <c r="AA6" s="204"/>
      <c r="AB6" s="205"/>
      <c r="AC6" s="37"/>
      <c r="AD6" s="37"/>
      <c r="AE6" s="37"/>
      <c r="AF6" s="37"/>
      <c r="AG6" s="37"/>
      <c r="BB6"/>
      <c r="BC6"/>
      <c r="BD6"/>
      <c r="BW6" s="6"/>
      <c r="BZ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209"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ht="27.75" customHeight="1"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210"/>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ht="0.65" customHeight="1"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210"/>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ht="9" customHeight="1"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210"/>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ht="19.5" customHeight="1"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211"/>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162" customHeight="1" x14ac:dyDescent="0.35">
      <c r="A23" s="68" t="s">
        <v>596</v>
      </c>
      <c r="B23" s="185" t="s">
        <v>220</v>
      </c>
      <c r="C23" s="185"/>
      <c r="D23" s="185"/>
      <c r="E23" s="185"/>
      <c r="F23" s="185"/>
      <c r="G23" s="213" t="s">
        <v>665</v>
      </c>
      <c r="H23" s="213"/>
      <c r="I23" s="213"/>
      <c r="J23" s="213"/>
      <c r="K23" s="213"/>
      <c r="L23" s="213"/>
      <c r="M23" s="213"/>
      <c r="N23" s="213"/>
      <c r="O23" s="191" t="s">
        <v>221</v>
      </c>
      <c r="P23" s="218"/>
      <c r="Q23" s="218"/>
      <c r="R23" s="218"/>
      <c r="S23" s="218"/>
      <c r="T23" s="218"/>
      <c r="U23" s="218"/>
      <c r="V23" s="218"/>
      <c r="W23" s="64" t="s">
        <v>614</v>
      </c>
      <c r="X23" s="218" t="s">
        <v>222</v>
      </c>
      <c r="Y23" s="218"/>
      <c r="Z23" s="218"/>
      <c r="AA23" s="218"/>
      <c r="AB23" s="218"/>
      <c r="AC23" s="218"/>
      <c r="AD23" s="218"/>
      <c r="AE23" s="218"/>
      <c r="AF23" s="61" t="s">
        <v>159</v>
      </c>
      <c r="AG23" s="61" t="s">
        <v>159</v>
      </c>
      <c r="AH23" s="61" t="s">
        <v>159</v>
      </c>
      <c r="AI23" s="61" t="s">
        <v>159</v>
      </c>
      <c r="AJ23" s="61" t="s">
        <v>159</v>
      </c>
      <c r="AK23" s="61" t="s">
        <v>159</v>
      </c>
      <c r="AL23" s="61" t="s">
        <v>159</v>
      </c>
      <c r="AM23" s="61" t="s">
        <v>159</v>
      </c>
      <c r="AN23" s="61" t="s">
        <v>159</v>
      </c>
      <c r="AO23" s="61" t="s">
        <v>159</v>
      </c>
      <c r="AP23" s="61" t="s">
        <v>159</v>
      </c>
      <c r="AQ23" s="61" t="s">
        <v>159</v>
      </c>
      <c r="AR23" s="61" t="s">
        <v>159</v>
      </c>
      <c r="AS23" s="61" t="s">
        <v>159</v>
      </c>
      <c r="AT23" s="61" t="s">
        <v>159</v>
      </c>
      <c r="AU23" s="61" t="s">
        <v>160</v>
      </c>
      <c r="AV23" s="61" t="s">
        <v>159</v>
      </c>
      <c r="AW23" s="61" t="s">
        <v>159</v>
      </c>
      <c r="AX23" s="61" t="s">
        <v>160</v>
      </c>
      <c r="AY23" s="61">
        <f t="shared" ref="AY23" si="0">COUNTIF(AF23:AX23, "SI")</f>
        <v>17</v>
      </c>
      <c r="AZ23" s="61" t="str">
        <f t="shared" ref="AZ23" si="1">IF($AU23="SI","CATASTRÓFICO",IF($AY23=0,".",IF($AY23&lt;6,"MODERADO",IF($AY23&lt;12,"MAYOR","CATASTRÓFICO"))))</f>
        <v>CATASTRÓFICO</v>
      </c>
      <c r="BA23" s="61">
        <v>1</v>
      </c>
      <c r="BB23" s="61">
        <f t="shared" ref="BB23" si="2">IF(AZ23="MODERADO",3,IF(AZ23="MAYOR",4,IF(AZ23="CATASTRÓFICO",5,"0")))</f>
        <v>5</v>
      </c>
      <c r="BC23" s="61">
        <f t="shared" ref="BC23" si="3">IF($BB23=5,5,IF(AND($BB23=4,$BA23&gt;2),5,IF(AND($BB23=4,$BA23&lt;3),4,IF(AND($BB23=3,$BA23=5),5,IF(AND($BB23=3,$BA23&gt;2),4,IF(AND($BB23=3,$BA23&lt;3),3,0))))))</f>
        <v>5</v>
      </c>
      <c r="BD23" s="61" t="str">
        <f t="shared" ref="BD23" si="4">IF(BC23=5,"CATASTRÓFICO",IF(BC23=4,"MAYOR",IF(BC23=3,"MODERADO",".")))</f>
        <v>CATASTRÓFICO</v>
      </c>
      <c r="BE23" s="189" t="s">
        <v>666</v>
      </c>
      <c r="BF23" s="189"/>
      <c r="BG23" s="189"/>
      <c r="BH23" s="189"/>
      <c r="BI23" s="189"/>
      <c r="BJ23" s="189"/>
      <c r="BK23" s="189"/>
      <c r="BL23" s="189"/>
      <c r="BM23" s="59" t="s">
        <v>223</v>
      </c>
      <c r="BN23" s="187" t="s">
        <v>667</v>
      </c>
      <c r="BO23" s="187"/>
      <c r="BP23" s="187"/>
      <c r="BQ23" s="187"/>
      <c r="BR23" s="187"/>
      <c r="BS23" s="187"/>
      <c r="BT23" s="187"/>
      <c r="BU23" s="61" t="s">
        <v>164</v>
      </c>
      <c r="BV23" s="61" t="s">
        <v>165</v>
      </c>
      <c r="BW23" s="61" t="s">
        <v>166</v>
      </c>
      <c r="BX23" s="61" t="s">
        <v>167</v>
      </c>
      <c r="BY23" s="61" t="s">
        <v>168</v>
      </c>
      <c r="BZ23" s="60" t="s">
        <v>169</v>
      </c>
      <c r="CA23" s="61" t="s">
        <v>170</v>
      </c>
      <c r="CB23" s="61">
        <f t="shared" ref="CB23:CB33" si="5">IFERROR(IF(BU23="Asignado", 15, 0), "")</f>
        <v>15</v>
      </c>
      <c r="CC23" s="61">
        <f t="shared" ref="CC23:CC33" si="6">IFERROR(IF(BV23="Adecuado", 15, 0), "")</f>
        <v>15</v>
      </c>
      <c r="CD23" s="61">
        <f t="shared" ref="CD23:CD33" si="7">IFERROR(IF(BW23="Oportuna", 15, 0), "")</f>
        <v>15</v>
      </c>
      <c r="CE23" s="61">
        <f t="shared" ref="CE23:CE33" si="8">IFERROR(IF(BX23="Prevenir", 15,IF(BX23="Detectar", 10, 0)), "")</f>
        <v>15</v>
      </c>
      <c r="CF23" s="61">
        <f t="shared" ref="CF23:CF33" si="9">IFERROR(IF(BY23="Confiable", 15, 0), "")</f>
        <v>15</v>
      </c>
      <c r="CG23" s="61">
        <f t="shared" ref="CG23:CG33" si="10">IFERROR(IF(BZ23="Se investigan y se resuelven oportunamente", 15, 0), "")</f>
        <v>15</v>
      </c>
      <c r="CH23" s="61">
        <f t="shared" ref="CH23:CH33" si="11">IFERROR(IF(CA23="Completa", 10,IF(CA23="Incompleta",5, 0)), "")</f>
        <v>10</v>
      </c>
      <c r="CI23" s="61">
        <f t="shared" ref="CI23:CI33" si="12">SUM(CB23:CH23)</f>
        <v>100</v>
      </c>
      <c r="CJ23" s="61" t="str">
        <f t="shared" ref="CJ23:CJ33" si="13">IF(CI23&lt;=85, "Debil", IF(CI23&lt;=95, "Moderado", IF(CI23&lt;=100,"Fuerte","")))</f>
        <v>Fuerte</v>
      </c>
      <c r="CK23" s="61" t="s">
        <v>171</v>
      </c>
      <c r="CL23" s="61" t="str">
        <f t="shared" ref="CL23:CL33" si="14">IF(CK23="Siempre se ejecuta","Fuerte",IF(CK23="Algunas veces","Moderado",IF(CK23="No se ejecuta","Debil","")))</f>
        <v>Fuerte</v>
      </c>
      <c r="CM23" s="61" t="str">
        <f t="shared" ref="CM23:CM33" si="15">IF(OR(CL23="Debil",CJ23="Debil"),"Debil", IF(OR(CL23="Moderado",CJ23="Moderado"), "Moderado", "Fuerte"))</f>
        <v>Fuerte</v>
      </c>
      <c r="CN23" s="61" t="str">
        <f t="shared" ref="CN23:CN33" si="16">CM23</f>
        <v>Fuerte</v>
      </c>
      <c r="CO23" s="61" t="s">
        <v>172</v>
      </c>
      <c r="CP23" s="61" t="s">
        <v>193</v>
      </c>
      <c r="CQ23" s="61">
        <f t="shared" ref="CQ23:CQ25" si="17">IF(CO23="Directamente",IF(CN23="Fuerte", 2, IF(CN23="Moderado", 1,0)),0)</f>
        <v>2</v>
      </c>
      <c r="CR23" s="61">
        <f t="shared" ref="CR23:CR25" si="18">IF(CP23="Directamente",IF(CN23="Fuerte",2,IF(CN23="Moderado",1,0)),IF(AND(CP23="Indirectamente",CN23="Fuerte"),1,0))</f>
        <v>1</v>
      </c>
      <c r="CS23" s="61">
        <f t="shared" ref="CS23:CT24" si="19">IF(BA23-CQ23&lt;=0,1,BA23-CQ23)</f>
        <v>1</v>
      </c>
      <c r="CT23" s="61">
        <f t="shared" si="19"/>
        <v>4</v>
      </c>
      <c r="CU23" s="61" t="str">
        <f>IF(CP23&lt;&gt;"",INDEX('Ayuda Diligenciamiento'!$AG$11:$AK$15,MATCH(CS23,'Ayuda Diligenciamiento'!$AF$11:$AF$15,0),MATCH(CT23,'Ayuda Diligenciamiento'!$AG$10:$AK$10,0)),"")</f>
        <v>MAYOR</v>
      </c>
      <c r="CV23" s="60">
        <f t="shared" ref="CV23:CV33" si="20">IF(CU23="BAJO",1,IF(CU23="MODERADO",3,IF(CU23="MAYOR",4,5)))</f>
        <v>4</v>
      </c>
    </row>
    <row r="24" spans="1:100" s="5" customFormat="1" ht="252.65" customHeight="1" x14ac:dyDescent="0.35">
      <c r="A24" s="68" t="s">
        <v>597</v>
      </c>
      <c r="B24" s="215" t="s">
        <v>224</v>
      </c>
      <c r="C24" s="215"/>
      <c r="D24" s="215"/>
      <c r="E24" s="215"/>
      <c r="F24" s="215"/>
      <c r="G24" s="214" t="s">
        <v>225</v>
      </c>
      <c r="H24" s="214"/>
      <c r="I24" s="214"/>
      <c r="J24" s="214"/>
      <c r="K24" s="214"/>
      <c r="L24" s="214"/>
      <c r="M24" s="214"/>
      <c r="N24" s="214"/>
      <c r="O24" s="192" t="s">
        <v>226</v>
      </c>
      <c r="P24" s="192"/>
      <c r="Q24" s="192"/>
      <c r="R24" s="192"/>
      <c r="S24" s="192"/>
      <c r="T24" s="192"/>
      <c r="U24" s="192"/>
      <c r="V24" s="192"/>
      <c r="W24" s="64" t="s">
        <v>614</v>
      </c>
      <c r="X24" s="192" t="s">
        <v>227</v>
      </c>
      <c r="Y24" s="192"/>
      <c r="Z24" s="192"/>
      <c r="AA24" s="192"/>
      <c r="AB24" s="192"/>
      <c r="AC24" s="192"/>
      <c r="AD24" s="192"/>
      <c r="AE24" s="192"/>
      <c r="AF24" s="8" t="s">
        <v>159</v>
      </c>
      <c r="AG24" s="8" t="s">
        <v>159</v>
      </c>
      <c r="AH24" s="8" t="s">
        <v>159</v>
      </c>
      <c r="AI24" s="8" t="s">
        <v>160</v>
      </c>
      <c r="AJ24" s="8" t="s">
        <v>159</v>
      </c>
      <c r="AK24" s="8" t="s">
        <v>160</v>
      </c>
      <c r="AL24" s="8" t="s">
        <v>159</v>
      </c>
      <c r="AM24" s="8" t="s">
        <v>160</v>
      </c>
      <c r="AN24" s="8" t="s">
        <v>160</v>
      </c>
      <c r="AO24" s="8" t="s">
        <v>159</v>
      </c>
      <c r="AP24" s="8" t="s">
        <v>160</v>
      </c>
      <c r="AQ24" s="8" t="s">
        <v>159</v>
      </c>
      <c r="AR24" s="8" t="s">
        <v>159</v>
      </c>
      <c r="AS24" s="8" t="s">
        <v>159</v>
      </c>
      <c r="AT24" s="8" t="s">
        <v>159</v>
      </c>
      <c r="AU24" s="8" t="s">
        <v>160</v>
      </c>
      <c r="AV24" s="8" t="s">
        <v>159</v>
      </c>
      <c r="AW24" s="8" t="s">
        <v>160</v>
      </c>
      <c r="AX24" s="8" t="s">
        <v>160</v>
      </c>
      <c r="AY24" s="8">
        <f>COUNTIF(AF24:AX24, "SI")</f>
        <v>11</v>
      </c>
      <c r="AZ24" s="8" t="str">
        <f>IF($AU24="SI","CATASTRÓFICO",IF($AY24=0,".",IF($AY24&lt;6,"MODERADO",IF($AY24&lt;12,"MAYOR","CATASTRÓFICO"))))</f>
        <v>MAYOR</v>
      </c>
      <c r="BA24" s="8">
        <v>1</v>
      </c>
      <c r="BB24" s="8">
        <f>IF(AZ24="MODERADO",3,IF(AZ24="MAYOR",4,IF(AZ24="CATASTRÓFICO",5,"0")))</f>
        <v>4</v>
      </c>
      <c r="BC24" s="8">
        <f>IF($BB24=5,5,IF(AND($BB24=4,$BA24&gt;2),5,IF(AND($BB24=4,$BA24&lt;3),4,IF(AND($BB24=3,$BA24=5),5,IF(AND($BB24=3,$BA24&gt;2),4,IF(AND($BB24=3,$BA24&lt;3),3,0))))))</f>
        <v>4</v>
      </c>
      <c r="BD24" s="8" t="str">
        <f>IF(BC24=5,"CATASTRÓFICO",IF(BC24=4,"MAYOR",IF(BC24=3,"MODERADO",".")))</f>
        <v>MAYOR</v>
      </c>
      <c r="BE24" s="217" t="s">
        <v>228</v>
      </c>
      <c r="BF24" s="217"/>
      <c r="BG24" s="217"/>
      <c r="BH24" s="217"/>
      <c r="BI24" s="217"/>
      <c r="BJ24" s="217"/>
      <c r="BK24" s="217"/>
      <c r="BL24" s="217"/>
      <c r="BM24" s="65" t="s">
        <v>585</v>
      </c>
      <c r="BN24" s="217" t="s">
        <v>229</v>
      </c>
      <c r="BO24" s="217"/>
      <c r="BP24" s="217"/>
      <c r="BQ24" s="217"/>
      <c r="BR24" s="217"/>
      <c r="BS24" s="217"/>
      <c r="BT24" s="217"/>
      <c r="BU24" s="69" t="s">
        <v>164</v>
      </c>
      <c r="BV24" s="69" t="s">
        <v>165</v>
      </c>
      <c r="BW24" s="69" t="s">
        <v>166</v>
      </c>
      <c r="BX24" s="69" t="s">
        <v>167</v>
      </c>
      <c r="BY24" s="69" t="s">
        <v>168</v>
      </c>
      <c r="BZ24" s="70" t="s">
        <v>169</v>
      </c>
      <c r="CA24" s="69" t="s">
        <v>170</v>
      </c>
      <c r="CB24" s="69">
        <f t="shared" si="5"/>
        <v>15</v>
      </c>
      <c r="CC24" s="69">
        <f t="shared" si="6"/>
        <v>15</v>
      </c>
      <c r="CD24" s="69">
        <f t="shared" si="7"/>
        <v>15</v>
      </c>
      <c r="CE24" s="69">
        <f t="shared" si="8"/>
        <v>15</v>
      </c>
      <c r="CF24" s="69">
        <f t="shared" si="9"/>
        <v>15</v>
      </c>
      <c r="CG24" s="69">
        <f t="shared" si="10"/>
        <v>15</v>
      </c>
      <c r="CH24" s="69">
        <f t="shared" si="11"/>
        <v>10</v>
      </c>
      <c r="CI24" s="69">
        <f t="shared" si="12"/>
        <v>100</v>
      </c>
      <c r="CJ24" s="69" t="str">
        <f t="shared" si="13"/>
        <v>Fuerte</v>
      </c>
      <c r="CK24" s="69" t="s">
        <v>171</v>
      </c>
      <c r="CL24" s="69" t="str">
        <f t="shared" si="14"/>
        <v>Fuerte</v>
      </c>
      <c r="CM24" s="69" t="str">
        <f t="shared" si="15"/>
        <v>Fuerte</v>
      </c>
      <c r="CN24" s="69" t="str">
        <f t="shared" si="16"/>
        <v>Fuerte</v>
      </c>
      <c r="CO24" s="69" t="s">
        <v>172</v>
      </c>
      <c r="CP24" s="69" t="s">
        <v>193</v>
      </c>
      <c r="CQ24" s="61">
        <f t="shared" si="17"/>
        <v>2</v>
      </c>
      <c r="CR24" s="61">
        <f t="shared" si="18"/>
        <v>1</v>
      </c>
      <c r="CS24" s="61">
        <f t="shared" si="19"/>
        <v>1</v>
      </c>
      <c r="CT24" s="61">
        <f t="shared" si="19"/>
        <v>3</v>
      </c>
      <c r="CU24" s="61" t="str">
        <f>IF(CP24&lt;&gt;"",INDEX('Ayuda Diligenciamiento'!$AG$11:$AK$15,MATCH(CS24,'Ayuda Diligenciamiento'!$AF$11:$AF$15,0),MATCH(CT24,'Ayuda Diligenciamiento'!$AG$10:$AK$10,0)),"")</f>
        <v>MODERADO</v>
      </c>
      <c r="CV24" s="60">
        <f t="shared" si="20"/>
        <v>3</v>
      </c>
    </row>
    <row r="25" spans="1:100" ht="187.4" customHeight="1" x14ac:dyDescent="0.35">
      <c r="A25" s="68" t="s">
        <v>598</v>
      </c>
      <c r="B25" s="219" t="s">
        <v>224</v>
      </c>
      <c r="C25" s="219"/>
      <c r="D25" s="219"/>
      <c r="E25" s="219"/>
      <c r="F25" s="219"/>
      <c r="G25" s="213" t="s">
        <v>230</v>
      </c>
      <c r="H25" s="213"/>
      <c r="I25" s="213"/>
      <c r="J25" s="213"/>
      <c r="K25" s="213"/>
      <c r="L25" s="213"/>
      <c r="M25" s="213"/>
      <c r="N25" s="213"/>
      <c r="O25" s="184" t="s">
        <v>231</v>
      </c>
      <c r="P25" s="184"/>
      <c r="Q25" s="184"/>
      <c r="R25" s="184"/>
      <c r="S25" s="184"/>
      <c r="T25" s="184"/>
      <c r="U25" s="184"/>
      <c r="V25" s="184"/>
      <c r="W25" s="64" t="s">
        <v>614</v>
      </c>
      <c r="X25" s="184" t="s">
        <v>232</v>
      </c>
      <c r="Y25" s="184"/>
      <c r="Z25" s="184"/>
      <c r="AA25" s="184"/>
      <c r="AB25" s="184"/>
      <c r="AC25" s="184"/>
      <c r="AD25" s="184"/>
      <c r="AE25" s="184"/>
      <c r="AF25" s="8" t="s">
        <v>159</v>
      </c>
      <c r="AG25" s="8" t="s">
        <v>159</v>
      </c>
      <c r="AH25" s="8" t="s">
        <v>159</v>
      </c>
      <c r="AI25" s="8" t="s">
        <v>159</v>
      </c>
      <c r="AJ25" s="8" t="s">
        <v>159</v>
      </c>
      <c r="AK25" s="8" t="s">
        <v>159</v>
      </c>
      <c r="AL25" s="8" t="s">
        <v>159</v>
      </c>
      <c r="AM25" s="8" t="s">
        <v>160</v>
      </c>
      <c r="AN25" s="8" t="s">
        <v>159</v>
      </c>
      <c r="AO25" s="8" t="s">
        <v>159</v>
      </c>
      <c r="AP25" s="8" t="s">
        <v>159</v>
      </c>
      <c r="AQ25" s="8" t="s">
        <v>159</v>
      </c>
      <c r="AR25" s="8" t="s">
        <v>159</v>
      </c>
      <c r="AS25" s="8" t="s">
        <v>159</v>
      </c>
      <c r="AT25" s="8" t="s">
        <v>159</v>
      </c>
      <c r="AU25" s="8" t="s">
        <v>160</v>
      </c>
      <c r="AV25" s="8" t="s">
        <v>159</v>
      </c>
      <c r="AW25" s="8" t="s">
        <v>160</v>
      </c>
      <c r="AX25" s="8" t="s">
        <v>160</v>
      </c>
      <c r="AY25" s="8">
        <f>COUNTIF(AF25:AX25, "SI")</f>
        <v>15</v>
      </c>
      <c r="AZ25" s="8" t="str">
        <f>IF($AU25="SI","CATASTRÓFICO",IF($AY25=0,".",IF($AY25&lt;6,"MODERADO",IF($AY25&lt;12,"MAYOR","CATASTRÓFICO"))))</f>
        <v>CATASTRÓFICO</v>
      </c>
      <c r="BA25" s="8">
        <v>2</v>
      </c>
      <c r="BB25" s="8">
        <f>IF(AZ25="MODERADO",3,IF(AZ25="MAYOR",4,IF(AZ25="CATASTRÓFICO",5,"0")))</f>
        <v>5</v>
      </c>
      <c r="BC25" s="8">
        <f>IF($BB25=5,5,IF(AND($BB25=4,$BA25&gt;2),5,IF(AND($BB25=4,$BA25&lt;3),4,IF(AND($BB25=3,$BA25=5),5,IF(AND($BB25=3,$BA25&gt;2),4,IF(AND($BB25=3,$BA25&lt;3),3,0))))))</f>
        <v>5</v>
      </c>
      <c r="BD25" s="8" t="str">
        <f>IFERROR(INDEX('Ayuda Diligenciamiento'!$AG$11:$AK$15,MATCH($BA25,'Ayuda Diligenciamiento'!$AF$11:$AF$15,0),MATCH($BB25,'Ayuda Diligenciamiento'!$AG$10:$AK$10,0)),"")</f>
        <v>CATASTRÓFICO</v>
      </c>
      <c r="BE25" s="189" t="s">
        <v>234</v>
      </c>
      <c r="BF25" s="189"/>
      <c r="BG25" s="189"/>
      <c r="BH25" s="189"/>
      <c r="BI25" s="189"/>
      <c r="BJ25" s="189"/>
      <c r="BK25" s="189"/>
      <c r="BL25" s="189"/>
      <c r="BM25" s="67" t="s">
        <v>235</v>
      </c>
      <c r="BN25" s="189" t="s">
        <v>236</v>
      </c>
      <c r="BO25" s="189"/>
      <c r="BP25" s="189"/>
      <c r="BQ25" s="189"/>
      <c r="BR25" s="189"/>
      <c r="BS25" s="189"/>
      <c r="BT25" s="189"/>
      <c r="BU25" s="61" t="s">
        <v>164</v>
      </c>
      <c r="BV25" s="61" t="s">
        <v>165</v>
      </c>
      <c r="BW25" s="61" t="s">
        <v>166</v>
      </c>
      <c r="BX25" s="61" t="s">
        <v>167</v>
      </c>
      <c r="BY25" s="61" t="s">
        <v>168</v>
      </c>
      <c r="BZ25" s="60" t="s">
        <v>169</v>
      </c>
      <c r="CA25" s="61" t="s">
        <v>170</v>
      </c>
      <c r="CB25" s="61">
        <f t="shared" si="5"/>
        <v>15</v>
      </c>
      <c r="CC25" s="61">
        <f t="shared" si="6"/>
        <v>15</v>
      </c>
      <c r="CD25" s="61">
        <f t="shared" si="7"/>
        <v>15</v>
      </c>
      <c r="CE25" s="61">
        <f t="shared" si="8"/>
        <v>15</v>
      </c>
      <c r="CF25" s="61">
        <f t="shared" si="9"/>
        <v>15</v>
      </c>
      <c r="CG25" s="61">
        <f t="shared" si="10"/>
        <v>15</v>
      </c>
      <c r="CH25" s="61">
        <f t="shared" si="11"/>
        <v>10</v>
      </c>
      <c r="CI25" s="61">
        <f t="shared" si="12"/>
        <v>100</v>
      </c>
      <c r="CJ25" s="61" t="str">
        <f t="shared" si="13"/>
        <v>Fuerte</v>
      </c>
      <c r="CK25" s="61" t="s">
        <v>171</v>
      </c>
      <c r="CL25" s="61" t="str">
        <f t="shared" si="14"/>
        <v>Fuerte</v>
      </c>
      <c r="CM25" s="61" t="str">
        <f t="shared" si="15"/>
        <v>Fuerte</v>
      </c>
      <c r="CN25" s="61" t="str">
        <f t="shared" si="16"/>
        <v>Fuerte</v>
      </c>
      <c r="CO25" s="61" t="s">
        <v>172</v>
      </c>
      <c r="CP25" s="61" t="s">
        <v>193</v>
      </c>
      <c r="CQ25" s="61">
        <f t="shared" si="17"/>
        <v>2</v>
      </c>
      <c r="CR25" s="61">
        <f t="shared" si="18"/>
        <v>1</v>
      </c>
      <c r="CS25" s="61">
        <f t="shared" ref="CS25:CT25" si="21">IF(BA25-CQ25&lt;=0,1,BA25-CQ25)</f>
        <v>1</v>
      </c>
      <c r="CT25" s="61">
        <f t="shared" si="21"/>
        <v>4</v>
      </c>
      <c r="CU25" s="61" t="str">
        <f>IF(CP25&lt;&gt;"",INDEX('Ayuda Diligenciamiento'!$AG$11:$AK$15,MATCH(CS25,'Ayuda Diligenciamiento'!$AF$11:$AF$15,0),MATCH(CT25,'Ayuda Diligenciamiento'!$AG$10:$AK$10,0)),"")</f>
        <v>MAYOR</v>
      </c>
      <c r="CV25" s="60">
        <f t="shared" si="20"/>
        <v>4</v>
      </c>
    </row>
    <row r="26" spans="1:100" ht="159.65" customHeight="1" x14ac:dyDescent="0.35">
      <c r="A26" s="68" t="s">
        <v>233</v>
      </c>
      <c r="B26" s="215" t="s">
        <v>239</v>
      </c>
      <c r="C26" s="215"/>
      <c r="D26" s="215"/>
      <c r="E26" s="215"/>
      <c r="F26" s="215"/>
      <c r="G26" s="214" t="s">
        <v>240</v>
      </c>
      <c r="H26" s="214"/>
      <c r="I26" s="214"/>
      <c r="J26" s="214"/>
      <c r="K26" s="214"/>
      <c r="L26" s="214"/>
      <c r="M26" s="214"/>
      <c r="N26" s="214"/>
      <c r="O26" s="216" t="s">
        <v>241</v>
      </c>
      <c r="P26" s="216"/>
      <c r="Q26" s="216"/>
      <c r="R26" s="216"/>
      <c r="S26" s="216"/>
      <c r="T26" s="216"/>
      <c r="U26" s="216"/>
      <c r="V26" s="216"/>
      <c r="W26" s="64" t="s">
        <v>614</v>
      </c>
      <c r="X26" s="192" t="s">
        <v>242</v>
      </c>
      <c r="Y26" s="192"/>
      <c r="Z26" s="192"/>
      <c r="AA26" s="192"/>
      <c r="AB26" s="192"/>
      <c r="AC26" s="192"/>
      <c r="AD26" s="192"/>
      <c r="AE26" s="192"/>
      <c r="AF26" s="66" t="s">
        <v>159</v>
      </c>
      <c r="AG26" s="66" t="s">
        <v>159</v>
      </c>
      <c r="AH26" s="66" t="s">
        <v>159</v>
      </c>
      <c r="AI26" s="66" t="s">
        <v>159</v>
      </c>
      <c r="AJ26" s="66" t="s">
        <v>159</v>
      </c>
      <c r="AK26" s="66" t="s">
        <v>159</v>
      </c>
      <c r="AL26" s="66" t="s">
        <v>160</v>
      </c>
      <c r="AM26" s="66" t="s">
        <v>160</v>
      </c>
      <c r="AN26" s="66" t="s">
        <v>160</v>
      </c>
      <c r="AO26" s="66" t="s">
        <v>159</v>
      </c>
      <c r="AP26" s="66" t="s">
        <v>159</v>
      </c>
      <c r="AQ26" s="66" t="s">
        <v>159</v>
      </c>
      <c r="AR26" s="66" t="s">
        <v>159</v>
      </c>
      <c r="AS26" s="66" t="s">
        <v>159</v>
      </c>
      <c r="AT26" s="66" t="s">
        <v>160</v>
      </c>
      <c r="AU26" s="66" t="s">
        <v>160</v>
      </c>
      <c r="AV26" s="66" t="s">
        <v>160</v>
      </c>
      <c r="AW26" s="66" t="s">
        <v>160</v>
      </c>
      <c r="AX26" s="66" t="s">
        <v>160</v>
      </c>
      <c r="AY26" s="8">
        <f>COUNTIF(AF26:AX26, "SI")</f>
        <v>11</v>
      </c>
      <c r="AZ26" s="8" t="str">
        <f>IF($AU26="SI","CATASTRÓFICO",IF($AY26=0,".",IF($AY26&lt;6,"MODERADO",IF($AY26&lt;12,"MAYOR","CATASTRÓFICO"))))</f>
        <v>MAYOR</v>
      </c>
      <c r="BA26" s="66">
        <v>4</v>
      </c>
      <c r="BB26" s="8">
        <f>IF(AZ26="MODERADO",3,IF(AZ26="MAYOR",4,IF(AZ26="CATASTRÓFICO",5,"0")))</f>
        <v>4</v>
      </c>
      <c r="BC26" s="8">
        <f>IF($BB26=5,5,IF(AND($BB26=4,$BA26&gt;2),5,IF(AND($BB26=4,$BA26&lt;3),4,IF(AND($BB26=3,$BA26=5),5,IF(AND($BB26=3,$BA26&gt;2),4,IF(AND($BB26=3,$BA26&lt;3),3,0))))))</f>
        <v>5</v>
      </c>
      <c r="BD26" s="8" t="str">
        <f>IF(BC26=5,"CATASTRÓFICO",IF(BC26=4,"MAYOR",IF(BC26=3,"MODERADO",".")))</f>
        <v>CATASTRÓFICO</v>
      </c>
      <c r="BE26" s="217" t="s">
        <v>244</v>
      </c>
      <c r="BF26" s="217"/>
      <c r="BG26" s="217"/>
      <c r="BH26" s="217"/>
      <c r="BI26" s="217"/>
      <c r="BJ26" s="217"/>
      <c r="BK26" s="217"/>
      <c r="BL26" s="217"/>
      <c r="BM26" s="65" t="s">
        <v>245</v>
      </c>
      <c r="BN26" s="217" t="s">
        <v>246</v>
      </c>
      <c r="BO26" s="217"/>
      <c r="BP26" s="217"/>
      <c r="BQ26" s="217"/>
      <c r="BR26" s="217"/>
      <c r="BS26" s="217"/>
      <c r="BT26" s="217"/>
      <c r="BU26" s="61" t="s">
        <v>164</v>
      </c>
      <c r="BV26" s="61" t="s">
        <v>165</v>
      </c>
      <c r="BW26" s="61" t="s">
        <v>166</v>
      </c>
      <c r="BX26" s="61" t="s">
        <v>167</v>
      </c>
      <c r="BY26" s="61" t="s">
        <v>168</v>
      </c>
      <c r="BZ26" s="60" t="s">
        <v>169</v>
      </c>
      <c r="CA26" s="61" t="s">
        <v>170</v>
      </c>
      <c r="CB26" s="61">
        <f t="shared" si="5"/>
        <v>15</v>
      </c>
      <c r="CC26" s="61">
        <f t="shared" si="6"/>
        <v>15</v>
      </c>
      <c r="CD26" s="61">
        <f t="shared" si="7"/>
        <v>15</v>
      </c>
      <c r="CE26" s="61">
        <f t="shared" si="8"/>
        <v>15</v>
      </c>
      <c r="CF26" s="61">
        <f t="shared" si="9"/>
        <v>15</v>
      </c>
      <c r="CG26" s="61">
        <f t="shared" si="10"/>
        <v>15</v>
      </c>
      <c r="CH26" s="61">
        <f t="shared" si="11"/>
        <v>10</v>
      </c>
      <c r="CI26" s="61">
        <f t="shared" si="12"/>
        <v>100</v>
      </c>
      <c r="CJ26" s="61" t="str">
        <f t="shared" si="13"/>
        <v>Fuerte</v>
      </c>
      <c r="CK26" s="61" t="s">
        <v>171</v>
      </c>
      <c r="CL26" s="61" t="str">
        <f t="shared" si="14"/>
        <v>Fuerte</v>
      </c>
      <c r="CM26" s="61" t="str">
        <f t="shared" si="15"/>
        <v>Fuerte</v>
      </c>
      <c r="CN26" s="61" t="str">
        <f t="shared" si="16"/>
        <v>Fuerte</v>
      </c>
      <c r="CO26" s="61" t="s">
        <v>172</v>
      </c>
      <c r="CP26" s="61" t="s">
        <v>193</v>
      </c>
      <c r="CQ26" s="61">
        <f t="shared" ref="CQ26:CQ33" si="22">IF(CO26="Directamente",IF(CN26="Fuerte", 2, IF(CN26="Moderado", 1,0)),0)</f>
        <v>2</v>
      </c>
      <c r="CR26" s="61">
        <f t="shared" ref="CR26:CR33" si="23">IF(CP26="Directamente",IF(CN26="Fuerte",2,IF(CN26="Moderado",1,0)),IF(AND(CP26="Indirectamente",CN26="Fuerte"),1,0))</f>
        <v>1</v>
      </c>
      <c r="CS26" s="61">
        <f t="shared" ref="CS26:CS33" si="24">IF(BA26-CQ26&lt;=0,1,BA26-CQ26)</f>
        <v>2</v>
      </c>
      <c r="CT26" s="61">
        <f t="shared" ref="CT26:CT33" si="25">IF(BB26-CR26&lt;=0,1,BB26-CR26)</f>
        <v>3</v>
      </c>
      <c r="CU26" s="61" t="str">
        <f>IF(CP26&lt;&gt;"",INDEX('Ayuda Diligenciamiento'!$AG$11:$AK$15,MATCH(CS26,'Ayuda Diligenciamiento'!$AF$11:$AF$15,0),MATCH(CT26,'Ayuda Diligenciamiento'!$AG$10:$AK$10,0)),"")</f>
        <v>MODERADO</v>
      </c>
      <c r="CV26" s="60">
        <f t="shared" si="20"/>
        <v>3</v>
      </c>
    </row>
    <row r="27" spans="1:100" ht="153" customHeight="1" x14ac:dyDescent="0.35">
      <c r="A27" s="68" t="s">
        <v>237</v>
      </c>
      <c r="B27" s="215" t="s">
        <v>247</v>
      </c>
      <c r="C27" s="215"/>
      <c r="D27" s="215"/>
      <c r="E27" s="215"/>
      <c r="F27" s="215"/>
      <c r="G27" s="214" t="s">
        <v>248</v>
      </c>
      <c r="H27" s="214"/>
      <c r="I27" s="214"/>
      <c r="J27" s="214"/>
      <c r="K27" s="214"/>
      <c r="L27" s="214"/>
      <c r="M27" s="214"/>
      <c r="N27" s="214"/>
      <c r="O27" s="192" t="s">
        <v>249</v>
      </c>
      <c r="P27" s="192"/>
      <c r="Q27" s="192"/>
      <c r="R27" s="192"/>
      <c r="S27" s="192"/>
      <c r="T27" s="192"/>
      <c r="U27" s="192"/>
      <c r="V27" s="192"/>
      <c r="W27" s="64" t="s">
        <v>614</v>
      </c>
      <c r="X27" s="192" t="s">
        <v>250</v>
      </c>
      <c r="Y27" s="192"/>
      <c r="Z27" s="192"/>
      <c r="AA27" s="192"/>
      <c r="AB27" s="192"/>
      <c r="AC27" s="192"/>
      <c r="AD27" s="192"/>
      <c r="AE27" s="192"/>
      <c r="AF27" s="66" t="s">
        <v>159</v>
      </c>
      <c r="AG27" s="66" t="s">
        <v>159</v>
      </c>
      <c r="AH27" s="66" t="s">
        <v>159</v>
      </c>
      <c r="AI27" s="66" t="s">
        <v>159</v>
      </c>
      <c r="AJ27" s="66" t="s">
        <v>159</v>
      </c>
      <c r="AK27" s="66" t="s">
        <v>159</v>
      </c>
      <c r="AL27" s="66" t="s">
        <v>159</v>
      </c>
      <c r="AM27" s="66" t="s">
        <v>160</v>
      </c>
      <c r="AN27" s="66" t="s">
        <v>160</v>
      </c>
      <c r="AO27" s="66" t="s">
        <v>159</v>
      </c>
      <c r="AP27" s="66" t="s">
        <v>159</v>
      </c>
      <c r="AQ27" s="66" t="s">
        <v>159</v>
      </c>
      <c r="AR27" s="66" t="s">
        <v>159</v>
      </c>
      <c r="AS27" s="66" t="s">
        <v>159</v>
      </c>
      <c r="AT27" s="66" t="s">
        <v>159</v>
      </c>
      <c r="AU27" s="66" t="s">
        <v>160</v>
      </c>
      <c r="AV27" s="66" t="s">
        <v>159</v>
      </c>
      <c r="AW27" s="66" t="s">
        <v>159</v>
      </c>
      <c r="AX27" s="66" t="s">
        <v>160</v>
      </c>
      <c r="AY27" s="8">
        <f t="shared" ref="AY27:AY33" si="26">COUNTIF(AF27:AX27, "SI")</f>
        <v>15</v>
      </c>
      <c r="AZ27" s="8" t="str">
        <f t="shared" ref="AZ27:AZ33" si="27">IF($AU27="SI","CATASTRÓFICO",IF($AY27=0,".",IF($AY27&lt;6,"MODERADO",IF($AY27&lt;12,"MAYOR","CATASTRÓFICO"))))</f>
        <v>CATASTRÓFICO</v>
      </c>
      <c r="BA27" s="66">
        <v>5</v>
      </c>
      <c r="BB27" s="8">
        <f t="shared" ref="BB27:BB33" si="28">IF(AZ27="MODERADO",3,IF(AZ27="MAYOR",4,IF(AZ27="CATASTRÓFICO",5,"0")))</f>
        <v>5</v>
      </c>
      <c r="BC27" s="8">
        <f t="shared" ref="BC27:BC33" si="29">IF($BB27=5,5,IF(AND($BB27=4,$BA27&gt;2),5,IF(AND($BB27=4,$BA27&lt;3),4,IF(AND($BB27=3,$BA27=5),5,IF(AND($BB27=3,$BA27&gt;2),4,IF(AND($BB27=3,$BA27&lt;3),3,0))))))</f>
        <v>5</v>
      </c>
      <c r="BD27" s="8" t="str">
        <f t="shared" ref="BD27:BD33" si="30">IF(BC27=5,"CATASTRÓFICO",IF(BC27=4,"MAYOR",IF(BC27=3,"MODERADO",".")))</f>
        <v>CATASTRÓFICO</v>
      </c>
      <c r="BE27" s="217" t="s">
        <v>252</v>
      </c>
      <c r="BF27" s="217"/>
      <c r="BG27" s="217"/>
      <c r="BH27" s="217"/>
      <c r="BI27" s="217"/>
      <c r="BJ27" s="217"/>
      <c r="BK27" s="217"/>
      <c r="BL27" s="217"/>
      <c r="BM27" s="65" t="s">
        <v>253</v>
      </c>
      <c r="BN27" s="217" t="s">
        <v>254</v>
      </c>
      <c r="BO27" s="217"/>
      <c r="BP27" s="217"/>
      <c r="BQ27" s="217"/>
      <c r="BR27" s="217"/>
      <c r="BS27" s="217"/>
      <c r="BT27" s="217"/>
      <c r="BU27" s="61" t="s">
        <v>164</v>
      </c>
      <c r="BV27" s="61" t="s">
        <v>165</v>
      </c>
      <c r="BW27" s="61" t="s">
        <v>166</v>
      </c>
      <c r="BX27" s="61" t="s">
        <v>167</v>
      </c>
      <c r="BY27" s="61" t="s">
        <v>168</v>
      </c>
      <c r="BZ27" s="60" t="s">
        <v>169</v>
      </c>
      <c r="CA27" s="61" t="s">
        <v>170</v>
      </c>
      <c r="CB27" s="61">
        <f t="shared" si="5"/>
        <v>15</v>
      </c>
      <c r="CC27" s="61">
        <f t="shared" si="6"/>
        <v>15</v>
      </c>
      <c r="CD27" s="61">
        <f t="shared" si="7"/>
        <v>15</v>
      </c>
      <c r="CE27" s="61">
        <f t="shared" si="8"/>
        <v>15</v>
      </c>
      <c r="CF27" s="61">
        <f t="shared" si="9"/>
        <v>15</v>
      </c>
      <c r="CG27" s="61">
        <f t="shared" si="10"/>
        <v>15</v>
      </c>
      <c r="CH27" s="61">
        <f t="shared" si="11"/>
        <v>10</v>
      </c>
      <c r="CI27" s="61">
        <f t="shared" si="12"/>
        <v>100</v>
      </c>
      <c r="CJ27" s="61" t="str">
        <f t="shared" si="13"/>
        <v>Fuerte</v>
      </c>
      <c r="CK27" s="61" t="s">
        <v>171</v>
      </c>
      <c r="CL27" s="61" t="str">
        <f t="shared" si="14"/>
        <v>Fuerte</v>
      </c>
      <c r="CM27" s="61" t="str">
        <f t="shared" si="15"/>
        <v>Fuerte</v>
      </c>
      <c r="CN27" s="61" t="str">
        <f t="shared" si="16"/>
        <v>Fuerte</v>
      </c>
      <c r="CO27" s="61" t="s">
        <v>172</v>
      </c>
      <c r="CP27" s="61" t="s">
        <v>193</v>
      </c>
      <c r="CQ27" s="61">
        <f t="shared" si="22"/>
        <v>2</v>
      </c>
      <c r="CR27" s="61">
        <f t="shared" si="23"/>
        <v>1</v>
      </c>
      <c r="CS27" s="61">
        <f t="shared" si="24"/>
        <v>3</v>
      </c>
      <c r="CT27" s="61">
        <f t="shared" si="25"/>
        <v>4</v>
      </c>
      <c r="CU27" s="61" t="str">
        <f>IF(CP27&lt;&gt;"",INDEX('Ayuda Diligenciamiento'!$AG$11:$AK$15,MATCH(CS27,'Ayuda Diligenciamiento'!$AF$11:$AF$15,0),MATCH(CT27,'Ayuda Diligenciamiento'!$AG$10:$AK$10,0)),"")</f>
        <v>MAYOR</v>
      </c>
      <c r="CV27" s="60">
        <f t="shared" si="20"/>
        <v>4</v>
      </c>
    </row>
    <row r="28" spans="1:100" ht="179.15" customHeight="1" x14ac:dyDescent="0.35">
      <c r="A28" s="68" t="s">
        <v>238</v>
      </c>
      <c r="B28" s="215" t="s">
        <v>260</v>
      </c>
      <c r="C28" s="215"/>
      <c r="D28" s="215"/>
      <c r="E28" s="215"/>
      <c r="F28" s="215"/>
      <c r="G28" s="214" t="s">
        <v>261</v>
      </c>
      <c r="H28" s="214"/>
      <c r="I28" s="214"/>
      <c r="J28" s="214"/>
      <c r="K28" s="214"/>
      <c r="L28" s="214"/>
      <c r="M28" s="214"/>
      <c r="N28" s="214"/>
      <c r="O28" s="192" t="s">
        <v>255</v>
      </c>
      <c r="P28" s="192"/>
      <c r="Q28" s="192"/>
      <c r="R28" s="192"/>
      <c r="S28" s="192"/>
      <c r="T28" s="192"/>
      <c r="U28" s="192"/>
      <c r="V28" s="192"/>
      <c r="W28" s="64" t="s">
        <v>614</v>
      </c>
      <c r="X28" s="192" t="s">
        <v>262</v>
      </c>
      <c r="Y28" s="192"/>
      <c r="Z28" s="192"/>
      <c r="AA28" s="192"/>
      <c r="AB28" s="192"/>
      <c r="AC28" s="192"/>
      <c r="AD28" s="192"/>
      <c r="AE28" s="192"/>
      <c r="AF28" s="66" t="s">
        <v>159</v>
      </c>
      <c r="AG28" s="66" t="s">
        <v>159</v>
      </c>
      <c r="AH28" s="66" t="s">
        <v>159</v>
      </c>
      <c r="AI28" s="66" t="s">
        <v>159</v>
      </c>
      <c r="AJ28" s="66" t="s">
        <v>159</v>
      </c>
      <c r="AK28" s="66" t="s">
        <v>159</v>
      </c>
      <c r="AL28" s="66" t="s">
        <v>159</v>
      </c>
      <c r="AM28" s="66" t="s">
        <v>160</v>
      </c>
      <c r="AN28" s="66" t="s">
        <v>160</v>
      </c>
      <c r="AO28" s="66" t="s">
        <v>159</v>
      </c>
      <c r="AP28" s="66" t="s">
        <v>159</v>
      </c>
      <c r="AQ28" s="66" t="s">
        <v>159</v>
      </c>
      <c r="AR28" s="66" t="s">
        <v>159</v>
      </c>
      <c r="AS28" s="66" t="s">
        <v>159</v>
      </c>
      <c r="AT28" s="66" t="s">
        <v>159</v>
      </c>
      <c r="AU28" s="66" t="s">
        <v>160</v>
      </c>
      <c r="AV28" s="66" t="s">
        <v>159</v>
      </c>
      <c r="AW28" s="66" t="s">
        <v>160</v>
      </c>
      <c r="AX28" s="66" t="s">
        <v>160</v>
      </c>
      <c r="AY28" s="8">
        <f t="shared" si="26"/>
        <v>14</v>
      </c>
      <c r="AZ28" s="8" t="str">
        <f t="shared" si="27"/>
        <v>CATASTRÓFICO</v>
      </c>
      <c r="BA28" s="66">
        <v>3</v>
      </c>
      <c r="BB28" s="8">
        <f t="shared" si="28"/>
        <v>5</v>
      </c>
      <c r="BC28" s="8">
        <f t="shared" si="29"/>
        <v>5</v>
      </c>
      <c r="BD28" s="8" t="str">
        <f t="shared" si="30"/>
        <v>CATASTRÓFICO</v>
      </c>
      <c r="BE28" s="217" t="s">
        <v>264</v>
      </c>
      <c r="BF28" s="217"/>
      <c r="BG28" s="217"/>
      <c r="BH28" s="217"/>
      <c r="BI28" s="217"/>
      <c r="BJ28" s="217"/>
      <c r="BK28" s="217"/>
      <c r="BL28" s="217"/>
      <c r="BM28" s="65" t="s">
        <v>257</v>
      </c>
      <c r="BN28" s="217" t="s">
        <v>259</v>
      </c>
      <c r="BO28" s="217"/>
      <c r="BP28" s="217"/>
      <c r="BQ28" s="217"/>
      <c r="BR28" s="217"/>
      <c r="BS28" s="217"/>
      <c r="BT28" s="217"/>
      <c r="BU28" s="61" t="s">
        <v>164</v>
      </c>
      <c r="BV28" s="61" t="s">
        <v>165</v>
      </c>
      <c r="BW28" s="61" t="s">
        <v>166</v>
      </c>
      <c r="BX28" s="61" t="s">
        <v>167</v>
      </c>
      <c r="BY28" s="61" t="s">
        <v>168</v>
      </c>
      <c r="BZ28" s="60" t="s">
        <v>169</v>
      </c>
      <c r="CA28" s="61" t="s">
        <v>170</v>
      </c>
      <c r="CB28" s="61">
        <f t="shared" si="5"/>
        <v>15</v>
      </c>
      <c r="CC28" s="61">
        <f t="shared" si="6"/>
        <v>15</v>
      </c>
      <c r="CD28" s="61">
        <f t="shared" si="7"/>
        <v>15</v>
      </c>
      <c r="CE28" s="61">
        <f t="shared" si="8"/>
        <v>15</v>
      </c>
      <c r="CF28" s="61">
        <f t="shared" si="9"/>
        <v>15</v>
      </c>
      <c r="CG28" s="61">
        <f t="shared" si="10"/>
        <v>15</v>
      </c>
      <c r="CH28" s="61">
        <f t="shared" si="11"/>
        <v>10</v>
      </c>
      <c r="CI28" s="61">
        <f t="shared" si="12"/>
        <v>100</v>
      </c>
      <c r="CJ28" s="61" t="str">
        <f t="shared" si="13"/>
        <v>Fuerte</v>
      </c>
      <c r="CK28" s="61" t="s">
        <v>171</v>
      </c>
      <c r="CL28" s="61" t="str">
        <f t="shared" si="14"/>
        <v>Fuerte</v>
      </c>
      <c r="CM28" s="61" t="str">
        <f t="shared" si="15"/>
        <v>Fuerte</v>
      </c>
      <c r="CN28" s="61" t="str">
        <f t="shared" si="16"/>
        <v>Fuerte</v>
      </c>
      <c r="CO28" s="61" t="s">
        <v>172</v>
      </c>
      <c r="CP28" s="61" t="s">
        <v>193</v>
      </c>
      <c r="CQ28" s="61">
        <f t="shared" si="22"/>
        <v>2</v>
      </c>
      <c r="CR28" s="61">
        <f t="shared" si="23"/>
        <v>1</v>
      </c>
      <c r="CS28" s="61">
        <f t="shared" si="24"/>
        <v>1</v>
      </c>
      <c r="CT28" s="61">
        <f t="shared" si="25"/>
        <v>4</v>
      </c>
      <c r="CU28" s="61" t="str">
        <f>IF(CP28&lt;&gt;"",INDEX('Ayuda Diligenciamiento'!$AG$11:$AK$15,MATCH(CS28,'Ayuda Diligenciamiento'!$AF$11:$AF$15,0),MATCH(CT28,'Ayuda Diligenciamiento'!$AG$10:$AK$10,0)),"")</f>
        <v>MAYOR</v>
      </c>
      <c r="CV28" s="60">
        <f t="shared" si="20"/>
        <v>4</v>
      </c>
    </row>
    <row r="29" spans="1:100" ht="200.15" customHeight="1" x14ac:dyDescent="0.35">
      <c r="A29" s="68" t="s">
        <v>243</v>
      </c>
      <c r="B29" s="215" t="s">
        <v>265</v>
      </c>
      <c r="C29" s="215"/>
      <c r="D29" s="215"/>
      <c r="E29" s="215"/>
      <c r="F29" s="215"/>
      <c r="G29" s="214" t="s">
        <v>617</v>
      </c>
      <c r="H29" s="214"/>
      <c r="I29" s="214"/>
      <c r="J29" s="214"/>
      <c r="K29" s="214"/>
      <c r="L29" s="214"/>
      <c r="M29" s="214"/>
      <c r="N29" s="214"/>
      <c r="O29" s="192" t="s">
        <v>255</v>
      </c>
      <c r="P29" s="192"/>
      <c r="Q29" s="192"/>
      <c r="R29" s="192"/>
      <c r="S29" s="192"/>
      <c r="T29" s="192"/>
      <c r="U29" s="192"/>
      <c r="V29" s="192"/>
      <c r="W29" s="64" t="s">
        <v>614</v>
      </c>
      <c r="X29" s="192" t="s">
        <v>266</v>
      </c>
      <c r="Y29" s="192"/>
      <c r="Z29" s="192"/>
      <c r="AA29" s="192"/>
      <c r="AB29" s="192"/>
      <c r="AC29" s="192"/>
      <c r="AD29" s="192"/>
      <c r="AE29" s="192"/>
      <c r="AF29" s="66" t="s">
        <v>159</v>
      </c>
      <c r="AG29" s="66" t="s">
        <v>159</v>
      </c>
      <c r="AH29" s="66" t="s">
        <v>159</v>
      </c>
      <c r="AI29" s="66" t="s">
        <v>159</v>
      </c>
      <c r="AJ29" s="66" t="s">
        <v>159</v>
      </c>
      <c r="AK29" s="66" t="s">
        <v>159</v>
      </c>
      <c r="AL29" s="66" t="s">
        <v>159</v>
      </c>
      <c r="AM29" s="66" t="s">
        <v>160</v>
      </c>
      <c r="AN29" s="66" t="s">
        <v>160</v>
      </c>
      <c r="AO29" s="66" t="s">
        <v>159</v>
      </c>
      <c r="AP29" s="66" t="s">
        <v>159</v>
      </c>
      <c r="AQ29" s="66" t="s">
        <v>159</v>
      </c>
      <c r="AR29" s="66" t="s">
        <v>159</v>
      </c>
      <c r="AS29" s="66" t="s">
        <v>159</v>
      </c>
      <c r="AT29" s="66" t="s">
        <v>159</v>
      </c>
      <c r="AU29" s="66" t="s">
        <v>160</v>
      </c>
      <c r="AV29" s="66" t="s">
        <v>159</v>
      </c>
      <c r="AW29" s="66" t="s">
        <v>160</v>
      </c>
      <c r="AX29" s="66" t="s">
        <v>160</v>
      </c>
      <c r="AY29" s="8">
        <f t="shared" si="26"/>
        <v>14</v>
      </c>
      <c r="AZ29" s="8" t="str">
        <f t="shared" si="27"/>
        <v>CATASTRÓFICO</v>
      </c>
      <c r="BA29" s="66">
        <v>1</v>
      </c>
      <c r="BB29" s="8">
        <f t="shared" si="28"/>
        <v>5</v>
      </c>
      <c r="BC29" s="8">
        <f t="shared" si="29"/>
        <v>5</v>
      </c>
      <c r="BD29" s="8" t="str">
        <f t="shared" si="30"/>
        <v>CATASTRÓFICO</v>
      </c>
      <c r="BE29" s="217" t="s">
        <v>267</v>
      </c>
      <c r="BF29" s="220"/>
      <c r="BG29" s="220"/>
      <c r="BH29" s="220"/>
      <c r="BI29" s="220"/>
      <c r="BJ29" s="220"/>
      <c r="BK29" s="220"/>
      <c r="BL29" s="220"/>
      <c r="BM29" s="65" t="s">
        <v>268</v>
      </c>
      <c r="BN29" s="217" t="s">
        <v>269</v>
      </c>
      <c r="BO29" s="217"/>
      <c r="BP29" s="217"/>
      <c r="BQ29" s="217"/>
      <c r="BR29" s="217"/>
      <c r="BS29" s="217"/>
      <c r="BT29" s="217"/>
      <c r="BU29" s="61" t="s">
        <v>164</v>
      </c>
      <c r="BV29" s="61" t="s">
        <v>165</v>
      </c>
      <c r="BW29" s="61" t="s">
        <v>166</v>
      </c>
      <c r="BX29" s="61" t="s">
        <v>167</v>
      </c>
      <c r="BY29" s="61" t="s">
        <v>168</v>
      </c>
      <c r="BZ29" s="60" t="s">
        <v>169</v>
      </c>
      <c r="CA29" s="61" t="s">
        <v>170</v>
      </c>
      <c r="CB29" s="61">
        <f t="shared" si="5"/>
        <v>15</v>
      </c>
      <c r="CC29" s="61">
        <f t="shared" si="6"/>
        <v>15</v>
      </c>
      <c r="CD29" s="61">
        <f t="shared" si="7"/>
        <v>15</v>
      </c>
      <c r="CE29" s="61">
        <f t="shared" si="8"/>
        <v>15</v>
      </c>
      <c r="CF29" s="61">
        <f t="shared" si="9"/>
        <v>15</v>
      </c>
      <c r="CG29" s="61">
        <f t="shared" si="10"/>
        <v>15</v>
      </c>
      <c r="CH29" s="61">
        <f t="shared" si="11"/>
        <v>10</v>
      </c>
      <c r="CI29" s="61">
        <f t="shared" si="12"/>
        <v>100</v>
      </c>
      <c r="CJ29" s="61" t="str">
        <f t="shared" si="13"/>
        <v>Fuerte</v>
      </c>
      <c r="CK29" s="61" t="s">
        <v>171</v>
      </c>
      <c r="CL29" s="61" t="str">
        <f t="shared" si="14"/>
        <v>Fuerte</v>
      </c>
      <c r="CM29" s="61" t="str">
        <f t="shared" si="15"/>
        <v>Fuerte</v>
      </c>
      <c r="CN29" s="61" t="str">
        <f t="shared" si="16"/>
        <v>Fuerte</v>
      </c>
      <c r="CO29" s="61" t="s">
        <v>172</v>
      </c>
      <c r="CP29" s="61" t="s">
        <v>193</v>
      </c>
      <c r="CQ29" s="61">
        <f t="shared" si="22"/>
        <v>2</v>
      </c>
      <c r="CR29" s="61">
        <f t="shared" si="23"/>
        <v>1</v>
      </c>
      <c r="CS29" s="61">
        <f t="shared" si="24"/>
        <v>1</v>
      </c>
      <c r="CT29" s="61">
        <f t="shared" si="25"/>
        <v>4</v>
      </c>
      <c r="CU29" s="61" t="str">
        <f>IF(CP29&lt;&gt;"",INDEX('Ayuda Diligenciamiento'!$AG$11:$AK$15,MATCH(CS29,'Ayuda Diligenciamiento'!$AF$11:$AF$15,0),MATCH(CT29,'Ayuda Diligenciamiento'!$AG$10:$AK$10,0)),"")</f>
        <v>MAYOR</v>
      </c>
      <c r="CV29" s="60">
        <f t="shared" si="20"/>
        <v>4</v>
      </c>
    </row>
    <row r="30" spans="1:100" ht="208.4" customHeight="1" x14ac:dyDescent="0.35">
      <c r="A30" s="68" t="s">
        <v>251</v>
      </c>
      <c r="B30" s="215" t="s">
        <v>270</v>
      </c>
      <c r="C30" s="215"/>
      <c r="D30" s="215"/>
      <c r="E30" s="215"/>
      <c r="F30" s="215"/>
      <c r="G30" s="214" t="s">
        <v>271</v>
      </c>
      <c r="H30" s="214"/>
      <c r="I30" s="214"/>
      <c r="J30" s="214"/>
      <c r="K30" s="214"/>
      <c r="L30" s="214"/>
      <c r="M30" s="214"/>
      <c r="N30" s="214"/>
      <c r="O30" s="192" t="s">
        <v>272</v>
      </c>
      <c r="P30" s="192"/>
      <c r="Q30" s="192"/>
      <c r="R30" s="192"/>
      <c r="S30" s="192"/>
      <c r="T30" s="192"/>
      <c r="U30" s="192"/>
      <c r="V30" s="192"/>
      <c r="W30" s="64" t="s">
        <v>614</v>
      </c>
      <c r="X30" s="192" t="s">
        <v>262</v>
      </c>
      <c r="Y30" s="192"/>
      <c r="Z30" s="192"/>
      <c r="AA30" s="192"/>
      <c r="AB30" s="192"/>
      <c r="AC30" s="192"/>
      <c r="AD30" s="192"/>
      <c r="AE30" s="192"/>
      <c r="AF30" s="66" t="s">
        <v>159</v>
      </c>
      <c r="AG30" s="66" t="s">
        <v>159</v>
      </c>
      <c r="AH30" s="66" t="s">
        <v>159</v>
      </c>
      <c r="AI30" s="66" t="s">
        <v>159</v>
      </c>
      <c r="AJ30" s="66" t="s">
        <v>159</v>
      </c>
      <c r="AK30" s="66" t="s">
        <v>159</v>
      </c>
      <c r="AL30" s="66" t="s">
        <v>159</v>
      </c>
      <c r="AM30" s="66" t="s">
        <v>160</v>
      </c>
      <c r="AN30" s="66" t="s">
        <v>160</v>
      </c>
      <c r="AO30" s="66" t="s">
        <v>159</v>
      </c>
      <c r="AP30" s="66" t="s">
        <v>159</v>
      </c>
      <c r="AQ30" s="66" t="s">
        <v>159</v>
      </c>
      <c r="AR30" s="66" t="s">
        <v>159</v>
      </c>
      <c r="AS30" s="66" t="s">
        <v>159</v>
      </c>
      <c r="AT30" s="66" t="s">
        <v>159</v>
      </c>
      <c r="AU30" s="66" t="s">
        <v>160</v>
      </c>
      <c r="AV30" s="66" t="s">
        <v>159</v>
      </c>
      <c r="AW30" s="66" t="s">
        <v>160</v>
      </c>
      <c r="AX30" s="66" t="s">
        <v>160</v>
      </c>
      <c r="AY30" s="8">
        <f t="shared" si="26"/>
        <v>14</v>
      </c>
      <c r="AZ30" s="8" t="str">
        <f t="shared" si="27"/>
        <v>CATASTRÓFICO</v>
      </c>
      <c r="BA30" s="66">
        <v>1</v>
      </c>
      <c r="BB30" s="8">
        <f t="shared" si="28"/>
        <v>5</v>
      </c>
      <c r="BC30" s="8">
        <f t="shared" si="29"/>
        <v>5</v>
      </c>
      <c r="BD30" s="8" t="str">
        <f t="shared" si="30"/>
        <v>CATASTRÓFICO</v>
      </c>
      <c r="BE30" s="217" t="s">
        <v>273</v>
      </c>
      <c r="BF30" s="217"/>
      <c r="BG30" s="217"/>
      <c r="BH30" s="217"/>
      <c r="BI30" s="217"/>
      <c r="BJ30" s="217"/>
      <c r="BK30" s="217"/>
      <c r="BL30" s="217"/>
      <c r="BM30" s="65" t="s">
        <v>268</v>
      </c>
      <c r="BN30" s="217" t="s">
        <v>274</v>
      </c>
      <c r="BO30" s="217"/>
      <c r="BP30" s="217"/>
      <c r="BQ30" s="217"/>
      <c r="BR30" s="217"/>
      <c r="BS30" s="217"/>
      <c r="BT30" s="217"/>
      <c r="BU30" s="61" t="s">
        <v>164</v>
      </c>
      <c r="BV30" s="61" t="s">
        <v>165</v>
      </c>
      <c r="BW30" s="61" t="s">
        <v>166</v>
      </c>
      <c r="BX30" s="61" t="s">
        <v>167</v>
      </c>
      <c r="BY30" s="61" t="s">
        <v>168</v>
      </c>
      <c r="BZ30" s="60" t="s">
        <v>169</v>
      </c>
      <c r="CA30" s="61" t="s">
        <v>170</v>
      </c>
      <c r="CB30" s="61">
        <f t="shared" si="5"/>
        <v>15</v>
      </c>
      <c r="CC30" s="61">
        <f t="shared" si="6"/>
        <v>15</v>
      </c>
      <c r="CD30" s="61">
        <f t="shared" si="7"/>
        <v>15</v>
      </c>
      <c r="CE30" s="61">
        <f t="shared" si="8"/>
        <v>15</v>
      </c>
      <c r="CF30" s="61">
        <f t="shared" si="9"/>
        <v>15</v>
      </c>
      <c r="CG30" s="61">
        <f t="shared" si="10"/>
        <v>15</v>
      </c>
      <c r="CH30" s="61">
        <f t="shared" si="11"/>
        <v>10</v>
      </c>
      <c r="CI30" s="61">
        <f t="shared" si="12"/>
        <v>100</v>
      </c>
      <c r="CJ30" s="61" t="str">
        <f t="shared" si="13"/>
        <v>Fuerte</v>
      </c>
      <c r="CK30" s="61" t="s">
        <v>171</v>
      </c>
      <c r="CL30" s="61" t="str">
        <f t="shared" si="14"/>
        <v>Fuerte</v>
      </c>
      <c r="CM30" s="61" t="str">
        <f t="shared" si="15"/>
        <v>Fuerte</v>
      </c>
      <c r="CN30" s="61" t="str">
        <f t="shared" si="16"/>
        <v>Fuerte</v>
      </c>
      <c r="CO30" s="61" t="s">
        <v>172</v>
      </c>
      <c r="CP30" s="61" t="s">
        <v>193</v>
      </c>
      <c r="CQ30" s="61">
        <f t="shared" si="22"/>
        <v>2</v>
      </c>
      <c r="CR30" s="61">
        <f t="shared" si="23"/>
        <v>1</v>
      </c>
      <c r="CS30" s="61">
        <f t="shared" si="24"/>
        <v>1</v>
      </c>
      <c r="CT30" s="61">
        <f t="shared" si="25"/>
        <v>4</v>
      </c>
      <c r="CU30" s="61" t="str">
        <f>IF(CP30&lt;&gt;"",INDEX('Ayuda Diligenciamiento'!$AG$11:$AK$15,MATCH(CS30,'Ayuda Diligenciamiento'!$AF$11:$AF$15,0),MATCH(CT30,'Ayuda Diligenciamiento'!$AG$10:$AK$10,0)),"")</f>
        <v>MAYOR</v>
      </c>
      <c r="CV30" s="60">
        <f t="shared" si="20"/>
        <v>4</v>
      </c>
    </row>
    <row r="31" spans="1:100" ht="408.65" customHeight="1" x14ac:dyDescent="0.35">
      <c r="A31" s="68" t="s">
        <v>256</v>
      </c>
      <c r="B31" s="215" t="s">
        <v>270</v>
      </c>
      <c r="C31" s="215"/>
      <c r="D31" s="215"/>
      <c r="E31" s="215"/>
      <c r="F31" s="215"/>
      <c r="G31" s="214" t="s">
        <v>275</v>
      </c>
      <c r="H31" s="214"/>
      <c r="I31" s="214"/>
      <c r="J31" s="214"/>
      <c r="K31" s="214"/>
      <c r="L31" s="214"/>
      <c r="M31" s="214"/>
      <c r="N31" s="214"/>
      <c r="O31" s="192" t="s">
        <v>255</v>
      </c>
      <c r="P31" s="192"/>
      <c r="Q31" s="192"/>
      <c r="R31" s="192"/>
      <c r="S31" s="192"/>
      <c r="T31" s="192"/>
      <c r="U31" s="192"/>
      <c r="V31" s="192"/>
      <c r="W31" s="64" t="s">
        <v>614</v>
      </c>
      <c r="X31" s="192" t="s">
        <v>276</v>
      </c>
      <c r="Y31" s="192"/>
      <c r="Z31" s="192"/>
      <c r="AA31" s="192"/>
      <c r="AB31" s="192"/>
      <c r="AC31" s="192"/>
      <c r="AD31" s="192"/>
      <c r="AE31" s="192"/>
      <c r="AF31" s="66" t="s">
        <v>159</v>
      </c>
      <c r="AG31" s="66" t="s">
        <v>159</v>
      </c>
      <c r="AH31" s="66" t="s">
        <v>159</v>
      </c>
      <c r="AI31" s="66" t="s">
        <v>159</v>
      </c>
      <c r="AJ31" s="66" t="s">
        <v>159</v>
      </c>
      <c r="AK31" s="66" t="s">
        <v>159</v>
      </c>
      <c r="AL31" s="66" t="s">
        <v>159</v>
      </c>
      <c r="AM31" s="66" t="s">
        <v>160</v>
      </c>
      <c r="AN31" s="66" t="s">
        <v>160</v>
      </c>
      <c r="AO31" s="66" t="s">
        <v>159</v>
      </c>
      <c r="AP31" s="66" t="s">
        <v>159</v>
      </c>
      <c r="AQ31" s="66" t="s">
        <v>159</v>
      </c>
      <c r="AR31" s="66" t="s">
        <v>159</v>
      </c>
      <c r="AS31" s="66" t="s">
        <v>159</v>
      </c>
      <c r="AT31" s="66" t="s">
        <v>159</v>
      </c>
      <c r="AU31" s="66" t="s">
        <v>160</v>
      </c>
      <c r="AV31" s="66" t="s">
        <v>159</v>
      </c>
      <c r="AW31" s="66" t="s">
        <v>160</v>
      </c>
      <c r="AX31" s="66" t="s">
        <v>160</v>
      </c>
      <c r="AY31" s="8">
        <f t="shared" si="26"/>
        <v>14</v>
      </c>
      <c r="AZ31" s="8" t="str">
        <f t="shared" si="27"/>
        <v>CATASTRÓFICO</v>
      </c>
      <c r="BA31" s="66">
        <v>3</v>
      </c>
      <c r="BB31" s="8">
        <f t="shared" si="28"/>
        <v>5</v>
      </c>
      <c r="BC31" s="8">
        <f t="shared" si="29"/>
        <v>5</v>
      </c>
      <c r="BD31" s="8" t="str">
        <f t="shared" si="30"/>
        <v>CATASTRÓFICO</v>
      </c>
      <c r="BE31" s="217" t="s">
        <v>277</v>
      </c>
      <c r="BF31" s="217"/>
      <c r="BG31" s="217"/>
      <c r="BH31" s="217"/>
      <c r="BI31" s="217"/>
      <c r="BJ31" s="217"/>
      <c r="BK31" s="217"/>
      <c r="BL31" s="217"/>
      <c r="BM31" s="65" t="s">
        <v>268</v>
      </c>
      <c r="BN31" s="217" t="s">
        <v>278</v>
      </c>
      <c r="BO31" s="217"/>
      <c r="BP31" s="217"/>
      <c r="BQ31" s="217"/>
      <c r="BR31" s="217"/>
      <c r="BS31" s="217"/>
      <c r="BT31" s="217"/>
      <c r="BU31" s="61" t="s">
        <v>164</v>
      </c>
      <c r="BV31" s="61" t="s">
        <v>165</v>
      </c>
      <c r="BW31" s="61" t="s">
        <v>166</v>
      </c>
      <c r="BX31" s="61" t="s">
        <v>167</v>
      </c>
      <c r="BY31" s="61" t="s">
        <v>168</v>
      </c>
      <c r="BZ31" s="60" t="s">
        <v>169</v>
      </c>
      <c r="CA31" s="61" t="s">
        <v>170</v>
      </c>
      <c r="CB31" s="61">
        <f t="shared" si="5"/>
        <v>15</v>
      </c>
      <c r="CC31" s="61">
        <f t="shared" si="6"/>
        <v>15</v>
      </c>
      <c r="CD31" s="61">
        <f t="shared" si="7"/>
        <v>15</v>
      </c>
      <c r="CE31" s="61">
        <f t="shared" si="8"/>
        <v>15</v>
      </c>
      <c r="CF31" s="61">
        <f t="shared" si="9"/>
        <v>15</v>
      </c>
      <c r="CG31" s="61">
        <f t="shared" si="10"/>
        <v>15</v>
      </c>
      <c r="CH31" s="61">
        <f t="shared" si="11"/>
        <v>10</v>
      </c>
      <c r="CI31" s="61">
        <f t="shared" si="12"/>
        <v>100</v>
      </c>
      <c r="CJ31" s="61" t="str">
        <f t="shared" si="13"/>
        <v>Fuerte</v>
      </c>
      <c r="CK31" s="61" t="s">
        <v>171</v>
      </c>
      <c r="CL31" s="61" t="str">
        <f t="shared" si="14"/>
        <v>Fuerte</v>
      </c>
      <c r="CM31" s="61" t="str">
        <f t="shared" si="15"/>
        <v>Fuerte</v>
      </c>
      <c r="CN31" s="61" t="str">
        <f t="shared" si="16"/>
        <v>Fuerte</v>
      </c>
      <c r="CO31" s="61" t="s">
        <v>172</v>
      </c>
      <c r="CP31" s="61" t="s">
        <v>193</v>
      </c>
      <c r="CQ31" s="61">
        <f t="shared" si="22"/>
        <v>2</v>
      </c>
      <c r="CR31" s="61">
        <f t="shared" si="23"/>
        <v>1</v>
      </c>
      <c r="CS31" s="61">
        <f t="shared" si="24"/>
        <v>1</v>
      </c>
      <c r="CT31" s="61">
        <f t="shared" si="25"/>
        <v>4</v>
      </c>
      <c r="CU31" s="61" t="str">
        <f>IF(CP31&lt;&gt;"",INDEX('Ayuda Diligenciamiento'!$AG$11:$AK$15,MATCH(CS31,'Ayuda Diligenciamiento'!$AF$11:$AF$15,0),MATCH(CT31,'Ayuda Diligenciamiento'!$AG$10:$AK$10,0)),"")</f>
        <v>MAYOR</v>
      </c>
      <c r="CV31" s="60">
        <f t="shared" si="20"/>
        <v>4</v>
      </c>
    </row>
    <row r="32" spans="1:100" ht="105.65" customHeight="1" x14ac:dyDescent="0.35">
      <c r="A32" s="68" t="s">
        <v>258</v>
      </c>
      <c r="B32" s="215" t="s">
        <v>279</v>
      </c>
      <c r="C32" s="215"/>
      <c r="D32" s="215"/>
      <c r="E32" s="215"/>
      <c r="F32" s="215"/>
      <c r="G32" s="214" t="s">
        <v>280</v>
      </c>
      <c r="H32" s="214"/>
      <c r="I32" s="214"/>
      <c r="J32" s="214"/>
      <c r="K32" s="214"/>
      <c r="L32" s="214"/>
      <c r="M32" s="214"/>
      <c r="N32" s="214"/>
      <c r="O32" s="192" t="s">
        <v>255</v>
      </c>
      <c r="P32" s="192"/>
      <c r="Q32" s="192"/>
      <c r="R32" s="192"/>
      <c r="S32" s="192"/>
      <c r="T32" s="192"/>
      <c r="U32" s="192"/>
      <c r="V32" s="192"/>
      <c r="W32" s="64" t="s">
        <v>614</v>
      </c>
      <c r="X32" s="192" t="s">
        <v>281</v>
      </c>
      <c r="Y32" s="192"/>
      <c r="Z32" s="192"/>
      <c r="AA32" s="192"/>
      <c r="AB32" s="192"/>
      <c r="AC32" s="192"/>
      <c r="AD32" s="192"/>
      <c r="AE32" s="192"/>
      <c r="AF32" s="66" t="s">
        <v>160</v>
      </c>
      <c r="AG32" s="66" t="s">
        <v>159</v>
      </c>
      <c r="AH32" s="66" t="s">
        <v>159</v>
      </c>
      <c r="AI32" s="66" t="s">
        <v>159</v>
      </c>
      <c r="AJ32" s="66" t="s">
        <v>160</v>
      </c>
      <c r="AK32" s="66" t="s">
        <v>159</v>
      </c>
      <c r="AL32" s="66" t="s">
        <v>159</v>
      </c>
      <c r="AM32" s="66" t="s">
        <v>160</v>
      </c>
      <c r="AN32" s="66" t="s">
        <v>160</v>
      </c>
      <c r="AO32" s="66" t="s">
        <v>159</v>
      </c>
      <c r="AP32" s="66" t="s">
        <v>159</v>
      </c>
      <c r="AQ32" s="66" t="s">
        <v>159</v>
      </c>
      <c r="AR32" s="66" t="s">
        <v>159</v>
      </c>
      <c r="AS32" s="66" t="s">
        <v>160</v>
      </c>
      <c r="AT32" s="66" t="s">
        <v>160</v>
      </c>
      <c r="AU32" s="66" t="s">
        <v>160</v>
      </c>
      <c r="AV32" s="66" t="s">
        <v>160</v>
      </c>
      <c r="AW32" s="66" t="s">
        <v>160</v>
      </c>
      <c r="AX32" s="66" t="s">
        <v>160</v>
      </c>
      <c r="AY32" s="8">
        <f t="shared" si="26"/>
        <v>9</v>
      </c>
      <c r="AZ32" s="8" t="str">
        <f t="shared" si="27"/>
        <v>MAYOR</v>
      </c>
      <c r="BA32" s="66">
        <v>1</v>
      </c>
      <c r="BB32" s="8">
        <f t="shared" si="28"/>
        <v>4</v>
      </c>
      <c r="BC32" s="8">
        <f t="shared" si="29"/>
        <v>4</v>
      </c>
      <c r="BD32" s="8" t="str">
        <f t="shared" si="30"/>
        <v>MAYOR</v>
      </c>
      <c r="BE32" s="217" t="s">
        <v>282</v>
      </c>
      <c r="BF32" s="217"/>
      <c r="BG32" s="217"/>
      <c r="BH32" s="217"/>
      <c r="BI32" s="217"/>
      <c r="BJ32" s="217"/>
      <c r="BK32" s="217"/>
      <c r="BL32" s="217"/>
      <c r="BM32" s="65" t="s">
        <v>283</v>
      </c>
      <c r="BN32" s="217" t="s">
        <v>284</v>
      </c>
      <c r="BO32" s="217"/>
      <c r="BP32" s="217"/>
      <c r="BQ32" s="217"/>
      <c r="BR32" s="217"/>
      <c r="BS32" s="217"/>
      <c r="BT32" s="217"/>
      <c r="BU32" s="61" t="s">
        <v>164</v>
      </c>
      <c r="BV32" s="61" t="s">
        <v>165</v>
      </c>
      <c r="BW32" s="61" t="s">
        <v>166</v>
      </c>
      <c r="BX32" s="61" t="s">
        <v>167</v>
      </c>
      <c r="BY32" s="61" t="s">
        <v>168</v>
      </c>
      <c r="BZ32" s="60" t="s">
        <v>169</v>
      </c>
      <c r="CA32" s="61" t="s">
        <v>170</v>
      </c>
      <c r="CB32" s="61">
        <f t="shared" si="5"/>
        <v>15</v>
      </c>
      <c r="CC32" s="61">
        <f t="shared" si="6"/>
        <v>15</v>
      </c>
      <c r="CD32" s="61">
        <f t="shared" si="7"/>
        <v>15</v>
      </c>
      <c r="CE32" s="61">
        <f t="shared" si="8"/>
        <v>15</v>
      </c>
      <c r="CF32" s="61">
        <f t="shared" si="9"/>
        <v>15</v>
      </c>
      <c r="CG32" s="61">
        <f t="shared" si="10"/>
        <v>15</v>
      </c>
      <c r="CH32" s="61">
        <f t="shared" si="11"/>
        <v>10</v>
      </c>
      <c r="CI32" s="61">
        <f t="shared" si="12"/>
        <v>100</v>
      </c>
      <c r="CJ32" s="61" t="str">
        <f t="shared" si="13"/>
        <v>Fuerte</v>
      </c>
      <c r="CK32" s="61" t="s">
        <v>171</v>
      </c>
      <c r="CL32" s="61" t="str">
        <f t="shared" si="14"/>
        <v>Fuerte</v>
      </c>
      <c r="CM32" s="61" t="str">
        <f t="shared" si="15"/>
        <v>Fuerte</v>
      </c>
      <c r="CN32" s="61" t="str">
        <f t="shared" si="16"/>
        <v>Fuerte</v>
      </c>
      <c r="CO32" s="61" t="s">
        <v>172</v>
      </c>
      <c r="CP32" s="61" t="s">
        <v>193</v>
      </c>
      <c r="CQ32" s="61">
        <f t="shared" si="22"/>
        <v>2</v>
      </c>
      <c r="CR32" s="61">
        <f t="shared" si="23"/>
        <v>1</v>
      </c>
      <c r="CS32" s="61">
        <f t="shared" si="24"/>
        <v>1</v>
      </c>
      <c r="CT32" s="61">
        <f t="shared" si="25"/>
        <v>3</v>
      </c>
      <c r="CU32" s="61" t="str">
        <f>IF(CP32&lt;&gt;"",INDEX('Ayuda Diligenciamiento'!$AG$11:$AK$15,MATCH(CS32,'Ayuda Diligenciamiento'!$AF$11:$AF$15,0),MATCH(CT32,'Ayuda Diligenciamiento'!$AG$10:$AK$10,0)),"")</f>
        <v>MODERADO</v>
      </c>
      <c r="CV32" s="60">
        <f t="shared" si="20"/>
        <v>3</v>
      </c>
    </row>
    <row r="33" spans="1:100" ht="77.150000000000006" customHeight="1" x14ac:dyDescent="0.35">
      <c r="A33" s="68" t="s">
        <v>263</v>
      </c>
      <c r="B33" s="215" t="s">
        <v>285</v>
      </c>
      <c r="C33" s="215"/>
      <c r="D33" s="215"/>
      <c r="E33" s="215"/>
      <c r="F33" s="215"/>
      <c r="G33" s="214" t="s">
        <v>286</v>
      </c>
      <c r="H33" s="214"/>
      <c r="I33" s="214"/>
      <c r="J33" s="214"/>
      <c r="K33" s="214"/>
      <c r="L33" s="214"/>
      <c r="M33" s="214"/>
      <c r="N33" s="214"/>
      <c r="O33" s="192" t="s">
        <v>255</v>
      </c>
      <c r="P33" s="192"/>
      <c r="Q33" s="192"/>
      <c r="R33" s="192"/>
      <c r="S33" s="192"/>
      <c r="T33" s="192"/>
      <c r="U33" s="192"/>
      <c r="V33" s="192"/>
      <c r="W33" s="64" t="s">
        <v>614</v>
      </c>
      <c r="X33" s="192" t="s">
        <v>281</v>
      </c>
      <c r="Y33" s="192"/>
      <c r="Z33" s="192"/>
      <c r="AA33" s="192"/>
      <c r="AB33" s="192"/>
      <c r="AC33" s="192"/>
      <c r="AD33" s="192"/>
      <c r="AE33" s="192"/>
      <c r="AF33" s="66" t="s">
        <v>160</v>
      </c>
      <c r="AG33" s="66" t="s">
        <v>159</v>
      </c>
      <c r="AH33" s="66" t="s">
        <v>159</v>
      </c>
      <c r="AI33" s="66" t="s">
        <v>159</v>
      </c>
      <c r="AJ33" s="66" t="s">
        <v>160</v>
      </c>
      <c r="AK33" s="66" t="s">
        <v>159</v>
      </c>
      <c r="AL33" s="66" t="s">
        <v>160</v>
      </c>
      <c r="AM33" s="66" t="s">
        <v>160</v>
      </c>
      <c r="AN33" s="66" t="s">
        <v>160</v>
      </c>
      <c r="AO33" s="66" t="s">
        <v>159</v>
      </c>
      <c r="AP33" s="66" t="s">
        <v>159</v>
      </c>
      <c r="AQ33" s="66" t="s">
        <v>159</v>
      </c>
      <c r="AR33" s="66" t="s">
        <v>159</v>
      </c>
      <c r="AS33" s="66" t="s">
        <v>160</v>
      </c>
      <c r="AT33" s="66" t="s">
        <v>160</v>
      </c>
      <c r="AU33" s="66" t="s">
        <v>160</v>
      </c>
      <c r="AV33" s="66" t="s">
        <v>160</v>
      </c>
      <c r="AW33" s="66" t="s">
        <v>160</v>
      </c>
      <c r="AX33" s="66" t="s">
        <v>160</v>
      </c>
      <c r="AY33" s="8">
        <f t="shared" si="26"/>
        <v>8</v>
      </c>
      <c r="AZ33" s="8" t="str">
        <f t="shared" si="27"/>
        <v>MAYOR</v>
      </c>
      <c r="BA33" s="66">
        <v>1</v>
      </c>
      <c r="BB33" s="8">
        <f t="shared" si="28"/>
        <v>4</v>
      </c>
      <c r="BC33" s="8">
        <f t="shared" si="29"/>
        <v>4</v>
      </c>
      <c r="BD33" s="8" t="str">
        <f t="shared" si="30"/>
        <v>MAYOR</v>
      </c>
      <c r="BE33" s="217" t="s">
        <v>287</v>
      </c>
      <c r="BF33" s="217"/>
      <c r="BG33" s="217"/>
      <c r="BH33" s="217"/>
      <c r="BI33" s="217"/>
      <c r="BJ33" s="217"/>
      <c r="BK33" s="217"/>
      <c r="BL33" s="217"/>
      <c r="BM33" s="65" t="s">
        <v>288</v>
      </c>
      <c r="BN33" s="217" t="s">
        <v>229</v>
      </c>
      <c r="BO33" s="217"/>
      <c r="BP33" s="217"/>
      <c r="BQ33" s="217"/>
      <c r="BR33" s="217"/>
      <c r="BS33" s="217"/>
      <c r="BT33" s="217"/>
      <c r="BU33" s="61" t="s">
        <v>164</v>
      </c>
      <c r="BV33" s="61" t="s">
        <v>165</v>
      </c>
      <c r="BW33" s="61" t="s">
        <v>166</v>
      </c>
      <c r="BX33" s="61" t="s">
        <v>167</v>
      </c>
      <c r="BY33" s="61" t="s">
        <v>168</v>
      </c>
      <c r="BZ33" s="60" t="s">
        <v>169</v>
      </c>
      <c r="CA33" s="61" t="s">
        <v>170</v>
      </c>
      <c r="CB33" s="61">
        <f t="shared" si="5"/>
        <v>15</v>
      </c>
      <c r="CC33" s="61">
        <f t="shared" si="6"/>
        <v>15</v>
      </c>
      <c r="CD33" s="61">
        <f t="shared" si="7"/>
        <v>15</v>
      </c>
      <c r="CE33" s="61">
        <f t="shared" si="8"/>
        <v>15</v>
      </c>
      <c r="CF33" s="61">
        <f t="shared" si="9"/>
        <v>15</v>
      </c>
      <c r="CG33" s="61">
        <f t="shared" si="10"/>
        <v>15</v>
      </c>
      <c r="CH33" s="61">
        <f t="shared" si="11"/>
        <v>10</v>
      </c>
      <c r="CI33" s="61">
        <f t="shared" si="12"/>
        <v>100</v>
      </c>
      <c r="CJ33" s="61" t="str">
        <f t="shared" si="13"/>
        <v>Fuerte</v>
      </c>
      <c r="CK33" s="61" t="s">
        <v>171</v>
      </c>
      <c r="CL33" s="61" t="str">
        <f t="shared" si="14"/>
        <v>Fuerte</v>
      </c>
      <c r="CM33" s="61" t="str">
        <f t="shared" si="15"/>
        <v>Fuerte</v>
      </c>
      <c r="CN33" s="61" t="str">
        <f t="shared" si="16"/>
        <v>Fuerte</v>
      </c>
      <c r="CO33" s="61" t="s">
        <v>172</v>
      </c>
      <c r="CP33" s="61" t="s">
        <v>193</v>
      </c>
      <c r="CQ33" s="61">
        <f t="shared" si="22"/>
        <v>2</v>
      </c>
      <c r="CR33" s="61">
        <f t="shared" si="23"/>
        <v>1</v>
      </c>
      <c r="CS33" s="61">
        <f t="shared" si="24"/>
        <v>1</v>
      </c>
      <c r="CT33" s="61">
        <f t="shared" si="25"/>
        <v>3</v>
      </c>
      <c r="CU33" s="61" t="str">
        <f>IF(CP33&lt;&gt;"",INDEX('Ayuda Diligenciamiento'!$AG$11:$AK$15,MATCH(CS33,'Ayuda Diligenciamiento'!$AF$11:$AF$15,0),MATCH(CT33,'Ayuda Diligenciamiento'!$AG$10:$AK$10,0)),"")</f>
        <v>MODERADO</v>
      </c>
      <c r="CV33" s="60">
        <f t="shared" si="20"/>
        <v>3</v>
      </c>
    </row>
  </sheetData>
  <mergeCells count="142">
    <mergeCell ref="A17:A22"/>
    <mergeCell ref="AZ18:AZ22"/>
    <mergeCell ref="BA18:BA22"/>
    <mergeCell ref="BD18:BD22"/>
    <mergeCell ref="BN29:BT29"/>
    <mergeCell ref="BN30:BT30"/>
    <mergeCell ref="BN31:BT31"/>
    <mergeCell ref="BN32:BT32"/>
    <mergeCell ref="W17:W22"/>
    <mergeCell ref="B29:F29"/>
    <mergeCell ref="G29:N29"/>
    <mergeCell ref="O29:V29"/>
    <mergeCell ref="X29:AE29"/>
    <mergeCell ref="BE29:BL29"/>
    <mergeCell ref="B30:F30"/>
    <mergeCell ref="G30:N30"/>
    <mergeCell ref="O30:V30"/>
    <mergeCell ref="X30:AE30"/>
    <mergeCell ref="BE30:BL30"/>
    <mergeCell ref="G28:N28"/>
    <mergeCell ref="O28:V28"/>
    <mergeCell ref="X28:AE28"/>
    <mergeCell ref="BE28:BL28"/>
    <mergeCell ref="B31:F31"/>
    <mergeCell ref="BN33:BT33"/>
    <mergeCell ref="B32:F32"/>
    <mergeCell ref="G32:N32"/>
    <mergeCell ref="O32:V32"/>
    <mergeCell ref="X32:AE32"/>
    <mergeCell ref="BE32:BL32"/>
    <mergeCell ref="B33:F33"/>
    <mergeCell ref="G33:N33"/>
    <mergeCell ref="O33:V33"/>
    <mergeCell ref="X33:AE33"/>
    <mergeCell ref="BE33:BL33"/>
    <mergeCell ref="G31:N31"/>
    <mergeCell ref="O31:V31"/>
    <mergeCell ref="X31:AE31"/>
    <mergeCell ref="BE31:BL31"/>
    <mergeCell ref="BN27:BT27"/>
    <mergeCell ref="BN28:BT28"/>
    <mergeCell ref="B28:F28"/>
    <mergeCell ref="B27:F27"/>
    <mergeCell ref="G27:N27"/>
    <mergeCell ref="O27:V27"/>
    <mergeCell ref="X27:AE27"/>
    <mergeCell ref="BE27:BL27"/>
    <mergeCell ref="B26:F26"/>
    <mergeCell ref="G26:N26"/>
    <mergeCell ref="O26:V26"/>
    <mergeCell ref="X26:AE26"/>
    <mergeCell ref="BE26:BL26"/>
    <mergeCell ref="BN25:BT25"/>
    <mergeCell ref="B23:F23"/>
    <mergeCell ref="G23:N23"/>
    <mergeCell ref="O23:V23"/>
    <mergeCell ref="X23:AE23"/>
    <mergeCell ref="BE23:BL23"/>
    <mergeCell ref="B25:F25"/>
    <mergeCell ref="B24:F24"/>
    <mergeCell ref="BN26:BT26"/>
    <mergeCell ref="BN24:BT24"/>
    <mergeCell ref="BE24:BL24"/>
    <mergeCell ref="BN23:BT23"/>
    <mergeCell ref="CO16:CV16"/>
    <mergeCell ref="G25:N25"/>
    <mergeCell ref="O25:V25"/>
    <mergeCell ref="X25:AE25"/>
    <mergeCell ref="BE25:BL25"/>
    <mergeCell ref="AN18:AN22"/>
    <mergeCell ref="AF18:AF22"/>
    <mergeCell ref="AG18:AG22"/>
    <mergeCell ref="AF16:BD16"/>
    <mergeCell ref="BU16:CN16"/>
    <mergeCell ref="BB18:BB22"/>
    <mergeCell ref="BV17:BV22"/>
    <mergeCell ref="BW17:BW22"/>
    <mergeCell ref="BX17:BX22"/>
    <mergeCell ref="BY17:BY22"/>
    <mergeCell ref="BC18:BC22"/>
    <mergeCell ref="AO18:AO22"/>
    <mergeCell ref="G24:N24"/>
    <mergeCell ref="O24:V24"/>
    <mergeCell ref="X24:AE24"/>
    <mergeCell ref="CC17:CC22"/>
    <mergeCell ref="CD17:CD22"/>
    <mergeCell ref="BU17:BU22"/>
    <mergeCell ref="AT18:AT22"/>
    <mergeCell ref="AH18:AH22"/>
    <mergeCell ref="AI18:AI22"/>
    <mergeCell ref="AJ18:AJ22"/>
    <mergeCell ref="CV17:CV22"/>
    <mergeCell ref="BN17:BT22"/>
    <mergeCell ref="BE17:BL22"/>
    <mergeCell ref="CU17:CU22"/>
    <mergeCell ref="CO17:CO22"/>
    <mergeCell ref="CP17:CP22"/>
    <mergeCell ref="CQ17:CQ22"/>
    <mergeCell ref="CR17:CR22"/>
    <mergeCell ref="CS17:CS22"/>
    <mergeCell ref="CJ17:CJ22"/>
    <mergeCell ref="CK17:CK22"/>
    <mergeCell ref="CL17:CL22"/>
    <mergeCell ref="CM17:CM22"/>
    <mergeCell ref="CN17:CN22"/>
    <mergeCell ref="CT17:CT22"/>
    <mergeCell ref="CE17:CE22"/>
    <mergeCell ref="CF17:CF22"/>
    <mergeCell ref="E1:AB1"/>
    <mergeCell ref="D2:J2"/>
    <mergeCell ref="K2:AB2"/>
    <mergeCell ref="D3:J3"/>
    <mergeCell ref="K3:AB3"/>
    <mergeCell ref="D5:AB5"/>
    <mergeCell ref="M15:BL15"/>
    <mergeCell ref="B16:AE16"/>
    <mergeCell ref="BE16:BT16"/>
    <mergeCell ref="D6:AB6"/>
    <mergeCell ref="CG17:CG22"/>
    <mergeCell ref="CH17:CH22"/>
    <mergeCell ref="CI17:CI22"/>
    <mergeCell ref="BM17:BM22"/>
    <mergeCell ref="BZ17:BZ22"/>
    <mergeCell ref="CA17:CA22"/>
    <mergeCell ref="CB17:CB22"/>
    <mergeCell ref="B17:F22"/>
    <mergeCell ref="G17:N22"/>
    <mergeCell ref="O17:V22"/>
    <mergeCell ref="X17:AE22"/>
    <mergeCell ref="AF17:AX17"/>
    <mergeCell ref="AK18:AK22"/>
    <mergeCell ref="AL18:AL22"/>
    <mergeCell ref="AX18:AX22"/>
    <mergeCell ref="AY18:AY22"/>
    <mergeCell ref="AP18:AP22"/>
    <mergeCell ref="AQ18:AQ22"/>
    <mergeCell ref="AR18:AR22"/>
    <mergeCell ref="AS18:AS22"/>
    <mergeCell ref="AU18:AU22"/>
    <mergeCell ref="AV18:AV22"/>
    <mergeCell ref="AW18:AW22"/>
    <mergeCell ref="AM18:AM22"/>
  </mergeCells>
  <phoneticPr fontId="25" type="noConversion"/>
  <conditionalFormatting sqref="B34:V287 X34:CV287 AZ23:BA24 BC23:BD24 AZ26:BA33 BC26:BD33">
    <cfRule type="containsText" dxfId="431" priority="115" operator="containsText" text="MODERADO">
      <formula>NOT(ISERROR(SEARCH("MODERADO",B23)))</formula>
    </cfRule>
    <cfRule type="containsText" dxfId="430" priority="116" operator="containsText" text="MAYOR">
      <formula>NOT(ISERROR(SEARCH("MAYOR",B23)))</formula>
    </cfRule>
    <cfRule type="containsText" dxfId="429" priority="117" operator="containsText" text="CATASTRÓFICO">
      <formula>NOT(ISERROR(SEARCH("CATASTRÓFICO",B23)))</formula>
    </cfRule>
  </conditionalFormatting>
  <conditionalFormatting sqref="B23:F23 BM23:BN24 BE23:BL23 W34:W288 BM26:BN33 BU23:CV33">
    <cfRule type="cellIs" dxfId="428" priority="55" operator="equal">
      <formula>"MODERADO"</formula>
    </cfRule>
    <cfRule type="cellIs" dxfId="427" priority="56" operator="equal">
      <formula>"MAYOR"</formula>
    </cfRule>
    <cfRule type="cellIs" dxfId="426" priority="57" operator="equal">
      <formula>"CATASTRÓFICO"</formula>
    </cfRule>
  </conditionalFormatting>
  <conditionalFormatting sqref="B25:V25 X25:BN25">
    <cfRule type="cellIs" dxfId="425" priority="107" operator="equal">
      <formula>"MODERADO"</formula>
    </cfRule>
    <cfRule type="cellIs" dxfId="424" priority="108" operator="equal">
      <formula>"MAYOR"</formula>
    </cfRule>
    <cfRule type="cellIs" dxfId="423" priority="109" operator="equal">
      <formula>"CATASTRÓFICO"</formula>
    </cfRule>
  </conditionalFormatting>
  <conditionalFormatting sqref="AZ23:BA33 BC23:BD33">
    <cfRule type="containsText" dxfId="422" priority="77" operator="containsText" text=".">
      <formula>NOT(ISERROR(SEARCH(".",AZ23)))</formula>
    </cfRule>
  </conditionalFormatting>
  <conditionalFormatting sqref="AZ8:BD9 AZ15:BD15 AZ34:BD1048576">
    <cfRule type="containsText" dxfId="421" priority="119" operator="containsText" text="MODERADO">
      <formula>NOT(ISERROR(SEARCH("MODERADO",AZ8)))</formula>
    </cfRule>
    <cfRule type="containsText" dxfId="420" priority="120" operator="containsText" text="MAYOR">
      <formula>NOT(ISERROR(SEARCH("MAYOR",AZ8)))</formula>
    </cfRule>
    <cfRule type="containsText" dxfId="419" priority="121" operator="containsText" text="CATASTRÓFICO">
      <formula>NOT(ISERROR(SEARCH("CATASTRÓFICO",AZ8)))</formula>
    </cfRule>
  </conditionalFormatting>
  <conditionalFormatting sqref="AZ17:BD17 BB18:BC18">
    <cfRule type="containsText" dxfId="418" priority="110" operator="containsText" text=".">
      <formula>NOT(ISERROR(SEARCH(".",AZ17)))</formula>
    </cfRule>
    <cfRule type="containsText" dxfId="417" priority="111" operator="containsText" text="MODERADO">
      <formula>NOT(ISERROR(SEARCH("MODERADO",AZ17)))</formula>
    </cfRule>
    <cfRule type="containsText" dxfId="416" priority="112" operator="containsText" text="MAYOR">
      <formula>NOT(ISERROR(SEARCH("MAYOR",AZ17)))</formula>
    </cfRule>
    <cfRule type="containsText" dxfId="415" priority="113" operator="containsText" text="CATASTRÓFICO">
      <formula>NOT(ISERROR(SEARCH("CATASTRÓFICO",AZ17)))</formula>
    </cfRule>
  </conditionalFormatting>
  <conditionalFormatting sqref="AZ34:BD1048576 AZ8:BD9 AZ15:BD15">
    <cfRule type="containsText" dxfId="414" priority="118" operator="containsText" text=".">
      <formula>NOT(ISERROR(SEARCH(".",AZ8)))</formula>
    </cfRule>
  </conditionalFormatting>
  <conditionalFormatting sqref="A23:A33">
    <cfRule type="cellIs" dxfId="413" priority="9" operator="equal">
      <formula>"MODERADO"</formula>
    </cfRule>
    <cfRule type="cellIs" dxfId="412" priority="10" operator="equal">
      <formula>"MAYOR"</formula>
    </cfRule>
    <cfRule type="cellIs" dxfId="411" priority="11" operator="equal">
      <formula>"CATASTRÓFICO"</formula>
    </cfRule>
  </conditionalFormatting>
  <conditionalFormatting sqref="A23:A33">
    <cfRule type="cellIs" dxfId="410" priority="12" operator="equal">
      <formula>"BAJO"</formula>
    </cfRule>
  </conditionalFormatting>
  <conditionalFormatting sqref="AZ18:BA18">
    <cfRule type="containsText" dxfId="409" priority="5" operator="containsText" text=".">
      <formula>NOT(ISERROR(SEARCH(".",AZ18)))</formula>
    </cfRule>
    <cfRule type="containsText" dxfId="408" priority="6" operator="containsText" text="MODERADO">
      <formula>NOT(ISERROR(SEARCH("MODERADO",AZ18)))</formula>
    </cfRule>
    <cfRule type="containsText" dxfId="407" priority="7" operator="containsText" text="MAYOR">
      <formula>NOT(ISERROR(SEARCH("MAYOR",AZ18)))</formula>
    </cfRule>
    <cfRule type="containsText" dxfId="406" priority="8" operator="containsText" text="CATASTRÓFICO">
      <formula>NOT(ISERROR(SEARCH("CATASTRÓFICO",AZ18)))</formula>
    </cfRule>
  </conditionalFormatting>
  <conditionalFormatting sqref="BD18">
    <cfRule type="containsText" dxfId="405" priority="1" operator="containsText" text=".">
      <formula>NOT(ISERROR(SEARCH(".",BD18)))</formula>
    </cfRule>
    <cfRule type="containsText" dxfId="404" priority="2" operator="containsText" text="MODERADO">
      <formula>NOT(ISERROR(SEARCH("MODERADO",BD18)))</formula>
    </cfRule>
    <cfRule type="containsText" dxfId="403" priority="3" operator="containsText" text="MAYOR">
      <formula>NOT(ISERROR(SEARCH("MAYOR",BD18)))</formula>
    </cfRule>
    <cfRule type="containsText" dxfId="402" priority="4" operator="containsText" text="CATASTRÓFICO">
      <formula>NOT(ISERROR(SEARCH("CATASTRÓFICO",BD18)))</formula>
    </cfRule>
  </conditionalFormatting>
  <dataValidations count="12">
    <dataValidation type="list" allowBlank="1" showInputMessage="1" showErrorMessage="1" sqref="BA23:BA31">
      <formula1>"1,2,3,4,5"</formula1>
    </dataValidation>
    <dataValidation type="list" allowBlank="1" showInputMessage="1" showErrorMessage="1" sqref="AF23:AX33">
      <formula1>"SI, NO"</formula1>
    </dataValidation>
    <dataValidation type="list" allowBlank="1" showInputMessage="1" showErrorMessage="1" sqref="CP23:CP33">
      <formula1>"Directamente, Indirectamente, No disminuye"</formula1>
    </dataValidation>
    <dataValidation type="list" allowBlank="1" showInputMessage="1" showErrorMessage="1" sqref="CO23:CO33">
      <formula1>"Directamente, No disminuye"</formula1>
    </dataValidation>
    <dataValidation type="list" allowBlank="1" showInputMessage="1" showErrorMessage="1" sqref="CK23:CK33">
      <formula1>"Siempre se ejecuta, Algunas veces, No se ejecuta"</formula1>
    </dataValidation>
    <dataValidation type="list" allowBlank="1" showInputMessage="1" showErrorMessage="1" sqref="CA23:CA33">
      <formula1>"Completa, Incompleta, No existe"</formula1>
    </dataValidation>
    <dataValidation type="list" allowBlank="1" showInputMessage="1" showErrorMessage="1" sqref="BZ23:BZ33">
      <formula1>"Se investigan y se resuelven oportunamente, No se investigan y se resuelven oportunamente"</formula1>
    </dataValidation>
    <dataValidation type="list" allowBlank="1" showInputMessage="1" showErrorMessage="1" sqref="BY23:BY33">
      <formula1>"Confiable, No confiable"</formula1>
    </dataValidation>
    <dataValidation type="list" allowBlank="1" showInputMessage="1" showErrorMessage="1" sqref="BX23:BX33">
      <formula1>"Prevenir, Detectar, No es un control"</formula1>
    </dataValidation>
    <dataValidation type="list" allowBlank="1" showInputMessage="1" showErrorMessage="1" sqref="BW23:BW33">
      <formula1>"Oportuna, Inoportuna"</formula1>
    </dataValidation>
    <dataValidation type="list" allowBlank="1" showInputMessage="1" showErrorMessage="1" sqref="BV23:BV33">
      <formula1>"Adecuado, Inadecuado"</formula1>
    </dataValidation>
    <dataValidation type="list" allowBlank="1" showInputMessage="1" showErrorMessage="1" sqref="BU23:BU33">
      <formula1>"Asignado, No asignado"</formula1>
    </dataValidation>
  </dataValidations>
  <pageMargins left="0.11811023622047245" right="0" top="0.15748031496062992" bottom="0.15748031496062992" header="0" footer="0"/>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5"/>
  <sheetViews>
    <sheetView showGridLines="0" topLeftCell="BK1" zoomScale="40" zoomScaleNormal="40" zoomScalePageLayoutView="85" workbookViewId="0">
      <selection activeCell="CU25" sqref="CU25"/>
    </sheetView>
  </sheetViews>
  <sheetFormatPr baseColWidth="10" defaultColWidth="11.453125" defaultRowHeight="14.5" x14ac:dyDescent="0.35"/>
  <cols>
    <col min="1" max="1" width="11.453125" style="3"/>
    <col min="2" max="6" width="3.54296875" style="10" customWidth="1"/>
    <col min="7" max="11" width="2.54296875" style="3" customWidth="1"/>
    <col min="12" max="12" width="4" style="3" customWidth="1"/>
    <col min="13" max="13" width="2.54296875" style="3" customWidth="1"/>
    <col min="14" max="14" width="38.54296875" style="3" customWidth="1"/>
    <col min="15" max="22" width="2.54296875" style="3" customWidth="1"/>
    <col min="23" max="23" width="52.453125" customWidth="1"/>
    <col min="24" max="30" width="2.54296875" style="3" customWidth="1"/>
    <col min="31" max="31" width="28.81640625" style="3" customWidth="1"/>
    <col min="32" max="38" width="16.81640625" style="10" customWidth="1"/>
    <col min="39" max="39" width="22.54296875" style="10" customWidth="1"/>
    <col min="40" max="45" width="16.81640625" style="10" customWidth="1"/>
    <col min="46" max="50" width="16.54296875" style="10" customWidth="1"/>
    <col min="51" max="51" width="6" style="10" customWidth="1"/>
    <col min="52" max="55" width="16.54296875" style="10" customWidth="1"/>
    <col min="56" max="56" width="17.54296875" style="10" customWidth="1"/>
    <col min="57" max="61" width="2.453125" style="3" customWidth="1"/>
    <col min="62" max="62" width="15.54296875" style="3" customWidth="1"/>
    <col min="63" max="63" width="2.453125" style="3" customWidth="1"/>
    <col min="64" max="64" width="57.7265625" style="3" customWidth="1"/>
    <col min="65" max="65" width="30.54296875" style="3" customWidth="1"/>
    <col min="66" max="72" width="2.453125" style="3" customWidth="1"/>
    <col min="73" max="73" width="22.453125" style="3" customWidth="1"/>
    <col min="74" max="74" width="33.1796875" style="3" customWidth="1"/>
    <col min="75" max="75" width="10.54296875" style="3" customWidth="1"/>
    <col min="76" max="76" width="8.54296875" style="3" customWidth="1"/>
    <col min="77" max="77" width="21.453125" style="3" customWidth="1"/>
    <col min="78" max="78" width="38.453125" style="11" customWidth="1"/>
    <col min="79" max="79" width="27.81640625" style="3" customWidth="1"/>
    <col min="80" max="81" width="4.453125" style="3" customWidth="1"/>
    <col min="82" max="82" width="4.1796875" style="3" customWidth="1"/>
    <col min="83" max="83" width="4.54296875" style="3" customWidth="1"/>
    <col min="84" max="84" width="5.453125" style="3" customWidth="1"/>
    <col min="85" max="85" width="5" style="3" customWidth="1"/>
    <col min="86" max="86" width="4.453125" style="3" customWidth="1"/>
    <col min="87" max="87" width="9.54296875" style="3" customWidth="1"/>
    <col min="88" max="88" width="11.54296875" style="3" customWidth="1"/>
    <col min="89" max="89" width="17.453125" style="3" customWidth="1"/>
    <col min="90" max="90" width="6.453125" style="3" customWidth="1"/>
    <col min="91" max="91" width="15.453125" style="3" customWidth="1"/>
    <col min="92" max="92" width="14" style="3" customWidth="1"/>
    <col min="93" max="93" width="34.453125" style="3" customWidth="1"/>
    <col min="94" max="94" width="31.1796875" style="3" customWidth="1"/>
    <col min="95" max="95" width="8.1796875" style="3" customWidth="1"/>
    <col min="96" max="96" width="7.54296875" style="3" customWidth="1"/>
    <col min="97" max="97" width="6.81640625" style="3" customWidth="1"/>
    <col min="98" max="98" width="6.453125" style="3" customWidth="1"/>
    <col min="99" max="100" width="13.81640625" style="3" customWidth="1"/>
    <col min="101" max="263" width="2.453125" style="3" customWidth="1"/>
    <col min="264" max="16384" width="11.453125" style="3"/>
  </cols>
  <sheetData>
    <row r="1" spans="1:100" x14ac:dyDescent="0.35">
      <c r="A1"/>
      <c r="B1"/>
      <c r="C1"/>
      <c r="D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AF1" s="32"/>
      <c r="AG1" s="32"/>
      <c r="BB1" s="3"/>
      <c r="BC1" s="3"/>
      <c r="BD1" s="3"/>
      <c r="BW1" s="11"/>
      <c r="BZ1" s="3"/>
    </row>
    <row r="2" spans="1:100" ht="14.5" customHeight="1" x14ac:dyDescent="0.35">
      <c r="A2"/>
      <c r="B2"/>
      <c r="C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COUNTIF($CU$23:$CU$277,AD2)</f>
        <v>1</v>
      </c>
      <c r="AF2" s="32"/>
      <c r="AG2" s="32"/>
      <c r="BB2" s="3"/>
      <c r="BC2" s="3"/>
      <c r="BD2" s="3"/>
      <c r="BW2" s="11"/>
      <c r="BZ2" s="3"/>
    </row>
    <row r="3" spans="1:100" ht="15" customHeight="1" x14ac:dyDescent="0.35">
      <c r="A3"/>
      <c r="B3"/>
      <c r="C3"/>
      <c r="D3" s="195" t="s">
        <v>664</v>
      </c>
      <c r="E3" s="195"/>
      <c r="F3" s="195"/>
      <c r="G3" s="195"/>
      <c r="H3" s="195"/>
      <c r="I3" s="195"/>
      <c r="J3" s="195"/>
      <c r="K3" s="195" t="s">
        <v>289</v>
      </c>
      <c r="L3" s="195"/>
      <c r="M3" s="195"/>
      <c r="N3" s="195"/>
      <c r="O3" s="195"/>
      <c r="P3" s="195"/>
      <c r="Q3" s="195"/>
      <c r="R3" s="195"/>
      <c r="S3" s="195"/>
      <c r="T3" s="195"/>
      <c r="U3" s="195"/>
      <c r="V3" s="195"/>
      <c r="W3" s="195"/>
      <c r="X3" s="195"/>
      <c r="Y3" s="195"/>
      <c r="Z3" s="195"/>
      <c r="AA3" s="195"/>
      <c r="AB3" s="195"/>
      <c r="AC3" s="32"/>
      <c r="AD3" s="33" t="s">
        <v>26</v>
      </c>
      <c r="AE3" s="33">
        <f>COUNTIF($CU$23:$CU$277,AD3)</f>
        <v>1</v>
      </c>
      <c r="AF3" s="32"/>
      <c r="AG3" s="32"/>
      <c r="BB3" s="3"/>
      <c r="BC3" s="3"/>
      <c r="BD3" s="3"/>
      <c r="BW3" s="11"/>
      <c r="BZ3" s="3"/>
    </row>
    <row r="4" spans="1:100" x14ac:dyDescent="0.35">
      <c r="A4"/>
      <c r="B4"/>
      <c r="C4"/>
      <c r="D4"/>
      <c r="E4"/>
      <c r="F4"/>
      <c r="G4"/>
      <c r="H4"/>
      <c r="I4"/>
      <c r="J4"/>
      <c r="K4"/>
      <c r="L4"/>
      <c r="M4"/>
      <c r="N4"/>
      <c r="O4"/>
      <c r="P4"/>
      <c r="Q4"/>
      <c r="R4"/>
      <c r="S4"/>
      <c r="T4"/>
      <c r="U4"/>
      <c r="V4"/>
      <c r="X4"/>
      <c r="Y4"/>
      <c r="Z4"/>
      <c r="AA4"/>
      <c r="AB4"/>
      <c r="AC4" s="32"/>
      <c r="AD4" s="33" t="s">
        <v>21</v>
      </c>
      <c r="AE4" s="33">
        <f>COUNTIF($CU$23:$CU$277,AD4)</f>
        <v>1</v>
      </c>
      <c r="AF4" s="32"/>
      <c r="AG4" s="32"/>
      <c r="BB4" s="3"/>
      <c r="BC4" s="3"/>
      <c r="BD4" s="3"/>
      <c r="BW4" s="11"/>
      <c r="BZ4" s="3"/>
    </row>
    <row r="5" spans="1:100" x14ac:dyDescent="0.35">
      <c r="A5"/>
      <c r="B5"/>
      <c r="C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2"/>
      <c r="AD5" s="33" t="s">
        <v>22</v>
      </c>
      <c r="AE5" s="33">
        <f>COUNTIF($CU$23:$CU$277,AD5)</f>
        <v>0</v>
      </c>
      <c r="AF5" s="32"/>
      <c r="AG5" s="32"/>
      <c r="BB5" s="3"/>
      <c r="BC5" s="3"/>
      <c r="BD5" s="3"/>
      <c r="BW5" s="11"/>
      <c r="BZ5" s="3"/>
    </row>
    <row r="6" spans="1:100" x14ac:dyDescent="0.35">
      <c r="A6"/>
      <c r="B6"/>
      <c r="C6"/>
      <c r="D6" s="203" t="s">
        <v>75</v>
      </c>
      <c r="E6" s="204"/>
      <c r="F6" s="204"/>
      <c r="G6" s="204"/>
      <c r="H6" s="204"/>
      <c r="I6" s="204"/>
      <c r="J6" s="204"/>
      <c r="K6" s="204"/>
      <c r="L6" s="204"/>
      <c r="M6" s="204"/>
      <c r="N6" s="204"/>
      <c r="O6" s="204"/>
      <c r="P6" s="204"/>
      <c r="Q6" s="204"/>
      <c r="R6" s="204"/>
      <c r="S6" s="204"/>
      <c r="T6" s="204"/>
      <c r="U6" s="204"/>
      <c r="V6" s="204"/>
      <c r="W6" s="204"/>
      <c r="X6" s="204"/>
      <c r="Y6" s="204"/>
      <c r="Z6" s="204"/>
      <c r="AA6" s="204"/>
      <c r="AB6" s="205"/>
      <c r="AC6" s="32"/>
      <c r="AD6" s="32"/>
      <c r="AE6" s="32"/>
      <c r="AF6" s="32"/>
      <c r="AG6" s="32"/>
      <c r="BB6" s="3"/>
      <c r="BC6" s="3"/>
      <c r="BD6" s="3"/>
      <c r="BW6" s="11"/>
      <c r="BZ6" s="3"/>
    </row>
    <row r="7" spans="1:100" ht="14.5" hidden="1" customHeight="1" x14ac:dyDescent="0.35">
      <c r="B7"/>
      <c r="C7"/>
      <c r="D7"/>
      <c r="E7"/>
      <c r="F7"/>
      <c r="G7"/>
      <c r="H7"/>
      <c r="I7"/>
      <c r="J7"/>
      <c r="K7"/>
      <c r="L7"/>
      <c r="M7"/>
      <c r="N7"/>
      <c r="O7"/>
      <c r="P7"/>
      <c r="Q7"/>
      <c r="R7"/>
      <c r="S7"/>
      <c r="T7"/>
      <c r="U7"/>
      <c r="V7"/>
      <c r="X7"/>
      <c r="Y7"/>
      <c r="Z7"/>
      <c r="AA7"/>
      <c r="AB7"/>
      <c r="AC7"/>
      <c r="AD7"/>
      <c r="AE7"/>
      <c r="AF7" s="32"/>
      <c r="AG7" s="32"/>
      <c r="AH7" s="32"/>
      <c r="AI7" s="32"/>
      <c r="AJ7" s="32"/>
    </row>
    <row r="8" spans="1:100" ht="14.5" hidden="1" customHeight="1" thickBot="1" x14ac:dyDescent="0.4">
      <c r="B8"/>
      <c r="C8"/>
      <c r="D8"/>
      <c r="E8"/>
      <c r="F8"/>
      <c r="G8"/>
      <c r="H8"/>
      <c r="I8"/>
      <c r="J8"/>
      <c r="K8"/>
      <c r="L8"/>
      <c r="M8"/>
      <c r="N8"/>
      <c r="O8"/>
      <c r="P8"/>
      <c r="Q8"/>
      <c r="R8"/>
      <c r="S8"/>
      <c r="T8"/>
      <c r="U8"/>
      <c r="V8"/>
      <c r="X8"/>
      <c r="Y8"/>
      <c r="Z8"/>
      <c r="AA8"/>
      <c r="AB8"/>
      <c r="AC8"/>
      <c r="AD8"/>
      <c r="AE8"/>
      <c r="AF8" s="32"/>
      <c r="AG8" s="32"/>
      <c r="AH8" s="32"/>
      <c r="AI8" s="32"/>
      <c r="AJ8" s="32"/>
    </row>
    <row r="9" spans="1:100" ht="5.15" hidden="1" customHeight="1" thickBot="1" x14ac:dyDescent="0.4">
      <c r="B9"/>
      <c r="C9"/>
      <c r="D9"/>
      <c r="E9"/>
      <c r="F9"/>
      <c r="G9"/>
      <c r="H9"/>
      <c r="I9"/>
      <c r="J9"/>
      <c r="K9"/>
      <c r="L9"/>
      <c r="M9"/>
      <c r="N9"/>
      <c r="O9"/>
      <c r="P9"/>
      <c r="Q9"/>
      <c r="R9"/>
      <c r="S9"/>
      <c r="T9"/>
      <c r="U9"/>
      <c r="V9"/>
      <c r="X9"/>
      <c r="Y9"/>
      <c r="Z9"/>
      <c r="AA9"/>
      <c r="AB9"/>
      <c r="AC9"/>
      <c r="AD9"/>
      <c r="AE9"/>
      <c r="AF9" s="32"/>
      <c r="AG9" s="32"/>
      <c r="AH9" s="32"/>
      <c r="AI9" s="32"/>
      <c r="AJ9" s="32"/>
    </row>
    <row r="10" spans="1:100" ht="15" hidden="1" customHeight="1" thickBot="1" x14ac:dyDescent="0.4">
      <c r="B10"/>
      <c r="C10"/>
      <c r="D10"/>
      <c r="E10"/>
      <c r="F10"/>
      <c r="G10"/>
      <c r="H10"/>
      <c r="I10"/>
      <c r="J10"/>
      <c r="K10"/>
      <c r="L10"/>
      <c r="M10"/>
      <c r="N10"/>
      <c r="O10"/>
      <c r="P10"/>
      <c r="Q10"/>
      <c r="R10"/>
      <c r="S10"/>
      <c r="T10"/>
      <c r="U10"/>
      <c r="V10"/>
      <c r="X10"/>
      <c r="Y10"/>
      <c r="Z10"/>
      <c r="AA10"/>
      <c r="AB10"/>
      <c r="AC10"/>
      <c r="AD10"/>
      <c r="AE10"/>
      <c r="AF10" s="32"/>
      <c r="AG10" s="32"/>
      <c r="AH10" s="32"/>
      <c r="AI10" s="32"/>
      <c r="AJ10" s="32"/>
    </row>
    <row r="11" spans="1:100" ht="14.5" hidden="1" customHeight="1" thickBot="1" x14ac:dyDescent="0.4">
      <c r="B11"/>
      <c r="C11"/>
      <c r="D11"/>
      <c r="E11"/>
      <c r="F11"/>
      <c r="G11"/>
      <c r="H11"/>
      <c r="I11"/>
      <c r="J11"/>
      <c r="K11"/>
      <c r="L11"/>
      <c r="M11"/>
      <c r="N11"/>
      <c r="O11"/>
      <c r="P11"/>
      <c r="Q11"/>
      <c r="R11"/>
      <c r="S11"/>
      <c r="T11"/>
      <c r="U11"/>
      <c r="V11"/>
      <c r="X11"/>
      <c r="Y11"/>
      <c r="Z11"/>
      <c r="AA11"/>
      <c r="AB11"/>
      <c r="AC11"/>
      <c r="AD11"/>
      <c r="AE11"/>
      <c r="AF11" s="32"/>
      <c r="AG11" s="32"/>
      <c r="AH11" s="32"/>
      <c r="AI11" s="32"/>
      <c r="AJ11" s="32"/>
    </row>
    <row r="12" spans="1:100" ht="14.5" hidden="1" customHeight="1" thickBot="1" x14ac:dyDescent="0.4">
      <c r="B12"/>
      <c r="C12"/>
      <c r="D12"/>
      <c r="E12"/>
      <c r="F12"/>
      <c r="G12"/>
      <c r="H12"/>
      <c r="I12"/>
      <c r="J12"/>
      <c r="K12"/>
      <c r="L12"/>
      <c r="M12"/>
      <c r="N12"/>
      <c r="O12"/>
      <c r="P12"/>
      <c r="Q12"/>
      <c r="R12"/>
      <c r="S12"/>
      <c r="T12"/>
      <c r="U12"/>
      <c r="V12"/>
      <c r="X12"/>
      <c r="Y12"/>
      <c r="Z12"/>
      <c r="AA12"/>
      <c r="AB12"/>
      <c r="AC12"/>
      <c r="AD12"/>
      <c r="AE12"/>
      <c r="AF12" s="32"/>
      <c r="AG12" s="32"/>
      <c r="AH12" s="32"/>
      <c r="AI12" s="32"/>
      <c r="AJ12" s="32"/>
    </row>
    <row r="13" spans="1:100" ht="14.5" hidden="1" customHeight="1" thickBot="1" x14ac:dyDescent="0.4">
      <c r="B13"/>
      <c r="C13"/>
      <c r="D13"/>
      <c r="E13"/>
      <c r="F13"/>
      <c r="G13"/>
      <c r="H13"/>
      <c r="I13"/>
      <c r="J13"/>
      <c r="K13"/>
      <c r="L13"/>
      <c r="M13"/>
      <c r="N13"/>
      <c r="O13"/>
      <c r="P13"/>
      <c r="Q13"/>
      <c r="R13"/>
      <c r="S13"/>
      <c r="T13"/>
      <c r="U13"/>
      <c r="V13"/>
      <c r="X13"/>
      <c r="Y13"/>
      <c r="Z13"/>
      <c r="AA13"/>
      <c r="AB13"/>
      <c r="AC13"/>
      <c r="AD13"/>
      <c r="AE13"/>
      <c r="AF13" s="32"/>
      <c r="AG13" s="32"/>
      <c r="AH13" s="32"/>
      <c r="AI13" s="32"/>
      <c r="AJ13" s="32"/>
    </row>
    <row r="14" spans="1:100" ht="14.5" hidden="1" customHeight="1" thickBot="1" x14ac:dyDescent="0.4">
      <c r="B14"/>
      <c r="C14"/>
      <c r="D14"/>
      <c r="E14"/>
      <c r="F14"/>
      <c r="G14"/>
      <c r="H14"/>
      <c r="I14"/>
      <c r="J14"/>
      <c r="K14"/>
      <c r="L14"/>
      <c r="M14"/>
      <c r="N14"/>
      <c r="O14"/>
      <c r="P14"/>
      <c r="Q14"/>
      <c r="R14"/>
      <c r="S14"/>
      <c r="T14"/>
      <c r="U14"/>
      <c r="V14"/>
      <c r="X14"/>
      <c r="Y14"/>
      <c r="Z14"/>
      <c r="AA14"/>
      <c r="AB14"/>
      <c r="AC14"/>
      <c r="AD14"/>
      <c r="AE14"/>
      <c r="AF14" s="32"/>
      <c r="AG14" s="32"/>
      <c r="AH14" s="32"/>
      <c r="AI14" s="32"/>
      <c r="AJ14" s="32"/>
    </row>
    <row r="15" spans="1:100" ht="5.15" customHeight="1" x14ac:dyDescent="0.35">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182" t="s">
        <v>109</v>
      </c>
      <c r="BA18" s="182" t="s">
        <v>110</v>
      </c>
      <c r="BB18" s="182" t="s">
        <v>148</v>
      </c>
      <c r="BC18" s="182" t="s">
        <v>149</v>
      </c>
      <c r="BD18" s="182"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ht="14.15" customHeight="1"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ht="14.15" customHeight="1"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ht="14.15" customHeight="1"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ht="14.15" customHeight="1"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s="4" customFormat="1" ht="172.5" customHeight="1" x14ac:dyDescent="0.35">
      <c r="A23" s="68" t="s">
        <v>294</v>
      </c>
      <c r="B23" s="219" t="s">
        <v>290</v>
      </c>
      <c r="C23" s="219"/>
      <c r="D23" s="219"/>
      <c r="E23" s="219"/>
      <c r="F23" s="219"/>
      <c r="G23" s="213" t="s">
        <v>291</v>
      </c>
      <c r="H23" s="213"/>
      <c r="I23" s="213"/>
      <c r="J23" s="213"/>
      <c r="K23" s="213"/>
      <c r="L23" s="213"/>
      <c r="M23" s="213"/>
      <c r="N23" s="213"/>
      <c r="O23" s="184" t="s">
        <v>292</v>
      </c>
      <c r="P23" s="221"/>
      <c r="Q23" s="221"/>
      <c r="R23" s="221"/>
      <c r="S23" s="221"/>
      <c r="T23" s="221"/>
      <c r="U23" s="221"/>
      <c r="V23" s="221"/>
      <c r="W23" s="64" t="s">
        <v>612</v>
      </c>
      <c r="X23" s="184" t="s">
        <v>293</v>
      </c>
      <c r="Y23" s="184"/>
      <c r="Z23" s="184"/>
      <c r="AA23" s="184"/>
      <c r="AB23" s="184"/>
      <c r="AC23" s="184"/>
      <c r="AD23" s="184"/>
      <c r="AE23" s="184"/>
      <c r="AF23" s="8" t="s">
        <v>159</v>
      </c>
      <c r="AG23" s="8" t="s">
        <v>159</v>
      </c>
      <c r="AH23" s="8" t="s">
        <v>159</v>
      </c>
      <c r="AI23" s="8" t="s">
        <v>159</v>
      </c>
      <c r="AJ23" s="8" t="s">
        <v>159</v>
      </c>
      <c r="AK23" s="8" t="s">
        <v>159</v>
      </c>
      <c r="AL23" s="8" t="s">
        <v>159</v>
      </c>
      <c r="AM23" s="8" t="s">
        <v>160</v>
      </c>
      <c r="AN23" s="8" t="s">
        <v>159</v>
      </c>
      <c r="AO23" s="8" t="s">
        <v>159</v>
      </c>
      <c r="AP23" s="8" t="s">
        <v>159</v>
      </c>
      <c r="AQ23" s="8" t="s">
        <v>159</v>
      </c>
      <c r="AR23" s="8" t="s">
        <v>159</v>
      </c>
      <c r="AS23" s="8" t="s">
        <v>159</v>
      </c>
      <c r="AT23" s="8" t="s">
        <v>159</v>
      </c>
      <c r="AU23" s="8" t="s">
        <v>160</v>
      </c>
      <c r="AV23" s="8" t="s">
        <v>159</v>
      </c>
      <c r="AW23" s="8" t="s">
        <v>159</v>
      </c>
      <c r="AX23" s="8" t="s">
        <v>160</v>
      </c>
      <c r="AY23" s="61">
        <f t="shared" ref="AY23" si="0">COUNTIF(AF23:AX23, "SI")</f>
        <v>16</v>
      </c>
      <c r="AZ23" s="61" t="str">
        <f t="shared" ref="AZ23" si="1">IF($AU23="SI","CATASTRÓFICO",IF($AY23=0,".",IF($AY23&lt;6,"MODERADO",IF($AY23&lt;12,"MAYOR","CATASTRÓFICO"))))</f>
        <v>CATASTRÓFICO</v>
      </c>
      <c r="BA23" s="61">
        <v>1</v>
      </c>
      <c r="BB23" s="61">
        <f t="shared" ref="BB23" si="2">IF(AZ23="MODERADO",3,IF(AZ23="MAYOR",4,IF(AZ23="CATASTRÓFICO",5,"0")))</f>
        <v>5</v>
      </c>
      <c r="BC23" s="61">
        <f t="shared" ref="BC23" si="3">IF($BB23=5,5,IF(AND($BB23=4,$BA23&gt;2),5,IF(AND($BB23=4,$BA23&lt;3),4,IF(AND($BB23=3,$BA23=5),5,IF(AND($BB23=3,$BA23&gt;2),4,IF(AND($BB23=3,$BA23&lt;3),3,0))))))</f>
        <v>5</v>
      </c>
      <c r="BD23" s="61" t="str">
        <f t="shared" ref="BD23" si="4">IF(BC23=5,"CATASTRÓFICO",IF(BC23=4,"MAYOR",IF(BC23=3,"MODERADO",".")))</f>
        <v>CATASTRÓFICO</v>
      </c>
      <c r="BE23" s="191" t="s">
        <v>295</v>
      </c>
      <c r="BF23" s="191"/>
      <c r="BG23" s="191"/>
      <c r="BH23" s="191"/>
      <c r="BI23" s="191"/>
      <c r="BJ23" s="191"/>
      <c r="BK23" s="191"/>
      <c r="BL23" s="191"/>
      <c r="BM23" s="64" t="s">
        <v>296</v>
      </c>
      <c r="BN23" s="191" t="s">
        <v>297</v>
      </c>
      <c r="BO23" s="191"/>
      <c r="BP23" s="191"/>
      <c r="BQ23" s="191"/>
      <c r="BR23" s="191"/>
      <c r="BS23" s="191"/>
      <c r="BT23" s="191"/>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IF(BB23-CR23&lt;=0,1,BB23-CR23)</f>
        <v>4</v>
      </c>
      <c r="CU23" s="61" t="str">
        <f>IF(CP23&lt;&gt;"",INDEX('Ayuda Diligenciamiento'!$AG$11:$AK$15,MATCH(CS23,'Ayuda Diligenciamiento'!$AF$11:$AF$15,0),MATCH(CT23,'Ayuda Diligenciamiento'!$AG$10:$AK$10,0)),"")</f>
        <v>MAYOR</v>
      </c>
      <c r="CV23" s="60">
        <f>IF(CU23="BAJO",1,IF(CU23="MODERADO",3,IF(CU23="MAYOR",4,5)))</f>
        <v>4</v>
      </c>
    </row>
    <row r="24" spans="1:100" customFormat="1" ht="159" customHeight="1" x14ac:dyDescent="0.35">
      <c r="A24" s="68" t="s">
        <v>299</v>
      </c>
      <c r="B24" s="185" t="s">
        <v>308</v>
      </c>
      <c r="C24" s="224"/>
      <c r="D24" s="224"/>
      <c r="E24" s="224"/>
      <c r="F24" s="224"/>
      <c r="G24" s="213" t="s">
        <v>309</v>
      </c>
      <c r="H24" s="213"/>
      <c r="I24" s="213"/>
      <c r="J24" s="213"/>
      <c r="K24" s="213"/>
      <c r="L24" s="213"/>
      <c r="M24" s="213"/>
      <c r="N24" s="213"/>
      <c r="O24" s="191" t="s">
        <v>310</v>
      </c>
      <c r="P24" s="191"/>
      <c r="Q24" s="191"/>
      <c r="R24" s="191"/>
      <c r="S24" s="191"/>
      <c r="T24" s="191"/>
      <c r="U24" s="191"/>
      <c r="V24" s="191"/>
      <c r="W24" s="64" t="s">
        <v>612</v>
      </c>
      <c r="X24" s="191" t="s">
        <v>311</v>
      </c>
      <c r="Y24" s="218"/>
      <c r="Z24" s="218"/>
      <c r="AA24" s="218"/>
      <c r="AB24" s="218"/>
      <c r="AC24" s="218"/>
      <c r="AD24" s="218"/>
      <c r="AE24" s="218"/>
      <c r="AF24" s="61" t="s">
        <v>159</v>
      </c>
      <c r="AG24" s="61" t="s">
        <v>159</v>
      </c>
      <c r="AH24" s="61" t="s">
        <v>159</v>
      </c>
      <c r="AI24" s="61" t="s">
        <v>160</v>
      </c>
      <c r="AJ24" s="61" t="s">
        <v>159</v>
      </c>
      <c r="AK24" s="61" t="s">
        <v>159</v>
      </c>
      <c r="AL24" s="61" t="s">
        <v>160</v>
      </c>
      <c r="AM24" s="61" t="s">
        <v>174</v>
      </c>
      <c r="AN24" s="61" t="s">
        <v>159</v>
      </c>
      <c r="AO24" s="61" t="s">
        <v>159</v>
      </c>
      <c r="AP24" s="61" t="s">
        <v>159</v>
      </c>
      <c r="AQ24" s="61" t="s">
        <v>159</v>
      </c>
      <c r="AR24" s="61" t="s">
        <v>159</v>
      </c>
      <c r="AS24" s="61" t="s">
        <v>159</v>
      </c>
      <c r="AT24" s="61" t="s">
        <v>160</v>
      </c>
      <c r="AU24" s="61" t="s">
        <v>160</v>
      </c>
      <c r="AV24" s="61" t="s">
        <v>160</v>
      </c>
      <c r="AW24" s="61" t="s">
        <v>160</v>
      </c>
      <c r="AX24" s="61" t="s">
        <v>160</v>
      </c>
      <c r="AY24" s="61">
        <f>COUNTIF(AF24:AX24, "SI")</f>
        <v>11</v>
      </c>
      <c r="AZ24" s="61" t="str">
        <f>IF($AU24="SI","CATASTRÓFICO",IF($AY24=0,".",IF($AY24&lt;6,"MODERADO",IF($AY24&lt;12,"MAYOR","CATASTRÓFICO"))))</f>
        <v>MAYOR</v>
      </c>
      <c r="BA24" s="61">
        <v>1</v>
      </c>
      <c r="BB24" s="61">
        <f>IF(AZ24="MODERADO",3,IF(AZ24="MAYOR",4,IF(AZ24="CATASTRÓFICO",5,"0")))</f>
        <v>4</v>
      </c>
      <c r="BC24" s="61">
        <f>IF($BB24=5,5,IF(AND($BB24=4,$BA24&gt;2),5,IF(AND($BB24=4,$BA24&lt;3),4,IF(AND($BB24=3,$BA24=5),5,IF(AND($BB24=3,$BA24&gt;2),4,IF(AND($BB24=3,$BA24&lt;3),3,0))))))</f>
        <v>4</v>
      </c>
      <c r="BD24" s="61" t="str">
        <f>IF(BC24=5,"CATASTRÓFICO",IF(BC24=4,"MAYOR",IF(BC24=3,"MODERADO",".")))</f>
        <v>MAYOR</v>
      </c>
      <c r="BE24" s="184" t="s">
        <v>312</v>
      </c>
      <c r="BF24" s="221"/>
      <c r="BG24" s="221"/>
      <c r="BH24" s="221"/>
      <c r="BI24" s="221"/>
      <c r="BJ24" s="221"/>
      <c r="BK24" s="221"/>
      <c r="BL24" s="221"/>
      <c r="BM24" s="64" t="s">
        <v>313</v>
      </c>
      <c r="BN24" s="191" t="s">
        <v>314</v>
      </c>
      <c r="BO24" s="191"/>
      <c r="BP24" s="191"/>
      <c r="BQ24" s="191"/>
      <c r="BR24" s="191"/>
      <c r="BS24" s="191"/>
      <c r="BT24" s="191"/>
      <c r="BU24" s="61" t="s">
        <v>164</v>
      </c>
      <c r="BV24" s="61" t="s">
        <v>165</v>
      </c>
      <c r="BW24" s="61" t="s">
        <v>166</v>
      </c>
      <c r="BX24" s="61" t="s">
        <v>167</v>
      </c>
      <c r="BY24" s="61" t="s">
        <v>168</v>
      </c>
      <c r="BZ24" s="60" t="s">
        <v>169</v>
      </c>
      <c r="CA24" s="61" t="s">
        <v>170</v>
      </c>
      <c r="CB24" s="61">
        <f t="shared" ref="CB24:CB25" si="5">IFERROR(IF(BU24="Asignado", 15, 0), "")</f>
        <v>15</v>
      </c>
      <c r="CC24" s="61">
        <f t="shared" ref="CC24:CC25" si="6">IFERROR(IF(BV24="Adecuado", 15, 0), "")</f>
        <v>15</v>
      </c>
      <c r="CD24" s="61">
        <f t="shared" ref="CD24:CD25" si="7">IFERROR(IF(BW24="Oportuna", 15, 0), "")</f>
        <v>15</v>
      </c>
      <c r="CE24" s="61">
        <f t="shared" ref="CE24:CE25" si="8">IFERROR(IF(BX24="Prevenir", 15,IF(BX24="Detectar", 10, 0)), "")</f>
        <v>15</v>
      </c>
      <c r="CF24" s="61">
        <f t="shared" ref="CF24:CF25" si="9">IFERROR(IF(BY24="Confiable", 15, 0), "")</f>
        <v>15</v>
      </c>
      <c r="CG24" s="61">
        <f t="shared" ref="CG24:CG25" si="10">IFERROR(IF(BZ24="Se investigan y se resuelven oportunamente", 15, 0), "")</f>
        <v>15</v>
      </c>
      <c r="CH24" s="61">
        <f t="shared" ref="CH24:CH25" si="11">IFERROR(IF(CA24="Completa", 10,IF(CA24="Incompleta",5, 0)), "")</f>
        <v>10</v>
      </c>
      <c r="CI24" s="61">
        <f t="shared" ref="CI24:CI25" si="12">SUM(CB24:CH24)</f>
        <v>100</v>
      </c>
      <c r="CJ24" s="61" t="str">
        <f t="shared" ref="CJ24:CJ25" si="13">IF(CI24&lt;=85, "Debil", IF(CI24&lt;=95, "Moderado", IF(CI24&lt;=100,"Fuerte","")))</f>
        <v>Fuerte</v>
      </c>
      <c r="CK24" s="61" t="s">
        <v>171</v>
      </c>
      <c r="CL24" s="61" t="str">
        <f t="shared" ref="CL24:CL25" si="14">IF(CK24="Siempre se ejecuta","Fuerte",IF(CK24="Algunas veces","Moderado",IF(CK24="No se ejecuta","Debil","")))</f>
        <v>Fuerte</v>
      </c>
      <c r="CM24" s="61" t="str">
        <f t="shared" ref="CM24:CM25" si="15">IF(OR(CL24="Debil",CJ24="Debil"),"Debil", IF(OR(CL24="Moderado",CJ24="Moderado"), "Moderado", "Fuerte"))</f>
        <v>Fuerte</v>
      </c>
      <c r="CN24" s="61" t="str">
        <f t="shared" ref="CN24:CN25" si="16">CM24</f>
        <v>Fuerte</v>
      </c>
      <c r="CO24" s="61" t="s">
        <v>172</v>
      </c>
      <c r="CP24" s="61" t="s">
        <v>193</v>
      </c>
      <c r="CQ24" s="61">
        <f t="shared" ref="CQ24:CQ25" si="17">IF(CO24="Directamente",IF(CN24="Fuerte", 2, IF(CN24="Moderado", 1,0)),0)</f>
        <v>2</v>
      </c>
      <c r="CR24" s="61">
        <f t="shared" ref="CR24:CR25" si="18">IF(CP24="Directamente",IF(CN24="Fuerte",2,IF(CN24="Moderado",1,0)),IF(AND(CP24="Indirectamente",CN24="Fuerte"),1,0))</f>
        <v>1</v>
      </c>
      <c r="CS24" s="61">
        <f t="shared" ref="CS24:CS25" si="19">IF(BA24-CQ24&lt;=0,1,BA24-CQ24)</f>
        <v>1</v>
      </c>
      <c r="CT24" s="61">
        <f t="shared" ref="CT24:CT25" si="20">IF(BB24-CR24&lt;=0,1,BB24-CR24)</f>
        <v>3</v>
      </c>
      <c r="CU24" s="61" t="str">
        <f>IF(CP24&lt;&gt;"",INDEX('Ayuda Diligenciamiento'!$AG$11:$AK$15,MATCH(CS24,'Ayuda Diligenciamiento'!$AF$11:$AF$15,0),MATCH(CT24,'Ayuda Diligenciamiento'!$AG$10:$AK$10,0)),"")</f>
        <v>MODERADO</v>
      </c>
      <c r="CV24" s="60">
        <f t="shared" ref="CV24:CV25" si="21">IF(CU24="BAJO",1,IF(CU24="MODERADO",3,IF(CU24="MAYOR",4,5)))</f>
        <v>3</v>
      </c>
    </row>
    <row r="25" spans="1:100" customFormat="1" ht="154.4" customHeight="1" x14ac:dyDescent="0.35">
      <c r="A25" s="68" t="s">
        <v>300</v>
      </c>
      <c r="B25" s="185" t="s">
        <v>315</v>
      </c>
      <c r="C25" s="224"/>
      <c r="D25" s="224"/>
      <c r="E25" s="224"/>
      <c r="F25" s="224"/>
      <c r="G25" s="213" t="s">
        <v>316</v>
      </c>
      <c r="H25" s="213"/>
      <c r="I25" s="213"/>
      <c r="J25" s="213"/>
      <c r="K25" s="213"/>
      <c r="L25" s="213"/>
      <c r="M25" s="213"/>
      <c r="N25" s="213"/>
      <c r="O25" s="191" t="s">
        <v>310</v>
      </c>
      <c r="P25" s="191"/>
      <c r="Q25" s="191"/>
      <c r="R25" s="191"/>
      <c r="S25" s="191"/>
      <c r="T25" s="191"/>
      <c r="U25" s="191"/>
      <c r="V25" s="191"/>
      <c r="W25" s="64" t="s">
        <v>612</v>
      </c>
      <c r="X25" s="191" t="s">
        <v>317</v>
      </c>
      <c r="Y25" s="218"/>
      <c r="Z25" s="218"/>
      <c r="AA25" s="218"/>
      <c r="AB25" s="218"/>
      <c r="AC25" s="218"/>
      <c r="AD25" s="218"/>
      <c r="AE25" s="218"/>
      <c r="AF25" s="61" t="s">
        <v>159</v>
      </c>
      <c r="AG25" s="61" t="s">
        <v>160</v>
      </c>
      <c r="AH25" s="61" t="s">
        <v>160</v>
      </c>
      <c r="AI25" s="61" t="s">
        <v>160</v>
      </c>
      <c r="AJ25" s="61" t="s">
        <v>160</v>
      </c>
      <c r="AK25" s="61" t="s">
        <v>160</v>
      </c>
      <c r="AL25" s="61" t="s">
        <v>160</v>
      </c>
      <c r="AM25" s="61" t="s">
        <v>160</v>
      </c>
      <c r="AN25" s="61" t="s">
        <v>160</v>
      </c>
      <c r="AO25" s="61" t="s">
        <v>159</v>
      </c>
      <c r="AP25" s="61" t="s">
        <v>159</v>
      </c>
      <c r="AQ25" s="61" t="s">
        <v>159</v>
      </c>
      <c r="AR25" s="61" t="s">
        <v>159</v>
      </c>
      <c r="AS25" s="61" t="s">
        <v>160</v>
      </c>
      <c r="AT25" s="61" t="s">
        <v>160</v>
      </c>
      <c r="AU25" s="61" t="s">
        <v>160</v>
      </c>
      <c r="AV25" s="61" t="s">
        <v>160</v>
      </c>
      <c r="AW25" s="61" t="s">
        <v>160</v>
      </c>
      <c r="AX25" s="61" t="s">
        <v>160</v>
      </c>
      <c r="AY25" s="61">
        <f t="shared" ref="AY25" si="22">COUNTIF(AF25:AX25, "SI")</f>
        <v>5</v>
      </c>
      <c r="AZ25" s="61" t="str">
        <f t="shared" ref="AZ25" si="23">IF($AU25="SI","CATASTRÓFICO",IF($AY25=0,".",IF($AY25&lt;6,"MODERADO",IF($AY25&lt;12,"MAYOR","CATASTRÓFICO"))))</f>
        <v>MODERADO</v>
      </c>
      <c r="BA25" s="61">
        <v>4</v>
      </c>
      <c r="BB25" s="61">
        <f t="shared" ref="BB25" si="24">IF(AZ25="MODERADO",3,IF(AZ25="MAYOR",4,IF(AZ25="CATASTRÓFICO",5,"0")))</f>
        <v>3</v>
      </c>
      <c r="BC25" s="61">
        <f t="shared" ref="BC25" si="25">IF($BB25=5,5,IF(AND($BB25=4,$BA25&gt;2),5,IF(AND($BB25=4,$BA25&lt;3),4,IF(AND($BB25=3,$BA25=5),5,IF(AND($BB25=3,$BA25&gt;2),4,IF(AND($BB25=3,$BA25&lt;3),3,0))))))</f>
        <v>4</v>
      </c>
      <c r="BD25" s="61" t="str">
        <f t="shared" ref="BD25" si="26">IF(BC25=5,"CATASTRÓFICO",IF(BC25=4,"MAYOR",IF(BC25=3,"MODERADO",".")))</f>
        <v>MAYOR</v>
      </c>
      <c r="BE25" s="192" t="s">
        <v>318</v>
      </c>
      <c r="BF25" s="221"/>
      <c r="BG25" s="221"/>
      <c r="BH25" s="221"/>
      <c r="BI25" s="221"/>
      <c r="BJ25" s="221"/>
      <c r="BK25" s="221"/>
      <c r="BL25" s="221"/>
      <c r="BM25" s="64" t="s">
        <v>319</v>
      </c>
      <c r="BN25" s="191" t="s">
        <v>320</v>
      </c>
      <c r="BO25" s="191"/>
      <c r="BP25" s="191"/>
      <c r="BQ25" s="191"/>
      <c r="BR25" s="191"/>
      <c r="BS25" s="191"/>
      <c r="BT25" s="191"/>
      <c r="BU25" s="61" t="s">
        <v>164</v>
      </c>
      <c r="BV25" s="61" t="s">
        <v>165</v>
      </c>
      <c r="BW25" s="61" t="s">
        <v>166</v>
      </c>
      <c r="BX25" s="61" t="s">
        <v>167</v>
      </c>
      <c r="BY25" s="61" t="s">
        <v>168</v>
      </c>
      <c r="BZ25" s="60" t="s">
        <v>169</v>
      </c>
      <c r="CA25" s="61" t="s">
        <v>170</v>
      </c>
      <c r="CB25" s="61">
        <f t="shared" si="5"/>
        <v>15</v>
      </c>
      <c r="CC25" s="61">
        <f t="shared" si="6"/>
        <v>15</v>
      </c>
      <c r="CD25" s="61">
        <f t="shared" si="7"/>
        <v>15</v>
      </c>
      <c r="CE25" s="61">
        <f t="shared" si="8"/>
        <v>15</v>
      </c>
      <c r="CF25" s="61">
        <f t="shared" si="9"/>
        <v>15</v>
      </c>
      <c r="CG25" s="61">
        <f t="shared" si="10"/>
        <v>15</v>
      </c>
      <c r="CH25" s="61">
        <f t="shared" si="11"/>
        <v>10</v>
      </c>
      <c r="CI25" s="61">
        <f t="shared" si="12"/>
        <v>100</v>
      </c>
      <c r="CJ25" s="61" t="str">
        <f t="shared" si="13"/>
        <v>Fuerte</v>
      </c>
      <c r="CK25" s="61" t="s">
        <v>171</v>
      </c>
      <c r="CL25" s="61" t="str">
        <f t="shared" si="14"/>
        <v>Fuerte</v>
      </c>
      <c r="CM25" s="61" t="str">
        <f t="shared" si="15"/>
        <v>Fuerte</v>
      </c>
      <c r="CN25" s="61" t="str">
        <f t="shared" si="16"/>
        <v>Fuerte</v>
      </c>
      <c r="CO25" s="61" t="s">
        <v>172</v>
      </c>
      <c r="CP25" s="61" t="s">
        <v>193</v>
      </c>
      <c r="CQ25" s="61">
        <f t="shared" si="17"/>
        <v>2</v>
      </c>
      <c r="CR25" s="61">
        <f t="shared" si="18"/>
        <v>1</v>
      </c>
      <c r="CS25" s="61">
        <f t="shared" si="19"/>
        <v>2</v>
      </c>
      <c r="CT25" s="61">
        <f t="shared" si="20"/>
        <v>2</v>
      </c>
      <c r="CU25" s="248" t="str">
        <f>IF(CP25&lt;&gt;"",INDEX('Ayuda Diligenciamiento'!$AG$11:$AK$15,MATCH(CS25,'Ayuda Diligenciamiento'!$AF$11:$AF$15,0),MATCH(CT25,'Ayuda Diligenciamiento'!$AG$10:$AK$10,0)),"")</f>
        <v>BAJO</v>
      </c>
      <c r="CV25" s="60">
        <f t="shared" si="21"/>
        <v>1</v>
      </c>
    </row>
  </sheetData>
  <mergeCells count="94">
    <mergeCell ref="A17:A22"/>
    <mergeCell ref="AZ18:AZ22"/>
    <mergeCell ref="BA18:BA22"/>
    <mergeCell ref="BD18:BD22"/>
    <mergeCell ref="CO16:CV16"/>
    <mergeCell ref="BU17:BU22"/>
    <mergeCell ref="BV17:BV22"/>
    <mergeCell ref="BW17:BW22"/>
    <mergeCell ref="BM17:BM22"/>
    <mergeCell ref="BN17:BT22"/>
    <mergeCell ref="AQ18:AQ22"/>
    <mergeCell ref="AY18:AY22"/>
    <mergeCell ref="BC18:BC22"/>
    <mergeCell ref="BB18:BB22"/>
    <mergeCell ref="BE17:BL22"/>
    <mergeCell ref="AX18:AX22"/>
    <mergeCell ref="BN24:BT24"/>
    <mergeCell ref="BN25:BT25"/>
    <mergeCell ref="B25:F25"/>
    <mergeCell ref="G25:N25"/>
    <mergeCell ref="O25:V25"/>
    <mergeCell ref="X25:AE25"/>
    <mergeCell ref="BE25:BL25"/>
    <mergeCell ref="B24:F24"/>
    <mergeCell ref="G24:N24"/>
    <mergeCell ref="O24:V24"/>
    <mergeCell ref="X24:AE24"/>
    <mergeCell ref="BE24:BL24"/>
    <mergeCell ref="AF17:AX17"/>
    <mergeCell ref="X17:AE22"/>
    <mergeCell ref="O17:V22"/>
    <mergeCell ref="AK18:AK22"/>
    <mergeCell ref="AL18:AL22"/>
    <mergeCell ref="AM18:AM22"/>
    <mergeCell ref="W17:W22"/>
    <mergeCell ref="AN18:AN22"/>
    <mergeCell ref="AT18:AT22"/>
    <mergeCell ref="AU18:AU22"/>
    <mergeCell ref="AV18:AV22"/>
    <mergeCell ref="AW18:AW22"/>
    <mergeCell ref="D5:AB5"/>
    <mergeCell ref="AF16:BD16"/>
    <mergeCell ref="M15:BL15"/>
    <mergeCell ref="D6:AB6"/>
    <mergeCell ref="BU16:CN16"/>
    <mergeCell ref="B16:AE16"/>
    <mergeCell ref="BE16:BT16"/>
    <mergeCell ref="E1:AB1"/>
    <mergeCell ref="D2:J2"/>
    <mergeCell ref="K2:AB2"/>
    <mergeCell ref="D3:J3"/>
    <mergeCell ref="K3:AB3"/>
    <mergeCell ref="B23:F23"/>
    <mergeCell ref="G23:N23"/>
    <mergeCell ref="O23:V23"/>
    <mergeCell ref="BE23:BL23"/>
    <mergeCell ref="AO18:AO22"/>
    <mergeCell ref="AP18:AP22"/>
    <mergeCell ref="AR18:AR22"/>
    <mergeCell ref="AS18:AS22"/>
    <mergeCell ref="G17:N22"/>
    <mergeCell ref="X23:AE23"/>
    <mergeCell ref="B17:F22"/>
    <mergeCell ref="AF18:AF22"/>
    <mergeCell ref="AG18:AG22"/>
    <mergeCell ref="AH18:AH22"/>
    <mergeCell ref="AI18:AI22"/>
    <mergeCell ref="AJ18:AJ22"/>
    <mergeCell ref="CO17:CO22"/>
    <mergeCell ref="BX17:BX22"/>
    <mergeCell ref="BY17:BY22"/>
    <mergeCell ref="BZ17:BZ22"/>
    <mergeCell ref="CA17:CA22"/>
    <mergeCell ref="CB17:CB22"/>
    <mergeCell ref="CC17:CC22"/>
    <mergeCell ref="CD17:CD22"/>
    <mergeCell ref="CE17:CE22"/>
    <mergeCell ref="CF17:CF22"/>
    <mergeCell ref="CV17:CV22"/>
    <mergeCell ref="BN23:BT23"/>
    <mergeCell ref="CP17:CP22"/>
    <mergeCell ref="CQ17:CQ22"/>
    <mergeCell ref="CR17:CR22"/>
    <mergeCell ref="CS17:CS22"/>
    <mergeCell ref="CT17:CT22"/>
    <mergeCell ref="CU17:CU22"/>
    <mergeCell ref="CG17:CG22"/>
    <mergeCell ref="CH17:CH22"/>
    <mergeCell ref="CI17:CI22"/>
    <mergeCell ref="CJ17:CJ22"/>
    <mergeCell ref="CK17:CK22"/>
    <mergeCell ref="CL17:CL22"/>
    <mergeCell ref="CM17:CM22"/>
    <mergeCell ref="CN17:CN22"/>
  </mergeCells>
  <phoneticPr fontId="25" type="noConversion"/>
  <conditionalFormatting sqref="BE23:BM23 BN23:BN25 BU24:CO25 CV23:CV25 W26:W275 X26:CV287 B26:V287">
    <cfRule type="cellIs" dxfId="401" priority="13" operator="equal">
      <formula>"MODERADO"</formula>
    </cfRule>
    <cfRule type="cellIs" dxfId="400" priority="14" operator="equal">
      <formula>"MAYOR"</formula>
    </cfRule>
    <cfRule type="cellIs" dxfId="399" priority="15" operator="equal">
      <formula>"CATASTRÓFICO"</formula>
    </cfRule>
  </conditionalFormatting>
  <conditionalFormatting sqref="BM24:BM25 CP24:CU25">
    <cfRule type="cellIs" dxfId="398" priority="93" operator="equal">
      <formula>"MODERADO"</formula>
    </cfRule>
    <cfRule type="cellIs" dxfId="397" priority="94" operator="equal">
      <formula>"MAYOR"</formula>
    </cfRule>
    <cfRule type="cellIs" dxfId="396" priority="95" operator="equal">
      <formula>"CATASTRÓFICO"</formula>
    </cfRule>
  </conditionalFormatting>
  <conditionalFormatting sqref="AZ23:BA25 BC23:BD25">
    <cfRule type="containsText" dxfId="395" priority="75" operator="containsText" text="MODERADO">
      <formula>NOT(ISERROR(SEARCH("MODERADO",AZ23)))</formula>
    </cfRule>
    <cfRule type="containsText" dxfId="394" priority="76" operator="containsText" text="MAYOR">
      <formula>NOT(ISERROR(SEARCH("MAYOR",AZ23)))</formula>
    </cfRule>
    <cfRule type="containsText" dxfId="393" priority="77" operator="containsText" text="CATASTRÓFICO">
      <formula>NOT(ISERROR(SEARCH("CATASTRÓFICO",AZ23)))</formula>
    </cfRule>
  </conditionalFormatting>
  <conditionalFormatting sqref="AZ23:BA25 BC23:BD25 AZ26:BD1048576">
    <cfRule type="containsText" dxfId="392" priority="74" operator="containsText" text=".">
      <formula>NOT(ISERROR(SEARCH(".",AZ23)))</formula>
    </cfRule>
  </conditionalFormatting>
  <conditionalFormatting sqref="AZ8:BD9 AZ15:BD15">
    <cfRule type="containsText" dxfId="391" priority="120" operator="containsText" text=".">
      <formula>NOT(ISERROR(SEARCH(".",AZ8)))</formula>
    </cfRule>
  </conditionalFormatting>
  <conditionalFormatting sqref="AZ17:BD17 BB18:BC18">
    <cfRule type="containsText" dxfId="390" priority="116" operator="containsText" text=".">
      <formula>NOT(ISERROR(SEARCH(".",AZ17)))</formula>
    </cfRule>
    <cfRule type="containsText" dxfId="389" priority="117" operator="containsText" text="MODERADO">
      <formula>NOT(ISERROR(SEARCH("MODERADO",AZ17)))</formula>
    </cfRule>
    <cfRule type="containsText" dxfId="388" priority="118" operator="containsText" text="MAYOR">
      <formula>NOT(ISERROR(SEARCH("MAYOR",AZ17)))</formula>
    </cfRule>
    <cfRule type="containsText" dxfId="387" priority="119" operator="containsText" text="CATASTRÓFICO">
      <formula>NOT(ISERROR(SEARCH("CATASTRÓFICO",AZ17)))</formula>
    </cfRule>
  </conditionalFormatting>
  <conditionalFormatting sqref="BU23:CU23">
    <cfRule type="cellIs" dxfId="386" priority="121" operator="equal">
      <formula>"MODERADO"</formula>
    </cfRule>
    <cfRule type="cellIs" dxfId="385" priority="122" operator="equal">
      <formula>"MAYOR"</formula>
    </cfRule>
    <cfRule type="cellIs" dxfId="384" priority="123" operator="equal">
      <formula>"CATASTRÓFICO"</formula>
    </cfRule>
  </conditionalFormatting>
  <conditionalFormatting sqref="A23:A25">
    <cfRule type="cellIs" dxfId="383" priority="9" operator="equal">
      <formula>"MODERADO"</formula>
    </cfRule>
    <cfRule type="cellIs" dxfId="382" priority="10" operator="equal">
      <formula>"MAYOR"</formula>
    </cfRule>
    <cfRule type="cellIs" dxfId="381" priority="11" operator="equal">
      <formula>"CATASTRÓFICO"</formula>
    </cfRule>
  </conditionalFormatting>
  <conditionalFormatting sqref="A23:A25">
    <cfRule type="cellIs" dxfId="380" priority="12" operator="equal">
      <formula>"BAJO"</formula>
    </cfRule>
  </conditionalFormatting>
  <conditionalFormatting sqref="AZ18:BA18">
    <cfRule type="containsText" dxfId="379" priority="5" operator="containsText" text=".">
      <formula>NOT(ISERROR(SEARCH(".",AZ18)))</formula>
    </cfRule>
    <cfRule type="containsText" dxfId="378" priority="6" operator="containsText" text="MODERADO">
      <formula>NOT(ISERROR(SEARCH("MODERADO",AZ18)))</formula>
    </cfRule>
    <cfRule type="containsText" dxfId="377" priority="7" operator="containsText" text="MAYOR">
      <formula>NOT(ISERROR(SEARCH("MAYOR",AZ18)))</formula>
    </cfRule>
    <cfRule type="containsText" dxfId="376" priority="8" operator="containsText" text="CATASTRÓFICO">
      <formula>NOT(ISERROR(SEARCH("CATASTRÓFICO",AZ18)))</formula>
    </cfRule>
  </conditionalFormatting>
  <conditionalFormatting sqref="BD18">
    <cfRule type="containsText" dxfId="375" priority="1" operator="containsText" text=".">
      <formula>NOT(ISERROR(SEARCH(".",BD18)))</formula>
    </cfRule>
    <cfRule type="containsText" dxfId="374" priority="2" operator="containsText" text="MODERADO">
      <formula>NOT(ISERROR(SEARCH("MODERADO",BD18)))</formula>
    </cfRule>
    <cfRule type="containsText" dxfId="373" priority="3" operator="containsText" text="MAYOR">
      <formula>NOT(ISERROR(SEARCH("MAYOR",BD18)))</formula>
    </cfRule>
    <cfRule type="containsText" dxfId="372" priority="4" operator="containsText" text="CATASTRÓFICO">
      <formula>NOT(ISERROR(SEARCH("CATASTRÓFICO",BD18)))</formula>
    </cfRule>
  </conditionalFormatting>
  <dataValidations count="12">
    <dataValidation type="list" allowBlank="1" showInputMessage="1" showErrorMessage="1" sqref="AF24:AL24 AF25:AX25 AN24:AX24 AF23:AX23">
      <formula1>"SI, NO"</formula1>
    </dataValidation>
    <dataValidation type="list" allowBlank="1" showInputMessage="1" showErrorMessage="1" sqref="BA23:BA25">
      <formula1>"1,2,3,4,5"</formula1>
    </dataValidation>
    <dataValidation type="list" allowBlank="1" showInputMessage="1" showErrorMessage="1" sqref="CP23:CP25">
      <formula1>"Directamente, Indirectamente, No disminuye"</formula1>
    </dataValidation>
    <dataValidation type="list" allowBlank="1" showInputMessage="1" showErrorMessage="1" sqref="CO23:CO25">
      <formula1>"Directamente, No disminuye"</formula1>
    </dataValidation>
    <dataValidation type="list" allowBlank="1" showInputMessage="1" showErrorMessage="1" sqref="CK23:CK25">
      <formula1>"Siempre se ejecuta, Algunas veces, No se ejecuta"</formula1>
    </dataValidation>
    <dataValidation type="list" allowBlank="1" showInputMessage="1" showErrorMessage="1" sqref="CA23:CA25">
      <formula1>"Completa, Incompleta, No existe"</formula1>
    </dataValidation>
    <dataValidation type="list" allowBlank="1" showInputMessage="1" showErrorMessage="1" sqref="BZ23:BZ25">
      <formula1>"Se investigan y se resuelven oportunamente, No se investigan y se resuelven oportunamente"</formula1>
    </dataValidation>
    <dataValidation type="list" allowBlank="1" showInputMessage="1" showErrorMessage="1" sqref="BY23:BY25">
      <formula1>"Confiable, No confiable"</formula1>
    </dataValidation>
    <dataValidation type="list" allowBlank="1" showInputMessage="1" showErrorMessage="1" sqref="BX23:BX25">
      <formula1>"Prevenir, Detectar, No es un control"</formula1>
    </dataValidation>
    <dataValidation type="list" allowBlank="1" showInputMessage="1" showErrorMessage="1" sqref="BW23:BW25">
      <formula1>"Oportuna, Inoportuna"</formula1>
    </dataValidation>
    <dataValidation type="list" allowBlank="1" showInputMessage="1" showErrorMessage="1" sqref="BV23:BV25">
      <formula1>"Adecuado, Inadecuado"</formula1>
    </dataValidation>
    <dataValidation type="list" allowBlank="1" showInputMessage="1" showErrorMessage="1" sqref="BU23:BU25">
      <formula1>"Asignado, No asignado"</formula1>
    </dataValidation>
  </dataValidations>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3"/>
  <sheetViews>
    <sheetView showGridLines="0" topLeftCell="AK1" zoomScale="20" zoomScaleNormal="20" zoomScalePageLayoutView="85" workbookViewId="0">
      <selection activeCell="EF69" sqref="EF69"/>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59" width="2.453125" customWidth="1"/>
    <col min="60" max="60" width="34" customWidth="1"/>
    <col min="61" max="61" width="4.54296875" customWidth="1"/>
    <col min="62" max="63" width="6.453125" customWidth="1"/>
    <col min="64" max="64" width="26" customWidth="1"/>
    <col min="65" max="65" width="19.54296875" style="6" customWidth="1"/>
    <col min="66" max="72" width="2.453125" style="6" customWidth="1"/>
    <col min="73" max="73" width="22.453125" customWidth="1"/>
    <col min="74" max="74" width="33.1796875" customWidth="1"/>
    <col min="75" max="75" width="10.54296875" customWidth="1"/>
    <col min="76" max="76" width="8.54296875" customWidth="1"/>
    <col min="77" max="77" width="21.453125" customWidth="1"/>
    <col min="78" max="78" width="39.54296875"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316"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J1" s="6"/>
      <c r="BK1" s="6"/>
      <c r="BL1" s="6"/>
      <c r="BR1"/>
      <c r="BS1"/>
      <c r="BT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COUNTIF($CU$23:$CU$273,AD2)</f>
        <v>0</v>
      </c>
      <c r="BB2"/>
      <c r="BC2"/>
      <c r="BD2"/>
      <c r="BJ2" s="6"/>
      <c r="BK2" s="6"/>
      <c r="BL2" s="6"/>
      <c r="BR2"/>
      <c r="BS2"/>
      <c r="BT2"/>
    </row>
    <row r="3" spans="1:100" ht="15" customHeight="1" x14ac:dyDescent="0.35">
      <c r="A3"/>
      <c r="D3" s="195" t="s">
        <v>664</v>
      </c>
      <c r="E3" s="195"/>
      <c r="F3" s="195"/>
      <c r="G3" s="195"/>
      <c r="H3" s="195"/>
      <c r="I3" s="195"/>
      <c r="J3" s="195"/>
      <c r="K3" s="195" t="s">
        <v>289</v>
      </c>
      <c r="L3" s="195"/>
      <c r="M3" s="195"/>
      <c r="N3" s="195"/>
      <c r="O3" s="195"/>
      <c r="P3" s="195"/>
      <c r="Q3" s="195"/>
      <c r="R3" s="195"/>
      <c r="S3" s="195"/>
      <c r="T3" s="195"/>
      <c r="U3" s="195"/>
      <c r="V3" s="195"/>
      <c r="W3" s="195"/>
      <c r="X3" s="195"/>
      <c r="Y3" s="195"/>
      <c r="Z3" s="195"/>
      <c r="AA3" s="195"/>
      <c r="AB3" s="195"/>
      <c r="AC3" s="32"/>
      <c r="AD3" s="33" t="s">
        <v>26</v>
      </c>
      <c r="AE3" s="33">
        <f>COUNTIF($CU$23:$CU$273,AD3)</f>
        <v>1</v>
      </c>
      <c r="BB3"/>
      <c r="BC3"/>
      <c r="BD3"/>
      <c r="BJ3" s="6"/>
      <c r="BK3" s="6"/>
      <c r="BL3" s="6"/>
      <c r="BR3"/>
      <c r="BS3"/>
      <c r="BT3"/>
    </row>
    <row r="4" spans="1:100" x14ac:dyDescent="0.35">
      <c r="A4"/>
      <c r="AC4" s="32"/>
      <c r="AD4" s="33" t="s">
        <v>21</v>
      </c>
      <c r="AE4" s="33">
        <f>COUNTIF($CU$23:$CU$273,AD4)</f>
        <v>0</v>
      </c>
      <c r="BB4"/>
      <c r="BC4"/>
      <c r="BD4"/>
      <c r="BJ4" s="6"/>
      <c r="BK4" s="6"/>
      <c r="BL4" s="6"/>
      <c r="BR4"/>
      <c r="BS4"/>
      <c r="BT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2"/>
      <c r="AD5" s="33" t="s">
        <v>22</v>
      </c>
      <c r="AE5" s="33">
        <f>COUNTIF($CU$23:$CU$273,AD5)</f>
        <v>0</v>
      </c>
      <c r="BB5"/>
      <c r="BC5"/>
      <c r="BD5"/>
      <c r="BJ5" s="6"/>
      <c r="BK5" s="6"/>
      <c r="BL5" s="6"/>
      <c r="BR5"/>
      <c r="BS5"/>
      <c r="BT5"/>
    </row>
    <row r="6" spans="1:100" x14ac:dyDescent="0.35">
      <c r="A6"/>
      <c r="D6" s="203" t="s">
        <v>70</v>
      </c>
      <c r="E6" s="204"/>
      <c r="F6" s="204"/>
      <c r="G6" s="204"/>
      <c r="H6" s="204"/>
      <c r="I6" s="204"/>
      <c r="J6" s="204"/>
      <c r="K6" s="204"/>
      <c r="L6" s="204"/>
      <c r="M6" s="204"/>
      <c r="N6" s="204"/>
      <c r="O6" s="204"/>
      <c r="P6" s="204"/>
      <c r="Q6" s="204"/>
      <c r="R6" s="204"/>
      <c r="S6" s="204"/>
      <c r="T6" s="204"/>
      <c r="U6" s="204"/>
      <c r="V6" s="204"/>
      <c r="W6" s="204"/>
      <c r="X6" s="204"/>
      <c r="Y6" s="204"/>
      <c r="Z6" s="204"/>
      <c r="AA6" s="204"/>
      <c r="AB6" s="205"/>
      <c r="AC6" s="32"/>
      <c r="AD6" s="32"/>
      <c r="AE6" s="32"/>
      <c r="BB6"/>
      <c r="BC6"/>
      <c r="BD6"/>
      <c r="BJ6" s="6"/>
      <c r="BK6" s="6"/>
      <c r="BL6" s="6"/>
      <c r="BR6"/>
      <c r="BS6"/>
      <c r="BT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318.5" customHeight="1" x14ac:dyDescent="0.35">
      <c r="A23" s="68" t="s">
        <v>325</v>
      </c>
      <c r="B23" s="185" t="s">
        <v>322</v>
      </c>
      <c r="C23" s="224"/>
      <c r="D23" s="224"/>
      <c r="E23" s="224"/>
      <c r="F23" s="224"/>
      <c r="G23" s="186" t="s">
        <v>323</v>
      </c>
      <c r="H23" s="186"/>
      <c r="I23" s="186"/>
      <c r="J23" s="186"/>
      <c r="K23" s="186"/>
      <c r="L23" s="186"/>
      <c r="M23" s="186"/>
      <c r="N23" s="186"/>
      <c r="O23" s="188" t="s">
        <v>324</v>
      </c>
      <c r="P23" s="188"/>
      <c r="Q23" s="188"/>
      <c r="R23" s="188"/>
      <c r="S23" s="188"/>
      <c r="T23" s="188"/>
      <c r="U23" s="188"/>
      <c r="V23" s="188"/>
      <c r="W23" s="59" t="s">
        <v>611</v>
      </c>
      <c r="X23" s="187" t="s">
        <v>321</v>
      </c>
      <c r="Y23" s="188"/>
      <c r="Z23" s="188"/>
      <c r="AA23" s="188"/>
      <c r="AB23" s="188"/>
      <c r="AC23" s="188"/>
      <c r="AD23" s="188"/>
      <c r="AE23" s="188"/>
      <c r="AF23" s="61" t="s">
        <v>159</v>
      </c>
      <c r="AG23" s="61" t="s">
        <v>159</v>
      </c>
      <c r="AH23" s="61" t="s">
        <v>159</v>
      </c>
      <c r="AI23" s="61" t="s">
        <v>160</v>
      </c>
      <c r="AJ23" s="61" t="s">
        <v>159</v>
      </c>
      <c r="AK23" s="61" t="s">
        <v>159</v>
      </c>
      <c r="AL23" s="61" t="s">
        <v>159</v>
      </c>
      <c r="AM23" s="61" t="s">
        <v>160</v>
      </c>
      <c r="AN23" s="61" t="s">
        <v>160</v>
      </c>
      <c r="AO23" s="61" t="s">
        <v>159</v>
      </c>
      <c r="AP23" s="61" t="s">
        <v>159</v>
      </c>
      <c r="AQ23" s="61" t="s">
        <v>159</v>
      </c>
      <c r="AR23" s="61" t="s">
        <v>159</v>
      </c>
      <c r="AS23" s="61" t="s">
        <v>159</v>
      </c>
      <c r="AT23" s="61" t="s">
        <v>160</v>
      </c>
      <c r="AU23" s="61" t="s">
        <v>160</v>
      </c>
      <c r="AV23" s="61" t="s">
        <v>160</v>
      </c>
      <c r="AW23" s="31" t="s">
        <v>160</v>
      </c>
      <c r="AX23" s="61" t="s">
        <v>160</v>
      </c>
      <c r="AY23" s="61">
        <f t="shared" ref="AY23" si="0">COUNTIF(AF23:AX23, "SI")</f>
        <v>11</v>
      </c>
      <c r="AZ23" s="61" t="str">
        <f t="shared" ref="AZ23" si="1">IF($AU23="SI","CATASTRÓFICO",IF($AY23=0,".",IF($AY23&lt;6,"MODERADO",IF($AY23&lt;12,"MAYOR","CATASTRÓFICO"))))</f>
        <v>MAYOR</v>
      </c>
      <c r="BA23" s="61">
        <v>1</v>
      </c>
      <c r="BB23" s="61">
        <f t="shared" ref="BB23" si="2">IF(AZ23="MODERADO",3,IF(AZ23="MAYOR",4,IF(AZ23="CATASTRÓFICO",5,"0")))</f>
        <v>4</v>
      </c>
      <c r="BC23" s="61">
        <f t="shared" ref="BC23" si="3">IF($BB23=5,5,IF(AND($BB23=4,$BA23&gt;2),5,IF(AND($BB23=4,$BA23&lt;3),4,IF(AND($BB23=3,$BA23=5),5,IF(AND($BB23=3,$BA23&gt;2),4,IF(AND($BB23=3,$BA23&lt;3),3,0))))))</f>
        <v>4</v>
      </c>
      <c r="BD23" s="61" t="str">
        <f t="shared" ref="BD23" si="4">IF(BC23=5,"CATASTRÓFICO",IF(BC23=4,"MAYOR",IF(BC23=3,"MODERADO",".")))</f>
        <v>MAYOR</v>
      </c>
      <c r="BE23" s="189" t="s">
        <v>632</v>
      </c>
      <c r="BF23" s="225"/>
      <c r="BG23" s="225"/>
      <c r="BH23" s="225"/>
      <c r="BI23" s="225"/>
      <c r="BJ23" s="225"/>
      <c r="BK23" s="225"/>
      <c r="BL23" s="225"/>
      <c r="BM23" s="59" t="s">
        <v>326</v>
      </c>
      <c r="BN23" s="187" t="s">
        <v>327</v>
      </c>
      <c r="BO23" s="187"/>
      <c r="BP23" s="187"/>
      <c r="BQ23" s="187"/>
      <c r="BR23" s="187"/>
      <c r="BS23" s="187"/>
      <c r="BT23" s="187"/>
      <c r="BU23" s="61" t="s">
        <v>164</v>
      </c>
      <c r="BV23" s="61" t="s">
        <v>165</v>
      </c>
      <c r="BW23" s="61" t="s">
        <v>166</v>
      </c>
      <c r="BX23" s="61" t="s">
        <v>167</v>
      </c>
      <c r="BY23" s="61" t="s">
        <v>168</v>
      </c>
      <c r="BZ23" s="61"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 t="shared" ref="CT23" si="5">IF(BB23-CR23&lt;=0,1,BB23-CR23)</f>
        <v>3</v>
      </c>
      <c r="CU23" s="61" t="str">
        <f>IF(CP23&lt;&gt;"",INDEX('Ayuda Diligenciamiento'!$AG$11:$AK$15,MATCH(CS23,'Ayuda Diligenciamiento'!$AF$11:$AF$15,0),MATCH(CT23,'Ayuda Diligenciamiento'!$AG$10:$AK$10,0)),"")</f>
        <v>MODERADO</v>
      </c>
      <c r="CV23" s="60">
        <f>IF(CU23="BAJO",1,IF(CU23="MODERADO",3,IF(CU23="MAYOR",4,5)))</f>
        <v>3</v>
      </c>
    </row>
  </sheetData>
  <mergeCells count="82">
    <mergeCell ref="A17:A22"/>
    <mergeCell ref="AZ18:AZ22"/>
    <mergeCell ref="BA18:BA22"/>
    <mergeCell ref="BD18:BD22"/>
    <mergeCell ref="BE23:BL23"/>
    <mergeCell ref="G23:N23"/>
    <mergeCell ref="O23:V23"/>
    <mergeCell ref="X23:AE23"/>
    <mergeCell ref="W17:W22"/>
    <mergeCell ref="AX18:AX22"/>
    <mergeCell ref="AY18:AY22"/>
    <mergeCell ref="AM18:AM22"/>
    <mergeCell ref="AN18:AN22"/>
    <mergeCell ref="AO18:AO22"/>
    <mergeCell ref="BB18:BB22"/>
    <mergeCell ref="AS18:AS22"/>
    <mergeCell ref="BN23:BT23"/>
    <mergeCell ref="BN17:BT22"/>
    <mergeCell ref="D5:AB5"/>
    <mergeCell ref="D6:AB6"/>
    <mergeCell ref="BE16:BT16"/>
    <mergeCell ref="AH18:AH22"/>
    <mergeCell ref="AI18:AI22"/>
    <mergeCell ref="AJ18:AJ22"/>
    <mergeCell ref="AK18:AK22"/>
    <mergeCell ref="AG18:AG22"/>
    <mergeCell ref="AQ18:AQ22"/>
    <mergeCell ref="AR18:AR22"/>
    <mergeCell ref="BC18:BC22"/>
    <mergeCell ref="AF16:BD16"/>
    <mergeCell ref="M15:BL15"/>
    <mergeCell ref="B23:F23"/>
    <mergeCell ref="E1:AB1"/>
    <mergeCell ref="D2:J2"/>
    <mergeCell ref="K2:AB2"/>
    <mergeCell ref="D3:J3"/>
    <mergeCell ref="K3:AB3"/>
    <mergeCell ref="B16:AE16"/>
    <mergeCell ref="B17:F22"/>
    <mergeCell ref="G17:N22"/>
    <mergeCell ref="O17:V22"/>
    <mergeCell ref="X17:AE22"/>
    <mergeCell ref="CM17:CM22"/>
    <mergeCell ref="CJ17:CJ22"/>
    <mergeCell ref="CK17:CK22"/>
    <mergeCell ref="CL17:CL22"/>
    <mergeCell ref="CD17:CD22"/>
    <mergeCell ref="CE17:CE22"/>
    <mergeCell ref="CF17:CF22"/>
    <mergeCell ref="CG17:CG22"/>
    <mergeCell ref="BE17:BL22"/>
    <mergeCell ref="AF18:AF22"/>
    <mergeCell ref="AL18:AL22"/>
    <mergeCell ref="BM17:BM22"/>
    <mergeCell ref="CH17:CH22"/>
    <mergeCell ref="BY17:BY22"/>
    <mergeCell ref="AT18:AT22"/>
    <mergeCell ref="AF17:AX17"/>
    <mergeCell ref="AU18:AU22"/>
    <mergeCell ref="AV18:AV22"/>
    <mergeCell ref="AW18:AW22"/>
    <mergeCell ref="AP18:AP22"/>
    <mergeCell ref="BU17:BU22"/>
    <mergeCell ref="BV17:BV22"/>
    <mergeCell ref="BW17:BW22"/>
    <mergeCell ref="BX17:BX22"/>
    <mergeCell ref="CN17:CN22"/>
    <mergeCell ref="CI17:CI22"/>
    <mergeCell ref="CT17:CT22"/>
    <mergeCell ref="BU16:CN16"/>
    <mergeCell ref="CO16:CV16"/>
    <mergeCell ref="CU17:CU22"/>
    <mergeCell ref="CO17:CO22"/>
    <mergeCell ref="CP17:CP22"/>
    <mergeCell ref="CQ17:CQ22"/>
    <mergeCell ref="CV17:CV22"/>
    <mergeCell ref="CR17:CR22"/>
    <mergeCell ref="CS17:CS22"/>
    <mergeCell ref="BZ17:BZ22"/>
    <mergeCell ref="CA17:CA22"/>
    <mergeCell ref="CB17:CB22"/>
    <mergeCell ref="CC17:CC22"/>
  </mergeCells>
  <phoneticPr fontId="25" type="noConversion"/>
  <conditionalFormatting sqref="W24:W272 B24:V270 X24:CV270">
    <cfRule type="cellIs" dxfId="371" priority="13" operator="equal">
      <formula>"MODERADO"</formula>
    </cfRule>
    <cfRule type="cellIs" dxfId="370" priority="14" operator="equal">
      <formula>"MAYOR"</formula>
    </cfRule>
    <cfRule type="cellIs" dxfId="369" priority="15" operator="equal">
      <formula>"CATASTRÓFICO"</formula>
    </cfRule>
  </conditionalFormatting>
  <conditionalFormatting sqref="AZ17:BD17 BB18:BC18 AZ23:BA23 BC23:BD23">
    <cfRule type="containsText" dxfId="368" priority="81" operator="containsText" text=".">
      <formula>NOT(ISERROR(SEARCH(".",AZ17)))</formula>
    </cfRule>
    <cfRule type="containsText" dxfId="367" priority="82" operator="containsText" text="MODERADO">
      <formula>NOT(ISERROR(SEARCH("MODERADO",AZ17)))</formula>
    </cfRule>
    <cfRule type="containsText" dxfId="366" priority="83" operator="containsText" text="MAYOR">
      <formula>NOT(ISERROR(SEARCH("MAYOR",AZ17)))</formula>
    </cfRule>
    <cfRule type="containsText" dxfId="365" priority="84" operator="containsText" text="CATASTRÓFICO">
      <formula>NOT(ISERROR(SEARCH("CATASTRÓFICO",AZ17)))</formula>
    </cfRule>
  </conditionalFormatting>
  <conditionalFormatting sqref="AZ8:BD9 AZ15:BD15 AZ24:BD1048576">
    <cfRule type="containsText" dxfId="364" priority="85" operator="containsText" text=".">
      <formula>NOT(ISERROR(SEARCH(".",AZ8)))</formula>
    </cfRule>
  </conditionalFormatting>
  <conditionalFormatting sqref="BM23:BN23">
    <cfRule type="cellIs" dxfId="363" priority="25" operator="equal">
      <formula>"MODERADO"</formula>
    </cfRule>
    <cfRule type="cellIs" dxfId="362" priority="26" operator="equal">
      <formula>"MAYOR"</formula>
    </cfRule>
    <cfRule type="cellIs" dxfId="361" priority="27" operator="equal">
      <formula>"CATASTRÓFICO"</formula>
    </cfRule>
  </conditionalFormatting>
  <conditionalFormatting sqref="BU23:CV23">
    <cfRule type="cellIs" dxfId="360" priority="54" operator="equal">
      <formula>"MODERADO"</formula>
    </cfRule>
    <cfRule type="cellIs" dxfId="359" priority="55" operator="equal">
      <formula>"MAYOR"</formula>
    </cfRule>
    <cfRule type="cellIs" dxfId="358" priority="56" operator="equal">
      <formula>"CATASTRÓFICO"</formula>
    </cfRule>
  </conditionalFormatting>
  <conditionalFormatting sqref="A23">
    <cfRule type="cellIs" dxfId="357" priority="9" operator="equal">
      <formula>"MODERADO"</formula>
    </cfRule>
    <cfRule type="cellIs" dxfId="356" priority="10" operator="equal">
      <formula>"MAYOR"</formula>
    </cfRule>
    <cfRule type="cellIs" dxfId="355" priority="11" operator="equal">
      <formula>"CATASTRÓFICO"</formula>
    </cfRule>
  </conditionalFormatting>
  <conditionalFormatting sqref="A23">
    <cfRule type="cellIs" dxfId="354" priority="12" operator="equal">
      <formula>"BAJO"</formula>
    </cfRule>
  </conditionalFormatting>
  <conditionalFormatting sqref="AZ18:BA18">
    <cfRule type="containsText" dxfId="353" priority="5" operator="containsText" text=".">
      <formula>NOT(ISERROR(SEARCH(".",AZ18)))</formula>
    </cfRule>
    <cfRule type="containsText" dxfId="352" priority="6" operator="containsText" text="MODERADO">
      <formula>NOT(ISERROR(SEARCH("MODERADO",AZ18)))</formula>
    </cfRule>
    <cfRule type="containsText" dxfId="351" priority="7" operator="containsText" text="MAYOR">
      <formula>NOT(ISERROR(SEARCH("MAYOR",AZ18)))</formula>
    </cfRule>
    <cfRule type="containsText" dxfId="350" priority="8" operator="containsText" text="CATASTRÓFICO">
      <formula>NOT(ISERROR(SEARCH("CATASTRÓFICO",AZ18)))</formula>
    </cfRule>
  </conditionalFormatting>
  <conditionalFormatting sqref="BD18">
    <cfRule type="containsText" dxfId="349" priority="1" operator="containsText" text=".">
      <formula>NOT(ISERROR(SEARCH(".",BD18)))</formula>
    </cfRule>
    <cfRule type="containsText" dxfId="348" priority="2" operator="containsText" text="MODERADO">
      <formula>NOT(ISERROR(SEARCH("MODERADO",BD18)))</formula>
    </cfRule>
    <cfRule type="containsText" dxfId="347" priority="3" operator="containsText" text="MAYOR">
      <formula>NOT(ISERROR(SEARCH("MAYOR",BD18)))</formula>
    </cfRule>
    <cfRule type="containsText" dxfId="346" priority="4" operator="containsText" text="CATASTRÓFICO">
      <formula>NOT(ISERROR(SEARCH("CATASTRÓFICO",BD18)))</formula>
    </cfRule>
  </conditionalFormatting>
  <dataValidations count="12">
    <dataValidation type="list" allowBlank="1" showInputMessage="1" showErrorMessage="1" sqref="CP23">
      <formula1>"Directamente, Indirectamente, No disminuye"</formula1>
    </dataValidation>
    <dataValidation type="list" allowBlank="1" showInputMessage="1" showErrorMessage="1" sqref="CO23">
      <formula1>"Directamente, No disminuye"</formula1>
    </dataValidation>
    <dataValidation type="list" allowBlank="1" showInputMessage="1" showErrorMessage="1" sqref="CK23">
      <formula1>"Siempre se ejecuta, Algunas veces, No se ejecuta"</formula1>
    </dataValidation>
    <dataValidation type="list" allowBlank="1" showInputMessage="1" showErrorMessage="1" sqref="CA23">
      <formula1>"Completa, Incompleta, No existe"</formula1>
    </dataValidation>
    <dataValidation type="list" allowBlank="1" showInputMessage="1" showErrorMessage="1" sqref="BZ23">
      <formula1>"Se investigan y se resuelven oportunamente, No se investigan y se resuelven oportunamente"</formula1>
    </dataValidation>
    <dataValidation type="list" allowBlank="1" showInputMessage="1" showErrorMessage="1" sqref="BY23">
      <formula1>"Confiable, No confiable"</formula1>
    </dataValidation>
    <dataValidation type="list" allowBlank="1" showInputMessage="1" showErrorMessage="1" sqref="BX23">
      <formula1>"Prevenir, Detectar, No es un control"</formula1>
    </dataValidation>
    <dataValidation type="list" allowBlank="1" showInputMessage="1" showErrorMessage="1" sqref="BW23">
      <formula1>"Oportuna, Inoportuna"</formula1>
    </dataValidation>
    <dataValidation type="list" allowBlank="1" showInputMessage="1" showErrorMessage="1" sqref="BV23">
      <formula1>"Adecuado, Inadecuado"</formula1>
    </dataValidation>
    <dataValidation type="list" allowBlank="1" showInputMessage="1" showErrorMessage="1" sqref="BU23">
      <formula1>"Asignado, No asignado"</formula1>
    </dataValidation>
    <dataValidation type="list" allowBlank="1" showInputMessage="1" showErrorMessage="1" sqref="AF23:AX23">
      <formula1>"SI, NO"</formula1>
    </dataValidation>
    <dataValidation type="list" allowBlank="1" showInputMessage="1" showErrorMessage="1" sqref="BA23">
      <formula1>"1,2,3,4,5"</formula1>
    </dataValidation>
  </dataValidations>
  <pageMargins left="0.7" right="0.7" top="0.75" bottom="0.75" header="0.3" footer="0.3"/>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V24"/>
  <sheetViews>
    <sheetView showGridLines="0" topLeftCell="BN1" zoomScale="40" zoomScaleNormal="40" zoomScalePageLayoutView="85" workbookViewId="0">
      <selection activeCell="BA17" sqref="BA17"/>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3" width="2.453125" customWidth="1"/>
    <col min="64" max="64" width="58.1796875" customWidth="1"/>
    <col min="65" max="65" width="26.453125" customWidth="1"/>
    <col min="66" max="71" width="2.453125" customWidth="1"/>
    <col min="72" max="72" width="9.453125"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323"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COUNTIF($CU$23:$CU$278,AD2)</f>
        <v>0</v>
      </c>
      <c r="BB2"/>
      <c r="BC2"/>
      <c r="BD2"/>
      <c r="BW2" s="6"/>
      <c r="BZ2"/>
    </row>
    <row r="3" spans="1:100" ht="15" customHeight="1" x14ac:dyDescent="0.35">
      <c r="A3"/>
      <c r="D3" s="195" t="s">
        <v>664</v>
      </c>
      <c r="E3" s="195"/>
      <c r="F3" s="195"/>
      <c r="G3" s="195"/>
      <c r="H3" s="195"/>
      <c r="I3" s="195"/>
      <c r="J3" s="195"/>
      <c r="K3" s="195" t="s">
        <v>328</v>
      </c>
      <c r="L3" s="195"/>
      <c r="M3" s="195"/>
      <c r="N3" s="195"/>
      <c r="O3" s="195"/>
      <c r="P3" s="195"/>
      <c r="Q3" s="195"/>
      <c r="R3" s="195"/>
      <c r="S3" s="195"/>
      <c r="T3" s="195"/>
      <c r="U3" s="195"/>
      <c r="V3" s="195"/>
      <c r="W3" s="195"/>
      <c r="X3" s="195"/>
      <c r="Y3" s="195"/>
      <c r="Z3" s="195"/>
      <c r="AA3" s="195"/>
      <c r="AB3" s="195"/>
      <c r="AC3" s="32"/>
      <c r="AD3" s="33" t="s">
        <v>26</v>
      </c>
      <c r="AE3" s="33">
        <f>COUNTIF($CU$23:$CU$278,AD3)</f>
        <v>0</v>
      </c>
      <c r="BB3"/>
      <c r="BC3"/>
      <c r="BD3"/>
      <c r="BW3" s="6"/>
      <c r="BZ3"/>
    </row>
    <row r="4" spans="1:100" x14ac:dyDescent="0.35">
      <c r="A4"/>
      <c r="AC4" s="32"/>
      <c r="AD4" s="33" t="s">
        <v>21</v>
      </c>
      <c r="AE4" s="33">
        <f>COUNTIF($CU$23:$CU$278,AD4)</f>
        <v>2</v>
      </c>
      <c r="BB4"/>
      <c r="BC4"/>
      <c r="BD4"/>
      <c r="BW4" s="6"/>
      <c r="BZ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2"/>
      <c r="AD5" s="33" t="s">
        <v>22</v>
      </c>
      <c r="AE5" s="33">
        <f>COUNTIF($CU$23:$CU$278,AD5)</f>
        <v>0</v>
      </c>
      <c r="BB5"/>
      <c r="BC5"/>
      <c r="BD5"/>
      <c r="BW5" s="6"/>
      <c r="BZ5"/>
    </row>
    <row r="6" spans="1:100" x14ac:dyDescent="0.35">
      <c r="A6"/>
      <c r="D6" s="203" t="s">
        <v>71</v>
      </c>
      <c r="E6" s="204"/>
      <c r="F6" s="204"/>
      <c r="G6" s="204"/>
      <c r="H6" s="204"/>
      <c r="I6" s="204"/>
      <c r="J6" s="204"/>
      <c r="K6" s="204"/>
      <c r="L6" s="204"/>
      <c r="M6" s="204"/>
      <c r="N6" s="204"/>
      <c r="O6" s="204"/>
      <c r="P6" s="204"/>
      <c r="Q6" s="204"/>
      <c r="R6" s="204"/>
      <c r="S6" s="204"/>
      <c r="T6" s="204"/>
      <c r="U6" s="204"/>
      <c r="V6" s="204"/>
      <c r="W6" s="204"/>
      <c r="X6" s="204"/>
      <c r="Y6" s="204"/>
      <c r="Z6" s="204"/>
      <c r="AA6" s="204"/>
      <c r="AB6" s="205"/>
      <c r="AC6" s="32"/>
      <c r="AD6" s="32"/>
      <c r="AE6" s="32"/>
      <c r="BB6"/>
      <c r="BC6"/>
      <c r="BD6"/>
      <c r="BW6" s="6"/>
      <c r="BZ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183.65" customHeight="1" x14ac:dyDescent="0.35">
      <c r="A23" s="68" t="s">
        <v>329</v>
      </c>
      <c r="B23" s="185" t="s">
        <v>332</v>
      </c>
      <c r="C23" s="224"/>
      <c r="D23" s="224"/>
      <c r="E23" s="224"/>
      <c r="F23" s="224"/>
      <c r="G23" s="186" t="s">
        <v>333</v>
      </c>
      <c r="H23" s="186"/>
      <c r="I23" s="186"/>
      <c r="J23" s="186"/>
      <c r="K23" s="186"/>
      <c r="L23" s="186"/>
      <c r="M23" s="186"/>
      <c r="N23" s="186"/>
      <c r="O23" s="187" t="s">
        <v>334</v>
      </c>
      <c r="P23" s="188"/>
      <c r="Q23" s="188"/>
      <c r="R23" s="188"/>
      <c r="S23" s="188"/>
      <c r="T23" s="188"/>
      <c r="U23" s="188"/>
      <c r="V23" s="188"/>
      <c r="W23" s="59" t="s">
        <v>614</v>
      </c>
      <c r="X23" s="187" t="s">
        <v>335</v>
      </c>
      <c r="Y23" s="188"/>
      <c r="Z23" s="188"/>
      <c r="AA23" s="188"/>
      <c r="AB23" s="188"/>
      <c r="AC23" s="188"/>
      <c r="AD23" s="188"/>
      <c r="AE23" s="188"/>
      <c r="AF23" s="61" t="s">
        <v>159</v>
      </c>
      <c r="AG23" s="61" t="s">
        <v>159</v>
      </c>
      <c r="AH23" s="61" t="s">
        <v>159</v>
      </c>
      <c r="AI23" s="61" t="s">
        <v>159</v>
      </c>
      <c r="AJ23" s="61" t="s">
        <v>159</v>
      </c>
      <c r="AK23" s="61" t="s">
        <v>159</v>
      </c>
      <c r="AL23" s="61" t="s">
        <v>159</v>
      </c>
      <c r="AM23" s="61" t="s">
        <v>159</v>
      </c>
      <c r="AN23" s="61" t="s">
        <v>159</v>
      </c>
      <c r="AO23" s="61" t="s">
        <v>159</v>
      </c>
      <c r="AP23" s="61" t="s">
        <v>159</v>
      </c>
      <c r="AQ23" s="61" t="s">
        <v>159</v>
      </c>
      <c r="AR23" s="61" t="s">
        <v>159</v>
      </c>
      <c r="AS23" s="61" t="s">
        <v>159</v>
      </c>
      <c r="AT23" s="61" t="s">
        <v>159</v>
      </c>
      <c r="AU23" s="61" t="s">
        <v>160</v>
      </c>
      <c r="AV23" s="61" t="s">
        <v>159</v>
      </c>
      <c r="AW23" s="61" t="s">
        <v>159</v>
      </c>
      <c r="AX23" s="61" t="s">
        <v>160</v>
      </c>
      <c r="AY23" s="61">
        <f t="shared" ref="AY23:AY24" si="0">COUNTIF(AF23:AX23, "SI")</f>
        <v>17</v>
      </c>
      <c r="AZ23" s="61" t="str">
        <f t="shared" ref="AZ23:AZ24" si="1">IF($AU23="SI","CATASTRÓFICO",IF($AY23=0,".",IF($AY23&lt;6,"MODERADO",IF($AY23&lt;12,"MAYOR","CATASTRÓFICO"))))</f>
        <v>CATASTRÓFICO</v>
      </c>
      <c r="BA23" s="61">
        <v>2</v>
      </c>
      <c r="BB23" s="61">
        <f t="shared" ref="BB23:BB24" si="2">IF(AZ23="MODERADO",3,IF(AZ23="MAYOR",4,IF(AZ23="CATASTRÓFICO",5,"0")))</f>
        <v>5</v>
      </c>
      <c r="BC23" s="61">
        <f t="shared" ref="BC23:BC24" si="3">IF($BB23=5,5,IF(AND($BB23=4,$BA23&gt;2),5,IF(AND($BB23=4,$BA23&lt;3),4,IF(AND($BB23=3,$BA23=5),5,IF(AND($BB23=3,$BA23&gt;2),4,IF(AND($BB23=3,$BA23&lt;3),3,0))))))</f>
        <v>5</v>
      </c>
      <c r="BD23" s="61" t="str">
        <f t="shared" ref="BD23:BD24" si="4">IF(BC23=5,"CATASTRÓFICO",IF(BC23=4,"MAYOR",IF(BC23=3,"MODERADO",".")))</f>
        <v>CATASTRÓFICO</v>
      </c>
      <c r="BE23" s="226" t="s">
        <v>668</v>
      </c>
      <c r="BF23" s="227"/>
      <c r="BG23" s="227"/>
      <c r="BH23" s="227"/>
      <c r="BI23" s="227"/>
      <c r="BJ23" s="227"/>
      <c r="BK23" s="227"/>
      <c r="BL23" s="227"/>
      <c r="BM23" s="59" t="s">
        <v>223</v>
      </c>
      <c r="BN23" s="187" t="s">
        <v>330</v>
      </c>
      <c r="BO23" s="187"/>
      <c r="BP23" s="187"/>
      <c r="BQ23" s="187"/>
      <c r="BR23" s="187"/>
      <c r="BS23" s="187"/>
      <c r="BT23" s="187"/>
      <c r="BU23" s="61" t="s">
        <v>164</v>
      </c>
      <c r="BV23" s="61" t="s">
        <v>165</v>
      </c>
      <c r="BW23" s="61" t="s">
        <v>166</v>
      </c>
      <c r="BX23" s="61" t="s">
        <v>167</v>
      </c>
      <c r="BY23" s="61" t="s">
        <v>168</v>
      </c>
      <c r="BZ23" s="60" t="s">
        <v>169</v>
      </c>
      <c r="CA23" s="61" t="s">
        <v>170</v>
      </c>
      <c r="CB23" s="61">
        <f t="shared" ref="CB23:CB24" si="5">IFERROR(IF(BU23="Asignado", 15, 0), "")</f>
        <v>15</v>
      </c>
      <c r="CC23" s="61">
        <f t="shared" ref="CC23:CC24" si="6">IFERROR(IF(BV23="Adecuado", 15, 0), "")</f>
        <v>15</v>
      </c>
      <c r="CD23" s="61">
        <f t="shared" ref="CD23:CD24" si="7">IFERROR(IF(BW23="Oportuna", 15, 0), "")</f>
        <v>15</v>
      </c>
      <c r="CE23" s="61">
        <f t="shared" ref="CE23:CE24" si="8">IFERROR(IF(BX23="Prevenir", 15,IF(BX23="Detectar", 10, 0)), "")</f>
        <v>15</v>
      </c>
      <c r="CF23" s="61">
        <f t="shared" ref="CF23:CF24" si="9">IFERROR(IF(BY23="Confiable", 15, 0), "")</f>
        <v>15</v>
      </c>
      <c r="CG23" s="61">
        <f t="shared" ref="CG23:CG24" si="10">IFERROR(IF(BZ23="Se investigan y se resuelven oportunamente", 15, 0), "")</f>
        <v>15</v>
      </c>
      <c r="CH23" s="61">
        <f t="shared" ref="CH23:CH24" si="11">IFERROR(IF(CA23="Completa", 10,IF(CA23="Incompleta",5, 0)), "")</f>
        <v>10</v>
      </c>
      <c r="CI23" s="61">
        <f t="shared" ref="CI23:CI24" si="12">SUM(CB23:CH23)</f>
        <v>100</v>
      </c>
      <c r="CJ23" s="61" t="str">
        <f t="shared" ref="CJ23:CJ24" si="13">IF(CI23&lt;=85, "Debil", IF(CI23&lt;=95, "Moderado", IF(CI23&lt;=100,"Fuerte","")))</f>
        <v>Fuerte</v>
      </c>
      <c r="CK23" s="61" t="s">
        <v>171</v>
      </c>
      <c r="CL23" s="61" t="str">
        <f t="shared" ref="CL23:CL24" si="14">IF(CK23="Siempre se ejecuta","Fuerte",IF(CK23="Algunas veces","Moderado",IF(CK23="No se ejecuta","Debil","")))</f>
        <v>Fuerte</v>
      </c>
      <c r="CM23" s="61" t="str">
        <f t="shared" ref="CM23:CM24" si="15">IF(OR(CL23="Debil",CJ23="Debil"),"Debil", IF(OR(CL23="Moderado",CJ23="Moderado"), "Moderado", "Fuerte"))</f>
        <v>Fuerte</v>
      </c>
      <c r="CN23" s="61" t="str">
        <f t="shared" ref="CN23:CN24" si="16">CM23</f>
        <v>Fuerte</v>
      </c>
      <c r="CO23" s="61" t="s">
        <v>172</v>
      </c>
      <c r="CP23" s="61" t="s">
        <v>193</v>
      </c>
      <c r="CQ23" s="61">
        <f t="shared" ref="CQ23:CQ24" si="17">IF(CO23="Directamente",IF(CN23="Fuerte", 2, IF(CN23="Moderado", 1,0)),0)</f>
        <v>2</v>
      </c>
      <c r="CR23" s="61">
        <f t="shared" ref="CR23:CR24" si="18">IF(CP23="Directamente",IF(CN23="Fuerte",2,IF(CN23="Moderado",1,0)),IF(AND(CP23="Indirectamente",CN23="Fuerte"),1,0))</f>
        <v>1</v>
      </c>
      <c r="CS23" s="61">
        <f t="shared" ref="CS23:CS24" si="19">IF(BA23-CQ23&lt;=0,1,BA23-CQ23)</f>
        <v>1</v>
      </c>
      <c r="CT23" s="61">
        <f t="shared" ref="CT23:CT24" si="20">IF(BB23-CR23&lt;=0,1,BB23-CR23)</f>
        <v>4</v>
      </c>
      <c r="CU23" s="61" t="str">
        <f>IF(CP23&lt;&gt;"",INDEX('Ayuda Diligenciamiento'!$AG$11:$AK$15,MATCH(CS23,'Ayuda Diligenciamiento'!$AF$11:$AF$15,0),MATCH(CT23,'Ayuda Diligenciamiento'!$AG$10:$AK$10,0)),"")</f>
        <v>MAYOR</v>
      </c>
      <c r="CV23" s="60">
        <f t="shared" ref="CV23:CV24" si="21">IF(CU23="BAJO",1,IF(CU23="MODERADO",3,IF(CU23="MAYOR",4,5)))</f>
        <v>4</v>
      </c>
    </row>
    <row r="24" spans="1:100" ht="111.65" customHeight="1" x14ac:dyDescent="0.35">
      <c r="A24" s="68" t="s">
        <v>331</v>
      </c>
      <c r="B24" s="185" t="s">
        <v>336</v>
      </c>
      <c r="C24" s="224"/>
      <c r="D24" s="224"/>
      <c r="E24" s="224"/>
      <c r="F24" s="224"/>
      <c r="G24" s="186" t="s">
        <v>337</v>
      </c>
      <c r="H24" s="186"/>
      <c r="I24" s="186"/>
      <c r="J24" s="186"/>
      <c r="K24" s="186"/>
      <c r="L24" s="186"/>
      <c r="M24" s="186"/>
      <c r="N24" s="186"/>
      <c r="O24" s="187" t="s">
        <v>338</v>
      </c>
      <c r="P24" s="188"/>
      <c r="Q24" s="188"/>
      <c r="R24" s="188"/>
      <c r="S24" s="188"/>
      <c r="T24" s="188"/>
      <c r="U24" s="188"/>
      <c r="V24" s="188"/>
      <c r="W24" s="59" t="s">
        <v>614</v>
      </c>
      <c r="X24" s="187" t="s">
        <v>339</v>
      </c>
      <c r="Y24" s="188"/>
      <c r="Z24" s="188"/>
      <c r="AA24" s="188"/>
      <c r="AB24" s="188"/>
      <c r="AC24" s="188"/>
      <c r="AD24" s="188"/>
      <c r="AE24" s="188"/>
      <c r="AF24" s="61" t="s">
        <v>159</v>
      </c>
      <c r="AG24" s="61" t="s">
        <v>159</v>
      </c>
      <c r="AH24" s="61" t="s">
        <v>159</v>
      </c>
      <c r="AI24" s="61" t="s">
        <v>159</v>
      </c>
      <c r="AJ24" s="61" t="s">
        <v>159</v>
      </c>
      <c r="AK24" s="61" t="s">
        <v>159</v>
      </c>
      <c r="AL24" s="61" t="s">
        <v>159</v>
      </c>
      <c r="AM24" s="61" t="s">
        <v>159</v>
      </c>
      <c r="AN24" s="61" t="s">
        <v>159</v>
      </c>
      <c r="AO24" s="61" t="s">
        <v>159</v>
      </c>
      <c r="AP24" s="61" t="s">
        <v>159</v>
      </c>
      <c r="AQ24" s="61" t="s">
        <v>159</v>
      </c>
      <c r="AR24" s="61" t="s">
        <v>159</v>
      </c>
      <c r="AS24" s="61" t="s">
        <v>159</v>
      </c>
      <c r="AT24" s="61" t="s">
        <v>159</v>
      </c>
      <c r="AU24" s="61" t="s">
        <v>160</v>
      </c>
      <c r="AV24" s="61" t="s">
        <v>159</v>
      </c>
      <c r="AW24" s="61" t="s">
        <v>159</v>
      </c>
      <c r="AX24" s="61" t="s">
        <v>160</v>
      </c>
      <c r="AY24" s="61">
        <f t="shared" si="0"/>
        <v>17</v>
      </c>
      <c r="AZ24" s="61" t="str">
        <f t="shared" si="1"/>
        <v>CATASTRÓFICO</v>
      </c>
      <c r="BA24" s="61">
        <v>2</v>
      </c>
      <c r="BB24" s="61">
        <f t="shared" si="2"/>
        <v>5</v>
      </c>
      <c r="BC24" s="61">
        <f t="shared" si="3"/>
        <v>5</v>
      </c>
      <c r="BD24" s="61" t="str">
        <f t="shared" si="4"/>
        <v>CATASTRÓFICO</v>
      </c>
      <c r="BE24" s="226" t="s">
        <v>669</v>
      </c>
      <c r="BF24" s="227"/>
      <c r="BG24" s="227"/>
      <c r="BH24" s="227"/>
      <c r="BI24" s="227"/>
      <c r="BJ24" s="227"/>
      <c r="BK24" s="227"/>
      <c r="BL24" s="227"/>
      <c r="BM24" s="59" t="s">
        <v>219</v>
      </c>
      <c r="BN24" s="187" t="s">
        <v>618</v>
      </c>
      <c r="BO24" s="187"/>
      <c r="BP24" s="187"/>
      <c r="BQ24" s="187"/>
      <c r="BR24" s="187"/>
      <c r="BS24" s="187"/>
      <c r="BT24" s="187"/>
      <c r="BU24" s="61" t="s">
        <v>164</v>
      </c>
      <c r="BV24" s="61" t="s">
        <v>165</v>
      </c>
      <c r="BW24" s="61" t="s">
        <v>166</v>
      </c>
      <c r="BX24" s="61" t="s">
        <v>167</v>
      </c>
      <c r="BY24" s="61" t="s">
        <v>168</v>
      </c>
      <c r="BZ24" s="60" t="s">
        <v>169</v>
      </c>
      <c r="CA24" s="61" t="s">
        <v>170</v>
      </c>
      <c r="CB24" s="61">
        <f t="shared" si="5"/>
        <v>15</v>
      </c>
      <c r="CC24" s="61">
        <f t="shared" si="6"/>
        <v>15</v>
      </c>
      <c r="CD24" s="61">
        <f t="shared" si="7"/>
        <v>15</v>
      </c>
      <c r="CE24" s="61">
        <f t="shared" si="8"/>
        <v>15</v>
      </c>
      <c r="CF24" s="61">
        <f t="shared" si="9"/>
        <v>15</v>
      </c>
      <c r="CG24" s="61">
        <f t="shared" si="10"/>
        <v>15</v>
      </c>
      <c r="CH24" s="61">
        <f t="shared" si="11"/>
        <v>10</v>
      </c>
      <c r="CI24" s="61">
        <f t="shared" si="12"/>
        <v>100</v>
      </c>
      <c r="CJ24" s="61" t="str">
        <f t="shared" si="13"/>
        <v>Fuerte</v>
      </c>
      <c r="CK24" s="61" t="s">
        <v>171</v>
      </c>
      <c r="CL24" s="61" t="str">
        <f t="shared" si="14"/>
        <v>Fuerte</v>
      </c>
      <c r="CM24" s="61" t="str">
        <f t="shared" si="15"/>
        <v>Fuerte</v>
      </c>
      <c r="CN24" s="61" t="str">
        <f t="shared" si="16"/>
        <v>Fuerte</v>
      </c>
      <c r="CO24" s="61" t="s">
        <v>172</v>
      </c>
      <c r="CP24" s="61" t="s">
        <v>193</v>
      </c>
      <c r="CQ24" s="61">
        <f t="shared" si="17"/>
        <v>2</v>
      </c>
      <c r="CR24" s="61">
        <f t="shared" si="18"/>
        <v>1</v>
      </c>
      <c r="CS24" s="61">
        <f t="shared" si="19"/>
        <v>1</v>
      </c>
      <c r="CT24" s="61">
        <f t="shared" si="20"/>
        <v>4</v>
      </c>
      <c r="CU24" s="61" t="str">
        <f>IF(CP24&lt;&gt;"",INDEX('Ayuda Diligenciamiento'!$AG$11:$AK$15,MATCH(CS24,'Ayuda Diligenciamiento'!$AF$11:$AF$15,0),MATCH(CT24,'Ayuda Diligenciamiento'!$AG$10:$AK$10,0)),"")</f>
        <v>MAYOR</v>
      </c>
      <c r="CV24" s="60">
        <f t="shared" si="21"/>
        <v>4</v>
      </c>
    </row>
  </sheetData>
  <mergeCells count="88">
    <mergeCell ref="A17:A22"/>
    <mergeCell ref="AZ18:AZ22"/>
    <mergeCell ref="BA18:BA22"/>
    <mergeCell ref="BD18:BD22"/>
    <mergeCell ref="CO16:CV16"/>
    <mergeCell ref="BU16:CN16"/>
    <mergeCell ref="BV17:BV22"/>
    <mergeCell ref="BW17:BW22"/>
    <mergeCell ref="CC17:CC22"/>
    <mergeCell ref="CD17:CD22"/>
    <mergeCell ref="BU17:BU22"/>
    <mergeCell ref="BX17:BX22"/>
    <mergeCell ref="BY17:BY22"/>
    <mergeCell ref="CH17:CH22"/>
    <mergeCell ref="CI17:CI22"/>
    <mergeCell ref="BZ17:BZ22"/>
    <mergeCell ref="BN23:BT23"/>
    <mergeCell ref="BE23:BL23"/>
    <mergeCell ref="AF17:AX17"/>
    <mergeCell ref="AX18:AX22"/>
    <mergeCell ref="BE16:BT16"/>
    <mergeCell ref="AF18:AF22"/>
    <mergeCell ref="AL18:AL22"/>
    <mergeCell ref="AM18:AM22"/>
    <mergeCell ref="AP18:AP22"/>
    <mergeCell ref="BN17:BT22"/>
    <mergeCell ref="AV18:AV22"/>
    <mergeCell ref="BN24:BT24"/>
    <mergeCell ref="B24:F24"/>
    <mergeCell ref="G24:N24"/>
    <mergeCell ref="O24:V24"/>
    <mergeCell ref="X24:AE24"/>
    <mergeCell ref="BE24:BL24"/>
    <mergeCell ref="B23:F23"/>
    <mergeCell ref="G23:N23"/>
    <mergeCell ref="O23:V23"/>
    <mergeCell ref="X23:AE23"/>
    <mergeCell ref="AW18:AW22"/>
    <mergeCell ref="AU18:AU22"/>
    <mergeCell ref="B17:F22"/>
    <mergeCell ref="G17:N22"/>
    <mergeCell ref="O17:V22"/>
    <mergeCell ref="W17:W22"/>
    <mergeCell ref="AH18:AH22"/>
    <mergeCell ref="AI18:AI22"/>
    <mergeCell ref="AJ18:AJ22"/>
    <mergeCell ref="AK18:AK22"/>
    <mergeCell ref="AG18:AG22"/>
    <mergeCell ref="X17:AE22"/>
    <mergeCell ref="E1:AB1"/>
    <mergeCell ref="D2:J2"/>
    <mergeCell ref="K2:AB2"/>
    <mergeCell ref="D3:J3"/>
    <mergeCell ref="K3:AB3"/>
    <mergeCell ref="D5:AB5"/>
    <mergeCell ref="D6:AB6"/>
    <mergeCell ref="M15:BL15"/>
    <mergeCell ref="B16:AE16"/>
    <mergeCell ref="BM17:BM22"/>
    <mergeCell ref="AY18:AY22"/>
    <mergeCell ref="BB18:BB22"/>
    <mergeCell ref="BE17:BL22"/>
    <mergeCell ref="BC18:BC22"/>
    <mergeCell ref="AF16:BD16"/>
    <mergeCell ref="AQ18:AQ22"/>
    <mergeCell ref="AR18:AR22"/>
    <mergeCell ref="AS18:AS22"/>
    <mergeCell ref="AT18:AT22"/>
    <mergeCell ref="AN18:AN22"/>
    <mergeCell ref="AO18:AO22"/>
    <mergeCell ref="CA17:CA22"/>
    <mergeCell ref="CB17:CB22"/>
    <mergeCell ref="CE17:CE22"/>
    <mergeCell ref="CF17:CF22"/>
    <mergeCell ref="CG17:CG22"/>
    <mergeCell ref="CJ17:CJ22"/>
    <mergeCell ref="CK17:CK22"/>
    <mergeCell ref="CL17:CL22"/>
    <mergeCell ref="CM17:CM22"/>
    <mergeCell ref="CN17:CN22"/>
    <mergeCell ref="CV17:CV22"/>
    <mergeCell ref="CT17:CT22"/>
    <mergeCell ref="CU17:CU22"/>
    <mergeCell ref="CO17:CO22"/>
    <mergeCell ref="CP17:CP22"/>
    <mergeCell ref="CQ17:CQ22"/>
    <mergeCell ref="CR17:CR22"/>
    <mergeCell ref="CS17:CS22"/>
  </mergeCells>
  <phoneticPr fontId="25" type="noConversion"/>
  <conditionalFormatting sqref="BU23:CV24 BM23:BN24 W25:W258 B25:V276 X25:CV276">
    <cfRule type="cellIs" dxfId="345" priority="13" operator="equal">
      <formula>"MODERADO"</formula>
    </cfRule>
    <cfRule type="cellIs" dxfId="344" priority="14" operator="equal">
      <formula>"MAYOR"</formula>
    </cfRule>
    <cfRule type="cellIs" dxfId="343" priority="15" operator="equal">
      <formula>"CATASTRÓFICO"</formula>
    </cfRule>
  </conditionalFormatting>
  <conditionalFormatting sqref="AZ23:BA24 BC23:BD24 AZ25:BD1048576">
    <cfRule type="containsText" dxfId="342" priority="74" operator="containsText" text=".">
      <formula>NOT(ISERROR(SEARCH(".",AZ23)))</formula>
    </cfRule>
  </conditionalFormatting>
  <conditionalFormatting sqref="AZ23:BA24 BC23:BD24">
    <cfRule type="containsText" dxfId="341" priority="75" operator="containsText" text="MODERADO">
      <formula>NOT(ISERROR(SEARCH("MODERADO",AZ23)))</formula>
    </cfRule>
    <cfRule type="containsText" dxfId="340" priority="76" operator="containsText" text="MAYOR">
      <formula>NOT(ISERROR(SEARCH("MAYOR",AZ23)))</formula>
    </cfRule>
    <cfRule type="containsText" dxfId="339" priority="77" operator="containsText" text="CATASTRÓFICO">
      <formula>NOT(ISERROR(SEARCH("CATASTRÓFICO",AZ23)))</formula>
    </cfRule>
  </conditionalFormatting>
  <conditionalFormatting sqref="AZ8:BD9 AZ15:BD15">
    <cfRule type="containsText" dxfId="338" priority="85" operator="containsText" text=".">
      <formula>NOT(ISERROR(SEARCH(".",AZ8)))</formula>
    </cfRule>
  </conditionalFormatting>
  <conditionalFormatting sqref="AZ17:BD17 BB18:BC18">
    <cfRule type="containsText" dxfId="337" priority="81" operator="containsText" text=".">
      <formula>NOT(ISERROR(SEARCH(".",AZ17)))</formula>
    </cfRule>
    <cfRule type="containsText" dxfId="336" priority="82" operator="containsText" text="MODERADO">
      <formula>NOT(ISERROR(SEARCH("MODERADO",AZ17)))</formula>
    </cfRule>
    <cfRule type="containsText" dxfId="335" priority="83" operator="containsText" text="MAYOR">
      <formula>NOT(ISERROR(SEARCH("MAYOR",AZ17)))</formula>
    </cfRule>
    <cfRule type="containsText" dxfId="334" priority="84" operator="containsText" text="CATASTRÓFICO">
      <formula>NOT(ISERROR(SEARCH("CATASTRÓFICO",AZ17)))</formula>
    </cfRule>
  </conditionalFormatting>
  <conditionalFormatting sqref="A23:A24">
    <cfRule type="cellIs" dxfId="333" priority="9" operator="equal">
      <formula>"MODERADO"</formula>
    </cfRule>
    <cfRule type="cellIs" dxfId="332" priority="10" operator="equal">
      <formula>"MAYOR"</formula>
    </cfRule>
    <cfRule type="cellIs" dxfId="331" priority="11" operator="equal">
      <formula>"CATASTRÓFICO"</formula>
    </cfRule>
  </conditionalFormatting>
  <conditionalFormatting sqref="A23:A24">
    <cfRule type="cellIs" dxfId="330" priority="12" operator="equal">
      <formula>"BAJO"</formula>
    </cfRule>
  </conditionalFormatting>
  <conditionalFormatting sqref="AZ18:BA18">
    <cfRule type="containsText" dxfId="329" priority="5" operator="containsText" text=".">
      <formula>NOT(ISERROR(SEARCH(".",AZ18)))</formula>
    </cfRule>
    <cfRule type="containsText" dxfId="328" priority="6" operator="containsText" text="MODERADO">
      <formula>NOT(ISERROR(SEARCH("MODERADO",AZ18)))</formula>
    </cfRule>
    <cfRule type="containsText" dxfId="327" priority="7" operator="containsText" text="MAYOR">
      <formula>NOT(ISERROR(SEARCH("MAYOR",AZ18)))</formula>
    </cfRule>
    <cfRule type="containsText" dxfId="326" priority="8" operator="containsText" text="CATASTRÓFICO">
      <formula>NOT(ISERROR(SEARCH("CATASTRÓFICO",AZ18)))</formula>
    </cfRule>
  </conditionalFormatting>
  <conditionalFormatting sqref="BD18">
    <cfRule type="containsText" dxfId="325" priority="1" operator="containsText" text=".">
      <formula>NOT(ISERROR(SEARCH(".",BD18)))</formula>
    </cfRule>
    <cfRule type="containsText" dxfId="324" priority="2" operator="containsText" text="MODERADO">
      <formula>NOT(ISERROR(SEARCH("MODERADO",BD18)))</formula>
    </cfRule>
    <cfRule type="containsText" dxfId="323" priority="3" operator="containsText" text="MAYOR">
      <formula>NOT(ISERROR(SEARCH("MAYOR",BD18)))</formula>
    </cfRule>
    <cfRule type="containsText" dxfId="322" priority="4" operator="containsText" text="CATASTRÓFICO">
      <formula>NOT(ISERROR(SEARCH("CATASTRÓFICO",BD18)))</formula>
    </cfRule>
  </conditionalFormatting>
  <dataValidations count="12">
    <dataValidation type="list" allowBlank="1" showInputMessage="1" showErrorMessage="1" sqref="BA23:BA24">
      <formula1>"1,2,3,4,5"</formula1>
    </dataValidation>
    <dataValidation type="list" allowBlank="1" showInputMessage="1" showErrorMessage="1" sqref="AF23:AX24">
      <formula1>"SI, NO"</formula1>
    </dataValidation>
    <dataValidation type="list" allowBlank="1" showInputMessage="1" showErrorMessage="1" sqref="CP23:CP24">
      <formula1>"Directamente, Indirectamente, No disminuye"</formula1>
    </dataValidation>
    <dataValidation type="list" allowBlank="1" showInputMessage="1" showErrorMessage="1" sqref="CO23:CO24">
      <formula1>"Directamente, No disminuye"</formula1>
    </dataValidation>
    <dataValidation type="list" allowBlank="1" showInputMessage="1" showErrorMessage="1" sqref="CK23:CK24">
      <formula1>"Siempre se ejecuta, Algunas veces, No se ejecuta"</formula1>
    </dataValidation>
    <dataValidation type="list" allowBlank="1" showInputMessage="1" showErrorMessage="1" sqref="CA23:CA24">
      <formula1>"Completa, Incompleta, No existe"</formula1>
    </dataValidation>
    <dataValidation type="list" allowBlank="1" showInputMessage="1" showErrorMessage="1" sqref="BZ23:BZ24">
      <formula1>"Se investigan y se resuelven oportunamente, No se investigan y se resuelven oportunamente"</formula1>
    </dataValidation>
    <dataValidation type="list" allowBlank="1" showInputMessage="1" showErrorMessage="1" sqref="BY23:BY24">
      <formula1>"Confiable, No confiable"</formula1>
    </dataValidation>
    <dataValidation type="list" allowBlank="1" showInputMessage="1" showErrorMessage="1" sqref="BX23:BX24">
      <formula1>"Prevenir, Detectar, No es un control"</formula1>
    </dataValidation>
    <dataValidation type="list" allowBlank="1" showInputMessage="1" showErrorMessage="1" sqref="BW23:BW24">
      <formula1>"Oportuna, Inoportuna"</formula1>
    </dataValidation>
    <dataValidation type="list" allowBlank="1" showInputMessage="1" showErrorMessage="1" sqref="BV23:BV24">
      <formula1>"Adecuado, Inadecuado"</formula1>
    </dataValidation>
    <dataValidation type="list" allowBlank="1" showInputMessage="1" showErrorMessage="1" sqref="BU23:BU24">
      <formula1>"Asignado, No asignado"</formula1>
    </dataValidation>
  </dataValidations>
  <pageMargins left="0.7" right="0.7" top="0.75" bottom="0.75" header="0.3" footer="0.3"/>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23"/>
  <sheetViews>
    <sheetView showGridLines="0" topLeftCell="AY1" zoomScale="40" zoomScaleNormal="40" zoomScalePageLayoutView="85" workbookViewId="0">
      <selection activeCell="CU23" sqref="CU23"/>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1" width="2.453125" customWidth="1"/>
    <col min="62" max="63" width="6.453125" customWidth="1"/>
    <col min="64" max="64" width="44.54296875" customWidth="1"/>
    <col min="65" max="65" width="20.453125" customWidth="1"/>
    <col min="66" max="72" width="2.453125" customWidth="1"/>
    <col min="73" max="73" width="22.453125" customWidth="1"/>
    <col min="74" max="74" width="33.1796875" customWidth="1"/>
    <col min="75" max="75" width="10.54296875" customWidth="1"/>
    <col min="76" max="76" width="8.54296875" customWidth="1"/>
    <col min="77" max="77" width="21.453125" customWidth="1"/>
    <col min="78" max="78" width="39.54296875"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102" width="54.54296875" customWidth="1"/>
    <col min="103" max="351"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COUNTIF($CU$23:$CU$284,AD2)</f>
        <v>1</v>
      </c>
      <c r="BB2"/>
      <c r="BC2"/>
      <c r="BD2"/>
    </row>
    <row r="3" spans="1:100" ht="15" customHeight="1" x14ac:dyDescent="0.35">
      <c r="A3"/>
      <c r="D3" s="195" t="s">
        <v>664</v>
      </c>
      <c r="E3" s="195"/>
      <c r="F3" s="195"/>
      <c r="G3" s="195"/>
      <c r="H3" s="195"/>
      <c r="I3" s="195"/>
      <c r="J3" s="195"/>
      <c r="K3" s="195" t="s">
        <v>340</v>
      </c>
      <c r="L3" s="195"/>
      <c r="M3" s="195"/>
      <c r="N3" s="195"/>
      <c r="O3" s="195"/>
      <c r="P3" s="195"/>
      <c r="Q3" s="195"/>
      <c r="R3" s="195"/>
      <c r="S3" s="195"/>
      <c r="T3" s="195"/>
      <c r="U3" s="195"/>
      <c r="V3" s="195"/>
      <c r="W3" s="195"/>
      <c r="X3" s="195"/>
      <c r="Y3" s="195"/>
      <c r="Z3" s="195"/>
      <c r="AA3" s="195"/>
      <c r="AB3" s="195"/>
      <c r="AC3" s="32"/>
      <c r="AD3" s="33" t="s">
        <v>26</v>
      </c>
      <c r="AE3" s="33">
        <f>COUNTIF($CU$23:$CU$284,AD3)</f>
        <v>0</v>
      </c>
      <c r="BB3"/>
      <c r="BC3"/>
      <c r="BD3"/>
    </row>
    <row r="4" spans="1:100" x14ac:dyDescent="0.35">
      <c r="A4"/>
      <c r="AC4" s="32"/>
      <c r="AD4" s="33" t="s">
        <v>21</v>
      </c>
      <c r="AE4" s="33">
        <f>COUNTIF($CU$23:$CU$284,AD4)</f>
        <v>0</v>
      </c>
      <c r="BB4"/>
      <c r="BC4"/>
      <c r="BD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2"/>
      <c r="AD5" s="33" t="s">
        <v>22</v>
      </c>
      <c r="AE5" s="33">
        <f>COUNTIF($CU$23:$CU$284,AD5)</f>
        <v>0</v>
      </c>
      <c r="BB5"/>
      <c r="BC5"/>
      <c r="BD5"/>
    </row>
    <row r="6" spans="1:100" x14ac:dyDescent="0.35">
      <c r="A6"/>
      <c r="D6" s="203" t="s">
        <v>73</v>
      </c>
      <c r="E6" s="204"/>
      <c r="F6" s="204"/>
      <c r="G6" s="204"/>
      <c r="H6" s="204"/>
      <c r="I6" s="204"/>
      <c r="J6" s="204"/>
      <c r="K6" s="204"/>
      <c r="L6" s="204"/>
      <c r="M6" s="204"/>
      <c r="N6" s="204"/>
      <c r="O6" s="204"/>
      <c r="P6" s="204"/>
      <c r="Q6" s="204"/>
      <c r="R6" s="204"/>
      <c r="S6" s="204"/>
      <c r="T6" s="204"/>
      <c r="U6" s="204"/>
      <c r="V6" s="204"/>
      <c r="W6" s="204"/>
      <c r="X6" s="204"/>
      <c r="Y6" s="204"/>
      <c r="Z6" s="204"/>
      <c r="AA6" s="204"/>
      <c r="AB6" s="205"/>
      <c r="AC6" s="32"/>
      <c r="AD6" s="32"/>
      <c r="AE6" s="32"/>
      <c r="BB6"/>
      <c r="BC6"/>
      <c r="BD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329.15" customHeight="1" x14ac:dyDescent="0.35">
      <c r="A23" s="68" t="s">
        <v>345</v>
      </c>
      <c r="B23" s="185" t="s">
        <v>341</v>
      </c>
      <c r="C23" s="185"/>
      <c r="D23" s="185"/>
      <c r="E23" s="185"/>
      <c r="F23" s="185"/>
      <c r="G23" s="186" t="s">
        <v>342</v>
      </c>
      <c r="H23" s="186"/>
      <c r="I23" s="186"/>
      <c r="J23" s="186"/>
      <c r="K23" s="186"/>
      <c r="L23" s="186"/>
      <c r="M23" s="186"/>
      <c r="N23" s="186"/>
      <c r="O23" s="187" t="s">
        <v>343</v>
      </c>
      <c r="P23" s="187"/>
      <c r="Q23" s="187"/>
      <c r="R23" s="187"/>
      <c r="S23" s="187"/>
      <c r="T23" s="187"/>
      <c r="U23" s="187"/>
      <c r="V23" s="187"/>
      <c r="W23" s="59" t="s">
        <v>614</v>
      </c>
      <c r="X23" s="187" t="s">
        <v>344</v>
      </c>
      <c r="Y23" s="187"/>
      <c r="Z23" s="187"/>
      <c r="AA23" s="187"/>
      <c r="AB23" s="187"/>
      <c r="AC23" s="187"/>
      <c r="AD23" s="187"/>
      <c r="AE23" s="187"/>
      <c r="AF23" s="61" t="s">
        <v>159</v>
      </c>
      <c r="AG23" s="61" t="s">
        <v>159</v>
      </c>
      <c r="AH23" s="61" t="s">
        <v>160</v>
      </c>
      <c r="AI23" s="61" t="s">
        <v>160</v>
      </c>
      <c r="AJ23" s="61" t="s">
        <v>159</v>
      </c>
      <c r="AK23" s="61" t="s">
        <v>160</v>
      </c>
      <c r="AL23" s="61" t="s">
        <v>159</v>
      </c>
      <c r="AM23" s="61" t="s">
        <v>160</v>
      </c>
      <c r="AN23" s="61" t="s">
        <v>159</v>
      </c>
      <c r="AO23" s="61" t="s">
        <v>159</v>
      </c>
      <c r="AP23" s="61" t="s">
        <v>160</v>
      </c>
      <c r="AQ23" s="61" t="s">
        <v>159</v>
      </c>
      <c r="AR23" s="61" t="s">
        <v>160</v>
      </c>
      <c r="AS23" s="61" t="s">
        <v>160</v>
      </c>
      <c r="AT23" s="61" t="s">
        <v>159</v>
      </c>
      <c r="AU23" s="61" t="s">
        <v>160</v>
      </c>
      <c r="AV23" s="61" t="s">
        <v>160</v>
      </c>
      <c r="AW23" s="61" t="s">
        <v>160</v>
      </c>
      <c r="AX23" s="61" t="s">
        <v>160</v>
      </c>
      <c r="AY23" s="61">
        <f>COUNTIF(AF23:AX23, "SI")</f>
        <v>8</v>
      </c>
      <c r="AZ23" s="61" t="str">
        <f>IF($AU23="SI","CATASTRÓFICO",IF($AY23=0,".",IF($AY23&lt;6,"MODERADO",IF($AY23&lt;12,"MAYOR","CATASTRÓFICO"))))</f>
        <v>MAYOR</v>
      </c>
      <c r="BA23" s="61">
        <v>2</v>
      </c>
      <c r="BB23" s="61">
        <f>IF(AZ23="MODERADO",3,IF(AZ23="MAYOR",4,IF(AZ23="CATASTRÓFICO",5,"0")))</f>
        <v>4</v>
      </c>
      <c r="BC23" s="61">
        <f>IF($BB23=5,5,IF(AND($BB23=4,$BA23&gt;2),5,IF(AND($BB23=4,$BA23&lt;3),4,IF(AND($BB23=3,$BA23=5),5,IF(AND($BB23=3,$BA23&gt;2),4,IF(AND($BB23=3,$BA23&lt;3),3,0))))))</f>
        <v>4</v>
      </c>
      <c r="BD23" s="61" t="str">
        <f>IFERROR(INDEX('Ayuda Diligenciamiento'!$AG$11:$AK$15,MATCH($BA23,'Ayuda Diligenciamiento'!$AF$11:$AF$15,0),MATCH($BB23,'Ayuda Diligenciamiento'!$AG$10:$AK$10,0)),"")</f>
        <v>MAYOR</v>
      </c>
      <c r="BE23" s="191" t="s">
        <v>346</v>
      </c>
      <c r="BF23" s="191"/>
      <c r="BG23" s="191"/>
      <c r="BH23" s="191"/>
      <c r="BI23" s="191"/>
      <c r="BJ23" s="191"/>
      <c r="BK23" s="191"/>
      <c r="BL23" s="191"/>
      <c r="BM23" s="59" t="s">
        <v>347</v>
      </c>
      <c r="BN23" s="187" t="s">
        <v>348</v>
      </c>
      <c r="BO23" s="187"/>
      <c r="BP23" s="187"/>
      <c r="BQ23" s="187"/>
      <c r="BR23" s="187"/>
      <c r="BS23" s="187"/>
      <c r="BT23" s="187"/>
      <c r="BU23" s="61" t="s">
        <v>164</v>
      </c>
      <c r="BV23" s="61" t="s">
        <v>165</v>
      </c>
      <c r="BW23" s="61" t="s">
        <v>166</v>
      </c>
      <c r="BX23" s="61" t="s">
        <v>167</v>
      </c>
      <c r="BY23" s="61" t="s">
        <v>168</v>
      </c>
      <c r="BZ23" s="61"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172</v>
      </c>
      <c r="CQ23" s="61">
        <f>IF(CO23="Directamente",IF(CN23="Fuerte", 2, IF(CN23="Moderado", 1,0)),0)</f>
        <v>2</v>
      </c>
      <c r="CR23" s="61">
        <f>IF(CP23="Directamente",IF(CN23="Fuerte",2,IF(CN23="Moderado",1,0)),IF(AND(CP23="Indirectamente",CN23="Fuerte"),1,0))</f>
        <v>2</v>
      </c>
      <c r="CS23" s="61">
        <f>IF(BA23-CQ23&lt;=0,1,BA23-CQ23)</f>
        <v>1</v>
      </c>
      <c r="CT23" s="61">
        <f>IF(BB23-CR23&lt;=0,1,BB23-CR23)</f>
        <v>2</v>
      </c>
      <c r="CU23" s="248" t="str">
        <f>IFERROR(INDEX('Ayuda Diligenciamiento'!$AG$11:$AK$15,MATCH(CS23,'Ayuda Diligenciamiento'!$AF$11:$AF$15,0),MATCH(CT23,'Ayuda Diligenciamiento'!$AG$10:$AK$10,0)),"")</f>
        <v>BAJO</v>
      </c>
      <c r="CV23" s="60">
        <f>IF(CU23="BAJO",1,IF(CU23="MODERADO",3,IF(CU23="MAYOR",4,5)))</f>
        <v>1</v>
      </c>
    </row>
  </sheetData>
  <mergeCells count="82">
    <mergeCell ref="A17:A22"/>
    <mergeCell ref="AZ18:AZ22"/>
    <mergeCell ref="BA18:BA22"/>
    <mergeCell ref="BD18:BD22"/>
    <mergeCell ref="G23:N23"/>
    <mergeCell ref="B23:F23"/>
    <mergeCell ref="X23:AE23"/>
    <mergeCell ref="O23:V23"/>
    <mergeCell ref="W17:W22"/>
    <mergeCell ref="AQ18:AQ22"/>
    <mergeCell ref="AR18:AR22"/>
    <mergeCell ref="AX18:AX22"/>
    <mergeCell ref="AP18:AP22"/>
    <mergeCell ref="AK18:AK22"/>
    <mergeCell ref="AI18:AI22"/>
    <mergeCell ref="AJ18:AJ22"/>
    <mergeCell ref="CO16:CV16"/>
    <mergeCell ref="AU18:AU22"/>
    <mergeCell ref="AS18:AS22"/>
    <mergeCell ref="AT18:AT22"/>
    <mergeCell ref="AV18:AV22"/>
    <mergeCell ref="AW18:AW22"/>
    <mergeCell ref="BM17:BM22"/>
    <mergeCell ref="BN17:BT22"/>
    <mergeCell ref="CE17:CE22"/>
    <mergeCell ref="BZ17:BZ22"/>
    <mergeCell ref="BX17:BX22"/>
    <mergeCell ref="BY17:BY22"/>
    <mergeCell ref="CP17:CP22"/>
    <mergeCell ref="CO17:CO22"/>
    <mergeCell ref="CA17:CA22"/>
    <mergeCell ref="CB17:CB22"/>
    <mergeCell ref="BE23:BL23"/>
    <mergeCell ref="M15:BL15"/>
    <mergeCell ref="B16:AE16"/>
    <mergeCell ref="BE16:BT16"/>
    <mergeCell ref="B17:F22"/>
    <mergeCell ref="G17:N22"/>
    <mergeCell ref="O17:V22"/>
    <mergeCell ref="X17:AE22"/>
    <mergeCell ref="AF17:AX17"/>
    <mergeCell ref="AL18:AL22"/>
    <mergeCell ref="AM18:AM22"/>
    <mergeCell ref="AN18:AN22"/>
    <mergeCell ref="AO18:AO22"/>
    <mergeCell ref="AF18:AF22"/>
    <mergeCell ref="AG18:AG22"/>
    <mergeCell ref="AH18:AH22"/>
    <mergeCell ref="E1:AB1"/>
    <mergeCell ref="D2:J2"/>
    <mergeCell ref="K2:AB2"/>
    <mergeCell ref="D3:J3"/>
    <mergeCell ref="K3:AB3"/>
    <mergeCell ref="D5:AB5"/>
    <mergeCell ref="D6:AB6"/>
    <mergeCell ref="BU17:BU22"/>
    <mergeCell ref="BV17:BV22"/>
    <mergeCell ref="BW17:BW22"/>
    <mergeCell ref="BN23:BT23"/>
    <mergeCell ref="AF16:BD16"/>
    <mergeCell ref="BU16:CN16"/>
    <mergeCell ref="AY18:AY22"/>
    <mergeCell ref="BB18:BB22"/>
    <mergeCell ref="BC18:BC22"/>
    <mergeCell ref="CH17:CH22"/>
    <mergeCell ref="CI17:CI22"/>
    <mergeCell ref="CJ17:CJ22"/>
    <mergeCell ref="CK17:CK22"/>
    <mergeCell ref="CL17:CL22"/>
    <mergeCell ref="CM17:CM22"/>
    <mergeCell ref="BE17:BL22"/>
    <mergeCell ref="CF17:CF22"/>
    <mergeCell ref="CG17:CG22"/>
    <mergeCell ref="CN17:CN22"/>
    <mergeCell ref="CC17:CC22"/>
    <mergeCell ref="CD17:CD22"/>
    <mergeCell ref="CQ17:CQ22"/>
    <mergeCell ref="CV17:CV22"/>
    <mergeCell ref="CR17:CR22"/>
    <mergeCell ref="CS17:CS22"/>
    <mergeCell ref="CT17:CT22"/>
    <mergeCell ref="CU17:CU22"/>
  </mergeCells>
  <phoneticPr fontId="25" type="noConversion"/>
  <conditionalFormatting sqref="W24:W273 X23:AE23 B24:V284 X24:CV284">
    <cfRule type="cellIs" dxfId="321" priority="13" operator="equal">
      <formula>"MODERADO"</formula>
    </cfRule>
    <cfRule type="cellIs" dxfId="320" priority="14" operator="equal">
      <formula>"MAYOR"</formula>
    </cfRule>
    <cfRule type="cellIs" dxfId="319" priority="15" operator="equal">
      <formula>"CATASTRÓFICO"</formula>
    </cfRule>
  </conditionalFormatting>
  <conditionalFormatting sqref="AF23:BM23 B23:V23">
    <cfRule type="cellIs" dxfId="318" priority="79" operator="equal">
      <formula>"MODERADO"</formula>
    </cfRule>
    <cfRule type="cellIs" dxfId="317" priority="80" operator="equal">
      <formula>"MAYOR"</formula>
    </cfRule>
    <cfRule type="cellIs" dxfId="316" priority="81" operator="equal">
      <formula>"CATASTRÓFICO"</formula>
    </cfRule>
  </conditionalFormatting>
  <conditionalFormatting sqref="AZ17:BD17 BB18:BC18">
    <cfRule type="containsText" dxfId="315" priority="74" operator="containsText" text=".">
      <formula>NOT(ISERROR(SEARCH(".",AZ17)))</formula>
    </cfRule>
    <cfRule type="containsText" dxfId="314" priority="75" operator="containsText" text="MODERADO">
      <formula>NOT(ISERROR(SEARCH("MODERADO",AZ17)))</formula>
    </cfRule>
    <cfRule type="containsText" dxfId="313" priority="76" operator="containsText" text="MAYOR">
      <formula>NOT(ISERROR(SEARCH("MAYOR",AZ17)))</formula>
    </cfRule>
    <cfRule type="containsText" dxfId="312" priority="77" operator="containsText" text="CATASTRÓFICO">
      <formula>NOT(ISERROR(SEARCH("CATASTRÓFICO",AZ17)))</formula>
    </cfRule>
  </conditionalFormatting>
  <conditionalFormatting sqref="AN25:AR34 AZ35:BD1048576 AZ8:BD9 AZ15:BD15 AZ23:BA23 BC23:BD23 AZ24:BD24">
    <cfRule type="containsText" dxfId="311" priority="78" operator="containsText" text=".">
      <formula>NOT(ISERROR(SEARCH(".",AN8)))</formula>
    </cfRule>
  </conditionalFormatting>
  <conditionalFormatting sqref="BN23 BU23:CV23">
    <cfRule type="cellIs" dxfId="310" priority="46" operator="equal">
      <formula>"MODERADO"</formula>
    </cfRule>
    <cfRule type="cellIs" dxfId="309" priority="47" operator="equal">
      <formula>"MAYOR"</formula>
    </cfRule>
    <cfRule type="cellIs" dxfId="308" priority="48" operator="equal">
      <formula>"CATASTRÓFICO"</formula>
    </cfRule>
  </conditionalFormatting>
  <conditionalFormatting sqref="A23">
    <cfRule type="cellIs" dxfId="307" priority="9" operator="equal">
      <formula>"MODERADO"</formula>
    </cfRule>
    <cfRule type="cellIs" dxfId="306" priority="10" operator="equal">
      <formula>"MAYOR"</formula>
    </cfRule>
    <cfRule type="cellIs" dxfId="305" priority="11" operator="equal">
      <formula>"CATASTRÓFICO"</formula>
    </cfRule>
  </conditionalFormatting>
  <conditionalFormatting sqref="A23">
    <cfRule type="cellIs" dxfId="304" priority="12" operator="equal">
      <formula>"BAJO"</formula>
    </cfRule>
  </conditionalFormatting>
  <conditionalFormatting sqref="AZ18:BA18">
    <cfRule type="containsText" dxfId="303" priority="5" operator="containsText" text=".">
      <formula>NOT(ISERROR(SEARCH(".",AZ18)))</formula>
    </cfRule>
    <cfRule type="containsText" dxfId="302" priority="6" operator="containsText" text="MODERADO">
      <formula>NOT(ISERROR(SEARCH("MODERADO",AZ18)))</formula>
    </cfRule>
    <cfRule type="containsText" dxfId="301" priority="7" operator="containsText" text="MAYOR">
      <formula>NOT(ISERROR(SEARCH("MAYOR",AZ18)))</formula>
    </cfRule>
    <cfRule type="containsText" dxfId="300" priority="8" operator="containsText" text="CATASTRÓFICO">
      <formula>NOT(ISERROR(SEARCH("CATASTRÓFICO",AZ18)))</formula>
    </cfRule>
  </conditionalFormatting>
  <conditionalFormatting sqref="BD18">
    <cfRule type="containsText" dxfId="299" priority="1" operator="containsText" text=".">
      <formula>NOT(ISERROR(SEARCH(".",BD18)))</formula>
    </cfRule>
    <cfRule type="containsText" dxfId="298" priority="2" operator="containsText" text="MODERADO">
      <formula>NOT(ISERROR(SEARCH("MODERADO",BD18)))</formula>
    </cfRule>
    <cfRule type="containsText" dxfId="297" priority="3" operator="containsText" text="MAYOR">
      <formula>NOT(ISERROR(SEARCH("MAYOR",BD18)))</formula>
    </cfRule>
    <cfRule type="containsText" dxfId="296" priority="4" operator="containsText" text="CATASTRÓFICO">
      <formula>NOT(ISERROR(SEARCH("CATASTRÓFICO",BD18)))</formula>
    </cfRule>
  </conditionalFormatting>
  <dataValidations count="12">
    <dataValidation type="list" allowBlank="1" showInputMessage="1" showErrorMessage="1" sqref="AN23:AX23 AF23:AL23">
      <formula1>"SI, NO"</formula1>
    </dataValidation>
    <dataValidation type="list" allowBlank="1" showInputMessage="1" showErrorMessage="1" sqref="BA23">
      <formula1>"1,2,3,4,5"</formula1>
    </dataValidation>
    <dataValidation type="list" allowBlank="1" showInputMessage="1" showErrorMessage="1" sqref="CO23">
      <formula1>"Directamente, No disminuye"</formula1>
    </dataValidation>
    <dataValidation type="list" allowBlank="1" showInputMessage="1" showErrorMessage="1" sqref="CP23">
      <formula1>"Directamente, Indirectamente, No disminuye"</formula1>
    </dataValidation>
    <dataValidation type="list" allowBlank="1" showInputMessage="1" showErrorMessage="1" sqref="BU23">
      <formula1>"Asignado, No asignado"</formula1>
    </dataValidation>
    <dataValidation type="list" allowBlank="1" showInputMessage="1" showErrorMessage="1" sqref="BV23">
      <formula1>"Adecuado, Inadecuado"</formula1>
    </dataValidation>
    <dataValidation type="list" allowBlank="1" showInputMessage="1" showErrorMessage="1" sqref="BW23">
      <formula1>"Oportuna, Inoportuna"</formula1>
    </dataValidation>
    <dataValidation type="list" allowBlank="1" showInputMessage="1" showErrorMessage="1" sqref="BX23">
      <formula1>"Prevenir, Detectar, No es un control"</formula1>
    </dataValidation>
    <dataValidation type="list" allowBlank="1" showInputMessage="1" showErrorMessage="1" sqref="BY23">
      <formula1>"Confiable, No confiable"</formula1>
    </dataValidation>
    <dataValidation type="list" allowBlank="1" showInputMessage="1" showErrorMessage="1" sqref="BZ23">
      <formula1>"Se investigan y se resuelven oportunamente, No se investigan y se resuelven oportunamente"</formula1>
    </dataValidation>
    <dataValidation type="list" allowBlank="1" showInputMessage="1" showErrorMessage="1" sqref="CA23">
      <formula1>"Completa, Incompleta, No existe"</formula1>
    </dataValidation>
    <dataValidation type="list" allowBlank="1" showInputMessage="1" showErrorMessage="1" sqref="CK23">
      <formula1>"Siempre se ejecuta, Algunas veces, No se ejecuta"</formula1>
    </dataValidation>
  </dataValidations>
  <pageMargins left="0.7" right="0.7" top="0.75" bottom="0.75" header="0.3" footer="0.3"/>
  <pageSetup paperSize="9" scale="2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2"/>
  <sheetViews>
    <sheetView showGridLines="0" topLeftCell="A24" zoomScale="70" zoomScaleNormal="70" zoomScalePageLayoutView="85" workbookViewId="0">
      <selection activeCell="A25" sqref="A25"/>
    </sheetView>
  </sheetViews>
  <sheetFormatPr baseColWidth="10" defaultColWidth="11.453125" defaultRowHeight="14.5" x14ac:dyDescent="0.35"/>
  <cols>
    <col min="1" max="1" width="11.453125" style="58"/>
    <col min="2" max="6" width="3.54296875" customWidth="1"/>
    <col min="7" max="11" width="2.54296875" style="5" customWidth="1"/>
    <col min="12" max="12" width="4" style="5" customWidth="1"/>
    <col min="13" max="13" width="2.54296875" style="5" customWidth="1"/>
    <col min="14" max="14" width="24.54296875" style="9"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3" width="2.453125" customWidth="1"/>
    <col min="64" max="64" width="89.81640625" customWidth="1"/>
    <col min="65" max="65" width="20.453125" customWidth="1"/>
    <col min="66" max="72" width="2.453125"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81640625" customWidth="1"/>
    <col min="101" max="342"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COUNTIF($CU$23:$CU$276,AD2)</f>
        <v>0</v>
      </c>
      <c r="BB2"/>
      <c r="BC2"/>
      <c r="BD2"/>
      <c r="BW2" s="6"/>
      <c r="BZ2"/>
    </row>
    <row r="3" spans="1:100" ht="15" customHeight="1" x14ac:dyDescent="0.35">
      <c r="A3"/>
      <c r="D3" s="195" t="s">
        <v>664</v>
      </c>
      <c r="E3" s="195"/>
      <c r="F3" s="195"/>
      <c r="G3" s="195"/>
      <c r="H3" s="195"/>
      <c r="I3" s="195"/>
      <c r="J3" s="195"/>
      <c r="K3" s="195" t="s">
        <v>349</v>
      </c>
      <c r="L3" s="195"/>
      <c r="M3" s="195"/>
      <c r="N3" s="195"/>
      <c r="O3" s="195"/>
      <c r="P3" s="195"/>
      <c r="Q3" s="195"/>
      <c r="R3" s="195"/>
      <c r="S3" s="195"/>
      <c r="T3" s="195"/>
      <c r="U3" s="195"/>
      <c r="V3" s="195"/>
      <c r="W3" s="195"/>
      <c r="X3" s="195"/>
      <c r="Y3" s="195"/>
      <c r="Z3" s="195"/>
      <c r="AA3" s="195"/>
      <c r="AB3" s="195"/>
      <c r="AC3" s="32"/>
      <c r="AD3" s="33" t="s">
        <v>26</v>
      </c>
      <c r="AE3" s="33">
        <f>COUNTIF($CU$23:$CU$276,AD3)</f>
        <v>5</v>
      </c>
      <c r="BB3"/>
      <c r="BC3"/>
      <c r="BD3"/>
      <c r="BW3" s="6"/>
      <c r="BZ3"/>
    </row>
    <row r="4" spans="1:100" x14ac:dyDescent="0.35">
      <c r="A4"/>
      <c r="G4"/>
      <c r="H4"/>
      <c r="I4"/>
      <c r="J4"/>
      <c r="K4"/>
      <c r="L4"/>
      <c r="M4"/>
      <c r="N4"/>
      <c r="AC4" s="32"/>
      <c r="AD4" s="33" t="s">
        <v>21</v>
      </c>
      <c r="AE4" s="33">
        <f>COUNTIF($CU$23:$CU$276,AD4)</f>
        <v>4</v>
      </c>
      <c r="BB4"/>
      <c r="BC4"/>
      <c r="BD4"/>
      <c r="BW4" s="6"/>
      <c r="BZ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2"/>
      <c r="AD5" s="33" t="s">
        <v>22</v>
      </c>
      <c r="AE5" s="33">
        <f>COUNTIF($CU$23:$CU$276,AD5)</f>
        <v>1</v>
      </c>
      <c r="BB5"/>
      <c r="BC5"/>
      <c r="BD5"/>
      <c r="BW5" s="6"/>
      <c r="BZ5"/>
    </row>
    <row r="6" spans="1:100" x14ac:dyDescent="0.35">
      <c r="A6"/>
      <c r="D6" s="203" t="s">
        <v>74</v>
      </c>
      <c r="E6" s="204"/>
      <c r="F6" s="204"/>
      <c r="G6" s="204"/>
      <c r="H6" s="204"/>
      <c r="I6" s="204"/>
      <c r="J6" s="204"/>
      <c r="K6" s="204"/>
      <c r="L6" s="204"/>
      <c r="M6" s="204"/>
      <c r="N6" s="204"/>
      <c r="O6" s="204"/>
      <c r="P6" s="204"/>
      <c r="Q6" s="204"/>
      <c r="R6" s="204"/>
      <c r="S6" s="204"/>
      <c r="T6" s="204"/>
      <c r="U6" s="204"/>
      <c r="V6" s="204"/>
      <c r="W6" s="204"/>
      <c r="X6" s="204"/>
      <c r="Y6" s="204"/>
      <c r="Z6" s="204"/>
      <c r="AA6" s="204"/>
      <c r="AB6" s="205"/>
      <c r="AC6" s="32"/>
      <c r="AD6" s="32"/>
      <c r="AE6" s="32"/>
      <c r="BB6"/>
      <c r="BC6"/>
      <c r="BD6"/>
      <c r="BW6" s="6"/>
      <c r="BZ6"/>
    </row>
    <row r="7" spans="1:100" ht="14.5" hidden="1" customHeight="1" x14ac:dyDescent="0.35">
      <c r="G7"/>
      <c r="H7"/>
      <c r="I7"/>
      <c r="J7"/>
      <c r="K7"/>
      <c r="L7"/>
      <c r="M7"/>
      <c r="N7"/>
    </row>
    <row r="8" spans="1:100" ht="14.5" hidden="1" customHeight="1" thickBot="1" x14ac:dyDescent="0.4">
      <c r="G8"/>
      <c r="H8"/>
      <c r="I8"/>
      <c r="J8"/>
      <c r="K8"/>
      <c r="L8"/>
      <c r="M8"/>
      <c r="N8"/>
    </row>
    <row r="9" spans="1:100" ht="5.15" hidden="1" customHeight="1" thickBot="1" x14ac:dyDescent="0.4">
      <c r="G9"/>
      <c r="H9"/>
      <c r="I9"/>
      <c r="J9"/>
      <c r="K9"/>
      <c r="L9"/>
      <c r="M9"/>
      <c r="N9"/>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c r="G10"/>
      <c r="H10"/>
      <c r="I10"/>
      <c r="J10"/>
      <c r="K10"/>
      <c r="L10"/>
      <c r="M10"/>
      <c r="N10"/>
    </row>
    <row r="11" spans="1:100" ht="14.5" hidden="1" customHeight="1" thickBot="1" x14ac:dyDescent="0.4">
      <c r="G11"/>
      <c r="H11"/>
      <c r="I11"/>
      <c r="J11"/>
      <c r="K11"/>
      <c r="L11"/>
      <c r="M11"/>
      <c r="N11"/>
    </row>
    <row r="12" spans="1:100" ht="14.5" hidden="1" customHeight="1" thickBot="1" x14ac:dyDescent="0.4">
      <c r="G12"/>
      <c r="H12"/>
      <c r="I12"/>
      <c r="J12"/>
      <c r="K12"/>
      <c r="L12"/>
      <c r="M12"/>
      <c r="N12"/>
    </row>
    <row r="13" spans="1:100" ht="14.5" hidden="1" customHeight="1" thickBot="1" x14ac:dyDescent="0.4">
      <c r="G13"/>
      <c r="H13"/>
      <c r="I13"/>
      <c r="J13"/>
      <c r="K13"/>
      <c r="L13"/>
      <c r="M13"/>
      <c r="N13"/>
    </row>
    <row r="14" spans="1:100" ht="14.5" hidden="1" customHeight="1" thickBot="1" x14ac:dyDescent="0.4">
      <c r="G14"/>
      <c r="H14"/>
      <c r="I14"/>
      <c r="J14"/>
      <c r="K14"/>
      <c r="L14"/>
      <c r="M14"/>
      <c r="N14"/>
    </row>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135.65" customHeight="1" x14ac:dyDescent="0.35">
      <c r="A23" s="68" t="s">
        <v>353</v>
      </c>
      <c r="B23" s="228" t="s">
        <v>350</v>
      </c>
      <c r="C23" s="229"/>
      <c r="D23" s="229"/>
      <c r="E23" s="229"/>
      <c r="F23" s="229"/>
      <c r="G23" s="213" t="s">
        <v>622</v>
      </c>
      <c r="H23" s="213"/>
      <c r="I23" s="213"/>
      <c r="J23" s="213"/>
      <c r="K23" s="213"/>
      <c r="L23" s="213"/>
      <c r="M23" s="213"/>
      <c r="N23" s="213"/>
      <c r="O23" s="191" t="s">
        <v>351</v>
      </c>
      <c r="P23" s="191"/>
      <c r="Q23" s="191"/>
      <c r="R23" s="191"/>
      <c r="S23" s="191"/>
      <c r="T23" s="191"/>
      <c r="U23" s="191"/>
      <c r="V23" s="191"/>
      <c r="W23" s="62" t="s">
        <v>595</v>
      </c>
      <c r="X23" s="191" t="s">
        <v>352</v>
      </c>
      <c r="Y23" s="218"/>
      <c r="Z23" s="218"/>
      <c r="AA23" s="218"/>
      <c r="AB23" s="218"/>
      <c r="AC23" s="218"/>
      <c r="AD23" s="218"/>
      <c r="AE23" s="218"/>
      <c r="AF23" s="61" t="s">
        <v>159</v>
      </c>
      <c r="AG23" s="61" t="s">
        <v>159</v>
      </c>
      <c r="AH23" s="61" t="s">
        <v>159</v>
      </c>
      <c r="AI23" s="61" t="s">
        <v>159</v>
      </c>
      <c r="AJ23" s="61" t="s">
        <v>159</v>
      </c>
      <c r="AK23" s="61" t="s">
        <v>159</v>
      </c>
      <c r="AL23" s="61" t="s">
        <v>159</v>
      </c>
      <c r="AM23" s="61" t="s">
        <v>160</v>
      </c>
      <c r="AN23" s="61" t="s">
        <v>160</v>
      </c>
      <c r="AO23" s="61" t="s">
        <v>159</v>
      </c>
      <c r="AP23" s="61" t="s">
        <v>159</v>
      </c>
      <c r="AQ23" s="61" t="s">
        <v>159</v>
      </c>
      <c r="AR23" s="61" t="s">
        <v>159</v>
      </c>
      <c r="AS23" s="61" t="s">
        <v>159</v>
      </c>
      <c r="AT23" s="61" t="s">
        <v>159</v>
      </c>
      <c r="AU23" s="61" t="s">
        <v>160</v>
      </c>
      <c r="AV23" s="61" t="s">
        <v>159</v>
      </c>
      <c r="AW23" s="61" t="s">
        <v>160</v>
      </c>
      <c r="AX23" s="61" t="s">
        <v>160</v>
      </c>
      <c r="AY23" s="61">
        <f>COUNTIF(AF23:AX23, "SI")</f>
        <v>14</v>
      </c>
      <c r="AZ23" s="61" t="str">
        <f>IF($AU23="SI","CATASTRÓFICO",IF($AY23=0,".",IF($AY23&lt;6,"MODERADO",IF($AY23&lt;12,"MAYOR","CATASTRÓFICO"))))</f>
        <v>CATASTRÓFICO</v>
      </c>
      <c r="BA23" s="61">
        <v>2</v>
      </c>
      <c r="BB23" s="61">
        <f>IF(AZ23="MODERADO",3,IF(AZ23="MAYOR",4,IF(AZ23="CATASTRÓFICO",5,"0")))</f>
        <v>5</v>
      </c>
      <c r="BC23" s="61">
        <f>IF($BB23=5,5,IF(AND($BB23=4,$BA23&gt;2),5,IF(AND($BB23=4,$BA23&lt;3),4,IF(AND($BB23=3,$BA23=5),5,IF(AND($BB23=3,$BA23&gt;2),4,IF(AND($BB23=3,$BA23&lt;3),3,0))))))</f>
        <v>5</v>
      </c>
      <c r="BD23" s="61" t="str">
        <f>IFERROR(INDEX('Ayuda Diligenciamiento'!$AG$11:$AK$15,MATCH($BA23,'Ayuda Diligenciamiento'!$AF$11:$AF$15,0),MATCH($BB23,'Ayuda Diligenciamiento'!$AG$10:$AK$10,0)),"")</f>
        <v>CATASTRÓFICO</v>
      </c>
      <c r="BE23" s="189" t="s">
        <v>354</v>
      </c>
      <c r="BF23" s="189"/>
      <c r="BG23" s="189"/>
      <c r="BH23" s="189"/>
      <c r="BI23" s="189"/>
      <c r="BJ23" s="189"/>
      <c r="BK23" s="189"/>
      <c r="BL23" s="189"/>
      <c r="BM23" s="67" t="s">
        <v>355</v>
      </c>
      <c r="BN23" s="187" t="s">
        <v>356</v>
      </c>
      <c r="BO23" s="187"/>
      <c r="BP23" s="187"/>
      <c r="BQ23" s="187"/>
      <c r="BR23" s="187"/>
      <c r="BS23" s="187"/>
      <c r="BT23" s="187"/>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 t="shared" ref="CS23:CT26" si="0">IF(BA23-CQ23&lt;=0,1,BA23-CQ23)</f>
        <v>1</v>
      </c>
      <c r="CT23" s="61">
        <f t="shared" si="0"/>
        <v>4</v>
      </c>
      <c r="CU23" s="61" t="str">
        <f>IF(CP23&lt;&gt;"",INDEX('Ayuda Diligenciamiento'!$AG$11:$AK$15,MATCH(CS23,'Ayuda Diligenciamiento'!$AF$11:$AF$15,0),MATCH(CT23,'Ayuda Diligenciamiento'!$AG$10:$AK$10,0)),"")</f>
        <v>MAYOR</v>
      </c>
      <c r="CV23" s="60">
        <f>IF(CU23="BAJO",1,IF(CU23="MODERADO",3,IF(CU23="MAYOR",4,5)))</f>
        <v>4</v>
      </c>
    </row>
    <row r="24" spans="1:100" ht="198.65" customHeight="1" x14ac:dyDescent="0.35">
      <c r="A24" s="68" t="s">
        <v>361</v>
      </c>
      <c r="B24" s="185" t="s">
        <v>357</v>
      </c>
      <c r="C24" s="185"/>
      <c r="D24" s="185"/>
      <c r="E24" s="185"/>
      <c r="F24" s="185"/>
      <c r="G24" s="213" t="s">
        <v>358</v>
      </c>
      <c r="H24" s="213"/>
      <c r="I24" s="213"/>
      <c r="J24" s="213"/>
      <c r="K24" s="213"/>
      <c r="L24" s="213"/>
      <c r="M24" s="213"/>
      <c r="N24" s="213"/>
      <c r="O24" s="191" t="s">
        <v>359</v>
      </c>
      <c r="P24" s="191"/>
      <c r="Q24" s="191"/>
      <c r="R24" s="191"/>
      <c r="S24" s="191"/>
      <c r="T24" s="191"/>
      <c r="U24" s="191"/>
      <c r="V24" s="191"/>
      <c r="W24" s="62" t="s">
        <v>595</v>
      </c>
      <c r="X24" s="191" t="s">
        <v>360</v>
      </c>
      <c r="Y24" s="191"/>
      <c r="Z24" s="191"/>
      <c r="AA24" s="191"/>
      <c r="AB24" s="191"/>
      <c r="AC24" s="191"/>
      <c r="AD24" s="191"/>
      <c r="AE24" s="191"/>
      <c r="AF24" s="61" t="s">
        <v>159</v>
      </c>
      <c r="AG24" s="61" t="s">
        <v>159</v>
      </c>
      <c r="AH24" s="61" t="s">
        <v>159</v>
      </c>
      <c r="AI24" s="61" t="s">
        <v>159</v>
      </c>
      <c r="AJ24" s="61" t="s">
        <v>159</v>
      </c>
      <c r="AK24" s="61" t="s">
        <v>159</v>
      </c>
      <c r="AL24" s="61" t="s">
        <v>159</v>
      </c>
      <c r="AM24" s="61" t="s">
        <v>159</v>
      </c>
      <c r="AN24" s="61" t="s">
        <v>159</v>
      </c>
      <c r="AO24" s="61" t="s">
        <v>159</v>
      </c>
      <c r="AP24" s="61" t="s">
        <v>159</v>
      </c>
      <c r="AQ24" s="61" t="s">
        <v>159</v>
      </c>
      <c r="AR24" s="61" t="s">
        <v>160</v>
      </c>
      <c r="AS24" s="61" t="s">
        <v>159</v>
      </c>
      <c r="AT24" s="61" t="s">
        <v>160</v>
      </c>
      <c r="AU24" s="61" t="s">
        <v>159</v>
      </c>
      <c r="AV24" s="61" t="s">
        <v>159</v>
      </c>
      <c r="AW24" s="61" t="s">
        <v>159</v>
      </c>
      <c r="AX24" s="61" t="s">
        <v>160</v>
      </c>
      <c r="AY24" s="61">
        <f>COUNTIF(AF24:AX24, "SI")</f>
        <v>16</v>
      </c>
      <c r="AZ24" s="61" t="str">
        <f>IF($AU24="SI","CATASTRÓFICO",IF($AY24=0,".",IF($AY24&lt;6,"MODERADO",IF($AY24&lt;12,"MAYOR","CATASTRÓFICO"))))</f>
        <v>CATASTRÓFICO</v>
      </c>
      <c r="BA24" s="61">
        <v>1</v>
      </c>
      <c r="BB24" s="61">
        <f>IF(AZ24="MODERADO",3,IF(AZ24="MAYOR",4,IF(AZ24="CATASTRÓFICO",5,"0")))</f>
        <v>5</v>
      </c>
      <c r="BC24" s="61">
        <f>IF($BB24=5,5,IF(AND($BB24=4,$BA24&gt;2),5,IF(AND($BB24=4,$BA24&lt;3),4,IF(AND($BB24=3,$BA24=5),5,IF(AND($BB24=3,$BA24&gt;2),4,IF(AND($BB24=3,$BA24&lt;3),3,0))))))</f>
        <v>5</v>
      </c>
      <c r="BD24" s="61" t="str">
        <f>IFERROR(INDEX('Ayuda Diligenciamiento'!$AG$11:$AK$15,MATCH($BA24,'Ayuda Diligenciamiento'!$AF$11:$AF$15,0),MATCH($BB24,'Ayuda Diligenciamiento'!$AG$10:$AK$10,0)),"")</f>
        <v>CATASTRÓFICO</v>
      </c>
      <c r="BE24" s="187" t="s">
        <v>362</v>
      </c>
      <c r="BF24" s="187"/>
      <c r="BG24" s="187"/>
      <c r="BH24" s="187"/>
      <c r="BI24" s="187"/>
      <c r="BJ24" s="187"/>
      <c r="BK24" s="187"/>
      <c r="BL24" s="187"/>
      <c r="BM24" s="67" t="s">
        <v>363</v>
      </c>
      <c r="BN24" s="187" t="s">
        <v>364</v>
      </c>
      <c r="BO24" s="187"/>
      <c r="BP24" s="187"/>
      <c r="BQ24" s="187"/>
      <c r="BR24" s="187"/>
      <c r="BS24" s="187"/>
      <c r="BT24" s="187"/>
      <c r="BU24" s="61" t="s">
        <v>164</v>
      </c>
      <c r="BV24" s="61" t="s">
        <v>165</v>
      </c>
      <c r="BW24" s="61" t="s">
        <v>166</v>
      </c>
      <c r="BX24" s="61" t="s">
        <v>167</v>
      </c>
      <c r="BY24" s="61" t="s">
        <v>168</v>
      </c>
      <c r="BZ24" s="60" t="s">
        <v>169</v>
      </c>
      <c r="CA24" s="61" t="s">
        <v>170</v>
      </c>
      <c r="CB24" s="61">
        <f t="shared" ref="CB24:CB32" si="1">IFERROR(IF(BU24="Asignado", 15, 0), "")</f>
        <v>15</v>
      </c>
      <c r="CC24" s="61">
        <f t="shared" ref="CC24:CC32" si="2">IFERROR(IF(BV24="Adecuado", 15, 0), "")</f>
        <v>15</v>
      </c>
      <c r="CD24" s="61">
        <f t="shared" ref="CD24:CD32" si="3">IFERROR(IF(BW24="Oportuna", 15, 0), "")</f>
        <v>15</v>
      </c>
      <c r="CE24" s="61">
        <f t="shared" ref="CE24:CE32" si="4">IFERROR(IF(BX24="Prevenir", 15,IF(BX24="Detectar", 10, 0)), "")</f>
        <v>15</v>
      </c>
      <c r="CF24" s="61">
        <f t="shared" ref="CF24:CF32" si="5">IFERROR(IF(BY24="Confiable", 15, 0), "")</f>
        <v>15</v>
      </c>
      <c r="CG24" s="61">
        <f t="shared" ref="CG24:CG32" si="6">IFERROR(IF(BZ24="Se investigan y se resuelven oportunamente", 15, 0), "")</f>
        <v>15</v>
      </c>
      <c r="CH24" s="61">
        <f t="shared" ref="CH24:CH32" si="7">IFERROR(IF(CA24="Completa", 10,IF(CA24="Incompleta",5, 0)), "")</f>
        <v>10</v>
      </c>
      <c r="CI24" s="61">
        <f t="shared" ref="CI24:CI32" si="8">SUM(CB24:CH24)</f>
        <v>100</v>
      </c>
      <c r="CJ24" s="61" t="str">
        <f t="shared" ref="CJ24:CJ32" si="9">IF(CI24&lt;=85, "Debil", IF(CI24&lt;=95, "Moderado", IF(CI24&lt;=100,"Fuerte","")))</f>
        <v>Fuerte</v>
      </c>
      <c r="CK24" s="61" t="s">
        <v>171</v>
      </c>
      <c r="CL24" s="61" t="str">
        <f t="shared" ref="CL24:CL32" si="10">IF(CK24="Siempre se ejecuta","Fuerte",IF(CK24="Algunas veces","Moderado",IF(CK24="No se ejecuta","Debil","")))</f>
        <v>Fuerte</v>
      </c>
      <c r="CM24" s="61" t="str">
        <f t="shared" ref="CM24:CM32" si="11">IF(OR(CL24="Debil",CJ24="Debil"),"Debil", IF(OR(CL24="Moderado",CJ24="Moderado"), "Moderado", "Fuerte"))</f>
        <v>Fuerte</v>
      </c>
      <c r="CN24" s="61" t="str">
        <f t="shared" ref="CN24:CN32" si="12">CM24</f>
        <v>Fuerte</v>
      </c>
      <c r="CO24" s="61" t="s">
        <v>172</v>
      </c>
      <c r="CP24" s="61" t="s">
        <v>172</v>
      </c>
      <c r="CQ24" s="61">
        <f>IF(CO24="Directamente",IF(CN24="Fuerte", 2, IF(CN24="Moderado", 1,0)),0)</f>
        <v>2</v>
      </c>
      <c r="CR24" s="61">
        <f>IF(CP24="Directamente",IF(CN24="Fuerte",2,IF(CN24="Moderado",1,0)),IF(AND(CP24="Indirectamente",CN24="Fuerte"),1,0))</f>
        <v>2</v>
      </c>
      <c r="CS24" s="61">
        <f t="shared" si="0"/>
        <v>1</v>
      </c>
      <c r="CT24" s="61">
        <f t="shared" si="0"/>
        <v>3</v>
      </c>
      <c r="CU24" s="61" t="str">
        <f>IF(CP24&lt;&gt;"",INDEX('Ayuda Diligenciamiento'!$AG$11:$AK$15,MATCH(CS24,'Ayuda Diligenciamiento'!$AF$11:$AF$15,0),MATCH(CT24,'Ayuda Diligenciamiento'!$AG$10:$AK$10,0)),"")</f>
        <v>MODERADO</v>
      </c>
      <c r="CV24" s="60">
        <f t="shared" ref="CV24:CV32" si="13">IF(CU24="BAJO",1,IF(CU24="MODERADO",3,IF(CU24="MAYOR",4,5)))</f>
        <v>3</v>
      </c>
    </row>
    <row r="25" spans="1:100" ht="219.65" customHeight="1" x14ac:dyDescent="0.35">
      <c r="A25" s="68" t="s">
        <v>367</v>
      </c>
      <c r="B25" s="185" t="s">
        <v>357</v>
      </c>
      <c r="C25" s="185"/>
      <c r="D25" s="185"/>
      <c r="E25" s="185"/>
      <c r="F25" s="185"/>
      <c r="G25" s="213" t="s">
        <v>724</v>
      </c>
      <c r="H25" s="213"/>
      <c r="I25" s="213"/>
      <c r="J25" s="213"/>
      <c r="K25" s="213"/>
      <c r="L25" s="213"/>
      <c r="M25" s="213"/>
      <c r="N25" s="213"/>
      <c r="O25" s="191" t="s">
        <v>365</v>
      </c>
      <c r="P25" s="191"/>
      <c r="Q25" s="191"/>
      <c r="R25" s="191"/>
      <c r="S25" s="191"/>
      <c r="T25" s="191"/>
      <c r="U25" s="191"/>
      <c r="V25" s="191"/>
      <c r="W25" s="62" t="s">
        <v>595</v>
      </c>
      <c r="X25" s="191" t="s">
        <v>366</v>
      </c>
      <c r="Y25" s="191"/>
      <c r="Z25" s="191"/>
      <c r="AA25" s="191"/>
      <c r="AB25" s="191"/>
      <c r="AC25" s="191"/>
      <c r="AD25" s="191"/>
      <c r="AE25" s="191"/>
      <c r="AF25" s="61" t="s">
        <v>159</v>
      </c>
      <c r="AG25" s="61" t="s">
        <v>159</v>
      </c>
      <c r="AH25" s="61" t="s">
        <v>159</v>
      </c>
      <c r="AI25" s="61" t="s">
        <v>159</v>
      </c>
      <c r="AJ25" s="61" t="s">
        <v>159</v>
      </c>
      <c r="AK25" s="61" t="s">
        <v>159</v>
      </c>
      <c r="AL25" s="61" t="s">
        <v>159</v>
      </c>
      <c r="AM25" s="61" t="s">
        <v>159</v>
      </c>
      <c r="AN25" s="61" t="s">
        <v>159</v>
      </c>
      <c r="AO25" s="61" t="s">
        <v>159</v>
      </c>
      <c r="AP25" s="61" t="s">
        <v>159</v>
      </c>
      <c r="AQ25" s="61" t="s">
        <v>159</v>
      </c>
      <c r="AR25" s="61" t="s">
        <v>159</v>
      </c>
      <c r="AS25" s="61" t="s">
        <v>159</v>
      </c>
      <c r="AT25" s="61" t="s">
        <v>160</v>
      </c>
      <c r="AU25" s="61" t="s">
        <v>159</v>
      </c>
      <c r="AV25" s="61" t="s">
        <v>159</v>
      </c>
      <c r="AW25" s="61" t="s">
        <v>159</v>
      </c>
      <c r="AX25" s="61" t="s">
        <v>160</v>
      </c>
      <c r="AY25" s="61">
        <f>COUNTIF(AF25:AX25, "SI")</f>
        <v>17</v>
      </c>
      <c r="AZ25" s="61" t="str">
        <f>IF($AU25="SI","CATASTRÓFICO",IF($AY25=0,".",IF($AY25&lt;6,"MODERADO",IF($AY25&lt;12,"MAYOR","CATASTRÓFICO"))))</f>
        <v>CATASTRÓFICO</v>
      </c>
      <c r="BA25" s="61">
        <v>1</v>
      </c>
      <c r="BB25" s="61">
        <f>IF(AZ25="MODERADO",3,IF(AZ25="MAYOR",4,IF(AZ25="CATASTRÓFICO",5,"0")))</f>
        <v>5</v>
      </c>
      <c r="BC25" s="61">
        <f>IF($BB25=5,5,IF(AND($BB25=4,$BA25&gt;2),5,IF(AND($BB25=4,$BA25&lt;3),4,IF(AND($BB25=3,$BA25=5),5,IF(AND($BB25=3,$BA25&gt;2),4,IF(AND($BB25=3,$BA25&lt;3),3,0))))))</f>
        <v>5</v>
      </c>
      <c r="BD25" s="61" t="str">
        <f>IFERROR(INDEX('Ayuda Diligenciamiento'!$AG$11:$AK$15,MATCH($BA25,'Ayuda Diligenciamiento'!$AF$11:$AF$15,0),MATCH($BB25,'Ayuda Diligenciamiento'!$AG$10:$AK$10,0)),"")</f>
        <v>CATASTRÓFICO</v>
      </c>
      <c r="BE25" s="186" t="s">
        <v>725</v>
      </c>
      <c r="BF25" s="186"/>
      <c r="BG25" s="186"/>
      <c r="BH25" s="186"/>
      <c r="BI25" s="186"/>
      <c r="BJ25" s="186"/>
      <c r="BK25" s="186"/>
      <c r="BL25" s="186"/>
      <c r="BM25" s="78" t="s">
        <v>726</v>
      </c>
      <c r="BN25" s="186" t="s">
        <v>727</v>
      </c>
      <c r="BO25" s="186"/>
      <c r="BP25" s="186"/>
      <c r="BQ25" s="186"/>
      <c r="BR25" s="186"/>
      <c r="BS25" s="186"/>
      <c r="BT25" s="186"/>
      <c r="BU25" s="61" t="s">
        <v>164</v>
      </c>
      <c r="BV25" s="61" t="s">
        <v>165</v>
      </c>
      <c r="BW25" s="61" t="s">
        <v>166</v>
      </c>
      <c r="BX25" s="61" t="s">
        <v>167</v>
      </c>
      <c r="BY25" s="61" t="s">
        <v>168</v>
      </c>
      <c r="BZ25" s="60" t="s">
        <v>169</v>
      </c>
      <c r="CA25" s="61" t="s">
        <v>170</v>
      </c>
      <c r="CB25" s="61">
        <f t="shared" si="1"/>
        <v>15</v>
      </c>
      <c r="CC25" s="61">
        <f t="shared" si="2"/>
        <v>15</v>
      </c>
      <c r="CD25" s="61">
        <f t="shared" si="3"/>
        <v>15</v>
      </c>
      <c r="CE25" s="61">
        <f t="shared" si="4"/>
        <v>15</v>
      </c>
      <c r="CF25" s="61">
        <f t="shared" si="5"/>
        <v>15</v>
      </c>
      <c r="CG25" s="61">
        <f t="shared" si="6"/>
        <v>15</v>
      </c>
      <c r="CH25" s="61">
        <f t="shared" si="7"/>
        <v>10</v>
      </c>
      <c r="CI25" s="61">
        <f t="shared" si="8"/>
        <v>100</v>
      </c>
      <c r="CJ25" s="61" t="str">
        <f t="shared" si="9"/>
        <v>Fuerte</v>
      </c>
      <c r="CK25" s="61" t="s">
        <v>171</v>
      </c>
      <c r="CL25" s="61" t="str">
        <f t="shared" si="10"/>
        <v>Fuerte</v>
      </c>
      <c r="CM25" s="61" t="str">
        <f t="shared" si="11"/>
        <v>Fuerte</v>
      </c>
      <c r="CN25" s="61" t="str">
        <f t="shared" si="12"/>
        <v>Fuerte</v>
      </c>
      <c r="CO25" s="61" t="s">
        <v>172</v>
      </c>
      <c r="CP25" s="61" t="s">
        <v>173</v>
      </c>
      <c r="CQ25" s="61">
        <f>IF(CO25="Directamente",IF(CN25="Fuerte", 2, IF(CN25="Moderado", 1,0)),0)</f>
        <v>2</v>
      </c>
      <c r="CR25" s="61">
        <f>IF(CP25="Directamente",IF(CN25="Fuerte",2,IF(CN25="Moderado",1,0)),IF(AND(CP25="Indirectamente",CN25="Fuerte"),1,0))</f>
        <v>0</v>
      </c>
      <c r="CS25" s="61">
        <f t="shared" si="0"/>
        <v>1</v>
      </c>
      <c r="CT25" s="61">
        <f t="shared" si="0"/>
        <v>5</v>
      </c>
      <c r="CU25" s="61" t="str">
        <f>IF(CP25&lt;&gt;"",INDEX('Ayuda Diligenciamiento'!$AG$11:$AK$15,MATCH(CS25,'Ayuda Diligenciamiento'!$AF$11:$AF$15,0),MATCH(CT25,'Ayuda Diligenciamiento'!$AG$10:$AK$10,0)),"")</f>
        <v>CATASTRÓFICO</v>
      </c>
      <c r="CV25" s="60">
        <f t="shared" si="13"/>
        <v>5</v>
      </c>
    </row>
    <row r="26" spans="1:100" ht="158.5" customHeight="1" x14ac:dyDescent="0.35">
      <c r="A26" s="68" t="s">
        <v>370</v>
      </c>
      <c r="B26" s="185" t="s">
        <v>368</v>
      </c>
      <c r="C26" s="185"/>
      <c r="D26" s="185"/>
      <c r="E26" s="185"/>
      <c r="F26" s="185"/>
      <c r="G26" s="213" t="s">
        <v>623</v>
      </c>
      <c r="H26" s="213"/>
      <c r="I26" s="213"/>
      <c r="J26" s="213"/>
      <c r="K26" s="213"/>
      <c r="L26" s="213"/>
      <c r="M26" s="213"/>
      <c r="N26" s="213"/>
      <c r="O26" s="191" t="s">
        <v>369</v>
      </c>
      <c r="P26" s="191"/>
      <c r="Q26" s="191"/>
      <c r="R26" s="191"/>
      <c r="S26" s="191"/>
      <c r="T26" s="191"/>
      <c r="U26" s="191"/>
      <c r="V26" s="191"/>
      <c r="W26" s="62" t="s">
        <v>595</v>
      </c>
      <c r="X26" s="191" t="s">
        <v>366</v>
      </c>
      <c r="Y26" s="191"/>
      <c r="Z26" s="191"/>
      <c r="AA26" s="191"/>
      <c r="AB26" s="191"/>
      <c r="AC26" s="191"/>
      <c r="AD26" s="191"/>
      <c r="AE26" s="191"/>
      <c r="AF26" s="61" t="s">
        <v>159</v>
      </c>
      <c r="AG26" s="61" t="s">
        <v>159</v>
      </c>
      <c r="AH26" s="61" t="s">
        <v>159</v>
      </c>
      <c r="AI26" s="61" t="s">
        <v>159</v>
      </c>
      <c r="AJ26" s="61" t="s">
        <v>159</v>
      </c>
      <c r="AK26" s="61" t="s">
        <v>159</v>
      </c>
      <c r="AL26" s="61" t="s">
        <v>159</v>
      </c>
      <c r="AM26" s="61" t="s">
        <v>159</v>
      </c>
      <c r="AN26" s="61" t="s">
        <v>159</v>
      </c>
      <c r="AO26" s="61" t="s">
        <v>159</v>
      </c>
      <c r="AP26" s="61" t="s">
        <v>159</v>
      </c>
      <c r="AQ26" s="61" t="s">
        <v>159</v>
      </c>
      <c r="AR26" s="61" t="s">
        <v>159</v>
      </c>
      <c r="AS26" s="61" t="s">
        <v>159</v>
      </c>
      <c r="AT26" s="61" t="s">
        <v>160</v>
      </c>
      <c r="AU26" s="61" t="s">
        <v>159</v>
      </c>
      <c r="AV26" s="61" t="s">
        <v>159</v>
      </c>
      <c r="AW26" s="61" t="s">
        <v>159</v>
      </c>
      <c r="AX26" s="61" t="s">
        <v>160</v>
      </c>
      <c r="AY26" s="61">
        <f>COUNTIF(AF26:AX26, "SI")</f>
        <v>17</v>
      </c>
      <c r="AZ26" s="61" t="str">
        <f>IF($AU26="SI","CATASTRÓFICO",IF($AY26=0,".",IF($AY26&lt;6,"MODERADO",IF($AY26&lt;12,"MAYOR","CATASTRÓFICO"))))</f>
        <v>CATASTRÓFICO</v>
      </c>
      <c r="BA26" s="61">
        <v>1</v>
      </c>
      <c r="BB26" s="61">
        <f>IF(AZ26="MODERADO",3,IF(AZ26="MAYOR",4,IF(AZ26="CATASTRÓFICO",5,"0")))</f>
        <v>5</v>
      </c>
      <c r="BC26" s="61">
        <f>IF($BB26=5,5,IF(AND($BB26=4,$BA26&gt;2),5,IF(AND($BB26=4,$BA26&lt;3),4,IF(AND($BB26=3,$BA26=5),5,IF(AND($BB26=3,$BA26&gt;2),4,IF(AND($BB26=3,$BA26&lt;3),3,0))))))</f>
        <v>5</v>
      </c>
      <c r="BD26" s="61" t="str">
        <f>IFERROR(INDEX('Ayuda Diligenciamiento'!$AG$11:$AK$15,MATCH($BA26,'Ayuda Diligenciamiento'!$AF$11:$AF$15,0),MATCH($BB26,'Ayuda Diligenciamiento'!$AG$10:$AK$10,0)),"")</f>
        <v>CATASTRÓFICO</v>
      </c>
      <c r="BE26" s="187" t="s">
        <v>371</v>
      </c>
      <c r="BF26" s="187"/>
      <c r="BG26" s="187"/>
      <c r="BH26" s="187"/>
      <c r="BI26" s="187"/>
      <c r="BJ26" s="187"/>
      <c r="BK26" s="187"/>
      <c r="BL26" s="187"/>
      <c r="BM26" s="67" t="s">
        <v>372</v>
      </c>
      <c r="BN26" s="187" t="s">
        <v>373</v>
      </c>
      <c r="BO26" s="187"/>
      <c r="BP26" s="187"/>
      <c r="BQ26" s="187"/>
      <c r="BR26" s="187"/>
      <c r="BS26" s="187"/>
      <c r="BT26" s="187"/>
      <c r="BU26" s="61" t="s">
        <v>164</v>
      </c>
      <c r="BV26" s="61" t="s">
        <v>165</v>
      </c>
      <c r="BW26" s="61" t="s">
        <v>166</v>
      </c>
      <c r="BX26" s="61" t="s">
        <v>167</v>
      </c>
      <c r="BY26" s="61" t="s">
        <v>168</v>
      </c>
      <c r="BZ26" s="60" t="s">
        <v>169</v>
      </c>
      <c r="CA26" s="61" t="s">
        <v>170</v>
      </c>
      <c r="CB26" s="61">
        <f t="shared" si="1"/>
        <v>15</v>
      </c>
      <c r="CC26" s="61">
        <f t="shared" si="2"/>
        <v>15</v>
      </c>
      <c r="CD26" s="61">
        <f t="shared" si="3"/>
        <v>15</v>
      </c>
      <c r="CE26" s="61">
        <f t="shared" si="4"/>
        <v>15</v>
      </c>
      <c r="CF26" s="61">
        <f t="shared" si="5"/>
        <v>15</v>
      </c>
      <c r="CG26" s="61">
        <f t="shared" si="6"/>
        <v>15</v>
      </c>
      <c r="CH26" s="61">
        <f t="shared" si="7"/>
        <v>10</v>
      </c>
      <c r="CI26" s="61">
        <f t="shared" si="8"/>
        <v>100</v>
      </c>
      <c r="CJ26" s="61" t="str">
        <f t="shared" si="9"/>
        <v>Fuerte</v>
      </c>
      <c r="CK26" s="61" t="s">
        <v>171</v>
      </c>
      <c r="CL26" s="61" t="str">
        <f t="shared" si="10"/>
        <v>Fuerte</v>
      </c>
      <c r="CM26" s="61" t="str">
        <f t="shared" si="11"/>
        <v>Fuerte</v>
      </c>
      <c r="CN26" s="61" t="str">
        <f t="shared" si="12"/>
        <v>Fuerte</v>
      </c>
      <c r="CO26" s="61" t="s">
        <v>172</v>
      </c>
      <c r="CP26" s="61" t="s">
        <v>172</v>
      </c>
      <c r="CQ26" s="61">
        <f>IF(CO26="Directamente",IF(CN26="Fuerte", 2, IF(CN26="Moderado", 1,0)),0)</f>
        <v>2</v>
      </c>
      <c r="CR26" s="61">
        <f>IF(CP26="Directamente",IF(CN26="Fuerte",2,IF(CN26="Moderado",1,0)),IF(AND(CP26="Indirectamente",CN26="Fuerte"),1,0))</f>
        <v>2</v>
      </c>
      <c r="CS26" s="61">
        <f t="shared" si="0"/>
        <v>1</v>
      </c>
      <c r="CT26" s="61">
        <f t="shared" si="0"/>
        <v>3</v>
      </c>
      <c r="CU26" s="61" t="str">
        <f>IF(CP26&lt;&gt;"",INDEX('Ayuda Diligenciamiento'!$AG$11:$AK$15,MATCH(CS26,'Ayuda Diligenciamiento'!$AF$11:$AF$15,0),MATCH(CT26,'Ayuda Diligenciamiento'!$AG$10:$AK$10,0)),"")</f>
        <v>MODERADO</v>
      </c>
      <c r="CV26" s="60">
        <f t="shared" si="13"/>
        <v>3</v>
      </c>
    </row>
    <row r="27" spans="1:100" ht="225" customHeight="1" x14ac:dyDescent="0.35">
      <c r="A27" s="68" t="s">
        <v>375</v>
      </c>
      <c r="B27" s="185" t="s">
        <v>379</v>
      </c>
      <c r="C27" s="185"/>
      <c r="D27" s="185"/>
      <c r="E27" s="185"/>
      <c r="F27" s="185"/>
      <c r="G27" s="213" t="s">
        <v>380</v>
      </c>
      <c r="H27" s="213"/>
      <c r="I27" s="213"/>
      <c r="J27" s="213"/>
      <c r="K27" s="213"/>
      <c r="L27" s="213"/>
      <c r="M27" s="213"/>
      <c r="N27" s="213"/>
      <c r="O27" s="191" t="s">
        <v>374</v>
      </c>
      <c r="P27" s="191"/>
      <c r="Q27" s="191"/>
      <c r="R27" s="191"/>
      <c r="S27" s="191"/>
      <c r="T27" s="191"/>
      <c r="U27" s="191"/>
      <c r="V27" s="191"/>
      <c r="W27" s="62" t="s">
        <v>595</v>
      </c>
      <c r="X27" s="191" t="s">
        <v>381</v>
      </c>
      <c r="Y27" s="191"/>
      <c r="Z27" s="191"/>
      <c r="AA27" s="191"/>
      <c r="AB27" s="191"/>
      <c r="AC27" s="191"/>
      <c r="AD27" s="191"/>
      <c r="AE27" s="191"/>
      <c r="AF27" s="60" t="s">
        <v>159</v>
      </c>
      <c r="AG27" s="60" t="s">
        <v>159</v>
      </c>
      <c r="AH27" s="60" t="s">
        <v>159</v>
      </c>
      <c r="AI27" s="60" t="s">
        <v>159</v>
      </c>
      <c r="AJ27" s="60" t="s">
        <v>159</v>
      </c>
      <c r="AK27" s="60" t="s">
        <v>159</v>
      </c>
      <c r="AL27" s="60" t="s">
        <v>160</v>
      </c>
      <c r="AM27" s="60" t="s">
        <v>159</v>
      </c>
      <c r="AN27" s="60" t="s">
        <v>159</v>
      </c>
      <c r="AO27" s="60" t="s">
        <v>159</v>
      </c>
      <c r="AP27" s="60" t="s">
        <v>159</v>
      </c>
      <c r="AQ27" s="60" t="s">
        <v>159</v>
      </c>
      <c r="AR27" s="60" t="s">
        <v>159</v>
      </c>
      <c r="AS27" s="60" t="s">
        <v>159</v>
      </c>
      <c r="AT27" s="60" t="s">
        <v>159</v>
      </c>
      <c r="AU27" s="60" t="s">
        <v>160</v>
      </c>
      <c r="AV27" s="60" t="s">
        <v>160</v>
      </c>
      <c r="AW27" s="60" t="s">
        <v>160</v>
      </c>
      <c r="AX27" s="60" t="s">
        <v>160</v>
      </c>
      <c r="AY27" s="60">
        <f t="shared" ref="AY27:AY32" si="14">COUNTIF(AF27:AX27, "SI")</f>
        <v>14</v>
      </c>
      <c r="AZ27" s="60" t="str">
        <f t="shared" ref="AZ27:AZ32" si="15">IF($AU27="SI","CATASTRÓFICO",IF($AY27=0,".",IF($AY27&lt;6,"MODERADO",IF($AY27&lt;12,"MAYOR","CATASTRÓFICO"))))</f>
        <v>CATASTRÓFICO</v>
      </c>
      <c r="BA27" s="60">
        <v>1</v>
      </c>
      <c r="BB27" s="60">
        <f t="shared" ref="BB27:BB32" si="16">IF(AZ27="MODERADO",3,IF(AZ27="MAYOR",4,IF(AZ27="CATASTRÓFICO",5,"0")))</f>
        <v>5</v>
      </c>
      <c r="BC27" s="60">
        <f t="shared" ref="BC27:BC32" si="17">IF($BB27=5,5,IF(AND($BB27=4,$BA27&gt;2),5,IF(AND($BB27=4,$BA27&lt;3),4,IF(AND($BB27=3,$BA27=5),5,IF(AND($BB27=3,$BA27&gt;2),4,IF(AND($BB27=3,$BA27&lt;3),3,0))))))</f>
        <v>5</v>
      </c>
      <c r="BD27" s="60" t="str">
        <f t="shared" ref="BD27:BD32" si="18">IF(BC27=5,"CATASTRÓFICO",IF(BC27=4,"MAYOR",IF(BC27=3,"MODERADO",".")))</f>
        <v>CATASTRÓFICO</v>
      </c>
      <c r="BE27" s="189" t="s">
        <v>383</v>
      </c>
      <c r="BF27" s="189"/>
      <c r="BG27" s="189"/>
      <c r="BH27" s="189"/>
      <c r="BI27" s="189"/>
      <c r="BJ27" s="189"/>
      <c r="BK27" s="189"/>
      <c r="BL27" s="189"/>
      <c r="BM27" s="67" t="s">
        <v>376</v>
      </c>
      <c r="BN27" s="187" t="s">
        <v>384</v>
      </c>
      <c r="BO27" s="187"/>
      <c r="BP27" s="187"/>
      <c r="BQ27" s="187"/>
      <c r="BR27" s="187"/>
      <c r="BS27" s="187"/>
      <c r="BT27" s="187"/>
      <c r="BU27" s="61" t="s">
        <v>164</v>
      </c>
      <c r="BV27" s="61" t="s">
        <v>165</v>
      </c>
      <c r="BW27" s="61" t="s">
        <v>166</v>
      </c>
      <c r="BX27" s="61" t="s">
        <v>167</v>
      </c>
      <c r="BY27" s="61" t="s">
        <v>168</v>
      </c>
      <c r="BZ27" s="60" t="s">
        <v>169</v>
      </c>
      <c r="CA27" s="61" t="s">
        <v>170</v>
      </c>
      <c r="CB27" s="61">
        <f t="shared" si="1"/>
        <v>15</v>
      </c>
      <c r="CC27" s="61">
        <f t="shared" si="2"/>
        <v>15</v>
      </c>
      <c r="CD27" s="61">
        <f t="shared" si="3"/>
        <v>15</v>
      </c>
      <c r="CE27" s="61">
        <f t="shared" si="4"/>
        <v>15</v>
      </c>
      <c r="CF27" s="61">
        <f t="shared" si="5"/>
        <v>15</v>
      </c>
      <c r="CG27" s="61">
        <f t="shared" si="6"/>
        <v>15</v>
      </c>
      <c r="CH27" s="61">
        <f t="shared" si="7"/>
        <v>10</v>
      </c>
      <c r="CI27" s="61">
        <f t="shared" si="8"/>
        <v>100</v>
      </c>
      <c r="CJ27" s="61" t="str">
        <f t="shared" si="9"/>
        <v>Fuerte</v>
      </c>
      <c r="CK27" s="61" t="s">
        <v>171</v>
      </c>
      <c r="CL27" s="61" t="str">
        <f t="shared" si="10"/>
        <v>Fuerte</v>
      </c>
      <c r="CM27" s="61" t="str">
        <f t="shared" si="11"/>
        <v>Fuerte</v>
      </c>
      <c r="CN27" s="61" t="str">
        <f t="shared" si="12"/>
        <v>Fuerte</v>
      </c>
      <c r="CO27" s="61" t="s">
        <v>172</v>
      </c>
      <c r="CP27" s="61" t="s">
        <v>193</v>
      </c>
      <c r="CQ27" s="61">
        <f t="shared" ref="CQ27:CQ32" si="19">IF(CO27="Directamente",IF(CN27="Fuerte", 2, IF(CN27="Moderado", 1,0)),0)</f>
        <v>2</v>
      </c>
      <c r="CR27" s="61">
        <f t="shared" ref="CR27:CR32" si="20">IF(CP27="Directamente",IF(CN27="Fuerte",2,IF(CN27="Moderado",1,0)),IF(AND(CP27="Indirectamente",CN27="Fuerte"),1,0))</f>
        <v>1</v>
      </c>
      <c r="CS27" s="61">
        <f t="shared" ref="CS27:CS32" si="21">IF(BA27-CQ27&lt;=0,1,BA27-CQ27)</f>
        <v>1</v>
      </c>
      <c r="CT27" s="61">
        <f t="shared" ref="CT27:CT32" si="22">IF(BB27-CR27&lt;=0,1,BB27-CR27)</f>
        <v>4</v>
      </c>
      <c r="CU27" s="61" t="str">
        <f>IF(CP27&lt;&gt;"",INDEX('Ayuda Diligenciamiento'!$AG$11:$AK$15,MATCH(CS27,'Ayuda Diligenciamiento'!$AF$11:$AF$15,0),MATCH(CT27,'Ayuda Diligenciamiento'!$AG$10:$AK$10,0)),"")</f>
        <v>MAYOR</v>
      </c>
      <c r="CV27" s="60">
        <f t="shared" si="13"/>
        <v>4</v>
      </c>
    </row>
    <row r="28" spans="1:100" ht="242.5" customHeight="1" x14ac:dyDescent="0.35">
      <c r="A28" s="68" t="s">
        <v>377</v>
      </c>
      <c r="B28" s="185" t="s">
        <v>387</v>
      </c>
      <c r="C28" s="224"/>
      <c r="D28" s="224"/>
      <c r="E28" s="224"/>
      <c r="F28" s="224"/>
      <c r="G28" s="213" t="s">
        <v>388</v>
      </c>
      <c r="H28" s="213"/>
      <c r="I28" s="213"/>
      <c r="J28" s="213"/>
      <c r="K28" s="213"/>
      <c r="L28" s="213"/>
      <c r="M28" s="213"/>
      <c r="N28" s="213"/>
      <c r="O28" s="191" t="s">
        <v>374</v>
      </c>
      <c r="P28" s="191"/>
      <c r="Q28" s="191"/>
      <c r="R28" s="191"/>
      <c r="S28" s="191"/>
      <c r="T28" s="191"/>
      <c r="U28" s="191"/>
      <c r="V28" s="191"/>
      <c r="W28" s="62" t="s">
        <v>595</v>
      </c>
      <c r="X28" s="191" t="s">
        <v>389</v>
      </c>
      <c r="Y28" s="191"/>
      <c r="Z28" s="191"/>
      <c r="AA28" s="191"/>
      <c r="AB28" s="191"/>
      <c r="AC28" s="191"/>
      <c r="AD28" s="191"/>
      <c r="AE28" s="191"/>
      <c r="AF28" s="60" t="s">
        <v>159</v>
      </c>
      <c r="AG28" s="60" t="s">
        <v>159</v>
      </c>
      <c r="AH28" s="60" t="s">
        <v>159</v>
      </c>
      <c r="AI28" s="60" t="s">
        <v>159</v>
      </c>
      <c r="AJ28" s="60" t="s">
        <v>159</v>
      </c>
      <c r="AK28" s="60" t="s">
        <v>159</v>
      </c>
      <c r="AL28" s="60" t="s">
        <v>160</v>
      </c>
      <c r="AM28" s="60" t="s">
        <v>159</v>
      </c>
      <c r="AN28" s="60" t="s">
        <v>160</v>
      </c>
      <c r="AO28" s="60" t="s">
        <v>159</v>
      </c>
      <c r="AP28" s="60" t="s">
        <v>159</v>
      </c>
      <c r="AQ28" s="60" t="s">
        <v>159</v>
      </c>
      <c r="AR28" s="60" t="s">
        <v>159</v>
      </c>
      <c r="AS28" s="60" t="s">
        <v>159</v>
      </c>
      <c r="AT28" s="60" t="s">
        <v>159</v>
      </c>
      <c r="AU28" s="60" t="s">
        <v>160</v>
      </c>
      <c r="AV28" s="60" t="s">
        <v>160</v>
      </c>
      <c r="AW28" s="60" t="s">
        <v>160</v>
      </c>
      <c r="AX28" s="60" t="s">
        <v>160</v>
      </c>
      <c r="AY28" s="60">
        <f t="shared" si="14"/>
        <v>13</v>
      </c>
      <c r="AZ28" s="60" t="str">
        <f t="shared" si="15"/>
        <v>CATASTRÓFICO</v>
      </c>
      <c r="BA28" s="60">
        <v>1</v>
      </c>
      <c r="BB28" s="60">
        <f t="shared" si="16"/>
        <v>5</v>
      </c>
      <c r="BC28" s="60">
        <f t="shared" si="17"/>
        <v>5</v>
      </c>
      <c r="BD28" s="60" t="str">
        <f t="shared" si="18"/>
        <v>CATASTRÓFICO</v>
      </c>
      <c r="BE28" s="189" t="s">
        <v>390</v>
      </c>
      <c r="BF28" s="189"/>
      <c r="BG28" s="189"/>
      <c r="BH28" s="189"/>
      <c r="BI28" s="189"/>
      <c r="BJ28" s="189"/>
      <c r="BK28" s="189"/>
      <c r="BL28" s="189"/>
      <c r="BM28" s="67" t="s">
        <v>376</v>
      </c>
      <c r="BN28" s="187" t="s">
        <v>391</v>
      </c>
      <c r="BO28" s="187"/>
      <c r="BP28" s="187"/>
      <c r="BQ28" s="187"/>
      <c r="BR28" s="187"/>
      <c r="BS28" s="187"/>
      <c r="BT28" s="187"/>
      <c r="BU28" s="61" t="s">
        <v>164</v>
      </c>
      <c r="BV28" s="61" t="s">
        <v>165</v>
      </c>
      <c r="BW28" s="61" t="s">
        <v>166</v>
      </c>
      <c r="BX28" s="61" t="s">
        <v>167</v>
      </c>
      <c r="BY28" s="61" t="s">
        <v>168</v>
      </c>
      <c r="BZ28" s="60" t="s">
        <v>169</v>
      </c>
      <c r="CA28" s="61" t="s">
        <v>170</v>
      </c>
      <c r="CB28" s="61">
        <f t="shared" si="1"/>
        <v>15</v>
      </c>
      <c r="CC28" s="61">
        <f t="shared" si="2"/>
        <v>15</v>
      </c>
      <c r="CD28" s="61">
        <f t="shared" si="3"/>
        <v>15</v>
      </c>
      <c r="CE28" s="61">
        <f t="shared" si="4"/>
        <v>15</v>
      </c>
      <c r="CF28" s="61">
        <f t="shared" si="5"/>
        <v>15</v>
      </c>
      <c r="CG28" s="61">
        <f t="shared" si="6"/>
        <v>15</v>
      </c>
      <c r="CH28" s="61">
        <f t="shared" si="7"/>
        <v>10</v>
      </c>
      <c r="CI28" s="61">
        <f t="shared" si="8"/>
        <v>100</v>
      </c>
      <c r="CJ28" s="61" t="str">
        <f t="shared" si="9"/>
        <v>Fuerte</v>
      </c>
      <c r="CK28" s="61" t="s">
        <v>171</v>
      </c>
      <c r="CL28" s="61" t="str">
        <f t="shared" si="10"/>
        <v>Fuerte</v>
      </c>
      <c r="CM28" s="61" t="str">
        <f t="shared" si="11"/>
        <v>Fuerte</v>
      </c>
      <c r="CN28" s="61" t="str">
        <f t="shared" si="12"/>
        <v>Fuerte</v>
      </c>
      <c r="CO28" s="61" t="s">
        <v>172</v>
      </c>
      <c r="CP28" s="61" t="s">
        <v>193</v>
      </c>
      <c r="CQ28" s="61">
        <f t="shared" si="19"/>
        <v>2</v>
      </c>
      <c r="CR28" s="61">
        <f t="shared" si="20"/>
        <v>1</v>
      </c>
      <c r="CS28" s="61">
        <f t="shared" si="21"/>
        <v>1</v>
      </c>
      <c r="CT28" s="61">
        <f t="shared" si="22"/>
        <v>4</v>
      </c>
      <c r="CU28" s="61" t="str">
        <f>IF(CP28&lt;&gt;"",INDEX('Ayuda Diligenciamiento'!$AG$11:$AK$15,MATCH(CS28,'Ayuda Diligenciamiento'!$AF$11:$AF$15,0),MATCH(CT28,'Ayuda Diligenciamiento'!$AG$10:$AK$10,0)),"")</f>
        <v>MAYOR</v>
      </c>
      <c r="CV28" s="60">
        <f t="shared" si="13"/>
        <v>4</v>
      </c>
    </row>
    <row r="29" spans="1:100" ht="231.65" customHeight="1" x14ac:dyDescent="0.35">
      <c r="A29" s="68" t="s">
        <v>378</v>
      </c>
      <c r="B29" s="185" t="s">
        <v>393</v>
      </c>
      <c r="C29" s="224"/>
      <c r="D29" s="224"/>
      <c r="E29" s="224"/>
      <c r="F29" s="224"/>
      <c r="G29" s="213" t="s">
        <v>620</v>
      </c>
      <c r="H29" s="213"/>
      <c r="I29" s="213"/>
      <c r="J29" s="213"/>
      <c r="K29" s="213"/>
      <c r="L29" s="213"/>
      <c r="M29" s="213"/>
      <c r="N29" s="213"/>
      <c r="O29" s="191" t="s">
        <v>374</v>
      </c>
      <c r="P29" s="191"/>
      <c r="Q29" s="191"/>
      <c r="R29" s="191"/>
      <c r="S29" s="191"/>
      <c r="T29" s="191"/>
      <c r="U29" s="191"/>
      <c r="V29" s="191"/>
      <c r="W29" s="62" t="s">
        <v>595</v>
      </c>
      <c r="X29" s="191" t="s">
        <v>394</v>
      </c>
      <c r="Y29" s="191"/>
      <c r="Z29" s="191"/>
      <c r="AA29" s="191"/>
      <c r="AB29" s="191"/>
      <c r="AC29" s="191"/>
      <c r="AD29" s="191"/>
      <c r="AE29" s="191"/>
      <c r="AF29" s="60" t="s">
        <v>159</v>
      </c>
      <c r="AG29" s="60" t="s">
        <v>160</v>
      </c>
      <c r="AH29" s="60" t="s">
        <v>160</v>
      </c>
      <c r="AI29" s="60" t="s">
        <v>159</v>
      </c>
      <c r="AJ29" s="60" t="s">
        <v>159</v>
      </c>
      <c r="AK29" s="60" t="s">
        <v>159</v>
      </c>
      <c r="AL29" s="60" t="s">
        <v>159</v>
      </c>
      <c r="AM29" s="60" t="s">
        <v>159</v>
      </c>
      <c r="AN29" s="60" t="s">
        <v>160</v>
      </c>
      <c r="AO29" s="60" t="s">
        <v>160</v>
      </c>
      <c r="AP29" s="60" t="s">
        <v>160</v>
      </c>
      <c r="AQ29" s="60" t="s">
        <v>160</v>
      </c>
      <c r="AR29" s="60" t="s">
        <v>160</v>
      </c>
      <c r="AS29" s="60" t="s">
        <v>159</v>
      </c>
      <c r="AT29" s="60" t="s">
        <v>159</v>
      </c>
      <c r="AU29" s="60" t="s">
        <v>160</v>
      </c>
      <c r="AV29" s="60" t="s">
        <v>159</v>
      </c>
      <c r="AW29" s="60" t="s">
        <v>159</v>
      </c>
      <c r="AX29" s="60" t="s">
        <v>160</v>
      </c>
      <c r="AY29" s="60">
        <f t="shared" si="14"/>
        <v>10</v>
      </c>
      <c r="AZ29" s="60" t="str">
        <f t="shared" si="15"/>
        <v>MAYOR</v>
      </c>
      <c r="BA29" s="60">
        <v>1</v>
      </c>
      <c r="BB29" s="60">
        <f t="shared" si="16"/>
        <v>4</v>
      </c>
      <c r="BC29" s="60">
        <f t="shared" si="17"/>
        <v>4</v>
      </c>
      <c r="BD29" s="60" t="str">
        <f t="shared" si="18"/>
        <v>MAYOR</v>
      </c>
      <c r="BE29" s="189" t="s">
        <v>722</v>
      </c>
      <c r="BF29" s="189"/>
      <c r="BG29" s="189"/>
      <c r="BH29" s="189"/>
      <c r="BI29" s="189"/>
      <c r="BJ29" s="189"/>
      <c r="BK29" s="189"/>
      <c r="BL29" s="189"/>
      <c r="BM29" s="67" t="s">
        <v>376</v>
      </c>
      <c r="BN29" s="187" t="s">
        <v>392</v>
      </c>
      <c r="BO29" s="187"/>
      <c r="BP29" s="187"/>
      <c r="BQ29" s="187"/>
      <c r="BR29" s="187"/>
      <c r="BS29" s="187"/>
      <c r="BT29" s="187"/>
      <c r="BU29" s="61" t="s">
        <v>164</v>
      </c>
      <c r="BV29" s="61" t="s">
        <v>165</v>
      </c>
      <c r="BW29" s="61" t="s">
        <v>166</v>
      </c>
      <c r="BX29" s="61" t="s">
        <v>167</v>
      </c>
      <c r="BY29" s="61" t="s">
        <v>168</v>
      </c>
      <c r="BZ29" s="60" t="s">
        <v>169</v>
      </c>
      <c r="CA29" s="61" t="s">
        <v>170</v>
      </c>
      <c r="CB29" s="61">
        <f t="shared" si="1"/>
        <v>15</v>
      </c>
      <c r="CC29" s="61">
        <f t="shared" si="2"/>
        <v>15</v>
      </c>
      <c r="CD29" s="61">
        <f t="shared" si="3"/>
        <v>15</v>
      </c>
      <c r="CE29" s="61">
        <f t="shared" si="4"/>
        <v>15</v>
      </c>
      <c r="CF29" s="61">
        <f t="shared" si="5"/>
        <v>15</v>
      </c>
      <c r="CG29" s="61">
        <f t="shared" si="6"/>
        <v>15</v>
      </c>
      <c r="CH29" s="61">
        <f t="shared" si="7"/>
        <v>10</v>
      </c>
      <c r="CI29" s="61">
        <f t="shared" si="8"/>
        <v>100</v>
      </c>
      <c r="CJ29" s="61" t="str">
        <f t="shared" si="9"/>
        <v>Fuerte</v>
      </c>
      <c r="CK29" s="61" t="s">
        <v>171</v>
      </c>
      <c r="CL29" s="61" t="str">
        <f t="shared" si="10"/>
        <v>Fuerte</v>
      </c>
      <c r="CM29" s="61" t="str">
        <f t="shared" si="11"/>
        <v>Fuerte</v>
      </c>
      <c r="CN29" s="61" t="str">
        <f t="shared" si="12"/>
        <v>Fuerte</v>
      </c>
      <c r="CO29" s="61" t="s">
        <v>172</v>
      </c>
      <c r="CP29" s="61" t="s">
        <v>193</v>
      </c>
      <c r="CQ29" s="61">
        <f t="shared" si="19"/>
        <v>2</v>
      </c>
      <c r="CR29" s="61">
        <f t="shared" si="20"/>
        <v>1</v>
      </c>
      <c r="CS29" s="61">
        <f t="shared" si="21"/>
        <v>1</v>
      </c>
      <c r="CT29" s="61">
        <f t="shared" si="22"/>
        <v>3</v>
      </c>
      <c r="CU29" s="61" t="str">
        <f>IF(CP29&lt;&gt;"",INDEX('Ayuda Diligenciamiento'!$AG$11:$AK$15,MATCH(CS29,'Ayuda Diligenciamiento'!$AF$11:$AF$15,0),MATCH(CT29,'Ayuda Diligenciamiento'!$AG$10:$AK$10,0)),"")</f>
        <v>MODERADO</v>
      </c>
      <c r="CV29" s="60">
        <f t="shared" si="13"/>
        <v>3</v>
      </c>
    </row>
    <row r="30" spans="1:100" ht="227.15" customHeight="1" x14ac:dyDescent="0.35">
      <c r="A30" s="68" t="s">
        <v>382</v>
      </c>
      <c r="B30" s="185" t="s">
        <v>396</v>
      </c>
      <c r="C30" s="224"/>
      <c r="D30" s="224"/>
      <c r="E30" s="224"/>
      <c r="F30" s="224"/>
      <c r="G30" s="213" t="s">
        <v>397</v>
      </c>
      <c r="H30" s="213"/>
      <c r="I30" s="213"/>
      <c r="J30" s="213"/>
      <c r="K30" s="213"/>
      <c r="L30" s="213"/>
      <c r="M30" s="213"/>
      <c r="N30" s="213"/>
      <c r="O30" s="191" t="s">
        <v>374</v>
      </c>
      <c r="P30" s="191"/>
      <c r="Q30" s="191"/>
      <c r="R30" s="191"/>
      <c r="S30" s="191"/>
      <c r="T30" s="191"/>
      <c r="U30" s="191"/>
      <c r="V30" s="191"/>
      <c r="W30" s="62" t="s">
        <v>595</v>
      </c>
      <c r="X30" s="191" t="s">
        <v>395</v>
      </c>
      <c r="Y30" s="191"/>
      <c r="Z30" s="191"/>
      <c r="AA30" s="191"/>
      <c r="AB30" s="191"/>
      <c r="AC30" s="191"/>
      <c r="AD30" s="191"/>
      <c r="AE30" s="191"/>
      <c r="AF30" s="60" t="s">
        <v>159</v>
      </c>
      <c r="AG30" s="60" t="s">
        <v>160</v>
      </c>
      <c r="AH30" s="60" t="s">
        <v>160</v>
      </c>
      <c r="AI30" s="60" t="s">
        <v>159</v>
      </c>
      <c r="AJ30" s="60" t="s">
        <v>159</v>
      </c>
      <c r="AK30" s="60" t="s">
        <v>159</v>
      </c>
      <c r="AL30" s="60" t="s">
        <v>159</v>
      </c>
      <c r="AM30" s="60" t="s">
        <v>159</v>
      </c>
      <c r="AN30" s="60" t="s">
        <v>160</v>
      </c>
      <c r="AO30" s="60" t="s">
        <v>160</v>
      </c>
      <c r="AP30" s="60" t="s">
        <v>160</v>
      </c>
      <c r="AQ30" s="60" t="s">
        <v>160</v>
      </c>
      <c r="AR30" s="60" t="s">
        <v>160</v>
      </c>
      <c r="AS30" s="60" t="s">
        <v>159</v>
      </c>
      <c r="AT30" s="60" t="s">
        <v>159</v>
      </c>
      <c r="AU30" s="60" t="s">
        <v>160</v>
      </c>
      <c r="AV30" s="60" t="s">
        <v>159</v>
      </c>
      <c r="AW30" s="60" t="s">
        <v>159</v>
      </c>
      <c r="AX30" s="60" t="s">
        <v>160</v>
      </c>
      <c r="AY30" s="60">
        <f t="shared" si="14"/>
        <v>10</v>
      </c>
      <c r="AZ30" s="60" t="str">
        <f t="shared" si="15"/>
        <v>MAYOR</v>
      </c>
      <c r="BA30" s="60">
        <v>1</v>
      </c>
      <c r="BB30" s="60">
        <f t="shared" si="16"/>
        <v>4</v>
      </c>
      <c r="BC30" s="60">
        <f t="shared" si="17"/>
        <v>4</v>
      </c>
      <c r="BD30" s="60" t="str">
        <f t="shared" si="18"/>
        <v>MAYOR</v>
      </c>
      <c r="BE30" s="189" t="s">
        <v>398</v>
      </c>
      <c r="BF30" s="189"/>
      <c r="BG30" s="189"/>
      <c r="BH30" s="189"/>
      <c r="BI30" s="189"/>
      <c r="BJ30" s="189"/>
      <c r="BK30" s="189"/>
      <c r="BL30" s="189"/>
      <c r="BM30" s="67" t="s">
        <v>376</v>
      </c>
      <c r="BN30" s="187" t="s">
        <v>392</v>
      </c>
      <c r="BO30" s="187"/>
      <c r="BP30" s="187"/>
      <c r="BQ30" s="187"/>
      <c r="BR30" s="187"/>
      <c r="BS30" s="187"/>
      <c r="BT30" s="187"/>
      <c r="BU30" s="61" t="s">
        <v>164</v>
      </c>
      <c r="BV30" s="61" t="s">
        <v>165</v>
      </c>
      <c r="BW30" s="61" t="s">
        <v>166</v>
      </c>
      <c r="BX30" s="61" t="s">
        <v>167</v>
      </c>
      <c r="BY30" s="61" t="s">
        <v>168</v>
      </c>
      <c r="BZ30" s="60" t="s">
        <v>169</v>
      </c>
      <c r="CA30" s="61" t="s">
        <v>170</v>
      </c>
      <c r="CB30" s="61">
        <f t="shared" si="1"/>
        <v>15</v>
      </c>
      <c r="CC30" s="61">
        <f t="shared" si="2"/>
        <v>15</v>
      </c>
      <c r="CD30" s="61">
        <f t="shared" si="3"/>
        <v>15</v>
      </c>
      <c r="CE30" s="61">
        <f t="shared" si="4"/>
        <v>15</v>
      </c>
      <c r="CF30" s="61">
        <f t="shared" si="5"/>
        <v>15</v>
      </c>
      <c r="CG30" s="61">
        <f t="shared" si="6"/>
        <v>15</v>
      </c>
      <c r="CH30" s="61">
        <f t="shared" si="7"/>
        <v>10</v>
      </c>
      <c r="CI30" s="61">
        <f t="shared" si="8"/>
        <v>100</v>
      </c>
      <c r="CJ30" s="61" t="str">
        <f t="shared" si="9"/>
        <v>Fuerte</v>
      </c>
      <c r="CK30" s="61" t="s">
        <v>171</v>
      </c>
      <c r="CL30" s="61" t="str">
        <f t="shared" si="10"/>
        <v>Fuerte</v>
      </c>
      <c r="CM30" s="61" t="str">
        <f t="shared" si="11"/>
        <v>Fuerte</v>
      </c>
      <c r="CN30" s="61" t="str">
        <f t="shared" si="12"/>
        <v>Fuerte</v>
      </c>
      <c r="CO30" s="61" t="s">
        <v>172</v>
      </c>
      <c r="CP30" s="61" t="s">
        <v>193</v>
      </c>
      <c r="CQ30" s="61">
        <f t="shared" si="19"/>
        <v>2</v>
      </c>
      <c r="CR30" s="61">
        <f t="shared" si="20"/>
        <v>1</v>
      </c>
      <c r="CS30" s="61">
        <f t="shared" si="21"/>
        <v>1</v>
      </c>
      <c r="CT30" s="61">
        <f t="shared" si="22"/>
        <v>3</v>
      </c>
      <c r="CU30" s="61" t="str">
        <f>IF(CP30&lt;&gt;"",INDEX('Ayuda Diligenciamiento'!$AG$11:$AK$15,MATCH(CS30,'Ayuda Diligenciamiento'!$AF$11:$AF$15,0),MATCH(CT30,'Ayuda Diligenciamiento'!$AG$10:$AK$10,0)),"")</f>
        <v>MODERADO</v>
      </c>
      <c r="CV30" s="60">
        <f t="shared" si="13"/>
        <v>3</v>
      </c>
    </row>
    <row r="31" spans="1:100" ht="221.5" customHeight="1" x14ac:dyDescent="0.35">
      <c r="A31" s="68" t="s">
        <v>385</v>
      </c>
      <c r="B31" s="185" t="s">
        <v>399</v>
      </c>
      <c r="C31" s="224"/>
      <c r="D31" s="224"/>
      <c r="E31" s="224"/>
      <c r="F31" s="224"/>
      <c r="G31" s="213" t="s">
        <v>621</v>
      </c>
      <c r="H31" s="213"/>
      <c r="I31" s="213"/>
      <c r="J31" s="213"/>
      <c r="K31" s="213"/>
      <c r="L31" s="213"/>
      <c r="M31" s="213"/>
      <c r="N31" s="213"/>
      <c r="O31" s="191" t="s">
        <v>374</v>
      </c>
      <c r="P31" s="191"/>
      <c r="Q31" s="191"/>
      <c r="R31" s="191"/>
      <c r="S31" s="191"/>
      <c r="T31" s="191"/>
      <c r="U31" s="191"/>
      <c r="V31" s="191"/>
      <c r="W31" s="62" t="s">
        <v>595</v>
      </c>
      <c r="X31" s="191" t="s">
        <v>395</v>
      </c>
      <c r="Y31" s="191"/>
      <c r="Z31" s="191"/>
      <c r="AA31" s="191"/>
      <c r="AB31" s="191"/>
      <c r="AC31" s="191"/>
      <c r="AD31" s="191"/>
      <c r="AE31" s="191"/>
      <c r="AF31" s="60" t="s">
        <v>159</v>
      </c>
      <c r="AG31" s="60" t="s">
        <v>160</v>
      </c>
      <c r="AH31" s="60" t="s">
        <v>160</v>
      </c>
      <c r="AI31" s="60" t="s">
        <v>159</v>
      </c>
      <c r="AJ31" s="60" t="s">
        <v>159</v>
      </c>
      <c r="AK31" s="60" t="s">
        <v>159</v>
      </c>
      <c r="AL31" s="60" t="s">
        <v>159</v>
      </c>
      <c r="AM31" s="60" t="s">
        <v>159</v>
      </c>
      <c r="AN31" s="60" t="s">
        <v>160</v>
      </c>
      <c r="AO31" s="60" t="s">
        <v>160</v>
      </c>
      <c r="AP31" s="60" t="s">
        <v>160</v>
      </c>
      <c r="AQ31" s="60" t="s">
        <v>160</v>
      </c>
      <c r="AR31" s="60" t="s">
        <v>160</v>
      </c>
      <c r="AS31" s="60" t="s">
        <v>159</v>
      </c>
      <c r="AT31" s="60" t="s">
        <v>160</v>
      </c>
      <c r="AU31" s="60" t="s">
        <v>160</v>
      </c>
      <c r="AV31" s="60" t="s">
        <v>160</v>
      </c>
      <c r="AW31" s="60" t="s">
        <v>160</v>
      </c>
      <c r="AX31" s="60" t="s">
        <v>160</v>
      </c>
      <c r="AY31" s="60">
        <f t="shared" si="14"/>
        <v>7</v>
      </c>
      <c r="AZ31" s="60" t="str">
        <f t="shared" si="15"/>
        <v>MAYOR</v>
      </c>
      <c r="BA31" s="60">
        <v>1</v>
      </c>
      <c r="BB31" s="60">
        <f t="shared" si="16"/>
        <v>4</v>
      </c>
      <c r="BC31" s="60">
        <f t="shared" si="17"/>
        <v>4</v>
      </c>
      <c r="BD31" s="60" t="str">
        <f t="shared" si="18"/>
        <v>MAYOR</v>
      </c>
      <c r="BE31" s="189" t="s">
        <v>400</v>
      </c>
      <c r="BF31" s="189"/>
      <c r="BG31" s="189"/>
      <c r="BH31" s="189"/>
      <c r="BI31" s="189"/>
      <c r="BJ31" s="189"/>
      <c r="BK31" s="189"/>
      <c r="BL31" s="189"/>
      <c r="BM31" s="67" t="s">
        <v>376</v>
      </c>
      <c r="BN31" s="187" t="s">
        <v>401</v>
      </c>
      <c r="BO31" s="187"/>
      <c r="BP31" s="187"/>
      <c r="BQ31" s="187"/>
      <c r="BR31" s="187"/>
      <c r="BS31" s="187"/>
      <c r="BT31" s="187"/>
      <c r="BU31" s="61" t="s">
        <v>164</v>
      </c>
      <c r="BV31" s="61" t="s">
        <v>165</v>
      </c>
      <c r="BW31" s="61" t="s">
        <v>166</v>
      </c>
      <c r="BX31" s="61" t="s">
        <v>167</v>
      </c>
      <c r="BY31" s="61" t="s">
        <v>168</v>
      </c>
      <c r="BZ31" s="60" t="s">
        <v>169</v>
      </c>
      <c r="CA31" s="61" t="s">
        <v>170</v>
      </c>
      <c r="CB31" s="61">
        <f t="shared" si="1"/>
        <v>15</v>
      </c>
      <c r="CC31" s="61">
        <f t="shared" si="2"/>
        <v>15</v>
      </c>
      <c r="CD31" s="61">
        <f t="shared" si="3"/>
        <v>15</v>
      </c>
      <c r="CE31" s="61">
        <f t="shared" si="4"/>
        <v>15</v>
      </c>
      <c r="CF31" s="61">
        <f t="shared" si="5"/>
        <v>15</v>
      </c>
      <c r="CG31" s="61">
        <f t="shared" si="6"/>
        <v>15</v>
      </c>
      <c r="CH31" s="61">
        <f t="shared" si="7"/>
        <v>10</v>
      </c>
      <c r="CI31" s="61">
        <f t="shared" si="8"/>
        <v>100</v>
      </c>
      <c r="CJ31" s="61" t="str">
        <f t="shared" si="9"/>
        <v>Fuerte</v>
      </c>
      <c r="CK31" s="61" t="s">
        <v>171</v>
      </c>
      <c r="CL31" s="61" t="str">
        <f t="shared" si="10"/>
        <v>Fuerte</v>
      </c>
      <c r="CM31" s="61" t="str">
        <f t="shared" si="11"/>
        <v>Fuerte</v>
      </c>
      <c r="CN31" s="61" t="str">
        <f t="shared" si="12"/>
        <v>Fuerte</v>
      </c>
      <c r="CO31" s="61" t="s">
        <v>172</v>
      </c>
      <c r="CP31" s="61" t="s">
        <v>193</v>
      </c>
      <c r="CQ31" s="61">
        <f t="shared" si="19"/>
        <v>2</v>
      </c>
      <c r="CR31" s="61">
        <f t="shared" si="20"/>
        <v>1</v>
      </c>
      <c r="CS31" s="61">
        <f t="shared" si="21"/>
        <v>1</v>
      </c>
      <c r="CT31" s="61">
        <f t="shared" si="22"/>
        <v>3</v>
      </c>
      <c r="CU31" s="61" t="str">
        <f>IF(CP31&lt;&gt;"",INDEX('Ayuda Diligenciamiento'!$AG$11:$AK$15,MATCH(CS31,'Ayuda Diligenciamiento'!$AF$11:$AF$15,0),MATCH(CT31,'Ayuda Diligenciamiento'!$AG$10:$AK$10,0)),"")</f>
        <v>MODERADO</v>
      </c>
      <c r="CV31" s="60">
        <f t="shared" si="13"/>
        <v>3</v>
      </c>
    </row>
    <row r="32" spans="1:100" ht="230.5" customHeight="1" x14ac:dyDescent="0.35">
      <c r="A32" s="68" t="s">
        <v>386</v>
      </c>
      <c r="B32" s="185" t="s">
        <v>402</v>
      </c>
      <c r="C32" s="224"/>
      <c r="D32" s="224"/>
      <c r="E32" s="224"/>
      <c r="F32" s="224"/>
      <c r="G32" s="213" t="s">
        <v>723</v>
      </c>
      <c r="H32" s="213"/>
      <c r="I32" s="213"/>
      <c r="J32" s="213"/>
      <c r="K32" s="213"/>
      <c r="L32" s="213"/>
      <c r="M32" s="213"/>
      <c r="N32" s="213"/>
      <c r="O32" s="191" t="s">
        <v>374</v>
      </c>
      <c r="P32" s="191"/>
      <c r="Q32" s="191"/>
      <c r="R32" s="191"/>
      <c r="S32" s="191"/>
      <c r="T32" s="191"/>
      <c r="U32" s="191"/>
      <c r="V32" s="191"/>
      <c r="W32" s="62" t="s">
        <v>595</v>
      </c>
      <c r="X32" s="191" t="s">
        <v>403</v>
      </c>
      <c r="Y32" s="191"/>
      <c r="Z32" s="191"/>
      <c r="AA32" s="191"/>
      <c r="AB32" s="191"/>
      <c r="AC32" s="191"/>
      <c r="AD32" s="191"/>
      <c r="AE32" s="191"/>
      <c r="AF32" s="60" t="s">
        <v>159</v>
      </c>
      <c r="AG32" s="60" t="s">
        <v>159</v>
      </c>
      <c r="AH32" s="60" t="s">
        <v>159</v>
      </c>
      <c r="AI32" s="60" t="s">
        <v>159</v>
      </c>
      <c r="AJ32" s="60" t="s">
        <v>159</v>
      </c>
      <c r="AK32" s="60" t="s">
        <v>159</v>
      </c>
      <c r="AL32" s="60" t="s">
        <v>160</v>
      </c>
      <c r="AM32" s="60" t="s">
        <v>159</v>
      </c>
      <c r="AN32" s="60" t="s">
        <v>160</v>
      </c>
      <c r="AO32" s="60" t="s">
        <v>159</v>
      </c>
      <c r="AP32" s="60" t="s">
        <v>159</v>
      </c>
      <c r="AQ32" s="60" t="s">
        <v>159</v>
      </c>
      <c r="AR32" s="60" t="s">
        <v>159</v>
      </c>
      <c r="AS32" s="60" t="s">
        <v>159</v>
      </c>
      <c r="AT32" s="60" t="s">
        <v>159</v>
      </c>
      <c r="AU32" s="60" t="s">
        <v>160</v>
      </c>
      <c r="AV32" s="60" t="s">
        <v>160</v>
      </c>
      <c r="AW32" s="60" t="s">
        <v>160</v>
      </c>
      <c r="AX32" s="60" t="s">
        <v>160</v>
      </c>
      <c r="AY32" s="60">
        <f t="shared" si="14"/>
        <v>13</v>
      </c>
      <c r="AZ32" s="60" t="str">
        <f t="shared" si="15"/>
        <v>CATASTRÓFICO</v>
      </c>
      <c r="BA32" s="60">
        <v>1</v>
      </c>
      <c r="BB32" s="60">
        <f t="shared" si="16"/>
        <v>5</v>
      </c>
      <c r="BC32" s="60">
        <f t="shared" si="17"/>
        <v>5</v>
      </c>
      <c r="BD32" s="60" t="str">
        <f t="shared" si="18"/>
        <v>CATASTRÓFICO</v>
      </c>
      <c r="BE32" s="189" t="s">
        <v>404</v>
      </c>
      <c r="BF32" s="189"/>
      <c r="BG32" s="189"/>
      <c r="BH32" s="189"/>
      <c r="BI32" s="189"/>
      <c r="BJ32" s="189"/>
      <c r="BK32" s="189"/>
      <c r="BL32" s="189"/>
      <c r="BM32" s="67" t="s">
        <v>376</v>
      </c>
      <c r="BN32" s="187" t="s">
        <v>330</v>
      </c>
      <c r="BO32" s="187"/>
      <c r="BP32" s="187"/>
      <c r="BQ32" s="187"/>
      <c r="BR32" s="187"/>
      <c r="BS32" s="187"/>
      <c r="BT32" s="187"/>
      <c r="BU32" s="61" t="s">
        <v>164</v>
      </c>
      <c r="BV32" s="61" t="s">
        <v>165</v>
      </c>
      <c r="BW32" s="61" t="s">
        <v>166</v>
      </c>
      <c r="BX32" s="61" t="s">
        <v>167</v>
      </c>
      <c r="BY32" s="61" t="s">
        <v>168</v>
      </c>
      <c r="BZ32" s="60" t="s">
        <v>169</v>
      </c>
      <c r="CA32" s="61" t="s">
        <v>170</v>
      </c>
      <c r="CB32" s="61">
        <f t="shared" si="1"/>
        <v>15</v>
      </c>
      <c r="CC32" s="61">
        <f t="shared" si="2"/>
        <v>15</v>
      </c>
      <c r="CD32" s="61">
        <f t="shared" si="3"/>
        <v>15</v>
      </c>
      <c r="CE32" s="61">
        <f t="shared" si="4"/>
        <v>15</v>
      </c>
      <c r="CF32" s="61">
        <f t="shared" si="5"/>
        <v>15</v>
      </c>
      <c r="CG32" s="61">
        <f t="shared" si="6"/>
        <v>15</v>
      </c>
      <c r="CH32" s="61">
        <f t="shared" si="7"/>
        <v>10</v>
      </c>
      <c r="CI32" s="61">
        <f t="shared" si="8"/>
        <v>100</v>
      </c>
      <c r="CJ32" s="61" t="str">
        <f t="shared" si="9"/>
        <v>Fuerte</v>
      </c>
      <c r="CK32" s="61" t="s">
        <v>171</v>
      </c>
      <c r="CL32" s="61" t="str">
        <f t="shared" si="10"/>
        <v>Fuerte</v>
      </c>
      <c r="CM32" s="61" t="str">
        <f t="shared" si="11"/>
        <v>Fuerte</v>
      </c>
      <c r="CN32" s="61" t="str">
        <f t="shared" si="12"/>
        <v>Fuerte</v>
      </c>
      <c r="CO32" s="61" t="s">
        <v>172</v>
      </c>
      <c r="CP32" s="61" t="s">
        <v>193</v>
      </c>
      <c r="CQ32" s="61">
        <f t="shared" si="19"/>
        <v>2</v>
      </c>
      <c r="CR32" s="61">
        <f t="shared" si="20"/>
        <v>1</v>
      </c>
      <c r="CS32" s="61">
        <f t="shared" si="21"/>
        <v>1</v>
      </c>
      <c r="CT32" s="61">
        <f t="shared" si="22"/>
        <v>4</v>
      </c>
      <c r="CU32" s="61" t="str">
        <f>IF(CP32&lt;&gt;"",INDEX('Ayuda Diligenciamiento'!$AG$11:$AK$15,MATCH(CS32,'Ayuda Diligenciamiento'!$AF$11:$AF$15,0),MATCH(CT32,'Ayuda Diligenciamiento'!$AG$10:$AK$10,0)),"")</f>
        <v>MAYOR</v>
      </c>
      <c r="CV32" s="60">
        <f t="shared" si="13"/>
        <v>4</v>
      </c>
    </row>
  </sheetData>
  <mergeCells count="136">
    <mergeCell ref="A17:A22"/>
    <mergeCell ref="AZ18:AZ22"/>
    <mergeCell ref="BA18:BA22"/>
    <mergeCell ref="BD18:BD22"/>
    <mergeCell ref="BE32:BL32"/>
    <mergeCell ref="BN28:BT28"/>
    <mergeCell ref="BN29:BT29"/>
    <mergeCell ref="BN30:BT30"/>
    <mergeCell ref="BN31:BT31"/>
    <mergeCell ref="BN32:BT32"/>
    <mergeCell ref="X29:AE29"/>
    <mergeCell ref="BE29:BL29"/>
    <mergeCell ref="BN23:BT23"/>
    <mergeCell ref="BN24:BT24"/>
    <mergeCell ref="BN25:BT25"/>
    <mergeCell ref="BN26:BT26"/>
    <mergeCell ref="BN27:BT27"/>
    <mergeCell ref="B26:F26"/>
    <mergeCell ref="G26:N26"/>
    <mergeCell ref="O26:V26"/>
    <mergeCell ref="X26:AE26"/>
    <mergeCell ref="BE26:BL26"/>
    <mergeCell ref="B25:F25"/>
    <mergeCell ref="G25:N25"/>
    <mergeCell ref="CO16:CV16"/>
    <mergeCell ref="B32:F32"/>
    <mergeCell ref="G32:N32"/>
    <mergeCell ref="O32:V32"/>
    <mergeCell ref="W17:W22"/>
    <mergeCell ref="X32:AE32"/>
    <mergeCell ref="B30:F30"/>
    <mergeCell ref="G30:N30"/>
    <mergeCell ref="O30:V30"/>
    <mergeCell ref="X30:AE30"/>
    <mergeCell ref="BE30:BL30"/>
    <mergeCell ref="B31:F31"/>
    <mergeCell ref="G31:N31"/>
    <mergeCell ref="O31:V31"/>
    <mergeCell ref="X31:AE31"/>
    <mergeCell ref="BE31:BL31"/>
    <mergeCell ref="B28:F28"/>
    <mergeCell ref="G28:N28"/>
    <mergeCell ref="O28:V28"/>
    <mergeCell ref="X28:AE28"/>
    <mergeCell ref="BE28:BL28"/>
    <mergeCell ref="B29:F29"/>
    <mergeCell ref="G29:N29"/>
    <mergeCell ref="O29:V29"/>
    <mergeCell ref="G23:N23"/>
    <mergeCell ref="O23:V23"/>
    <mergeCell ref="O25:V25"/>
    <mergeCell ref="X25:AE25"/>
    <mergeCell ref="B27:F27"/>
    <mergeCell ref="G27:N27"/>
    <mergeCell ref="AF16:BD16"/>
    <mergeCell ref="BU16:CN16"/>
    <mergeCell ref="E1:AB1"/>
    <mergeCell ref="D2:J2"/>
    <mergeCell ref="K2:AB2"/>
    <mergeCell ref="D3:J3"/>
    <mergeCell ref="K3:AB3"/>
    <mergeCell ref="M15:BL15"/>
    <mergeCell ref="D5:AB5"/>
    <mergeCell ref="D6:AB6"/>
    <mergeCell ref="B24:F24"/>
    <mergeCell ref="G24:N24"/>
    <mergeCell ref="O24:V24"/>
    <mergeCell ref="X24:AE24"/>
    <mergeCell ref="BE24:BL24"/>
    <mergeCell ref="B23:F23"/>
    <mergeCell ref="AV18:AV22"/>
    <mergeCell ref="AW18:AW22"/>
    <mergeCell ref="O27:V27"/>
    <mergeCell ref="X27:AE27"/>
    <mergeCell ref="BE27:BL27"/>
    <mergeCell ref="AL18:AL22"/>
    <mergeCell ref="AM18:AM22"/>
    <mergeCell ref="AN18:AN22"/>
    <mergeCell ref="AO18:AO22"/>
    <mergeCell ref="X23:AE23"/>
    <mergeCell ref="BE23:BL23"/>
    <mergeCell ref="BE25:BL25"/>
    <mergeCell ref="BB18:BB22"/>
    <mergeCell ref="BC18:BC22"/>
    <mergeCell ref="AP18:AP22"/>
    <mergeCell ref="AQ18:AQ22"/>
    <mergeCell ref="AR18:AR22"/>
    <mergeCell ref="AS18:AS22"/>
    <mergeCell ref="AT18:AT22"/>
    <mergeCell ref="AX18:AX22"/>
    <mergeCell ref="AY18:AY22"/>
    <mergeCell ref="CH17:CH22"/>
    <mergeCell ref="CI17:CI22"/>
    <mergeCell ref="CJ17:CJ22"/>
    <mergeCell ref="CK17:CK22"/>
    <mergeCell ref="CL17:CL22"/>
    <mergeCell ref="B16:AE16"/>
    <mergeCell ref="BE16:BT16"/>
    <mergeCell ref="AH18:AH22"/>
    <mergeCell ref="AI18:AI22"/>
    <mergeCell ref="AJ18:AJ22"/>
    <mergeCell ref="AK18:AK22"/>
    <mergeCell ref="B17:F22"/>
    <mergeCell ref="G17:N22"/>
    <mergeCell ref="O17:V22"/>
    <mergeCell ref="X17:AE22"/>
    <mergeCell ref="AF17:AX17"/>
    <mergeCell ref="AU18:AU22"/>
    <mergeCell ref="BE17:BL22"/>
    <mergeCell ref="AF18:AF22"/>
    <mergeCell ref="AG18:AG22"/>
    <mergeCell ref="BM17:BM22"/>
    <mergeCell ref="CV17:CV22"/>
    <mergeCell ref="BN17:BT22"/>
    <mergeCell ref="CM17:CM22"/>
    <mergeCell ref="CN17:CN22"/>
    <mergeCell ref="CO17:CO22"/>
    <mergeCell ref="CP17:CP22"/>
    <mergeCell ref="CQ17:CQ22"/>
    <mergeCell ref="CR17:CR22"/>
    <mergeCell ref="BU17:BU22"/>
    <mergeCell ref="BV17:BV22"/>
    <mergeCell ref="BW17:BW22"/>
    <mergeCell ref="BX17:BX22"/>
    <mergeCell ref="BY17:BY22"/>
    <mergeCell ref="BZ17:BZ22"/>
    <mergeCell ref="CA17:CA22"/>
    <mergeCell ref="CB17:CB22"/>
    <mergeCell ref="CC17:CC22"/>
    <mergeCell ref="CS17:CS22"/>
    <mergeCell ref="CT17:CT22"/>
    <mergeCell ref="CU17:CU22"/>
    <mergeCell ref="CD17:CD22"/>
    <mergeCell ref="CE17:CE22"/>
    <mergeCell ref="CF17:CF22"/>
    <mergeCell ref="CG17:CG22"/>
  </mergeCells>
  <phoneticPr fontId="25" type="noConversion"/>
  <conditionalFormatting sqref="B23:V23 X23:BM23 BU23:CU23 BU23:CO32">
    <cfRule type="containsText" dxfId="295" priority="92" operator="containsText" text="CATASTRÓFICO">
      <formula>NOT(ISERROR(SEARCH("CATASTRÓFICO",B23)))</formula>
    </cfRule>
  </conditionalFormatting>
  <conditionalFormatting sqref="BU23:CO32 CP24:CU31 BM27:BN32 CV23:CV32 W23:W265 X33:CV279 B33:V279">
    <cfRule type="cellIs" dxfId="294" priority="52" operator="equal">
      <formula>"MODERADO"</formula>
    </cfRule>
    <cfRule type="cellIs" dxfId="293" priority="53" operator="equal">
      <formula>"MAYOR"</formula>
    </cfRule>
    <cfRule type="cellIs" dxfId="292" priority="54" operator="equal">
      <formula>"CATASTRÓFICO"</formula>
    </cfRule>
  </conditionalFormatting>
  <conditionalFormatting sqref="B23:V23 X23:BM23 BU23:CU23 BU23:CO32">
    <cfRule type="containsText" dxfId="291" priority="91" operator="containsText" text="MAYOR">
      <formula>NOT(ISERROR(SEARCH("MAYOR",B23)))</formula>
    </cfRule>
  </conditionalFormatting>
  <conditionalFormatting sqref="BU23:CU23 B23:V26 X23:BN26 BU32:CU32">
    <cfRule type="cellIs" dxfId="290" priority="86" operator="equal">
      <formula>"MODERADO"</formula>
    </cfRule>
    <cfRule type="cellIs" dxfId="289" priority="87" operator="equal">
      <formula>"MAYOR"</formula>
    </cfRule>
    <cfRule type="cellIs" dxfId="288" priority="88" operator="equal">
      <formula>"CATASTRÓFICO"</formula>
    </cfRule>
  </conditionalFormatting>
  <conditionalFormatting sqref="AZ23:BA23 BC23:BD23">
    <cfRule type="containsText" dxfId="287" priority="90" operator="containsText" text="MODERADO">
      <formula>NOT(ISERROR(SEARCH("MODERADO",AZ23)))</formula>
    </cfRule>
  </conditionalFormatting>
  <conditionalFormatting sqref="AZ23:BA32 BC23:BD32 AZ33:BD1048576">
    <cfRule type="containsText" dxfId="286" priority="74" operator="containsText" text=".">
      <formula>NOT(ISERROR(SEARCH(".",AZ23)))</formula>
    </cfRule>
  </conditionalFormatting>
  <conditionalFormatting sqref="AZ27:BA32 BC27:BD32">
    <cfRule type="containsText" dxfId="285" priority="75" operator="containsText" text="MODERADO">
      <formula>NOT(ISERROR(SEARCH("MODERADO",AZ27)))</formula>
    </cfRule>
    <cfRule type="containsText" dxfId="284" priority="76" operator="containsText" text="MAYOR">
      <formula>NOT(ISERROR(SEARCH("MAYOR",AZ27)))</formula>
    </cfRule>
    <cfRule type="containsText" dxfId="283" priority="77" operator="containsText" text="CATASTRÓFICO">
      <formula>NOT(ISERROR(SEARCH("CATASTRÓFICO",AZ27)))</formula>
    </cfRule>
  </conditionalFormatting>
  <conditionalFormatting sqref="AZ8:BD9 AZ15:BD15">
    <cfRule type="containsText" dxfId="282" priority="97" operator="containsText" text=".">
      <formula>NOT(ISERROR(SEARCH(".",AZ8)))</formula>
    </cfRule>
  </conditionalFormatting>
  <conditionalFormatting sqref="AZ17:BD17 BB18:BC18">
    <cfRule type="containsText" dxfId="281" priority="93" operator="containsText" text=".">
      <formula>NOT(ISERROR(SEARCH(".",AZ17)))</formula>
    </cfRule>
    <cfRule type="containsText" dxfId="280" priority="94" operator="containsText" text="MODERADO">
      <formula>NOT(ISERROR(SEARCH("MODERADO",AZ17)))</formula>
    </cfRule>
    <cfRule type="containsText" dxfId="279" priority="95" operator="containsText" text="MAYOR">
      <formula>NOT(ISERROR(SEARCH("MAYOR",AZ17)))</formula>
    </cfRule>
    <cfRule type="containsText" dxfId="278" priority="96" operator="containsText" text="CATASTRÓFICO">
      <formula>NOT(ISERROR(SEARCH("CATASTRÓFICO",AZ17)))</formula>
    </cfRule>
  </conditionalFormatting>
  <conditionalFormatting sqref="A23:A32">
    <cfRule type="cellIs" dxfId="277" priority="9" operator="equal">
      <formula>"MODERADO"</formula>
    </cfRule>
    <cfRule type="cellIs" dxfId="276" priority="10" operator="equal">
      <formula>"MAYOR"</formula>
    </cfRule>
    <cfRule type="cellIs" dxfId="275" priority="11" operator="equal">
      <formula>"CATASTRÓFICO"</formula>
    </cfRule>
  </conditionalFormatting>
  <conditionalFormatting sqref="A23:A32">
    <cfRule type="cellIs" dxfId="274" priority="12" operator="equal">
      <formula>"BAJO"</formula>
    </cfRule>
  </conditionalFormatting>
  <conditionalFormatting sqref="AZ18:BA18">
    <cfRule type="containsText" dxfId="273" priority="5" operator="containsText" text=".">
      <formula>NOT(ISERROR(SEARCH(".",AZ18)))</formula>
    </cfRule>
    <cfRule type="containsText" dxfId="272" priority="6" operator="containsText" text="MODERADO">
      <formula>NOT(ISERROR(SEARCH("MODERADO",AZ18)))</formula>
    </cfRule>
    <cfRule type="containsText" dxfId="271" priority="7" operator="containsText" text="MAYOR">
      <formula>NOT(ISERROR(SEARCH("MAYOR",AZ18)))</formula>
    </cfRule>
    <cfRule type="containsText" dxfId="270" priority="8" operator="containsText" text="CATASTRÓFICO">
      <formula>NOT(ISERROR(SEARCH("CATASTRÓFICO",AZ18)))</formula>
    </cfRule>
  </conditionalFormatting>
  <conditionalFormatting sqref="BD18">
    <cfRule type="containsText" dxfId="269" priority="1" operator="containsText" text=".">
      <formula>NOT(ISERROR(SEARCH(".",BD18)))</formula>
    </cfRule>
    <cfRule type="containsText" dxfId="268" priority="2" operator="containsText" text="MODERADO">
      <formula>NOT(ISERROR(SEARCH("MODERADO",BD18)))</formula>
    </cfRule>
    <cfRule type="containsText" dxfId="267" priority="3" operator="containsText" text="MAYOR">
      <formula>NOT(ISERROR(SEARCH("MAYOR",BD18)))</formula>
    </cfRule>
    <cfRule type="containsText" dxfId="266" priority="4" operator="containsText" text="CATASTRÓFICO">
      <formula>NOT(ISERROR(SEARCH("CATASTRÓFICO",BD18)))</formula>
    </cfRule>
  </conditionalFormatting>
  <dataValidations count="12">
    <dataValidation type="list" allowBlank="1" showInputMessage="1" showErrorMessage="1" sqref="BA23:BA32">
      <formula1>"1,2,3,4,5"</formula1>
    </dataValidation>
    <dataValidation type="list" allowBlank="1" showInputMessage="1" showErrorMessage="1" sqref="AF23:AX32">
      <formula1>"SI, NO"</formula1>
    </dataValidation>
    <dataValidation type="list" allowBlank="1" showInputMessage="1" showErrorMessage="1" sqref="CP23:CP32">
      <formula1>"Directamente, Indirectamente, No disminuye"</formula1>
    </dataValidation>
    <dataValidation type="list" allowBlank="1" showInputMessage="1" showErrorMessage="1" sqref="CO23:CO32">
      <formula1>"Directamente, No disminuye"</formula1>
    </dataValidation>
    <dataValidation type="list" allowBlank="1" showInputMessage="1" showErrorMessage="1" sqref="CK23:CK32">
      <formula1>"Siempre se ejecuta, Algunas veces, No se ejecuta"</formula1>
    </dataValidation>
    <dataValidation type="list" allowBlank="1" showInputMessage="1" showErrorMessage="1" sqref="CA23:CA32">
      <formula1>"Completa, Incompleta, No existe"</formula1>
    </dataValidation>
    <dataValidation type="list" allowBlank="1" showInputMessage="1" showErrorMessage="1" sqref="BZ23:BZ32">
      <formula1>"Se investigan y se resuelven oportunamente, No se investigan y se resuelven oportunamente"</formula1>
    </dataValidation>
    <dataValidation type="list" allowBlank="1" showInputMessage="1" showErrorMessage="1" sqref="BY23:BY32">
      <formula1>"Confiable, No confiable"</formula1>
    </dataValidation>
    <dataValidation type="list" allowBlank="1" showInputMessage="1" showErrorMessage="1" sqref="BX23:BX32">
      <formula1>"Prevenir, Detectar, No es un control"</formula1>
    </dataValidation>
    <dataValidation type="list" allowBlank="1" showInputMessage="1" showErrorMessage="1" sqref="BW23:BW32">
      <formula1>"Oportuna, Inoportuna"</formula1>
    </dataValidation>
    <dataValidation type="list" allowBlank="1" showInputMessage="1" showErrorMessage="1" sqref="BV23:BV32">
      <formula1>"Adecuado, Inadecuado"</formula1>
    </dataValidation>
    <dataValidation type="list" allowBlank="1" showInputMessage="1" showErrorMessage="1" sqref="BU23:BU32">
      <formula1>"Asignado, No asignado"</formula1>
    </dataValidation>
  </dataValidations>
  <pageMargins left="0.7" right="0.7" top="0.75" bottom="0.75" header="0.3" footer="0.3"/>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48452"/>
  <sheetViews>
    <sheetView showGridLines="0" topLeftCell="AX18" zoomScale="40" zoomScaleNormal="40" zoomScalePageLayoutView="85" workbookViewId="0">
      <selection activeCell="CU19" sqref="CU19"/>
    </sheetView>
  </sheetViews>
  <sheetFormatPr baseColWidth="10" defaultColWidth="11.453125" defaultRowHeight="14.5" x14ac:dyDescent="0.35"/>
  <cols>
    <col min="1" max="1" width="11.453125" style="58"/>
    <col min="2" max="5" width="3.54296875" customWidth="1"/>
    <col min="6" max="6" width="10.453125" customWidth="1"/>
    <col min="7" max="11" width="2.54296875" customWidth="1"/>
    <col min="12" max="12" width="4" customWidth="1"/>
    <col min="13" max="13" width="2.54296875" customWidth="1"/>
    <col min="14" max="14" width="28.54296875" customWidth="1"/>
    <col min="15" max="21" width="2.54296875" customWidth="1"/>
    <col min="22" max="22" width="9.45312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59" width="2.453125" customWidth="1"/>
    <col min="60" max="60" width="19" customWidth="1"/>
    <col min="61" max="63" width="2.453125" customWidth="1"/>
    <col min="64" max="64" width="46.7265625" customWidth="1"/>
    <col min="65" max="65" width="19" style="6" customWidth="1"/>
    <col min="66" max="72" width="2.453125" style="6"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341" width="2.453125" customWidth="1"/>
  </cols>
  <sheetData>
    <row r="1" spans="1:100" x14ac:dyDescent="0.35">
      <c r="A1"/>
      <c r="E1" s="208" t="s">
        <v>94</v>
      </c>
      <c r="F1" s="208"/>
      <c r="G1" s="208"/>
      <c r="H1" s="208"/>
      <c r="I1" s="208"/>
      <c r="J1" s="208"/>
      <c r="K1" s="208"/>
      <c r="L1" s="208"/>
      <c r="M1" s="208"/>
      <c r="N1" s="208"/>
      <c r="O1" s="208"/>
      <c r="P1" s="208"/>
      <c r="Q1" s="208"/>
      <c r="R1" s="208"/>
      <c r="S1" s="208"/>
      <c r="T1" s="208"/>
      <c r="U1" s="208"/>
      <c r="V1" s="208"/>
      <c r="W1" s="208"/>
      <c r="X1" s="208"/>
      <c r="Y1" s="208"/>
      <c r="Z1" s="208"/>
      <c r="AA1" s="208"/>
      <c r="AB1" s="208"/>
      <c r="AC1" s="38"/>
      <c r="AD1" s="32"/>
      <c r="AE1" s="32"/>
      <c r="BB1"/>
      <c r="BC1"/>
      <c r="BD1"/>
      <c r="BJ1" s="6"/>
      <c r="BK1" s="6"/>
      <c r="BL1" s="6"/>
      <c r="BR1"/>
      <c r="BS1"/>
      <c r="BT1"/>
      <c r="BW1" s="6"/>
      <c r="BZ1"/>
    </row>
    <row r="2" spans="1:100" ht="14.5" customHeight="1" x14ac:dyDescent="0.35">
      <c r="A2"/>
      <c r="D2" s="175" t="s">
        <v>95</v>
      </c>
      <c r="E2" s="176"/>
      <c r="F2" s="176"/>
      <c r="G2" s="176"/>
      <c r="H2" s="176"/>
      <c r="I2" s="176"/>
      <c r="J2" s="177"/>
      <c r="K2" s="175" t="s">
        <v>96</v>
      </c>
      <c r="L2" s="176"/>
      <c r="M2" s="176"/>
      <c r="N2" s="176"/>
      <c r="O2" s="176"/>
      <c r="P2" s="176"/>
      <c r="Q2" s="176"/>
      <c r="R2" s="176"/>
      <c r="S2" s="176"/>
      <c r="T2" s="176"/>
      <c r="U2" s="176"/>
      <c r="V2" s="176"/>
      <c r="W2" s="176"/>
      <c r="X2" s="176"/>
      <c r="Y2" s="176"/>
      <c r="Z2" s="176"/>
      <c r="AA2" s="176"/>
      <c r="AB2" s="177"/>
      <c r="AC2" s="39"/>
      <c r="AD2" s="32"/>
      <c r="AE2" s="33" t="s">
        <v>30</v>
      </c>
      <c r="BB2"/>
      <c r="BC2"/>
      <c r="BD2"/>
      <c r="BJ2" s="6"/>
      <c r="BK2" s="6"/>
      <c r="BL2" s="6"/>
      <c r="BR2"/>
      <c r="BS2"/>
      <c r="BT2"/>
      <c r="BW2" s="6"/>
      <c r="BZ2"/>
    </row>
    <row r="3" spans="1:100" ht="15" customHeight="1" x14ac:dyDescent="0.35">
      <c r="A3"/>
      <c r="D3" s="235" t="s">
        <v>664</v>
      </c>
      <c r="E3" s="236"/>
      <c r="F3" s="236"/>
      <c r="G3" s="236"/>
      <c r="H3" s="236"/>
      <c r="I3" s="236"/>
      <c r="J3" s="237"/>
      <c r="K3" s="235" t="s">
        <v>405</v>
      </c>
      <c r="L3" s="236"/>
      <c r="M3" s="236"/>
      <c r="N3" s="236"/>
      <c r="O3" s="236"/>
      <c r="P3" s="236"/>
      <c r="Q3" s="236"/>
      <c r="R3" s="236"/>
      <c r="S3" s="236"/>
      <c r="T3" s="236"/>
      <c r="U3" s="236"/>
      <c r="V3" s="236"/>
      <c r="W3" s="236"/>
      <c r="X3" s="236"/>
      <c r="Y3" s="236"/>
      <c r="Z3" s="236"/>
      <c r="AA3" s="236"/>
      <c r="AB3" s="237"/>
      <c r="AC3" s="40"/>
      <c r="AD3" s="32"/>
      <c r="AE3" s="33" t="s">
        <v>26</v>
      </c>
      <c r="BB3"/>
      <c r="BC3"/>
      <c r="BD3"/>
      <c r="BJ3" s="6"/>
      <c r="BK3" s="6"/>
      <c r="BL3" s="6"/>
      <c r="BR3"/>
      <c r="BS3"/>
      <c r="BT3"/>
      <c r="BW3" s="6"/>
      <c r="BZ3"/>
    </row>
    <row r="4" spans="1:100" x14ac:dyDescent="0.35">
      <c r="A4"/>
      <c r="AC4" s="41"/>
      <c r="AD4" s="32"/>
      <c r="AE4" s="33" t="s">
        <v>21</v>
      </c>
      <c r="BB4"/>
      <c r="BC4"/>
      <c r="BD4"/>
      <c r="BJ4" s="6"/>
      <c r="BK4" s="6"/>
      <c r="BL4" s="6"/>
      <c r="BR4"/>
      <c r="BS4"/>
      <c r="BT4"/>
      <c r="BW4" s="6"/>
      <c r="BZ4"/>
    </row>
    <row r="5" spans="1:100"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9"/>
      <c r="AD5" s="32"/>
      <c r="AE5" s="33" t="s">
        <v>22</v>
      </c>
      <c r="BB5"/>
      <c r="BC5"/>
      <c r="BD5"/>
      <c r="BJ5" s="6"/>
      <c r="BK5" s="6"/>
      <c r="BL5" s="6"/>
      <c r="BR5"/>
      <c r="BS5"/>
      <c r="BT5"/>
      <c r="BW5" s="6"/>
      <c r="BZ5"/>
    </row>
    <row r="6" spans="1:100" x14ac:dyDescent="0.35">
      <c r="A6"/>
      <c r="D6" s="203" t="s">
        <v>76</v>
      </c>
      <c r="E6" s="204"/>
      <c r="F6" s="204"/>
      <c r="G6" s="204"/>
      <c r="H6" s="204"/>
      <c r="I6" s="204"/>
      <c r="J6" s="204"/>
      <c r="K6" s="204"/>
      <c r="L6" s="204"/>
      <c r="M6" s="204"/>
      <c r="N6" s="204"/>
      <c r="O6" s="204"/>
      <c r="P6" s="204"/>
      <c r="Q6" s="204"/>
      <c r="R6" s="204"/>
      <c r="S6" s="204"/>
      <c r="T6" s="204"/>
      <c r="U6" s="204"/>
      <c r="V6" s="204"/>
      <c r="W6" s="204"/>
      <c r="X6" s="204"/>
      <c r="Y6" s="204"/>
      <c r="Z6" s="204"/>
      <c r="AA6" s="204"/>
      <c r="AB6" s="205"/>
      <c r="AC6" s="40"/>
      <c r="AD6" s="32"/>
      <c r="AE6" s="32"/>
      <c r="BB6"/>
      <c r="BC6"/>
      <c r="BD6"/>
      <c r="BJ6" s="6"/>
      <c r="BK6" s="6"/>
      <c r="BL6" s="6"/>
      <c r="BR6"/>
      <c r="BS6"/>
      <c r="BT6"/>
      <c r="BW6" s="6"/>
      <c r="BZ6"/>
    </row>
    <row r="7" spans="1:100" ht="14.5" customHeight="1" x14ac:dyDescent="0.35"/>
    <row r="8" spans="1:100" ht="5.15" customHeight="1" x14ac:dyDescent="0.35">
      <c r="M8" s="199"/>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100" s="14" customFormat="1" ht="30.65" customHeight="1" x14ac:dyDescent="0.35">
      <c r="A9" s="73"/>
      <c r="B9" s="201" t="s">
        <v>98</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190" t="s">
        <v>99</v>
      </c>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202" t="s">
        <v>100</v>
      </c>
      <c r="BF9" s="202"/>
      <c r="BG9" s="202"/>
      <c r="BH9" s="202"/>
      <c r="BI9" s="202"/>
      <c r="BJ9" s="202"/>
      <c r="BK9" s="202"/>
      <c r="BL9" s="202"/>
      <c r="BM9" s="202"/>
      <c r="BN9" s="202"/>
      <c r="BO9" s="202"/>
      <c r="BP9" s="202"/>
      <c r="BQ9" s="202"/>
      <c r="BR9" s="202"/>
      <c r="BS9" s="202"/>
      <c r="BT9" s="202"/>
      <c r="BU9" s="207" t="s">
        <v>101</v>
      </c>
      <c r="BV9" s="207"/>
      <c r="BW9" s="207"/>
      <c r="BX9" s="207"/>
      <c r="BY9" s="207"/>
      <c r="BZ9" s="207"/>
      <c r="CA9" s="207"/>
      <c r="CB9" s="207"/>
      <c r="CC9" s="207"/>
      <c r="CD9" s="207"/>
      <c r="CE9" s="207"/>
      <c r="CF9" s="207"/>
      <c r="CG9" s="207"/>
      <c r="CH9" s="207"/>
      <c r="CI9" s="207"/>
      <c r="CJ9" s="207"/>
      <c r="CK9" s="207"/>
      <c r="CL9" s="207"/>
      <c r="CM9" s="207"/>
      <c r="CN9" s="207"/>
      <c r="CO9" s="183" t="s">
        <v>102</v>
      </c>
      <c r="CP9" s="183"/>
      <c r="CQ9" s="183"/>
      <c r="CR9" s="183"/>
      <c r="CS9" s="183"/>
      <c r="CT9" s="183"/>
      <c r="CU9" s="183"/>
      <c r="CV9" s="183"/>
    </row>
    <row r="10" spans="1:100" ht="15" customHeight="1" x14ac:dyDescent="0.35">
      <c r="A10" s="182" t="s">
        <v>107</v>
      </c>
      <c r="B10" s="182" t="s">
        <v>103</v>
      </c>
      <c r="C10" s="182"/>
      <c r="D10" s="182"/>
      <c r="E10" s="182"/>
      <c r="F10" s="182"/>
      <c r="G10" s="182" t="s">
        <v>104</v>
      </c>
      <c r="H10" s="182"/>
      <c r="I10" s="182"/>
      <c r="J10" s="182"/>
      <c r="K10" s="182"/>
      <c r="L10" s="182"/>
      <c r="M10" s="182"/>
      <c r="N10" s="182"/>
      <c r="O10" s="182" t="s">
        <v>105</v>
      </c>
      <c r="P10" s="182"/>
      <c r="Q10" s="182"/>
      <c r="R10" s="182"/>
      <c r="S10" s="182"/>
      <c r="T10" s="182"/>
      <c r="U10" s="182"/>
      <c r="V10" s="182"/>
      <c r="W10" s="182" t="s">
        <v>593</v>
      </c>
      <c r="X10" s="182" t="s">
        <v>106</v>
      </c>
      <c r="Y10" s="182"/>
      <c r="Z10" s="182"/>
      <c r="AA10" s="182"/>
      <c r="AB10" s="182"/>
      <c r="AC10" s="182"/>
      <c r="AD10" s="182"/>
      <c r="AE10" s="182"/>
      <c r="AF10" s="206" t="s">
        <v>108</v>
      </c>
      <c r="AG10" s="206"/>
      <c r="AH10" s="206"/>
      <c r="AI10" s="206"/>
      <c r="AJ10" s="206"/>
      <c r="AK10" s="206"/>
      <c r="AL10" s="206"/>
      <c r="AM10" s="206"/>
      <c r="AN10" s="206"/>
      <c r="AO10" s="206"/>
      <c r="AP10" s="206"/>
      <c r="AQ10" s="206"/>
      <c r="AR10" s="206"/>
      <c r="AS10" s="206"/>
      <c r="AT10" s="206"/>
      <c r="AU10" s="206"/>
      <c r="AV10" s="206"/>
      <c r="AW10" s="206"/>
      <c r="AX10" s="206"/>
      <c r="AY10" s="63"/>
      <c r="AZ10" s="74"/>
      <c r="BA10" s="74"/>
      <c r="BB10" s="63"/>
      <c r="BC10" s="63"/>
      <c r="BD10" s="74"/>
      <c r="BE10" s="182" t="s">
        <v>112</v>
      </c>
      <c r="BF10" s="182"/>
      <c r="BG10" s="182"/>
      <c r="BH10" s="182"/>
      <c r="BI10" s="182"/>
      <c r="BJ10" s="182"/>
      <c r="BK10" s="182"/>
      <c r="BL10" s="182"/>
      <c r="BM10" s="182" t="s">
        <v>113</v>
      </c>
      <c r="BN10" s="182" t="s">
        <v>114</v>
      </c>
      <c r="BO10" s="182"/>
      <c r="BP10" s="182"/>
      <c r="BQ10" s="182"/>
      <c r="BR10" s="182"/>
      <c r="BS10" s="182"/>
      <c r="BT10" s="182"/>
      <c r="BU10" s="182" t="s">
        <v>115</v>
      </c>
      <c r="BV10" s="182" t="s">
        <v>116</v>
      </c>
      <c r="BW10" s="182" t="s">
        <v>117</v>
      </c>
      <c r="BX10" s="182" t="s">
        <v>118</v>
      </c>
      <c r="BY10" s="182" t="s">
        <v>119</v>
      </c>
      <c r="BZ10" s="182" t="s">
        <v>120</v>
      </c>
      <c r="CA10" s="182" t="s">
        <v>121</v>
      </c>
      <c r="CB10" s="182" t="s">
        <v>703</v>
      </c>
      <c r="CC10" s="182" t="s">
        <v>704</v>
      </c>
      <c r="CD10" s="182" t="s">
        <v>705</v>
      </c>
      <c r="CE10" s="182" t="s">
        <v>706</v>
      </c>
      <c r="CF10" s="182" t="s">
        <v>707</v>
      </c>
      <c r="CG10" s="182" t="s">
        <v>708</v>
      </c>
      <c r="CH10" s="182" t="s">
        <v>709</v>
      </c>
      <c r="CI10" s="182" t="s">
        <v>699</v>
      </c>
      <c r="CJ10" s="182" t="s">
        <v>700</v>
      </c>
      <c r="CK10" s="182" t="s">
        <v>122</v>
      </c>
      <c r="CL10" s="182" t="s">
        <v>710</v>
      </c>
      <c r="CM10" s="182" t="s">
        <v>123</v>
      </c>
      <c r="CN10" s="182" t="s">
        <v>124</v>
      </c>
      <c r="CO10" s="182" t="s">
        <v>125</v>
      </c>
      <c r="CP10" s="182" t="s">
        <v>126</v>
      </c>
      <c r="CQ10" s="182" t="s">
        <v>711</v>
      </c>
      <c r="CR10" s="182" t="s">
        <v>712</v>
      </c>
      <c r="CS10" s="182" t="s">
        <v>713</v>
      </c>
      <c r="CT10" s="182" t="s">
        <v>714</v>
      </c>
      <c r="CU10" s="182" t="s">
        <v>3</v>
      </c>
      <c r="CV10" s="182" t="s">
        <v>127</v>
      </c>
    </row>
    <row r="11" spans="1:100" ht="14.5" customHeight="1" x14ac:dyDescent="0.35">
      <c r="A11" s="182"/>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t="s">
        <v>128</v>
      </c>
      <c r="AG11" s="182" t="s">
        <v>129</v>
      </c>
      <c r="AH11" s="182" t="s">
        <v>130</v>
      </c>
      <c r="AI11" s="182" t="s">
        <v>131</v>
      </c>
      <c r="AJ11" s="182" t="s">
        <v>132</v>
      </c>
      <c r="AK11" s="182" t="s">
        <v>133</v>
      </c>
      <c r="AL11" s="182" t="s">
        <v>134</v>
      </c>
      <c r="AM11" s="182" t="s">
        <v>135</v>
      </c>
      <c r="AN11" s="182" t="s">
        <v>136</v>
      </c>
      <c r="AO11" s="182" t="s">
        <v>137</v>
      </c>
      <c r="AP11" s="182" t="s">
        <v>138</v>
      </c>
      <c r="AQ11" s="182" t="s">
        <v>139</v>
      </c>
      <c r="AR11" s="182" t="s">
        <v>140</v>
      </c>
      <c r="AS11" s="182" t="s">
        <v>141</v>
      </c>
      <c r="AT11" s="182" t="s">
        <v>142</v>
      </c>
      <c r="AU11" s="182" t="s">
        <v>143</v>
      </c>
      <c r="AV11" s="182" t="s">
        <v>144</v>
      </c>
      <c r="AW11" s="182" t="s">
        <v>145</v>
      </c>
      <c r="AX11" s="182" t="s">
        <v>146</v>
      </c>
      <c r="AY11" s="182" t="s">
        <v>147</v>
      </c>
      <c r="AZ11" s="182" t="s">
        <v>109</v>
      </c>
      <c r="BA11" s="182" t="s">
        <v>110</v>
      </c>
      <c r="BB11" s="182" t="s">
        <v>148</v>
      </c>
      <c r="BC11" s="182" t="s">
        <v>149</v>
      </c>
      <c r="BD11" s="182" t="s">
        <v>111</v>
      </c>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row>
    <row r="12" spans="1:100" x14ac:dyDescent="0.35">
      <c r="A12" s="182"/>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row>
    <row r="13" spans="1:100" x14ac:dyDescent="0.35">
      <c r="A13" s="182"/>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row>
    <row r="14" spans="1:100" x14ac:dyDescent="0.35">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row>
    <row r="15" spans="1:100" x14ac:dyDescent="0.35">
      <c r="A15" s="182"/>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row>
    <row r="16" spans="1:100" ht="371.5" customHeight="1" x14ac:dyDescent="0.35">
      <c r="A16" s="68" t="s">
        <v>410</v>
      </c>
      <c r="B16" s="228" t="s">
        <v>406</v>
      </c>
      <c r="C16" s="228"/>
      <c r="D16" s="228"/>
      <c r="E16" s="228"/>
      <c r="F16" s="228"/>
      <c r="G16" s="214" t="s">
        <v>407</v>
      </c>
      <c r="H16" s="214"/>
      <c r="I16" s="214"/>
      <c r="J16" s="214"/>
      <c r="K16" s="214"/>
      <c r="L16" s="214"/>
      <c r="M16" s="214"/>
      <c r="N16" s="214"/>
      <c r="O16" s="230" t="s">
        <v>408</v>
      </c>
      <c r="P16" s="230"/>
      <c r="Q16" s="230"/>
      <c r="R16" s="230"/>
      <c r="S16" s="230"/>
      <c r="T16" s="230"/>
      <c r="U16" s="230"/>
      <c r="V16" s="230"/>
      <c r="W16" s="62" t="s">
        <v>595</v>
      </c>
      <c r="X16" s="231" t="s">
        <v>409</v>
      </c>
      <c r="Y16" s="231"/>
      <c r="Z16" s="231"/>
      <c r="AA16" s="231"/>
      <c r="AB16" s="231"/>
      <c r="AC16" s="231"/>
      <c r="AD16" s="231"/>
      <c r="AE16" s="231"/>
      <c r="AF16" s="61" t="s">
        <v>159</v>
      </c>
      <c r="AG16" s="61" t="s">
        <v>159</v>
      </c>
      <c r="AH16" s="61" t="s">
        <v>159</v>
      </c>
      <c r="AI16" s="61" t="s">
        <v>160</v>
      </c>
      <c r="AJ16" s="61" t="s">
        <v>159</v>
      </c>
      <c r="AK16" s="69" t="s">
        <v>159</v>
      </c>
      <c r="AL16" s="61" t="s">
        <v>159</v>
      </c>
      <c r="AM16" s="61" t="s">
        <v>160</v>
      </c>
      <c r="AN16" s="61" t="s">
        <v>160</v>
      </c>
      <c r="AO16" s="61" t="s">
        <v>159</v>
      </c>
      <c r="AP16" s="61" t="s">
        <v>160</v>
      </c>
      <c r="AQ16" s="61" t="s">
        <v>159</v>
      </c>
      <c r="AR16" s="61" t="s">
        <v>159</v>
      </c>
      <c r="AS16" s="61" t="s">
        <v>159</v>
      </c>
      <c r="AT16" s="61" t="s">
        <v>159</v>
      </c>
      <c r="AU16" s="61" t="s">
        <v>160</v>
      </c>
      <c r="AV16" s="61" t="s">
        <v>159</v>
      </c>
      <c r="AW16" s="61" t="s">
        <v>160</v>
      </c>
      <c r="AX16" s="61" t="s">
        <v>160</v>
      </c>
      <c r="AY16" s="61">
        <f t="shared" ref="AY16:AY20" si="0">COUNTIF(AF16:AX16, "SI")</f>
        <v>12</v>
      </c>
      <c r="AZ16" s="61" t="str">
        <f t="shared" ref="AZ16:AZ20" si="1">IF($AU16="SI","CATASTRÓFICO",IF($AY16=0,".",IF($AY16&lt;6,"MODERADO",IF($AY16&lt;12,"MAYOR","CATASTRÓFICO"))))</f>
        <v>CATASTRÓFICO</v>
      </c>
      <c r="BA16" s="61">
        <v>3</v>
      </c>
      <c r="BB16" s="61">
        <f t="shared" ref="BB16:BB20" si="2">IF(AZ16="MODERADO",3,IF(AZ16="MAYOR",4,IF(AZ16="CATASTRÓFICO",5,"0")))</f>
        <v>5</v>
      </c>
      <c r="BC16" s="61">
        <f t="shared" ref="BC16:BC20" si="3">IF($BB16=5,5,IF(AND($BB16=4,$BA16&gt;2),5,IF(AND($BB16=4,$BA16&lt;3),4,IF(AND($BB16=3,$BA16=5),5,IF(AND($BB16=3,$BA16&gt;2),4,IF(AND($BB16=3,$BA16&lt;3),3,0))))))</f>
        <v>5</v>
      </c>
      <c r="BD16" s="61" t="str">
        <f>IF(BC16=5,"CATASTRÓFICO",IF(BC16=4,"MAYOR",IF(BC16=3,"MODERADO",".")))</f>
        <v>CATASTRÓFICO</v>
      </c>
      <c r="BE16" s="192" t="s">
        <v>670</v>
      </c>
      <c r="BF16" s="192"/>
      <c r="BG16" s="192"/>
      <c r="BH16" s="192"/>
      <c r="BI16" s="192"/>
      <c r="BJ16" s="192"/>
      <c r="BK16" s="192"/>
      <c r="BL16" s="192"/>
      <c r="BM16" s="64" t="s">
        <v>411</v>
      </c>
      <c r="BN16" s="191" t="s">
        <v>412</v>
      </c>
      <c r="BO16" s="191"/>
      <c r="BP16" s="191"/>
      <c r="BQ16" s="191"/>
      <c r="BR16" s="191"/>
      <c r="BS16" s="191"/>
      <c r="BT16" s="191"/>
      <c r="BU16" s="61" t="s">
        <v>164</v>
      </c>
      <c r="BV16" s="61" t="s">
        <v>165</v>
      </c>
      <c r="BW16" s="61" t="s">
        <v>166</v>
      </c>
      <c r="BX16" s="61" t="s">
        <v>167</v>
      </c>
      <c r="BY16" s="61" t="s">
        <v>168</v>
      </c>
      <c r="BZ16" s="60" t="s">
        <v>169</v>
      </c>
      <c r="CA16" s="61" t="s">
        <v>170</v>
      </c>
      <c r="CB16" s="61">
        <f t="shared" ref="CB16" si="4">IFERROR(IF(BU16="Asignado", 15, 0), "")</f>
        <v>15</v>
      </c>
      <c r="CC16" s="61">
        <f t="shared" ref="CC16" si="5">IFERROR(IF(BV16="Adecuado", 15, 0), "")</f>
        <v>15</v>
      </c>
      <c r="CD16" s="61">
        <f t="shared" ref="CD16" si="6">IFERROR(IF(BW16="Oportuna", 15, 0), "")</f>
        <v>15</v>
      </c>
      <c r="CE16" s="61">
        <f t="shared" ref="CE16" si="7">IFERROR(IF(BX16="Prevenir", 15,IF(BX16="Detectar", 10, 0)), "")</f>
        <v>15</v>
      </c>
      <c r="CF16" s="61">
        <f t="shared" ref="CF16" si="8">IFERROR(IF(BY16="Confiable", 15, 0), "")</f>
        <v>15</v>
      </c>
      <c r="CG16" s="61">
        <f t="shared" ref="CG16" si="9">IFERROR(IF(BZ16="Se investigan y se resuelven oportunamente", 15, 0), "")</f>
        <v>15</v>
      </c>
      <c r="CH16" s="61">
        <f t="shared" ref="CH16" si="10">IFERROR(IF(CA16="Completa", 10,IF(CA16="Incompleta",5, 0)), "")</f>
        <v>10</v>
      </c>
      <c r="CI16" s="61">
        <f t="shared" ref="CI16" si="11">SUM(CB16:CH16)</f>
        <v>100</v>
      </c>
      <c r="CJ16" s="61" t="str">
        <f t="shared" ref="CJ16" si="12">IF(CI16&lt;=85, "Debil", IF(CI16&lt;=95, "Moderado", IF(CI16&lt;=100,"Fuerte","")))</f>
        <v>Fuerte</v>
      </c>
      <c r="CK16" s="61" t="s">
        <v>171</v>
      </c>
      <c r="CL16" s="61" t="str">
        <f t="shared" ref="CL16" si="13">IF(CK16="Siempre se ejecuta","Fuerte",IF(CK16="Algunas veces","Moderado",IF(CK16="No se ejecuta","Debil","")))</f>
        <v>Fuerte</v>
      </c>
      <c r="CM16" s="61" t="str">
        <f t="shared" ref="CM16" si="14">IF(OR(CL16="Debil",CJ16="Debil"),"Debil", IF(OR(CL16="Moderado",CJ16="Moderado"), "Moderado", "Fuerte"))</f>
        <v>Fuerte</v>
      </c>
      <c r="CN16" s="61" t="str">
        <f t="shared" ref="CN16" si="15">CM16</f>
        <v>Fuerte</v>
      </c>
      <c r="CO16" s="61" t="s">
        <v>172</v>
      </c>
      <c r="CP16" s="61" t="s">
        <v>193</v>
      </c>
      <c r="CQ16" s="61">
        <f t="shared" ref="CQ16:CQ20" si="16">IF(CO16="Directamente",IF(CN16="Fuerte", 2, IF(CN16="Moderado", 1,0)),0)</f>
        <v>2</v>
      </c>
      <c r="CR16" s="61">
        <f t="shared" ref="CR16:CR20" si="17">IF(CP16="Directamente",IF(CN16="Fuerte",2,IF(CN16="Moderado",1,0)),IF(AND(CP16="Indirectamente",CN16="Fuerte"),1,0))</f>
        <v>1</v>
      </c>
      <c r="CS16" s="61">
        <f t="shared" ref="CS16:CS20" si="18">IF(BA16-CQ16&lt;=0,1,BA16-CQ16)</f>
        <v>1</v>
      </c>
      <c r="CT16" s="61">
        <f t="shared" ref="CT16:CT20" si="19">IF(BB16-CR16&lt;=0,1,BB16-CR16)</f>
        <v>4</v>
      </c>
      <c r="CU16" s="61" t="str">
        <f>IF(CP16&lt;&gt;"",INDEX('Ayuda Diligenciamiento'!$AG$11:$AK$15,MATCH(CS16,'Ayuda Diligenciamiento'!$AF$11:$AF$15,0),MATCH(CT16,'Ayuda Diligenciamiento'!$AG$10:$AK$10,0)),"")</f>
        <v>MAYOR</v>
      </c>
      <c r="CV16" s="60">
        <f>IF(CU16="BAJO",1,IF(CU16="MODERADO",3,IF(CU16="MAYOR",4,5)))</f>
        <v>4</v>
      </c>
    </row>
    <row r="17" spans="1:100" ht="267.64999999999998" customHeight="1" x14ac:dyDescent="0.35">
      <c r="A17" s="68" t="s">
        <v>414</v>
      </c>
      <c r="B17" s="228" t="s">
        <v>658</v>
      </c>
      <c r="C17" s="228"/>
      <c r="D17" s="228"/>
      <c r="E17" s="228"/>
      <c r="F17" s="228"/>
      <c r="G17" s="214" t="s">
        <v>671</v>
      </c>
      <c r="H17" s="214"/>
      <c r="I17" s="214"/>
      <c r="J17" s="214"/>
      <c r="K17" s="214"/>
      <c r="L17" s="214"/>
      <c r="M17" s="214"/>
      <c r="N17" s="214"/>
      <c r="O17" s="231" t="s">
        <v>413</v>
      </c>
      <c r="P17" s="231"/>
      <c r="Q17" s="231"/>
      <c r="R17" s="231"/>
      <c r="S17" s="231"/>
      <c r="T17" s="231"/>
      <c r="U17" s="231"/>
      <c r="V17" s="231"/>
      <c r="W17" s="62" t="s">
        <v>595</v>
      </c>
      <c r="X17" s="231" t="s">
        <v>409</v>
      </c>
      <c r="Y17" s="231"/>
      <c r="Z17" s="231"/>
      <c r="AA17" s="231"/>
      <c r="AB17" s="231"/>
      <c r="AC17" s="231"/>
      <c r="AD17" s="231"/>
      <c r="AE17" s="231"/>
      <c r="AF17" s="61" t="s">
        <v>160</v>
      </c>
      <c r="AG17" s="61" t="s">
        <v>160</v>
      </c>
      <c r="AH17" s="61" t="s">
        <v>160</v>
      </c>
      <c r="AI17" s="61" t="s">
        <v>160</v>
      </c>
      <c r="AJ17" s="61" t="s">
        <v>159</v>
      </c>
      <c r="AK17" s="61" t="s">
        <v>159</v>
      </c>
      <c r="AL17" s="61" t="s">
        <v>160</v>
      </c>
      <c r="AM17" s="61" t="s">
        <v>160</v>
      </c>
      <c r="AN17" s="61" t="s">
        <v>160</v>
      </c>
      <c r="AO17" s="61" t="s">
        <v>159</v>
      </c>
      <c r="AP17" s="61" t="s">
        <v>160</v>
      </c>
      <c r="AQ17" s="61" t="s">
        <v>159</v>
      </c>
      <c r="AR17" s="61" t="s">
        <v>159</v>
      </c>
      <c r="AS17" s="61" t="s">
        <v>159</v>
      </c>
      <c r="AT17" s="61" t="s">
        <v>159</v>
      </c>
      <c r="AU17" s="61" t="s">
        <v>160</v>
      </c>
      <c r="AV17" s="61" t="s">
        <v>159</v>
      </c>
      <c r="AW17" s="61" t="s">
        <v>160</v>
      </c>
      <c r="AX17" s="61" t="s">
        <v>160</v>
      </c>
      <c r="AY17" s="61">
        <f t="shared" si="0"/>
        <v>8</v>
      </c>
      <c r="AZ17" s="61" t="str">
        <f t="shared" si="1"/>
        <v>MAYOR</v>
      </c>
      <c r="BA17" s="61">
        <v>3</v>
      </c>
      <c r="BB17" s="61">
        <f t="shared" si="2"/>
        <v>4</v>
      </c>
      <c r="BC17" s="61">
        <f t="shared" si="3"/>
        <v>5</v>
      </c>
      <c r="BD17" s="61" t="str">
        <f t="shared" ref="BD17:BD18" si="20">IF(BC17=5,"CATASTRÓFICO",IF(BC17=4,"MAYOR",IF(BC17=3,"MODERADO",".")))</f>
        <v>CATASTRÓFICO</v>
      </c>
      <c r="BE17" s="192" t="s">
        <v>672</v>
      </c>
      <c r="BF17" s="192"/>
      <c r="BG17" s="192"/>
      <c r="BH17" s="192"/>
      <c r="BI17" s="192"/>
      <c r="BJ17" s="192"/>
      <c r="BK17" s="192"/>
      <c r="BL17" s="192"/>
      <c r="BM17" s="64" t="s">
        <v>415</v>
      </c>
      <c r="BN17" s="191" t="s">
        <v>416</v>
      </c>
      <c r="BO17" s="191"/>
      <c r="BP17" s="191"/>
      <c r="BQ17" s="191"/>
      <c r="BR17" s="191"/>
      <c r="BS17" s="191"/>
      <c r="BT17" s="191"/>
      <c r="BU17" s="61" t="s">
        <v>164</v>
      </c>
      <c r="BV17" s="61" t="s">
        <v>165</v>
      </c>
      <c r="BW17" s="61" t="s">
        <v>166</v>
      </c>
      <c r="BX17" s="61" t="s">
        <v>167</v>
      </c>
      <c r="BY17" s="61" t="s">
        <v>168</v>
      </c>
      <c r="BZ17" s="60" t="s">
        <v>169</v>
      </c>
      <c r="CA17" s="61" t="s">
        <v>170</v>
      </c>
      <c r="CB17" s="61">
        <f t="shared" ref="CB17:CB27" si="21">IFERROR(IF(BU17="Asignado", 15, 0), "")</f>
        <v>15</v>
      </c>
      <c r="CC17" s="61">
        <f t="shared" ref="CC17:CC27" si="22">IFERROR(IF(BV17="Adecuado", 15, 0), "")</f>
        <v>15</v>
      </c>
      <c r="CD17" s="61">
        <f t="shared" ref="CD17:CD27" si="23">IFERROR(IF(BW17="Oportuna", 15, 0), "")</f>
        <v>15</v>
      </c>
      <c r="CE17" s="61">
        <f t="shared" ref="CE17:CE27" si="24">IFERROR(IF(BX17="Prevenir", 15,IF(BX17="Detectar", 10, 0)), "")</f>
        <v>15</v>
      </c>
      <c r="CF17" s="61">
        <f t="shared" ref="CF17:CF27" si="25">IFERROR(IF(BY17="Confiable", 15, 0), "")</f>
        <v>15</v>
      </c>
      <c r="CG17" s="61">
        <f t="shared" ref="CG17:CG27" si="26">IFERROR(IF(BZ17="Se investigan y se resuelven oportunamente", 15, 0), "")</f>
        <v>15</v>
      </c>
      <c r="CH17" s="61">
        <f t="shared" ref="CH17:CH27" si="27">IFERROR(IF(CA17="Completa", 10,IF(CA17="Incompleta",5, 0)), "")</f>
        <v>10</v>
      </c>
      <c r="CI17" s="61">
        <f t="shared" ref="CI17:CI27" si="28">SUM(CB17:CH17)</f>
        <v>100</v>
      </c>
      <c r="CJ17" s="61" t="str">
        <f t="shared" ref="CJ17:CJ27" si="29">IF(CI17&lt;=85, "Debil", IF(CI17&lt;=95, "Moderado", IF(CI17&lt;=100,"Fuerte","")))</f>
        <v>Fuerte</v>
      </c>
      <c r="CK17" s="61" t="s">
        <v>171</v>
      </c>
      <c r="CL17" s="61" t="str">
        <f t="shared" ref="CL17:CL27" si="30">IF(CK17="Siempre se ejecuta","Fuerte",IF(CK17="Algunas veces","Moderado",IF(CK17="No se ejecuta","Debil","")))</f>
        <v>Fuerte</v>
      </c>
      <c r="CM17" s="61" t="str">
        <f t="shared" ref="CM17:CM27" si="31">IF(OR(CL17="Debil",CJ17="Debil"),"Debil", IF(OR(CL17="Moderado",CJ17="Moderado"), "Moderado", "Fuerte"))</f>
        <v>Fuerte</v>
      </c>
      <c r="CN17" s="61" t="str">
        <f t="shared" ref="CN17:CN27" si="32">CM17</f>
        <v>Fuerte</v>
      </c>
      <c r="CO17" s="61" t="s">
        <v>172</v>
      </c>
      <c r="CP17" s="61" t="s">
        <v>193</v>
      </c>
      <c r="CQ17" s="61">
        <f t="shared" si="16"/>
        <v>2</v>
      </c>
      <c r="CR17" s="61">
        <f t="shared" si="17"/>
        <v>1</v>
      </c>
      <c r="CS17" s="61">
        <f t="shared" si="18"/>
        <v>1</v>
      </c>
      <c r="CT17" s="61">
        <f t="shared" si="19"/>
        <v>3</v>
      </c>
      <c r="CU17" s="61" t="str">
        <f>IF(CP17&lt;&gt;"",INDEX('Ayuda Diligenciamiento'!$AG$11:$AK$15,MATCH(CS17,'Ayuda Diligenciamiento'!$AF$11:$AF$15,0),MATCH(CT17,'Ayuda Diligenciamiento'!$AG$10:$AK$10,0)),"")</f>
        <v>MODERADO</v>
      </c>
      <c r="CV17" s="60">
        <f t="shared" ref="CV17:CV27" si="33">IF(CU17="BAJO",1,IF(CU17="MODERADO",3,IF(CU17="MAYOR",4,5)))</f>
        <v>3</v>
      </c>
    </row>
    <row r="18" spans="1:100" ht="122.15" customHeight="1" x14ac:dyDescent="0.35">
      <c r="A18" s="68" t="s">
        <v>599</v>
      </c>
      <c r="B18" s="228" t="s">
        <v>417</v>
      </c>
      <c r="C18" s="228"/>
      <c r="D18" s="228"/>
      <c r="E18" s="228"/>
      <c r="F18" s="228"/>
      <c r="G18" s="214" t="s">
        <v>646</v>
      </c>
      <c r="H18" s="214"/>
      <c r="I18" s="214"/>
      <c r="J18" s="214"/>
      <c r="K18" s="214"/>
      <c r="L18" s="214"/>
      <c r="M18" s="214"/>
      <c r="N18" s="214"/>
      <c r="O18" s="231" t="s">
        <v>418</v>
      </c>
      <c r="P18" s="231"/>
      <c r="Q18" s="231"/>
      <c r="R18" s="231"/>
      <c r="S18" s="231"/>
      <c r="T18" s="231"/>
      <c r="U18" s="231"/>
      <c r="V18" s="231"/>
      <c r="W18" s="62" t="s">
        <v>595</v>
      </c>
      <c r="X18" s="231" t="s">
        <v>419</v>
      </c>
      <c r="Y18" s="231"/>
      <c r="Z18" s="231"/>
      <c r="AA18" s="231"/>
      <c r="AB18" s="231"/>
      <c r="AC18" s="231"/>
      <c r="AD18" s="231"/>
      <c r="AE18" s="231"/>
      <c r="AF18" s="61" t="s">
        <v>159</v>
      </c>
      <c r="AG18" s="61" t="s">
        <v>159</v>
      </c>
      <c r="AH18" s="61" t="s">
        <v>159</v>
      </c>
      <c r="AI18" s="61" t="s">
        <v>160</v>
      </c>
      <c r="AJ18" s="61" t="s">
        <v>159</v>
      </c>
      <c r="AK18" s="61" t="s">
        <v>159</v>
      </c>
      <c r="AL18" s="61" t="s">
        <v>159</v>
      </c>
      <c r="AM18" s="61" t="s">
        <v>160</v>
      </c>
      <c r="AN18" s="61" t="s">
        <v>160</v>
      </c>
      <c r="AO18" s="61" t="s">
        <v>159</v>
      </c>
      <c r="AP18" s="61" t="s">
        <v>160</v>
      </c>
      <c r="AQ18" s="61" t="s">
        <v>159</v>
      </c>
      <c r="AR18" s="61" t="s">
        <v>159</v>
      </c>
      <c r="AS18" s="61" t="s">
        <v>159</v>
      </c>
      <c r="AT18" s="61" t="s">
        <v>159</v>
      </c>
      <c r="AU18" s="61" t="s">
        <v>160</v>
      </c>
      <c r="AV18" s="61" t="s">
        <v>160</v>
      </c>
      <c r="AW18" s="61" t="s">
        <v>160</v>
      </c>
      <c r="AX18" s="61" t="s">
        <v>160</v>
      </c>
      <c r="AY18" s="61">
        <f t="shared" si="0"/>
        <v>11</v>
      </c>
      <c r="AZ18" s="61" t="str">
        <f t="shared" si="1"/>
        <v>MAYOR</v>
      </c>
      <c r="BA18" s="61">
        <v>4</v>
      </c>
      <c r="BB18" s="61">
        <f t="shared" si="2"/>
        <v>4</v>
      </c>
      <c r="BC18" s="61">
        <f t="shared" si="3"/>
        <v>5</v>
      </c>
      <c r="BD18" s="61" t="str">
        <f t="shared" si="20"/>
        <v>CATASTRÓFICO</v>
      </c>
      <c r="BE18" s="192" t="s">
        <v>420</v>
      </c>
      <c r="BF18" s="192"/>
      <c r="BG18" s="192"/>
      <c r="BH18" s="192"/>
      <c r="BI18" s="192"/>
      <c r="BJ18" s="192"/>
      <c r="BK18" s="192"/>
      <c r="BL18" s="192"/>
      <c r="BM18" s="64" t="s">
        <v>421</v>
      </c>
      <c r="BN18" s="191" t="s">
        <v>647</v>
      </c>
      <c r="BO18" s="191"/>
      <c r="BP18" s="191"/>
      <c r="BQ18" s="191"/>
      <c r="BR18" s="191"/>
      <c r="BS18" s="191"/>
      <c r="BT18" s="191"/>
      <c r="BU18" s="61" t="s">
        <v>164</v>
      </c>
      <c r="BV18" s="61" t="s">
        <v>165</v>
      </c>
      <c r="BW18" s="61" t="s">
        <v>166</v>
      </c>
      <c r="BX18" s="61" t="s">
        <v>167</v>
      </c>
      <c r="BY18" s="61" t="s">
        <v>168</v>
      </c>
      <c r="BZ18" s="60" t="s">
        <v>169</v>
      </c>
      <c r="CA18" s="61" t="s">
        <v>170</v>
      </c>
      <c r="CB18" s="61">
        <f t="shared" si="21"/>
        <v>15</v>
      </c>
      <c r="CC18" s="61">
        <f t="shared" si="22"/>
        <v>15</v>
      </c>
      <c r="CD18" s="61">
        <f t="shared" si="23"/>
        <v>15</v>
      </c>
      <c r="CE18" s="61">
        <f t="shared" si="24"/>
        <v>15</v>
      </c>
      <c r="CF18" s="61">
        <f t="shared" si="25"/>
        <v>15</v>
      </c>
      <c r="CG18" s="61">
        <f t="shared" si="26"/>
        <v>15</v>
      </c>
      <c r="CH18" s="61">
        <f t="shared" si="27"/>
        <v>10</v>
      </c>
      <c r="CI18" s="61">
        <f t="shared" si="28"/>
        <v>100</v>
      </c>
      <c r="CJ18" s="61" t="str">
        <f t="shared" si="29"/>
        <v>Fuerte</v>
      </c>
      <c r="CK18" s="61" t="s">
        <v>171</v>
      </c>
      <c r="CL18" s="61" t="str">
        <f t="shared" si="30"/>
        <v>Fuerte</v>
      </c>
      <c r="CM18" s="61" t="str">
        <f t="shared" si="31"/>
        <v>Fuerte</v>
      </c>
      <c r="CN18" s="61" t="str">
        <f t="shared" si="32"/>
        <v>Fuerte</v>
      </c>
      <c r="CO18" s="61" t="s">
        <v>172</v>
      </c>
      <c r="CP18" s="61" t="s">
        <v>193</v>
      </c>
      <c r="CQ18" s="61">
        <f t="shared" si="16"/>
        <v>2</v>
      </c>
      <c r="CR18" s="61">
        <f t="shared" si="17"/>
        <v>1</v>
      </c>
      <c r="CS18" s="61">
        <f t="shared" si="18"/>
        <v>2</v>
      </c>
      <c r="CT18" s="61">
        <f t="shared" si="19"/>
        <v>3</v>
      </c>
      <c r="CU18" s="61" t="str">
        <f>IF(CP18&lt;&gt;"",INDEX('Ayuda Diligenciamiento'!$AG$11:$AK$15,MATCH(CS18,'Ayuda Diligenciamiento'!$AF$11:$AF$15,0),MATCH(CT18,'Ayuda Diligenciamiento'!$AG$10:$AK$10,0)),"")</f>
        <v>MODERADO</v>
      </c>
      <c r="CV18" s="60">
        <f t="shared" si="33"/>
        <v>3</v>
      </c>
    </row>
    <row r="19" spans="1:100" ht="272.5" customHeight="1" x14ac:dyDescent="0.35">
      <c r="A19" s="68" t="s">
        <v>424</v>
      </c>
      <c r="B19" s="228" t="s">
        <v>648</v>
      </c>
      <c r="C19" s="228"/>
      <c r="D19" s="228"/>
      <c r="E19" s="228"/>
      <c r="F19" s="228"/>
      <c r="G19" s="214" t="s">
        <v>649</v>
      </c>
      <c r="H19" s="214"/>
      <c r="I19" s="214"/>
      <c r="J19" s="214"/>
      <c r="K19" s="214"/>
      <c r="L19" s="214"/>
      <c r="M19" s="214"/>
      <c r="N19" s="214"/>
      <c r="O19" s="230" t="s">
        <v>422</v>
      </c>
      <c r="P19" s="230"/>
      <c r="Q19" s="230"/>
      <c r="R19" s="230"/>
      <c r="S19" s="230"/>
      <c r="T19" s="230"/>
      <c r="U19" s="230"/>
      <c r="V19" s="230"/>
      <c r="W19" s="62" t="s">
        <v>595</v>
      </c>
      <c r="X19" s="231" t="s">
        <v>423</v>
      </c>
      <c r="Y19" s="231"/>
      <c r="Z19" s="231"/>
      <c r="AA19" s="231"/>
      <c r="AB19" s="231"/>
      <c r="AC19" s="231"/>
      <c r="AD19" s="231"/>
      <c r="AE19" s="231"/>
      <c r="AF19" s="61" t="s">
        <v>159</v>
      </c>
      <c r="AG19" s="61" t="s">
        <v>159</v>
      </c>
      <c r="AH19" s="61" t="s">
        <v>159</v>
      </c>
      <c r="AI19" s="61" t="s">
        <v>160</v>
      </c>
      <c r="AJ19" s="61" t="s">
        <v>159</v>
      </c>
      <c r="AK19" s="61" t="s">
        <v>160</v>
      </c>
      <c r="AL19" s="61" t="s">
        <v>159</v>
      </c>
      <c r="AM19" s="61" t="s">
        <v>160</v>
      </c>
      <c r="AN19" s="61" t="s">
        <v>160</v>
      </c>
      <c r="AO19" s="61" t="s">
        <v>159</v>
      </c>
      <c r="AP19" s="61" t="s">
        <v>160</v>
      </c>
      <c r="AQ19" s="61" t="s">
        <v>159</v>
      </c>
      <c r="AR19" s="61" t="s">
        <v>159</v>
      </c>
      <c r="AS19" s="61" t="s">
        <v>159</v>
      </c>
      <c r="AT19" s="61" t="s">
        <v>159</v>
      </c>
      <c r="AU19" s="61" t="s">
        <v>160</v>
      </c>
      <c r="AV19" s="61" t="s">
        <v>159</v>
      </c>
      <c r="AW19" s="61" t="s">
        <v>160</v>
      </c>
      <c r="AX19" s="61" t="s">
        <v>160</v>
      </c>
      <c r="AY19" s="61">
        <f t="shared" si="0"/>
        <v>11</v>
      </c>
      <c r="AZ19" s="61" t="str">
        <f t="shared" si="1"/>
        <v>MAYOR</v>
      </c>
      <c r="BA19" s="61">
        <v>3</v>
      </c>
      <c r="BB19" s="61">
        <f t="shared" si="2"/>
        <v>4</v>
      </c>
      <c r="BC19" s="61">
        <f t="shared" si="3"/>
        <v>5</v>
      </c>
      <c r="BD19" s="61" t="str">
        <f>IF(BC19=5,"CATASTRÓFICO",IF(BC19=4,"MAYOR",IF(BC19=3,"MODERADO",".")))</f>
        <v>CATASTRÓFICO</v>
      </c>
      <c r="BE19" s="192" t="s">
        <v>650</v>
      </c>
      <c r="BF19" s="192"/>
      <c r="BG19" s="192"/>
      <c r="BH19" s="192"/>
      <c r="BI19" s="192"/>
      <c r="BJ19" s="192"/>
      <c r="BK19" s="192"/>
      <c r="BL19" s="192"/>
      <c r="BM19" s="64" t="s">
        <v>651</v>
      </c>
      <c r="BN19" s="191" t="s">
        <v>652</v>
      </c>
      <c r="BO19" s="191"/>
      <c r="BP19" s="191"/>
      <c r="BQ19" s="191"/>
      <c r="BR19" s="191"/>
      <c r="BS19" s="191"/>
      <c r="BT19" s="191"/>
      <c r="BU19" s="61" t="s">
        <v>164</v>
      </c>
      <c r="BV19" s="61" t="s">
        <v>165</v>
      </c>
      <c r="BW19" s="61" t="s">
        <v>166</v>
      </c>
      <c r="BX19" s="61" t="s">
        <v>167</v>
      </c>
      <c r="BY19" s="61" t="s">
        <v>168</v>
      </c>
      <c r="BZ19" s="60" t="s">
        <v>169</v>
      </c>
      <c r="CA19" s="61" t="s">
        <v>170</v>
      </c>
      <c r="CB19" s="61">
        <f t="shared" si="21"/>
        <v>15</v>
      </c>
      <c r="CC19" s="61">
        <f t="shared" si="22"/>
        <v>15</v>
      </c>
      <c r="CD19" s="61">
        <f t="shared" si="23"/>
        <v>15</v>
      </c>
      <c r="CE19" s="61">
        <f t="shared" si="24"/>
        <v>15</v>
      </c>
      <c r="CF19" s="61">
        <f t="shared" si="25"/>
        <v>15</v>
      </c>
      <c r="CG19" s="61">
        <f t="shared" si="26"/>
        <v>15</v>
      </c>
      <c r="CH19" s="61">
        <f t="shared" si="27"/>
        <v>10</v>
      </c>
      <c r="CI19" s="61">
        <f t="shared" si="28"/>
        <v>100</v>
      </c>
      <c r="CJ19" s="61" t="str">
        <f t="shared" si="29"/>
        <v>Fuerte</v>
      </c>
      <c r="CK19" s="61" t="s">
        <v>171</v>
      </c>
      <c r="CL19" s="61" t="str">
        <f t="shared" si="30"/>
        <v>Fuerte</v>
      </c>
      <c r="CM19" s="61" t="str">
        <f t="shared" si="31"/>
        <v>Fuerte</v>
      </c>
      <c r="CN19" s="61" t="str">
        <f t="shared" si="32"/>
        <v>Fuerte</v>
      </c>
      <c r="CO19" s="61" t="s">
        <v>172</v>
      </c>
      <c r="CP19" s="61" t="s">
        <v>172</v>
      </c>
      <c r="CQ19" s="61">
        <f t="shared" si="16"/>
        <v>2</v>
      </c>
      <c r="CR19" s="61">
        <f t="shared" si="17"/>
        <v>2</v>
      </c>
      <c r="CS19" s="61">
        <f t="shared" si="18"/>
        <v>1</v>
      </c>
      <c r="CT19" s="61">
        <f t="shared" si="19"/>
        <v>2</v>
      </c>
      <c r="CU19" s="248" t="str">
        <f>IF(CP19&lt;&gt;"",INDEX('Ayuda Diligenciamiento'!$AG$11:$AK$15,MATCH(CS19,'Ayuda Diligenciamiento'!$AF$11:$AF$15,0),MATCH(CT19,'Ayuda Diligenciamiento'!$AG$10:$AK$10,0)),"")</f>
        <v>BAJO</v>
      </c>
      <c r="CV19" s="60">
        <f t="shared" si="33"/>
        <v>1</v>
      </c>
    </row>
    <row r="20" spans="1:100" ht="246" customHeight="1" x14ac:dyDescent="0.35">
      <c r="A20" s="68" t="s">
        <v>425</v>
      </c>
      <c r="B20" s="228" t="s">
        <v>653</v>
      </c>
      <c r="C20" s="228"/>
      <c r="D20" s="228"/>
      <c r="E20" s="228"/>
      <c r="F20" s="228"/>
      <c r="G20" s="214" t="s">
        <v>654</v>
      </c>
      <c r="H20" s="214"/>
      <c r="I20" s="214"/>
      <c r="J20" s="214"/>
      <c r="K20" s="214"/>
      <c r="L20" s="214"/>
      <c r="M20" s="214"/>
      <c r="N20" s="214"/>
      <c r="O20" s="231" t="s">
        <v>408</v>
      </c>
      <c r="P20" s="231"/>
      <c r="Q20" s="231"/>
      <c r="R20" s="231"/>
      <c r="S20" s="231"/>
      <c r="T20" s="231"/>
      <c r="U20" s="231"/>
      <c r="V20" s="231"/>
      <c r="W20" s="62" t="s">
        <v>595</v>
      </c>
      <c r="X20" s="231" t="s">
        <v>409</v>
      </c>
      <c r="Y20" s="231"/>
      <c r="Z20" s="231"/>
      <c r="AA20" s="231"/>
      <c r="AB20" s="231"/>
      <c r="AC20" s="231"/>
      <c r="AD20" s="231"/>
      <c r="AE20" s="231"/>
      <c r="AF20" s="61" t="s">
        <v>159</v>
      </c>
      <c r="AG20" s="61" t="s">
        <v>159</v>
      </c>
      <c r="AH20" s="61" t="s">
        <v>159</v>
      </c>
      <c r="AI20" s="61" t="s">
        <v>160</v>
      </c>
      <c r="AJ20" s="61" t="s">
        <v>159</v>
      </c>
      <c r="AK20" s="61" t="s">
        <v>160</v>
      </c>
      <c r="AL20" s="61" t="s">
        <v>159</v>
      </c>
      <c r="AM20" s="61" t="s">
        <v>160</v>
      </c>
      <c r="AN20" s="61" t="s">
        <v>160</v>
      </c>
      <c r="AO20" s="61" t="s">
        <v>159</v>
      </c>
      <c r="AP20" s="61" t="s">
        <v>160</v>
      </c>
      <c r="AQ20" s="61" t="s">
        <v>159</v>
      </c>
      <c r="AR20" s="61" t="s">
        <v>159</v>
      </c>
      <c r="AS20" s="61" t="s">
        <v>159</v>
      </c>
      <c r="AT20" s="61" t="s">
        <v>159</v>
      </c>
      <c r="AU20" s="61" t="s">
        <v>160</v>
      </c>
      <c r="AV20" s="61" t="s">
        <v>159</v>
      </c>
      <c r="AW20" s="61" t="s">
        <v>160</v>
      </c>
      <c r="AX20" s="61" t="s">
        <v>160</v>
      </c>
      <c r="AY20" s="61">
        <f t="shared" si="0"/>
        <v>11</v>
      </c>
      <c r="AZ20" s="61" t="str">
        <f t="shared" si="1"/>
        <v>MAYOR</v>
      </c>
      <c r="BA20" s="61">
        <v>3</v>
      </c>
      <c r="BB20" s="61">
        <f t="shared" si="2"/>
        <v>4</v>
      </c>
      <c r="BC20" s="61">
        <f t="shared" si="3"/>
        <v>5</v>
      </c>
      <c r="BD20" s="61" t="str">
        <f>IF(BC20=5,"CATASTRÓFICO",IF(BC20=4,"MAYOR",IF(BC20=3,"MODERADO",".")))</f>
        <v>CATASTRÓFICO</v>
      </c>
      <c r="BE20" s="192" t="s">
        <v>656</v>
      </c>
      <c r="BF20" s="192"/>
      <c r="BG20" s="192"/>
      <c r="BH20" s="192"/>
      <c r="BI20" s="192"/>
      <c r="BJ20" s="192"/>
      <c r="BK20" s="192"/>
      <c r="BL20" s="192"/>
      <c r="BM20" s="64" t="s">
        <v>655</v>
      </c>
      <c r="BN20" s="191" t="s">
        <v>657</v>
      </c>
      <c r="BO20" s="191"/>
      <c r="BP20" s="191"/>
      <c r="BQ20" s="191"/>
      <c r="BR20" s="191"/>
      <c r="BS20" s="191"/>
      <c r="BT20" s="191"/>
      <c r="BU20" s="61" t="s">
        <v>164</v>
      </c>
      <c r="BV20" s="61" t="s">
        <v>165</v>
      </c>
      <c r="BW20" s="61" t="s">
        <v>166</v>
      </c>
      <c r="BX20" s="61" t="s">
        <v>167</v>
      </c>
      <c r="BY20" s="61" t="s">
        <v>168</v>
      </c>
      <c r="BZ20" s="60" t="s">
        <v>169</v>
      </c>
      <c r="CA20" s="61" t="s">
        <v>170</v>
      </c>
      <c r="CB20" s="61">
        <f t="shared" si="21"/>
        <v>15</v>
      </c>
      <c r="CC20" s="61">
        <f t="shared" si="22"/>
        <v>15</v>
      </c>
      <c r="CD20" s="61">
        <f t="shared" si="23"/>
        <v>15</v>
      </c>
      <c r="CE20" s="61">
        <f t="shared" si="24"/>
        <v>15</v>
      </c>
      <c r="CF20" s="61">
        <f t="shared" si="25"/>
        <v>15</v>
      </c>
      <c r="CG20" s="61">
        <f t="shared" si="26"/>
        <v>15</v>
      </c>
      <c r="CH20" s="61">
        <f t="shared" si="27"/>
        <v>10</v>
      </c>
      <c r="CI20" s="61">
        <f t="shared" si="28"/>
        <v>100</v>
      </c>
      <c r="CJ20" s="61" t="str">
        <f t="shared" si="29"/>
        <v>Fuerte</v>
      </c>
      <c r="CK20" s="61" t="s">
        <v>171</v>
      </c>
      <c r="CL20" s="61" t="str">
        <f t="shared" si="30"/>
        <v>Fuerte</v>
      </c>
      <c r="CM20" s="61" t="str">
        <f t="shared" si="31"/>
        <v>Fuerte</v>
      </c>
      <c r="CN20" s="61" t="str">
        <f t="shared" si="32"/>
        <v>Fuerte</v>
      </c>
      <c r="CO20" s="61" t="s">
        <v>172</v>
      </c>
      <c r="CP20" s="61" t="s">
        <v>173</v>
      </c>
      <c r="CQ20" s="61">
        <f t="shared" si="16"/>
        <v>2</v>
      </c>
      <c r="CR20" s="61">
        <f t="shared" si="17"/>
        <v>0</v>
      </c>
      <c r="CS20" s="61">
        <f t="shared" si="18"/>
        <v>1</v>
      </c>
      <c r="CT20" s="61">
        <f t="shared" si="19"/>
        <v>4</v>
      </c>
      <c r="CU20" s="61" t="str">
        <f>IF(CP20&lt;&gt;"",INDEX('Ayuda Diligenciamiento'!$AG$11:$AK$15,MATCH(CS20,'Ayuda Diligenciamiento'!$AF$11:$AF$15,0),MATCH(CT20,'Ayuda Diligenciamiento'!$AG$10:$AK$10,0)),"")</f>
        <v>MAYOR</v>
      </c>
      <c r="CV20" s="60">
        <f t="shared" si="33"/>
        <v>4</v>
      </c>
    </row>
    <row r="21" spans="1:100" ht="229.4" customHeight="1" x14ac:dyDescent="0.35">
      <c r="A21" s="68" t="s">
        <v>426</v>
      </c>
      <c r="B21" s="185" t="s">
        <v>428</v>
      </c>
      <c r="C21" s="185"/>
      <c r="D21" s="185"/>
      <c r="E21" s="185"/>
      <c r="F21" s="185"/>
      <c r="G21" s="213" t="s">
        <v>625</v>
      </c>
      <c r="H21" s="213"/>
      <c r="I21" s="213"/>
      <c r="J21" s="213"/>
      <c r="K21" s="213"/>
      <c r="L21" s="213"/>
      <c r="M21" s="213"/>
      <c r="N21" s="213"/>
      <c r="O21" s="191" t="s">
        <v>429</v>
      </c>
      <c r="P21" s="191"/>
      <c r="Q21" s="191"/>
      <c r="R21" s="191"/>
      <c r="S21" s="191"/>
      <c r="T21" s="191"/>
      <c r="U21" s="191"/>
      <c r="V21" s="191"/>
      <c r="W21" s="62" t="s">
        <v>595</v>
      </c>
      <c r="X21" s="218" t="s">
        <v>430</v>
      </c>
      <c r="Y21" s="218"/>
      <c r="Z21" s="218"/>
      <c r="AA21" s="218"/>
      <c r="AB21" s="218"/>
      <c r="AC21" s="218"/>
      <c r="AD21" s="218"/>
      <c r="AE21" s="218"/>
      <c r="AF21" s="61" t="s">
        <v>159</v>
      </c>
      <c r="AG21" s="61" t="s">
        <v>159</v>
      </c>
      <c r="AH21" s="61" t="s">
        <v>159</v>
      </c>
      <c r="AI21" s="61" t="s">
        <v>160</v>
      </c>
      <c r="AJ21" s="61" t="s">
        <v>159</v>
      </c>
      <c r="AK21" s="61" t="s">
        <v>159</v>
      </c>
      <c r="AL21" s="61" t="s">
        <v>159</v>
      </c>
      <c r="AM21" s="61" t="s">
        <v>159</v>
      </c>
      <c r="AN21" s="61" t="s">
        <v>160</v>
      </c>
      <c r="AO21" s="61" t="s">
        <v>159</v>
      </c>
      <c r="AP21" s="61" t="s">
        <v>160</v>
      </c>
      <c r="AQ21" s="61" t="s">
        <v>159</v>
      </c>
      <c r="AR21" s="61" t="s">
        <v>159</v>
      </c>
      <c r="AS21" s="61" t="s">
        <v>159</v>
      </c>
      <c r="AT21" s="61" t="s">
        <v>160</v>
      </c>
      <c r="AU21" s="61" t="s">
        <v>160</v>
      </c>
      <c r="AV21" s="61" t="s">
        <v>160</v>
      </c>
      <c r="AW21" s="61" t="s">
        <v>160</v>
      </c>
      <c r="AX21" s="61" t="s">
        <v>160</v>
      </c>
      <c r="AY21" s="61">
        <f>COUNTIF(AF21:AX21, "SI")</f>
        <v>11</v>
      </c>
      <c r="AZ21" s="61" t="str">
        <f>IF($AU21="SI","CATASTRÓFICO",IF($AY21=0,".",IF($AY21&lt;6,"MODERADO",IF($AY21&lt;12,"MAYOR","CATASTRÓFICO"))))</f>
        <v>MAYOR</v>
      </c>
      <c r="BA21" s="61">
        <v>1</v>
      </c>
      <c r="BB21" s="61">
        <f>IF(AZ21="MODERADO",3,IF(AZ21="MAYOR",4,IF(AZ21="CATASTRÓFICO",5,"0")))</f>
        <v>4</v>
      </c>
      <c r="BC21" s="61">
        <f>IF($BB21=5,5,IF(AND($BB21=4,$BA21&gt;2),5,IF(AND($BB21=4,$BA21&lt;3),4,IF(AND($BB21=3,$BA21=5),5,IF(AND($BB21=3,$BA21&gt;2),4,IF(AND($BB21=3,$BA21&lt;3),3,0))))))</f>
        <v>4</v>
      </c>
      <c r="BD21" s="61" t="str">
        <f>IF(BC21=5,"CATASTRÓFICO",IF(BC21=4,"MAYOR",IF(BC21=3,"MODERADO",".")))</f>
        <v>MAYOR</v>
      </c>
      <c r="BE21" s="231" t="s">
        <v>432</v>
      </c>
      <c r="BF21" s="231"/>
      <c r="BG21" s="231"/>
      <c r="BH21" s="231"/>
      <c r="BI21" s="231"/>
      <c r="BJ21" s="231"/>
      <c r="BK21" s="231"/>
      <c r="BL21" s="231"/>
      <c r="BM21" s="64" t="s">
        <v>433</v>
      </c>
      <c r="BN21" s="191" t="s">
        <v>434</v>
      </c>
      <c r="BO21" s="191"/>
      <c r="BP21" s="191"/>
      <c r="BQ21" s="191"/>
      <c r="BR21" s="191"/>
      <c r="BS21" s="191"/>
      <c r="BT21" s="191"/>
      <c r="BU21" s="61" t="s">
        <v>164</v>
      </c>
      <c r="BV21" s="61" t="s">
        <v>165</v>
      </c>
      <c r="BW21" s="61" t="s">
        <v>166</v>
      </c>
      <c r="BX21" s="61" t="s">
        <v>167</v>
      </c>
      <c r="BY21" s="61" t="s">
        <v>168</v>
      </c>
      <c r="BZ21" s="60" t="s">
        <v>169</v>
      </c>
      <c r="CA21" s="61" t="s">
        <v>170</v>
      </c>
      <c r="CB21" s="61">
        <f t="shared" si="21"/>
        <v>15</v>
      </c>
      <c r="CC21" s="61">
        <f t="shared" si="22"/>
        <v>15</v>
      </c>
      <c r="CD21" s="61">
        <f t="shared" si="23"/>
        <v>15</v>
      </c>
      <c r="CE21" s="61">
        <f t="shared" si="24"/>
        <v>15</v>
      </c>
      <c r="CF21" s="61">
        <f t="shared" si="25"/>
        <v>15</v>
      </c>
      <c r="CG21" s="61">
        <f t="shared" si="26"/>
        <v>15</v>
      </c>
      <c r="CH21" s="61">
        <f t="shared" si="27"/>
        <v>10</v>
      </c>
      <c r="CI21" s="61">
        <f t="shared" si="28"/>
        <v>100</v>
      </c>
      <c r="CJ21" s="61" t="str">
        <f t="shared" si="29"/>
        <v>Fuerte</v>
      </c>
      <c r="CK21" s="61" t="s">
        <v>171</v>
      </c>
      <c r="CL21" s="61" t="str">
        <f t="shared" si="30"/>
        <v>Fuerte</v>
      </c>
      <c r="CM21" s="61" t="str">
        <f t="shared" si="31"/>
        <v>Fuerte</v>
      </c>
      <c r="CN21" s="61" t="str">
        <f t="shared" si="32"/>
        <v>Fuerte</v>
      </c>
      <c r="CO21" s="61" t="s">
        <v>172</v>
      </c>
      <c r="CP21" s="61" t="s">
        <v>193</v>
      </c>
      <c r="CQ21" s="61">
        <f t="shared" ref="CQ21:CQ27" si="34">IF(CO21="Directamente",IF(CN21="Fuerte", 2, IF(CN21="Moderado", 1,0)),0)</f>
        <v>2</v>
      </c>
      <c r="CR21" s="61">
        <f t="shared" ref="CR21:CR27" si="35">IF(CP21="Directamente",IF(CN21="Fuerte",2,IF(CN21="Moderado",1,0)),IF(AND(CP21="Indirectamente",CN21="Fuerte"),1,0))</f>
        <v>1</v>
      </c>
      <c r="CS21" s="61">
        <f t="shared" ref="CS21:CT27" si="36">IF(BA21-CQ21&lt;=0,1,BA21-CQ21)</f>
        <v>1</v>
      </c>
      <c r="CT21" s="61">
        <f t="shared" si="36"/>
        <v>3</v>
      </c>
      <c r="CU21" s="61" t="str">
        <f>IF(CP21&lt;&gt;"",INDEX('Ayuda Diligenciamiento'!$AG$11:$AK$15,MATCH(CS21,'Ayuda Diligenciamiento'!$AF$11:$AF$15,0),MATCH(CT21,'Ayuda Diligenciamiento'!$AG$10:$AK$10,0)),"")</f>
        <v>MODERADO</v>
      </c>
      <c r="CV21" s="60">
        <f t="shared" si="33"/>
        <v>3</v>
      </c>
    </row>
    <row r="22" spans="1:100" ht="124.4" customHeight="1" x14ac:dyDescent="0.35">
      <c r="A22" s="68" t="s">
        <v>431</v>
      </c>
      <c r="B22" s="185" t="s">
        <v>436</v>
      </c>
      <c r="C22" s="185"/>
      <c r="D22" s="185"/>
      <c r="E22" s="185"/>
      <c r="F22" s="185"/>
      <c r="G22" s="213" t="s">
        <v>437</v>
      </c>
      <c r="H22" s="213"/>
      <c r="I22" s="213"/>
      <c r="J22" s="213"/>
      <c r="K22" s="213"/>
      <c r="L22" s="213"/>
      <c r="M22" s="213"/>
      <c r="N22" s="213"/>
      <c r="O22" s="218" t="s">
        <v>438</v>
      </c>
      <c r="P22" s="218"/>
      <c r="Q22" s="218"/>
      <c r="R22" s="218"/>
      <c r="S22" s="218"/>
      <c r="T22" s="218"/>
      <c r="U22" s="218"/>
      <c r="V22" s="218"/>
      <c r="W22" s="62" t="s">
        <v>595</v>
      </c>
      <c r="X22" s="191" t="s">
        <v>430</v>
      </c>
      <c r="Y22" s="191"/>
      <c r="Z22" s="191"/>
      <c r="AA22" s="191"/>
      <c r="AB22" s="191"/>
      <c r="AC22" s="191"/>
      <c r="AD22" s="191"/>
      <c r="AE22" s="191"/>
      <c r="AF22" s="61" t="s">
        <v>159</v>
      </c>
      <c r="AG22" s="61" t="s">
        <v>159</v>
      </c>
      <c r="AH22" s="61" t="s">
        <v>160</v>
      </c>
      <c r="AI22" s="61" t="s">
        <v>160</v>
      </c>
      <c r="AJ22" s="61" t="s">
        <v>159</v>
      </c>
      <c r="AK22" s="61" t="s">
        <v>159</v>
      </c>
      <c r="AL22" s="61" t="s">
        <v>160</v>
      </c>
      <c r="AM22" s="61" t="s">
        <v>159</v>
      </c>
      <c r="AN22" s="61" t="s">
        <v>160</v>
      </c>
      <c r="AO22" s="61" t="s">
        <v>159</v>
      </c>
      <c r="AP22" s="61" t="s">
        <v>159</v>
      </c>
      <c r="AQ22" s="61" t="s">
        <v>159</v>
      </c>
      <c r="AR22" s="61" t="s">
        <v>159</v>
      </c>
      <c r="AS22" s="61" t="s">
        <v>159</v>
      </c>
      <c r="AT22" s="61" t="s">
        <v>160</v>
      </c>
      <c r="AU22" s="61" t="s">
        <v>160</v>
      </c>
      <c r="AV22" s="61" t="s">
        <v>160</v>
      </c>
      <c r="AW22" s="61" t="s">
        <v>160</v>
      </c>
      <c r="AX22" s="61" t="s">
        <v>160</v>
      </c>
      <c r="AY22" s="61">
        <f t="shared" ref="AY22:AY27" si="37">COUNTIF(AF22:AX22, "SI")</f>
        <v>10</v>
      </c>
      <c r="AZ22" s="61" t="str">
        <f t="shared" ref="AZ22:AZ27" si="38">IF($AU22="SI","CATASTRÓFICO",IF($AY22=0,".",IF($AY22&lt;6,"MODERADO",IF($AY22&lt;12,"MAYOR","CATASTRÓFICO"))))</f>
        <v>MAYOR</v>
      </c>
      <c r="BA22" s="61">
        <v>2</v>
      </c>
      <c r="BB22" s="61">
        <f t="shared" ref="BB22:BB27" si="39">IF(AZ22="MODERADO",3,IF(AZ22="MAYOR",4,IF(AZ22="CATASTRÓFICO",5,"0")))</f>
        <v>4</v>
      </c>
      <c r="BC22" s="61">
        <f t="shared" ref="BC22:BC27" si="40">IF($BB22=5,5,IF(AND($BB22=4,$BA22&gt;2),5,IF(AND($BB22=4,$BA22&lt;3),4,IF(AND($BB22=3,$BA22=5),5,IF(AND($BB22=3,$BA22&gt;2),4,IF(AND($BB22=3,$BA22&lt;3),3,0))))))</f>
        <v>4</v>
      </c>
      <c r="BD22" s="61" t="str">
        <f t="shared" ref="BD22:BD27" si="41">IF(BC22=5,"CATASTRÓFICO",IF(BC22=4,"MAYOR",IF(BC22=3,"MODERADO",".")))</f>
        <v>MAYOR</v>
      </c>
      <c r="BE22" s="231" t="s">
        <v>440</v>
      </c>
      <c r="BF22" s="231"/>
      <c r="BG22" s="231"/>
      <c r="BH22" s="231"/>
      <c r="BI22" s="231"/>
      <c r="BJ22" s="231"/>
      <c r="BK22" s="231"/>
      <c r="BL22" s="231"/>
      <c r="BM22" s="64" t="s">
        <v>421</v>
      </c>
      <c r="BN22" s="191" t="s">
        <v>441</v>
      </c>
      <c r="BO22" s="191"/>
      <c r="BP22" s="191"/>
      <c r="BQ22" s="191"/>
      <c r="BR22" s="191"/>
      <c r="BS22" s="191"/>
      <c r="BT22" s="191"/>
      <c r="BU22" s="61" t="s">
        <v>164</v>
      </c>
      <c r="BV22" s="61" t="s">
        <v>165</v>
      </c>
      <c r="BW22" s="61" t="s">
        <v>166</v>
      </c>
      <c r="BX22" s="61" t="s">
        <v>167</v>
      </c>
      <c r="BY22" s="61" t="s">
        <v>168</v>
      </c>
      <c r="BZ22" s="60" t="s">
        <v>169</v>
      </c>
      <c r="CA22" s="61" t="s">
        <v>170</v>
      </c>
      <c r="CB22" s="61">
        <f t="shared" si="21"/>
        <v>15</v>
      </c>
      <c r="CC22" s="61">
        <f t="shared" si="22"/>
        <v>15</v>
      </c>
      <c r="CD22" s="61">
        <f t="shared" si="23"/>
        <v>15</v>
      </c>
      <c r="CE22" s="61">
        <f t="shared" si="24"/>
        <v>15</v>
      </c>
      <c r="CF22" s="61">
        <f t="shared" si="25"/>
        <v>15</v>
      </c>
      <c r="CG22" s="61">
        <f t="shared" si="26"/>
        <v>15</v>
      </c>
      <c r="CH22" s="61">
        <f t="shared" si="27"/>
        <v>10</v>
      </c>
      <c r="CI22" s="61">
        <f t="shared" si="28"/>
        <v>100</v>
      </c>
      <c r="CJ22" s="61" t="str">
        <f t="shared" si="29"/>
        <v>Fuerte</v>
      </c>
      <c r="CK22" s="61" t="s">
        <v>171</v>
      </c>
      <c r="CL22" s="61" t="str">
        <f t="shared" si="30"/>
        <v>Fuerte</v>
      </c>
      <c r="CM22" s="61" t="str">
        <f t="shared" si="31"/>
        <v>Fuerte</v>
      </c>
      <c r="CN22" s="61" t="str">
        <f t="shared" si="32"/>
        <v>Fuerte</v>
      </c>
      <c r="CO22" s="61" t="s">
        <v>172</v>
      </c>
      <c r="CP22" s="61" t="s">
        <v>193</v>
      </c>
      <c r="CQ22" s="61">
        <f t="shared" si="34"/>
        <v>2</v>
      </c>
      <c r="CR22" s="61">
        <f t="shared" si="35"/>
        <v>1</v>
      </c>
      <c r="CS22" s="61">
        <f t="shared" si="36"/>
        <v>1</v>
      </c>
      <c r="CT22" s="61">
        <f t="shared" si="36"/>
        <v>3</v>
      </c>
      <c r="CU22" s="61" t="str">
        <f>IF(CP22&lt;&gt;"",INDEX('Ayuda Diligenciamiento'!$AG$11:$AK$15,MATCH(CS22,'Ayuda Diligenciamiento'!$AF$11:$AF$15,0),MATCH(CT22,'Ayuda Diligenciamiento'!$AG$10:$AK$10,0)),"")</f>
        <v>MODERADO</v>
      </c>
      <c r="CV22" s="60">
        <f t="shared" si="33"/>
        <v>3</v>
      </c>
    </row>
    <row r="23" spans="1:100" ht="95.15" customHeight="1" x14ac:dyDescent="0.35">
      <c r="A23" s="68" t="s">
        <v>435</v>
      </c>
      <c r="B23" s="185" t="s">
        <v>436</v>
      </c>
      <c r="C23" s="185"/>
      <c r="D23" s="185"/>
      <c r="E23" s="185"/>
      <c r="F23" s="185"/>
      <c r="G23" s="213" t="s">
        <v>626</v>
      </c>
      <c r="H23" s="213"/>
      <c r="I23" s="213"/>
      <c r="J23" s="213"/>
      <c r="K23" s="213"/>
      <c r="L23" s="213"/>
      <c r="M23" s="213"/>
      <c r="N23" s="213"/>
      <c r="O23" s="218" t="s">
        <v>438</v>
      </c>
      <c r="P23" s="218"/>
      <c r="Q23" s="218"/>
      <c r="R23" s="218"/>
      <c r="S23" s="218"/>
      <c r="T23" s="218"/>
      <c r="U23" s="218"/>
      <c r="V23" s="218"/>
      <c r="W23" s="62" t="s">
        <v>595</v>
      </c>
      <c r="X23" s="191" t="s">
        <v>430</v>
      </c>
      <c r="Y23" s="191"/>
      <c r="Z23" s="191"/>
      <c r="AA23" s="191"/>
      <c r="AB23" s="191"/>
      <c r="AC23" s="191"/>
      <c r="AD23" s="191"/>
      <c r="AE23" s="191"/>
      <c r="AF23" s="61" t="s">
        <v>159</v>
      </c>
      <c r="AG23" s="61" t="s">
        <v>159</v>
      </c>
      <c r="AH23" s="61" t="s">
        <v>160</v>
      </c>
      <c r="AI23" s="61" t="s">
        <v>160</v>
      </c>
      <c r="AJ23" s="61" t="s">
        <v>159</v>
      </c>
      <c r="AK23" s="61" t="s">
        <v>159</v>
      </c>
      <c r="AL23" s="61" t="s">
        <v>160</v>
      </c>
      <c r="AM23" s="61" t="s">
        <v>159</v>
      </c>
      <c r="AN23" s="61" t="s">
        <v>160</v>
      </c>
      <c r="AO23" s="61" t="s">
        <v>159</v>
      </c>
      <c r="AP23" s="61" t="s">
        <v>159</v>
      </c>
      <c r="AQ23" s="61" t="s">
        <v>159</v>
      </c>
      <c r="AR23" s="61" t="s">
        <v>159</v>
      </c>
      <c r="AS23" s="61" t="s">
        <v>159</v>
      </c>
      <c r="AT23" s="61" t="s">
        <v>160</v>
      </c>
      <c r="AU23" s="61" t="s">
        <v>160</v>
      </c>
      <c r="AV23" s="61" t="s">
        <v>160</v>
      </c>
      <c r="AW23" s="61" t="s">
        <v>160</v>
      </c>
      <c r="AX23" s="61" t="s">
        <v>160</v>
      </c>
      <c r="AY23" s="61">
        <f t="shared" si="37"/>
        <v>10</v>
      </c>
      <c r="AZ23" s="61" t="str">
        <f t="shared" si="38"/>
        <v>MAYOR</v>
      </c>
      <c r="BA23" s="61">
        <v>2</v>
      </c>
      <c r="BB23" s="61">
        <f t="shared" si="39"/>
        <v>4</v>
      </c>
      <c r="BC23" s="61">
        <f t="shared" si="40"/>
        <v>4</v>
      </c>
      <c r="BD23" s="61" t="str">
        <f t="shared" si="41"/>
        <v>MAYOR</v>
      </c>
      <c r="BE23" s="231" t="s">
        <v>673</v>
      </c>
      <c r="BF23" s="231"/>
      <c r="BG23" s="231"/>
      <c r="BH23" s="231"/>
      <c r="BI23" s="231"/>
      <c r="BJ23" s="231"/>
      <c r="BK23" s="231"/>
      <c r="BL23" s="231"/>
      <c r="BM23" s="64" t="s">
        <v>443</v>
      </c>
      <c r="BN23" s="191" t="s">
        <v>444</v>
      </c>
      <c r="BO23" s="191"/>
      <c r="BP23" s="191"/>
      <c r="BQ23" s="191"/>
      <c r="BR23" s="191"/>
      <c r="BS23" s="191"/>
      <c r="BT23" s="191"/>
      <c r="BU23" s="61" t="s">
        <v>164</v>
      </c>
      <c r="BV23" s="61" t="s">
        <v>165</v>
      </c>
      <c r="BW23" s="61" t="s">
        <v>166</v>
      </c>
      <c r="BX23" s="61" t="s">
        <v>167</v>
      </c>
      <c r="BY23" s="61" t="s">
        <v>168</v>
      </c>
      <c r="BZ23" s="60" t="s">
        <v>169</v>
      </c>
      <c r="CA23" s="61" t="s">
        <v>170</v>
      </c>
      <c r="CB23" s="61">
        <f t="shared" si="21"/>
        <v>15</v>
      </c>
      <c r="CC23" s="61">
        <f t="shared" si="22"/>
        <v>15</v>
      </c>
      <c r="CD23" s="61">
        <f t="shared" si="23"/>
        <v>15</v>
      </c>
      <c r="CE23" s="61">
        <f t="shared" si="24"/>
        <v>15</v>
      </c>
      <c r="CF23" s="61">
        <f t="shared" si="25"/>
        <v>15</v>
      </c>
      <c r="CG23" s="61">
        <f t="shared" si="26"/>
        <v>15</v>
      </c>
      <c r="CH23" s="61">
        <f t="shared" si="27"/>
        <v>10</v>
      </c>
      <c r="CI23" s="61">
        <f t="shared" si="28"/>
        <v>100</v>
      </c>
      <c r="CJ23" s="61" t="str">
        <f t="shared" si="29"/>
        <v>Fuerte</v>
      </c>
      <c r="CK23" s="61" t="s">
        <v>171</v>
      </c>
      <c r="CL23" s="61" t="str">
        <f t="shared" si="30"/>
        <v>Fuerte</v>
      </c>
      <c r="CM23" s="61" t="str">
        <f t="shared" si="31"/>
        <v>Fuerte</v>
      </c>
      <c r="CN23" s="61" t="str">
        <f t="shared" si="32"/>
        <v>Fuerte</v>
      </c>
      <c r="CO23" s="61" t="s">
        <v>172</v>
      </c>
      <c r="CP23" s="61" t="s">
        <v>193</v>
      </c>
      <c r="CQ23" s="61">
        <f t="shared" si="34"/>
        <v>2</v>
      </c>
      <c r="CR23" s="61">
        <f t="shared" si="35"/>
        <v>1</v>
      </c>
      <c r="CS23" s="61">
        <f t="shared" si="36"/>
        <v>1</v>
      </c>
      <c r="CT23" s="61">
        <f t="shared" si="36"/>
        <v>3</v>
      </c>
      <c r="CU23" s="61" t="str">
        <f>IF(CP23&lt;&gt;"",INDEX('Ayuda Diligenciamiento'!$AG$11:$AK$15,MATCH(CS23,'Ayuda Diligenciamiento'!$AF$11:$AF$15,0),MATCH(CT23,'Ayuda Diligenciamiento'!$AG$10:$AK$10,0)),"")</f>
        <v>MODERADO</v>
      </c>
      <c r="CV23" s="60">
        <f t="shared" si="33"/>
        <v>3</v>
      </c>
    </row>
    <row r="24" spans="1:100" ht="101.5" customHeight="1" x14ac:dyDescent="0.35">
      <c r="A24" s="68" t="s">
        <v>439</v>
      </c>
      <c r="B24" s="185" t="s">
        <v>445</v>
      </c>
      <c r="C24" s="185"/>
      <c r="D24" s="185"/>
      <c r="E24" s="185"/>
      <c r="F24" s="185"/>
      <c r="G24" s="213" t="s">
        <v>675</v>
      </c>
      <c r="H24" s="213"/>
      <c r="I24" s="213"/>
      <c r="J24" s="213"/>
      <c r="K24" s="213"/>
      <c r="L24" s="213"/>
      <c r="M24" s="213"/>
      <c r="N24" s="213"/>
      <c r="O24" s="218" t="s">
        <v>438</v>
      </c>
      <c r="P24" s="218"/>
      <c r="Q24" s="218"/>
      <c r="R24" s="218"/>
      <c r="S24" s="218"/>
      <c r="T24" s="218"/>
      <c r="U24" s="218"/>
      <c r="V24" s="218"/>
      <c r="W24" s="62" t="s">
        <v>595</v>
      </c>
      <c r="X24" s="218" t="s">
        <v>304</v>
      </c>
      <c r="Y24" s="218"/>
      <c r="Z24" s="218"/>
      <c r="AA24" s="218"/>
      <c r="AB24" s="218"/>
      <c r="AC24" s="218"/>
      <c r="AD24" s="218"/>
      <c r="AE24" s="218"/>
      <c r="AF24" s="61" t="s">
        <v>159</v>
      </c>
      <c r="AG24" s="61" t="s">
        <v>159</v>
      </c>
      <c r="AH24" s="61" t="s">
        <v>160</v>
      </c>
      <c r="AI24" s="61" t="s">
        <v>160</v>
      </c>
      <c r="AJ24" s="61" t="s">
        <v>159</v>
      </c>
      <c r="AK24" s="61" t="s">
        <v>159</v>
      </c>
      <c r="AL24" s="61" t="s">
        <v>160</v>
      </c>
      <c r="AM24" s="61" t="s">
        <v>159</v>
      </c>
      <c r="AN24" s="61" t="s">
        <v>160</v>
      </c>
      <c r="AO24" s="61" t="s">
        <v>159</v>
      </c>
      <c r="AP24" s="61" t="s">
        <v>159</v>
      </c>
      <c r="AQ24" s="61" t="s">
        <v>159</v>
      </c>
      <c r="AR24" s="61" t="s">
        <v>159</v>
      </c>
      <c r="AS24" s="61" t="s">
        <v>159</v>
      </c>
      <c r="AT24" s="61" t="s">
        <v>160</v>
      </c>
      <c r="AU24" s="61" t="s">
        <v>160</v>
      </c>
      <c r="AV24" s="61" t="s">
        <v>160</v>
      </c>
      <c r="AW24" s="61" t="s">
        <v>160</v>
      </c>
      <c r="AX24" s="61" t="s">
        <v>160</v>
      </c>
      <c r="AY24" s="61">
        <f t="shared" si="37"/>
        <v>10</v>
      </c>
      <c r="AZ24" s="61" t="str">
        <f t="shared" si="38"/>
        <v>MAYOR</v>
      </c>
      <c r="BA24" s="61">
        <v>2</v>
      </c>
      <c r="BB24" s="61">
        <f t="shared" si="39"/>
        <v>4</v>
      </c>
      <c r="BC24" s="61">
        <f t="shared" si="40"/>
        <v>4</v>
      </c>
      <c r="BD24" s="61" t="str">
        <f t="shared" si="41"/>
        <v>MAYOR</v>
      </c>
      <c r="BE24" s="231" t="s">
        <v>674</v>
      </c>
      <c r="BF24" s="231"/>
      <c r="BG24" s="231"/>
      <c r="BH24" s="231"/>
      <c r="BI24" s="231"/>
      <c r="BJ24" s="231"/>
      <c r="BK24" s="231"/>
      <c r="BL24" s="231"/>
      <c r="BM24" s="64" t="s">
        <v>447</v>
      </c>
      <c r="BN24" s="191" t="s">
        <v>330</v>
      </c>
      <c r="BO24" s="191"/>
      <c r="BP24" s="191"/>
      <c r="BQ24" s="191"/>
      <c r="BR24" s="191"/>
      <c r="BS24" s="191"/>
      <c r="BT24" s="191"/>
      <c r="BU24" s="61" t="s">
        <v>164</v>
      </c>
      <c r="BV24" s="61" t="s">
        <v>165</v>
      </c>
      <c r="BW24" s="61" t="s">
        <v>166</v>
      </c>
      <c r="BX24" s="61" t="s">
        <v>167</v>
      </c>
      <c r="BY24" s="61" t="s">
        <v>168</v>
      </c>
      <c r="BZ24" s="60" t="s">
        <v>169</v>
      </c>
      <c r="CA24" s="61" t="s">
        <v>170</v>
      </c>
      <c r="CB24" s="61">
        <f t="shared" si="21"/>
        <v>15</v>
      </c>
      <c r="CC24" s="61">
        <f t="shared" si="22"/>
        <v>15</v>
      </c>
      <c r="CD24" s="61">
        <f t="shared" si="23"/>
        <v>15</v>
      </c>
      <c r="CE24" s="61">
        <f t="shared" si="24"/>
        <v>15</v>
      </c>
      <c r="CF24" s="61">
        <f t="shared" si="25"/>
        <v>15</v>
      </c>
      <c r="CG24" s="61">
        <f t="shared" si="26"/>
        <v>15</v>
      </c>
      <c r="CH24" s="61">
        <f t="shared" si="27"/>
        <v>10</v>
      </c>
      <c r="CI24" s="61">
        <f t="shared" si="28"/>
        <v>100</v>
      </c>
      <c r="CJ24" s="61" t="str">
        <f t="shared" si="29"/>
        <v>Fuerte</v>
      </c>
      <c r="CK24" s="61" t="s">
        <v>171</v>
      </c>
      <c r="CL24" s="61" t="str">
        <f t="shared" si="30"/>
        <v>Fuerte</v>
      </c>
      <c r="CM24" s="61" t="str">
        <f t="shared" si="31"/>
        <v>Fuerte</v>
      </c>
      <c r="CN24" s="61" t="str">
        <f t="shared" si="32"/>
        <v>Fuerte</v>
      </c>
      <c r="CO24" s="61" t="s">
        <v>172</v>
      </c>
      <c r="CP24" s="61" t="s">
        <v>193</v>
      </c>
      <c r="CQ24" s="61">
        <f t="shared" si="34"/>
        <v>2</v>
      </c>
      <c r="CR24" s="61">
        <f t="shared" si="35"/>
        <v>1</v>
      </c>
      <c r="CS24" s="61">
        <f t="shared" si="36"/>
        <v>1</v>
      </c>
      <c r="CT24" s="61">
        <f t="shared" si="36"/>
        <v>3</v>
      </c>
      <c r="CU24" s="61" t="str">
        <f>IF(CP24&lt;&gt;"",INDEX('Ayuda Diligenciamiento'!$AG$11:$AK$15,MATCH(CS24,'Ayuda Diligenciamiento'!$AF$11:$AF$15,0),MATCH(CT24,'Ayuda Diligenciamiento'!$AG$10:$AK$10,0)),"")</f>
        <v>MODERADO</v>
      </c>
      <c r="CV24" s="60">
        <f t="shared" si="33"/>
        <v>3</v>
      </c>
    </row>
    <row r="25" spans="1:100" ht="111.65" customHeight="1" x14ac:dyDescent="0.35">
      <c r="A25" s="68" t="s">
        <v>442</v>
      </c>
      <c r="B25" s="185" t="s">
        <v>445</v>
      </c>
      <c r="C25" s="185"/>
      <c r="D25" s="185"/>
      <c r="E25" s="185"/>
      <c r="F25" s="185"/>
      <c r="G25" s="213" t="s">
        <v>448</v>
      </c>
      <c r="H25" s="213"/>
      <c r="I25" s="213"/>
      <c r="J25" s="213"/>
      <c r="K25" s="213"/>
      <c r="L25" s="213"/>
      <c r="M25" s="213"/>
      <c r="N25" s="213"/>
      <c r="O25" s="218" t="s">
        <v>438</v>
      </c>
      <c r="P25" s="218"/>
      <c r="Q25" s="218"/>
      <c r="R25" s="218"/>
      <c r="S25" s="218"/>
      <c r="T25" s="218"/>
      <c r="U25" s="218"/>
      <c r="V25" s="218"/>
      <c r="W25" s="62" t="s">
        <v>595</v>
      </c>
      <c r="X25" s="218" t="s">
        <v>304</v>
      </c>
      <c r="Y25" s="218"/>
      <c r="Z25" s="218"/>
      <c r="AA25" s="218"/>
      <c r="AB25" s="218"/>
      <c r="AC25" s="218"/>
      <c r="AD25" s="218"/>
      <c r="AE25" s="218"/>
      <c r="AF25" s="61" t="s">
        <v>159</v>
      </c>
      <c r="AG25" s="61" t="s">
        <v>159</v>
      </c>
      <c r="AH25" s="61" t="s">
        <v>160</v>
      </c>
      <c r="AI25" s="61" t="s">
        <v>160</v>
      </c>
      <c r="AJ25" s="61" t="s">
        <v>159</v>
      </c>
      <c r="AK25" s="61" t="s">
        <v>159</v>
      </c>
      <c r="AL25" s="61" t="s">
        <v>160</v>
      </c>
      <c r="AM25" s="61" t="s">
        <v>159</v>
      </c>
      <c r="AN25" s="61" t="s">
        <v>160</v>
      </c>
      <c r="AO25" s="61" t="s">
        <v>159</v>
      </c>
      <c r="AP25" s="61" t="s">
        <v>159</v>
      </c>
      <c r="AQ25" s="61" t="s">
        <v>159</v>
      </c>
      <c r="AR25" s="61" t="s">
        <v>159</v>
      </c>
      <c r="AS25" s="61" t="s">
        <v>159</v>
      </c>
      <c r="AT25" s="61" t="s">
        <v>160</v>
      </c>
      <c r="AU25" s="61" t="s">
        <v>160</v>
      </c>
      <c r="AV25" s="61" t="s">
        <v>160</v>
      </c>
      <c r="AW25" s="61" t="s">
        <v>160</v>
      </c>
      <c r="AX25" s="61" t="s">
        <v>160</v>
      </c>
      <c r="AY25" s="61">
        <f t="shared" si="37"/>
        <v>10</v>
      </c>
      <c r="AZ25" s="61" t="str">
        <f t="shared" si="38"/>
        <v>MAYOR</v>
      </c>
      <c r="BA25" s="61">
        <v>2</v>
      </c>
      <c r="BB25" s="61">
        <f t="shared" si="39"/>
        <v>4</v>
      </c>
      <c r="BC25" s="61">
        <f t="shared" si="40"/>
        <v>4</v>
      </c>
      <c r="BD25" s="61" t="str">
        <f t="shared" si="41"/>
        <v>MAYOR</v>
      </c>
      <c r="BE25" s="231" t="s">
        <v>676</v>
      </c>
      <c r="BF25" s="231"/>
      <c r="BG25" s="231"/>
      <c r="BH25" s="231"/>
      <c r="BI25" s="231"/>
      <c r="BJ25" s="231"/>
      <c r="BK25" s="231"/>
      <c r="BL25" s="231"/>
      <c r="BM25" s="64" t="s">
        <v>450</v>
      </c>
      <c r="BN25" s="191" t="s">
        <v>427</v>
      </c>
      <c r="BO25" s="191"/>
      <c r="BP25" s="191"/>
      <c r="BQ25" s="191"/>
      <c r="BR25" s="191"/>
      <c r="BS25" s="191"/>
      <c r="BT25" s="191"/>
      <c r="BU25" s="61" t="s">
        <v>164</v>
      </c>
      <c r="BV25" s="61" t="s">
        <v>165</v>
      </c>
      <c r="BW25" s="61" t="s">
        <v>166</v>
      </c>
      <c r="BX25" s="61" t="s">
        <v>167</v>
      </c>
      <c r="BY25" s="61" t="s">
        <v>168</v>
      </c>
      <c r="BZ25" s="60" t="s">
        <v>169</v>
      </c>
      <c r="CA25" s="61" t="s">
        <v>170</v>
      </c>
      <c r="CB25" s="61">
        <f t="shared" si="21"/>
        <v>15</v>
      </c>
      <c r="CC25" s="61">
        <f t="shared" si="22"/>
        <v>15</v>
      </c>
      <c r="CD25" s="61">
        <f t="shared" si="23"/>
        <v>15</v>
      </c>
      <c r="CE25" s="61">
        <f t="shared" si="24"/>
        <v>15</v>
      </c>
      <c r="CF25" s="61">
        <f t="shared" si="25"/>
        <v>15</v>
      </c>
      <c r="CG25" s="61">
        <f t="shared" si="26"/>
        <v>15</v>
      </c>
      <c r="CH25" s="61">
        <f t="shared" si="27"/>
        <v>10</v>
      </c>
      <c r="CI25" s="61">
        <f t="shared" si="28"/>
        <v>100</v>
      </c>
      <c r="CJ25" s="61" t="str">
        <f t="shared" si="29"/>
        <v>Fuerte</v>
      </c>
      <c r="CK25" s="61" t="s">
        <v>171</v>
      </c>
      <c r="CL25" s="61" t="str">
        <f t="shared" si="30"/>
        <v>Fuerte</v>
      </c>
      <c r="CM25" s="61" t="str">
        <f t="shared" si="31"/>
        <v>Fuerte</v>
      </c>
      <c r="CN25" s="61" t="str">
        <f t="shared" si="32"/>
        <v>Fuerte</v>
      </c>
      <c r="CO25" s="61" t="s">
        <v>172</v>
      </c>
      <c r="CP25" s="61" t="s">
        <v>193</v>
      </c>
      <c r="CQ25" s="61">
        <f t="shared" si="34"/>
        <v>2</v>
      </c>
      <c r="CR25" s="61">
        <f t="shared" si="35"/>
        <v>1</v>
      </c>
      <c r="CS25" s="61">
        <f t="shared" si="36"/>
        <v>1</v>
      </c>
      <c r="CT25" s="61">
        <f t="shared" si="36"/>
        <v>3</v>
      </c>
      <c r="CU25" s="61" t="str">
        <f>IF(CP25&lt;&gt;"",INDEX('Ayuda Diligenciamiento'!$AG$11:$AK$15,MATCH(CS25,'Ayuda Diligenciamiento'!$AF$11:$AF$15,0),MATCH(CT25,'Ayuda Diligenciamiento'!$AG$10:$AK$10,0)),"")</f>
        <v>MODERADO</v>
      </c>
      <c r="CV25" s="60">
        <f t="shared" si="33"/>
        <v>3</v>
      </c>
    </row>
    <row r="26" spans="1:100" ht="285" customHeight="1" x14ac:dyDescent="0.35">
      <c r="A26" s="68" t="s">
        <v>446</v>
      </c>
      <c r="B26" s="185" t="s">
        <v>451</v>
      </c>
      <c r="C26" s="185"/>
      <c r="D26" s="185"/>
      <c r="E26" s="185"/>
      <c r="F26" s="185"/>
      <c r="G26" s="213" t="s">
        <v>452</v>
      </c>
      <c r="H26" s="213"/>
      <c r="I26" s="213"/>
      <c r="J26" s="213"/>
      <c r="K26" s="213"/>
      <c r="L26" s="213"/>
      <c r="M26" s="213"/>
      <c r="N26" s="213"/>
      <c r="O26" s="218" t="s">
        <v>438</v>
      </c>
      <c r="P26" s="218"/>
      <c r="Q26" s="218"/>
      <c r="R26" s="218"/>
      <c r="S26" s="218"/>
      <c r="T26" s="218"/>
      <c r="U26" s="218"/>
      <c r="V26" s="218"/>
      <c r="W26" s="62" t="s">
        <v>595</v>
      </c>
      <c r="X26" s="191" t="s">
        <v>430</v>
      </c>
      <c r="Y26" s="191"/>
      <c r="Z26" s="191"/>
      <c r="AA26" s="191"/>
      <c r="AB26" s="191"/>
      <c r="AC26" s="191"/>
      <c r="AD26" s="191"/>
      <c r="AE26" s="191"/>
      <c r="AF26" s="61" t="s">
        <v>159</v>
      </c>
      <c r="AG26" s="61" t="s">
        <v>159</v>
      </c>
      <c r="AH26" s="61" t="s">
        <v>160</v>
      </c>
      <c r="AI26" s="61" t="s">
        <v>160</v>
      </c>
      <c r="AJ26" s="61" t="s">
        <v>159</v>
      </c>
      <c r="AK26" s="61" t="s">
        <v>159</v>
      </c>
      <c r="AL26" s="61" t="s">
        <v>160</v>
      </c>
      <c r="AM26" s="61" t="s">
        <v>159</v>
      </c>
      <c r="AN26" s="61" t="s">
        <v>160</v>
      </c>
      <c r="AO26" s="61" t="s">
        <v>159</v>
      </c>
      <c r="AP26" s="61" t="s">
        <v>159</v>
      </c>
      <c r="AQ26" s="61" t="s">
        <v>159</v>
      </c>
      <c r="AR26" s="61" t="s">
        <v>159</v>
      </c>
      <c r="AS26" s="61" t="s">
        <v>159</v>
      </c>
      <c r="AT26" s="61" t="s">
        <v>160</v>
      </c>
      <c r="AU26" s="61" t="s">
        <v>160</v>
      </c>
      <c r="AV26" s="61" t="s">
        <v>160</v>
      </c>
      <c r="AW26" s="61" t="s">
        <v>160</v>
      </c>
      <c r="AX26" s="61" t="s">
        <v>160</v>
      </c>
      <c r="AY26" s="61">
        <f t="shared" si="37"/>
        <v>10</v>
      </c>
      <c r="AZ26" s="61" t="str">
        <f t="shared" si="38"/>
        <v>MAYOR</v>
      </c>
      <c r="BA26" s="61">
        <v>2</v>
      </c>
      <c r="BB26" s="61">
        <f t="shared" si="39"/>
        <v>4</v>
      </c>
      <c r="BC26" s="61">
        <f t="shared" si="40"/>
        <v>4</v>
      </c>
      <c r="BD26" s="61" t="str">
        <f t="shared" si="41"/>
        <v>MAYOR</v>
      </c>
      <c r="BE26" s="231" t="s">
        <v>677</v>
      </c>
      <c r="BF26" s="231"/>
      <c r="BG26" s="231"/>
      <c r="BH26" s="231"/>
      <c r="BI26" s="231"/>
      <c r="BJ26" s="231"/>
      <c r="BK26" s="231"/>
      <c r="BL26" s="231"/>
      <c r="BM26" s="64" t="s">
        <v>443</v>
      </c>
      <c r="BN26" s="191" t="s">
        <v>453</v>
      </c>
      <c r="BO26" s="191"/>
      <c r="BP26" s="191"/>
      <c r="BQ26" s="191"/>
      <c r="BR26" s="191"/>
      <c r="BS26" s="191"/>
      <c r="BT26" s="191"/>
      <c r="BU26" s="61" t="s">
        <v>164</v>
      </c>
      <c r="BV26" s="61" t="s">
        <v>165</v>
      </c>
      <c r="BW26" s="61" t="s">
        <v>166</v>
      </c>
      <c r="BX26" s="61" t="s">
        <v>167</v>
      </c>
      <c r="BY26" s="61" t="s">
        <v>168</v>
      </c>
      <c r="BZ26" s="60" t="s">
        <v>169</v>
      </c>
      <c r="CA26" s="61" t="s">
        <v>170</v>
      </c>
      <c r="CB26" s="61">
        <f t="shared" si="21"/>
        <v>15</v>
      </c>
      <c r="CC26" s="61">
        <f t="shared" si="22"/>
        <v>15</v>
      </c>
      <c r="CD26" s="61">
        <f t="shared" si="23"/>
        <v>15</v>
      </c>
      <c r="CE26" s="61">
        <f t="shared" si="24"/>
        <v>15</v>
      </c>
      <c r="CF26" s="61">
        <f t="shared" si="25"/>
        <v>15</v>
      </c>
      <c r="CG26" s="61">
        <f t="shared" si="26"/>
        <v>15</v>
      </c>
      <c r="CH26" s="61">
        <f t="shared" si="27"/>
        <v>10</v>
      </c>
      <c r="CI26" s="61">
        <f t="shared" si="28"/>
        <v>100</v>
      </c>
      <c r="CJ26" s="61" t="str">
        <f t="shared" si="29"/>
        <v>Fuerte</v>
      </c>
      <c r="CK26" s="61" t="s">
        <v>171</v>
      </c>
      <c r="CL26" s="61" t="str">
        <f t="shared" si="30"/>
        <v>Fuerte</v>
      </c>
      <c r="CM26" s="61" t="str">
        <f t="shared" si="31"/>
        <v>Fuerte</v>
      </c>
      <c r="CN26" s="61" t="str">
        <f t="shared" si="32"/>
        <v>Fuerte</v>
      </c>
      <c r="CO26" s="61" t="s">
        <v>172</v>
      </c>
      <c r="CP26" s="61" t="s">
        <v>193</v>
      </c>
      <c r="CQ26" s="61">
        <f t="shared" si="34"/>
        <v>2</v>
      </c>
      <c r="CR26" s="61">
        <f t="shared" si="35"/>
        <v>1</v>
      </c>
      <c r="CS26" s="61">
        <f t="shared" si="36"/>
        <v>1</v>
      </c>
      <c r="CT26" s="61">
        <f t="shared" si="36"/>
        <v>3</v>
      </c>
      <c r="CU26" s="61" t="str">
        <f>IF(CP26&lt;&gt;"",INDEX('Ayuda Diligenciamiento'!$AG$11:$AK$15,MATCH(CS26,'Ayuda Diligenciamiento'!$AF$11:$AF$15,0),MATCH(CT26,'Ayuda Diligenciamiento'!$AG$10:$AK$10,0)),"")</f>
        <v>MODERADO</v>
      </c>
      <c r="CV26" s="60">
        <f t="shared" si="33"/>
        <v>3</v>
      </c>
    </row>
    <row r="27" spans="1:100" s="57" customFormat="1" ht="98.15" customHeight="1" x14ac:dyDescent="0.35">
      <c r="A27" s="68" t="s">
        <v>449</v>
      </c>
      <c r="B27" s="185" t="s">
        <v>301</v>
      </c>
      <c r="C27" s="224"/>
      <c r="D27" s="224"/>
      <c r="E27" s="224"/>
      <c r="F27" s="224"/>
      <c r="G27" s="191" t="s">
        <v>302</v>
      </c>
      <c r="H27" s="218"/>
      <c r="I27" s="218"/>
      <c r="J27" s="218"/>
      <c r="K27" s="218"/>
      <c r="L27" s="218"/>
      <c r="M27" s="218"/>
      <c r="N27" s="218"/>
      <c r="O27" s="191" t="s">
        <v>303</v>
      </c>
      <c r="P27" s="218"/>
      <c r="Q27" s="218"/>
      <c r="R27" s="218"/>
      <c r="S27" s="218"/>
      <c r="T27" s="218"/>
      <c r="U27" s="218"/>
      <c r="V27" s="218"/>
      <c r="W27" s="64" t="s">
        <v>612</v>
      </c>
      <c r="X27" s="218" t="s">
        <v>304</v>
      </c>
      <c r="Y27" s="218"/>
      <c r="Z27" s="218"/>
      <c r="AA27" s="218"/>
      <c r="AB27" s="218"/>
      <c r="AC27" s="218"/>
      <c r="AD27" s="218"/>
      <c r="AE27" s="218"/>
      <c r="AF27" s="61" t="s">
        <v>159</v>
      </c>
      <c r="AG27" s="61" t="s">
        <v>159</v>
      </c>
      <c r="AH27" s="61" t="s">
        <v>160</v>
      </c>
      <c r="AI27" s="61" t="s">
        <v>160</v>
      </c>
      <c r="AJ27" s="61" t="s">
        <v>159</v>
      </c>
      <c r="AK27" s="61" t="s">
        <v>159</v>
      </c>
      <c r="AL27" s="61" t="s">
        <v>160</v>
      </c>
      <c r="AM27" s="61" t="s">
        <v>159</v>
      </c>
      <c r="AN27" s="61" t="s">
        <v>160</v>
      </c>
      <c r="AO27" s="61" t="s">
        <v>159</v>
      </c>
      <c r="AP27" s="61" t="s">
        <v>159</v>
      </c>
      <c r="AQ27" s="61" t="s">
        <v>159</v>
      </c>
      <c r="AR27" s="61" t="s">
        <v>159</v>
      </c>
      <c r="AS27" s="61" t="s">
        <v>159</v>
      </c>
      <c r="AT27" s="61" t="s">
        <v>160</v>
      </c>
      <c r="AU27" s="61" t="s">
        <v>160</v>
      </c>
      <c r="AV27" s="61" t="s">
        <v>160</v>
      </c>
      <c r="AW27" s="61" t="s">
        <v>160</v>
      </c>
      <c r="AX27" s="61" t="s">
        <v>160</v>
      </c>
      <c r="AY27" s="61">
        <f t="shared" si="37"/>
        <v>10</v>
      </c>
      <c r="AZ27" s="61" t="str">
        <f t="shared" si="38"/>
        <v>MAYOR</v>
      </c>
      <c r="BA27" s="61"/>
      <c r="BB27" s="61">
        <f t="shared" si="39"/>
        <v>4</v>
      </c>
      <c r="BC27" s="61">
        <f t="shared" si="40"/>
        <v>4</v>
      </c>
      <c r="BD27" s="61" t="str">
        <f t="shared" si="41"/>
        <v>MAYOR</v>
      </c>
      <c r="BE27" s="231" t="s">
        <v>305</v>
      </c>
      <c r="BF27" s="231"/>
      <c r="BG27" s="231"/>
      <c r="BH27" s="231"/>
      <c r="BI27" s="231"/>
      <c r="BJ27" s="231"/>
      <c r="BK27" s="231"/>
      <c r="BL27" s="231"/>
      <c r="BM27" s="64" t="s">
        <v>306</v>
      </c>
      <c r="BN27" s="191" t="s">
        <v>307</v>
      </c>
      <c r="BO27" s="191"/>
      <c r="BP27" s="191"/>
      <c r="BQ27" s="191"/>
      <c r="BR27" s="191"/>
      <c r="BS27" s="191"/>
      <c r="BT27" s="191"/>
      <c r="BU27" s="61" t="s">
        <v>164</v>
      </c>
      <c r="BV27" s="61" t="s">
        <v>165</v>
      </c>
      <c r="BW27" s="61" t="s">
        <v>166</v>
      </c>
      <c r="BX27" s="61" t="s">
        <v>167</v>
      </c>
      <c r="BY27" s="61" t="s">
        <v>168</v>
      </c>
      <c r="BZ27" s="60" t="s">
        <v>169</v>
      </c>
      <c r="CA27" s="61" t="s">
        <v>170</v>
      </c>
      <c r="CB27" s="61">
        <f t="shared" si="21"/>
        <v>15</v>
      </c>
      <c r="CC27" s="61">
        <f t="shared" si="22"/>
        <v>15</v>
      </c>
      <c r="CD27" s="61">
        <f t="shared" si="23"/>
        <v>15</v>
      </c>
      <c r="CE27" s="61">
        <f t="shared" si="24"/>
        <v>15</v>
      </c>
      <c r="CF27" s="61">
        <f t="shared" si="25"/>
        <v>15</v>
      </c>
      <c r="CG27" s="61">
        <f t="shared" si="26"/>
        <v>15</v>
      </c>
      <c r="CH27" s="61">
        <f t="shared" si="27"/>
        <v>10</v>
      </c>
      <c r="CI27" s="61">
        <f t="shared" si="28"/>
        <v>100</v>
      </c>
      <c r="CJ27" s="61" t="str">
        <f t="shared" si="29"/>
        <v>Fuerte</v>
      </c>
      <c r="CK27" s="61" t="s">
        <v>171</v>
      </c>
      <c r="CL27" s="61" t="str">
        <f t="shared" si="30"/>
        <v>Fuerte</v>
      </c>
      <c r="CM27" s="61" t="str">
        <f t="shared" si="31"/>
        <v>Fuerte</v>
      </c>
      <c r="CN27" s="61" t="str">
        <f t="shared" si="32"/>
        <v>Fuerte</v>
      </c>
      <c r="CO27" s="61" t="s">
        <v>172</v>
      </c>
      <c r="CP27" s="61" t="s">
        <v>193</v>
      </c>
      <c r="CQ27" s="61">
        <f t="shared" si="34"/>
        <v>2</v>
      </c>
      <c r="CR27" s="61">
        <f t="shared" si="35"/>
        <v>1</v>
      </c>
      <c r="CS27" s="61">
        <f t="shared" si="36"/>
        <v>1</v>
      </c>
      <c r="CT27" s="61">
        <f t="shared" si="36"/>
        <v>3</v>
      </c>
      <c r="CU27" s="61" t="str">
        <f>IF(CP27&lt;&gt;"",INDEX('[1]Ayuda Diligenciamiento'!$AG$11:$AK$15,MATCH(CS27,'[1]Ayuda Diligenciamiento'!$AF$11:$AF$15,0),MATCH(CT27,'[1]Ayuda Diligenciamiento'!$AG$10:$AK$10,0)),"")</f>
        <v>MODERADO</v>
      </c>
      <c r="CV27" s="60">
        <f t="shared" si="33"/>
        <v>3</v>
      </c>
    </row>
    <row r="1048452" spans="65:72" x14ac:dyDescent="0.35">
      <c r="BM1048452" s="232"/>
      <c r="BN1048452" s="233"/>
      <c r="BO1048452" s="233"/>
      <c r="BP1048452" s="233"/>
      <c r="BQ1048452" s="233"/>
      <c r="BR1048452" s="233"/>
      <c r="BS1048452" s="233"/>
      <c r="BT1048452" s="234"/>
    </row>
  </sheetData>
  <mergeCells count="149">
    <mergeCell ref="CQ10:CQ15"/>
    <mergeCell ref="CR10:CR15"/>
    <mergeCell ref="CS10:CS15"/>
    <mergeCell ref="CT10:CT15"/>
    <mergeCell ref="BU10:BU15"/>
    <mergeCell ref="BV10:BV15"/>
    <mergeCell ref="CP10:CP15"/>
    <mergeCell ref="BY10:BY15"/>
    <mergeCell ref="BZ10:BZ15"/>
    <mergeCell ref="CA10:CA15"/>
    <mergeCell ref="CB10:CB15"/>
    <mergeCell ref="CC10:CC15"/>
    <mergeCell ref="CD10:CD15"/>
    <mergeCell ref="CE10:CE15"/>
    <mergeCell ref="CF10:CF15"/>
    <mergeCell ref="CH10:CH15"/>
    <mergeCell ref="CI10:CI15"/>
    <mergeCell ref="CJ10:CJ15"/>
    <mergeCell ref="CK10:CK15"/>
    <mergeCell ref="CO10:CO15"/>
    <mergeCell ref="CN10:CN15"/>
    <mergeCell ref="CG10:CG15"/>
    <mergeCell ref="BX10:BX15"/>
    <mergeCell ref="CL10:CL15"/>
    <mergeCell ref="BN17:BT17"/>
    <mergeCell ref="BN18:BT18"/>
    <mergeCell ref="BN19:BT19"/>
    <mergeCell ref="BN20:BT20"/>
    <mergeCell ref="BN21:BT21"/>
    <mergeCell ref="A10:A15"/>
    <mergeCell ref="AZ11:AZ15"/>
    <mergeCell ref="BA11:BA15"/>
    <mergeCell ref="BD11:BD15"/>
    <mergeCell ref="BN16:BT16"/>
    <mergeCell ref="B20:F20"/>
    <mergeCell ref="G20:N20"/>
    <mergeCell ref="O20:V20"/>
    <mergeCell ref="X20:AE20"/>
    <mergeCell ref="BE20:BL20"/>
    <mergeCell ref="B19:F19"/>
    <mergeCell ref="G19:N19"/>
    <mergeCell ref="O19:V19"/>
    <mergeCell ref="X19:AE19"/>
    <mergeCell ref="BE19:BL19"/>
    <mergeCell ref="W10:W15"/>
    <mergeCell ref="BM10:BM15"/>
    <mergeCell ref="BN10:BT15"/>
    <mergeCell ref="X10:AE15"/>
    <mergeCell ref="BN22:BT22"/>
    <mergeCell ref="BN23:BT23"/>
    <mergeCell ref="BN24:BT24"/>
    <mergeCell ref="BN25:BT25"/>
    <mergeCell ref="CO9:CV9"/>
    <mergeCell ref="E1:AB1"/>
    <mergeCell ref="D2:J2"/>
    <mergeCell ref="K2:AB2"/>
    <mergeCell ref="D3:J3"/>
    <mergeCell ref="K3:AB3"/>
    <mergeCell ref="M8:BL8"/>
    <mergeCell ref="BU9:CN9"/>
    <mergeCell ref="B9:AE9"/>
    <mergeCell ref="BE9:BT9"/>
    <mergeCell ref="D5:AB5"/>
    <mergeCell ref="D6:AB6"/>
    <mergeCell ref="AF9:BD9"/>
    <mergeCell ref="B25:F25"/>
    <mergeCell ref="G25:N25"/>
    <mergeCell ref="O25:V25"/>
    <mergeCell ref="X25:AE25"/>
    <mergeCell ref="BE25:BL25"/>
    <mergeCell ref="B24:F24"/>
    <mergeCell ref="G24:N24"/>
    <mergeCell ref="BM1048452:BT1048452"/>
    <mergeCell ref="B26:F26"/>
    <mergeCell ref="G26:N26"/>
    <mergeCell ref="O26:V26"/>
    <mergeCell ref="X26:AE26"/>
    <mergeCell ref="BE26:BL26"/>
    <mergeCell ref="BN27:BT27"/>
    <mergeCell ref="BN26:BT26"/>
    <mergeCell ref="B27:F27"/>
    <mergeCell ref="G27:N27"/>
    <mergeCell ref="O27:V27"/>
    <mergeCell ref="X27:AE27"/>
    <mergeCell ref="BE27:BL27"/>
    <mergeCell ref="O24:V24"/>
    <mergeCell ref="X24:AE24"/>
    <mergeCell ref="BE24:BL24"/>
    <mergeCell ref="B23:F23"/>
    <mergeCell ref="G23:N23"/>
    <mergeCell ref="O23:V23"/>
    <mergeCell ref="X23:AE23"/>
    <mergeCell ref="BE23:BL23"/>
    <mergeCell ref="B21:F21"/>
    <mergeCell ref="G21:N21"/>
    <mergeCell ref="O21:V21"/>
    <mergeCell ref="X21:AE21"/>
    <mergeCell ref="BE21:BL21"/>
    <mergeCell ref="B22:F22"/>
    <mergeCell ref="G22:N22"/>
    <mergeCell ref="O22:V22"/>
    <mergeCell ref="X22:AE22"/>
    <mergeCell ref="BE22:BL22"/>
    <mergeCell ref="AF10:AX10"/>
    <mergeCell ref="AL11:AL15"/>
    <mergeCell ref="AM11:AM15"/>
    <mergeCell ref="AN11:AN15"/>
    <mergeCell ref="B18:F18"/>
    <mergeCell ref="G18:N18"/>
    <mergeCell ref="O18:V18"/>
    <mergeCell ref="X18:AE18"/>
    <mergeCell ref="BE18:BL18"/>
    <mergeCell ref="B17:F17"/>
    <mergeCell ref="G17:N17"/>
    <mergeCell ref="O17:V17"/>
    <mergeCell ref="X17:AE17"/>
    <mergeCell ref="BE17:BL17"/>
    <mergeCell ref="AT11:AT15"/>
    <mergeCell ref="AK11:AK15"/>
    <mergeCell ref="AV11:AV15"/>
    <mergeCell ref="AW11:AW15"/>
    <mergeCell ref="AX11:AX15"/>
    <mergeCell ref="AY11:AY15"/>
    <mergeCell ref="B10:F15"/>
    <mergeCell ref="AS11:AS15"/>
    <mergeCell ref="CM10:CM15"/>
    <mergeCell ref="BW10:BW15"/>
    <mergeCell ref="CV10:CV15"/>
    <mergeCell ref="CU10:CU15"/>
    <mergeCell ref="B16:F16"/>
    <mergeCell ref="G16:N16"/>
    <mergeCell ref="O16:V16"/>
    <mergeCell ref="X16:AE16"/>
    <mergeCell ref="BE16:BL16"/>
    <mergeCell ref="BE10:BL15"/>
    <mergeCell ref="AF11:AF15"/>
    <mergeCell ref="AG11:AG15"/>
    <mergeCell ref="BB11:BB15"/>
    <mergeCell ref="BC11:BC15"/>
    <mergeCell ref="AP11:AP15"/>
    <mergeCell ref="AQ11:AQ15"/>
    <mergeCell ref="AR11:AR15"/>
    <mergeCell ref="AU11:AU15"/>
    <mergeCell ref="AO11:AO15"/>
    <mergeCell ref="AH11:AH15"/>
    <mergeCell ref="AI11:AI15"/>
    <mergeCell ref="AJ11:AJ15"/>
    <mergeCell ref="G10:N15"/>
    <mergeCell ref="O10:V15"/>
  </mergeCells>
  <phoneticPr fontId="25" type="noConversion"/>
  <conditionalFormatting sqref="BN16:BN26 CV16:CV26 BE21:BM26 CP21:CU26 W16:W26 W28:W186">
    <cfRule type="cellIs" dxfId="265" priority="44" operator="equal">
      <formula>"MODERADO"</formula>
    </cfRule>
    <cfRule type="cellIs" dxfId="264" priority="45" operator="equal">
      <formula>"MAYOR"</formula>
    </cfRule>
    <cfRule type="cellIs" dxfId="263" priority="46" operator="equal">
      <formula>"CATASTRÓFICO"</formula>
    </cfRule>
  </conditionalFormatting>
  <conditionalFormatting sqref="BU16:CU16 CP17:CU20 BU17:CO26 B28:V213 X28:CV213">
    <cfRule type="containsText" dxfId="262" priority="138" operator="containsText" text="MODERADO">
      <formula>NOT(ISERROR(SEARCH("MODERADO",B16)))</formula>
    </cfRule>
  </conditionalFormatting>
  <conditionalFormatting sqref="AZ16:BA26 BC16:BD26">
    <cfRule type="containsText" dxfId="261" priority="111" operator="containsText" text=".">
      <formula>NOT(ISERROR(SEARCH(".",AZ16)))</formula>
    </cfRule>
    <cfRule type="containsText" dxfId="260" priority="112" operator="containsText" text="MODERADO">
      <formula>NOT(ISERROR(SEARCH("MODERADO",AZ16)))</formula>
    </cfRule>
    <cfRule type="containsText" dxfId="259" priority="113" operator="containsText" text="MAYOR">
      <formula>NOT(ISERROR(SEARCH("MAYOR",AZ16)))</formula>
    </cfRule>
    <cfRule type="containsText" dxfId="258" priority="114" operator="containsText" text="CATASTRÓFICO">
      <formula>NOT(ISERROR(SEARCH("CATASTRÓFICO",AZ16)))</formula>
    </cfRule>
  </conditionalFormatting>
  <conditionalFormatting sqref="AZ8:BD8">
    <cfRule type="containsText" dxfId="257" priority="141" operator="containsText" text=".">
      <formula>NOT(ISERROR(SEARCH(".",AZ8)))</formula>
    </cfRule>
    <cfRule type="containsText" dxfId="256" priority="142" operator="containsText" text="MODERADO">
      <formula>NOT(ISERROR(SEARCH("MODERADO",AZ8)))</formula>
    </cfRule>
    <cfRule type="containsText" dxfId="255" priority="143" operator="containsText" text="MAYOR">
      <formula>NOT(ISERROR(SEARCH("MAYOR",AZ8)))</formula>
    </cfRule>
    <cfRule type="containsText" dxfId="254" priority="144" operator="containsText" text="CATASTRÓFICO">
      <formula>NOT(ISERROR(SEARCH("CATASTRÓFICO",AZ8)))</formula>
    </cfRule>
  </conditionalFormatting>
  <conditionalFormatting sqref="AZ10:BD10 BB11:BC11">
    <cfRule type="containsText" dxfId="253" priority="133" operator="containsText" text=".">
      <formula>NOT(ISERROR(SEARCH(".",AZ10)))</formula>
    </cfRule>
    <cfRule type="containsText" dxfId="252" priority="134" operator="containsText" text="MODERADO">
      <formula>NOT(ISERROR(SEARCH("MODERADO",AZ10)))</formula>
    </cfRule>
    <cfRule type="containsText" dxfId="251" priority="135" operator="containsText" text="MAYOR">
      <formula>NOT(ISERROR(SEARCH("MAYOR",AZ10)))</formula>
    </cfRule>
    <cfRule type="containsText" dxfId="250" priority="136" operator="containsText" text="CATASTRÓFICO">
      <formula>NOT(ISERROR(SEARCH("CATASTRÓFICO",AZ10)))</formula>
    </cfRule>
  </conditionalFormatting>
  <conditionalFormatting sqref="AZ28:BD1048576">
    <cfRule type="containsText" dxfId="249" priority="90" operator="containsText" text=".">
      <formula>NOT(ISERROR(SEARCH(".",AZ28)))</formula>
    </cfRule>
  </conditionalFormatting>
  <conditionalFormatting sqref="BE16:BM20">
    <cfRule type="containsText" dxfId="248" priority="108" operator="containsText" text="MODERADO">
      <formula>NOT(ISERROR(SEARCH("MODERADO",BE16)))</formula>
    </cfRule>
    <cfRule type="containsText" dxfId="247" priority="109" operator="containsText" text="MAYOR">
      <formula>NOT(ISERROR(SEARCH("MAYOR",BE16)))</formula>
    </cfRule>
    <cfRule type="containsText" dxfId="246" priority="110" operator="containsText" text="CATASTRÓFICO">
      <formula>NOT(ISERROR(SEARCH("CATASTRÓFICO",BE16)))</formula>
    </cfRule>
  </conditionalFormatting>
  <conditionalFormatting sqref="BU16:CU16 CP17:CU20 BU17:CO26 B28:V213 X28:CV213">
    <cfRule type="containsText" dxfId="245" priority="139" operator="containsText" text="MAYOR">
      <formula>NOT(ISERROR(SEARCH("MAYOR",B16)))</formula>
    </cfRule>
    <cfRule type="containsText" dxfId="244" priority="140" operator="containsText" text="CATASTRÓFICO">
      <formula>NOT(ISERROR(SEARCH("CATASTRÓFICO",B16)))</formula>
    </cfRule>
  </conditionalFormatting>
  <conditionalFormatting sqref="AZ27:BA27 BC27:BD27">
    <cfRule type="containsText" dxfId="243" priority="35" operator="containsText" text="MODERADO">
      <formula>NOT(ISERROR(SEARCH("MODERADO",AZ27)))</formula>
    </cfRule>
    <cfRule type="containsText" dxfId="242" priority="36" operator="containsText" text="MAYOR">
      <formula>NOT(ISERROR(SEARCH("MAYOR",AZ27)))</formula>
    </cfRule>
    <cfRule type="containsText" dxfId="241" priority="37" operator="containsText" text="CATASTRÓFICO">
      <formula>NOT(ISERROR(SEARCH("CATASTRÓFICO",AZ27)))</formula>
    </cfRule>
  </conditionalFormatting>
  <conditionalFormatting sqref="AZ27:BA27 BC27:BD27">
    <cfRule type="containsText" dxfId="240" priority="34" operator="containsText" text=".">
      <formula>NOT(ISERROR(SEARCH(".",AZ27)))</formula>
    </cfRule>
  </conditionalFormatting>
  <conditionalFormatting sqref="BE27:BM27">
    <cfRule type="containsText" dxfId="239" priority="31" operator="containsText" text="MODERADO">
      <formula>NOT(ISERROR(SEARCH("MODERADO",BE27)))</formula>
    </cfRule>
    <cfRule type="containsText" dxfId="238" priority="32" operator="containsText" text="MAYOR">
      <formula>NOT(ISERROR(SEARCH("MAYOR",BE27)))</formula>
    </cfRule>
    <cfRule type="containsText" dxfId="237" priority="33" operator="containsText" text="CATASTRÓFICO">
      <formula>NOT(ISERROR(SEARCH("CATASTRÓFICO",BE27)))</formula>
    </cfRule>
  </conditionalFormatting>
  <conditionalFormatting sqref="BN27">
    <cfRule type="cellIs" dxfId="236" priority="21" operator="equal">
      <formula>"MODERADO"</formula>
    </cfRule>
    <cfRule type="cellIs" dxfId="235" priority="22" operator="equal">
      <formula>"MAYOR"</formula>
    </cfRule>
    <cfRule type="cellIs" dxfId="234" priority="23" operator="equal">
      <formula>"CATASTRÓFICO"</formula>
    </cfRule>
  </conditionalFormatting>
  <conditionalFormatting sqref="BU27:CO27">
    <cfRule type="cellIs" dxfId="233" priority="41" operator="equal">
      <formula>"MODERADO"</formula>
    </cfRule>
    <cfRule type="cellIs" dxfId="232" priority="42" operator="equal">
      <formula>"MAYOR"</formula>
    </cfRule>
    <cfRule type="cellIs" dxfId="231" priority="43" operator="equal">
      <formula>"CATASTRÓFICO"</formula>
    </cfRule>
  </conditionalFormatting>
  <conditionalFormatting sqref="CP27:CU27">
    <cfRule type="containsText" dxfId="230" priority="38" operator="containsText" text="MODERADO">
      <formula>NOT(ISERROR(SEARCH("MODERADO",CP27)))</formula>
    </cfRule>
    <cfRule type="containsText" dxfId="229" priority="39" operator="containsText" text="MAYOR">
      <formula>NOT(ISERROR(SEARCH("MAYOR",CP27)))</formula>
    </cfRule>
    <cfRule type="containsText" dxfId="228" priority="40" operator="containsText" text="CATASTRÓFICO">
      <formula>NOT(ISERROR(SEARCH("CATASTRÓFICO",CP27)))</formula>
    </cfRule>
  </conditionalFormatting>
  <conditionalFormatting sqref="CV27">
    <cfRule type="cellIs" dxfId="227" priority="28" operator="equal">
      <formula>"MODERADO"</formula>
    </cfRule>
    <cfRule type="cellIs" dxfId="226" priority="29" operator="equal">
      <formula>"MAYOR"</formula>
    </cfRule>
    <cfRule type="cellIs" dxfId="225" priority="30" operator="equal">
      <formula>"CATASTRÓFICO"</formula>
    </cfRule>
  </conditionalFormatting>
  <conditionalFormatting sqref="A27">
    <cfRule type="cellIs" dxfId="224" priority="9" operator="equal">
      <formula>"MODERADO"</formula>
    </cfRule>
    <cfRule type="cellIs" dxfId="223" priority="10" operator="equal">
      <formula>"MAYOR"</formula>
    </cfRule>
    <cfRule type="cellIs" dxfId="222" priority="11" operator="equal">
      <formula>"CATASTRÓFICO"</formula>
    </cfRule>
  </conditionalFormatting>
  <conditionalFormatting sqref="A27">
    <cfRule type="cellIs" dxfId="221" priority="12" operator="equal">
      <formula>"BAJO"</formula>
    </cfRule>
  </conditionalFormatting>
  <conditionalFormatting sqref="A16:A26">
    <cfRule type="cellIs" dxfId="220" priority="13" operator="equal">
      <formula>"MODERADO"</formula>
    </cfRule>
    <cfRule type="cellIs" dxfId="219" priority="14" operator="equal">
      <formula>"MAYOR"</formula>
    </cfRule>
    <cfRule type="cellIs" dxfId="218" priority="15" operator="equal">
      <formula>"CATASTRÓFICO"</formula>
    </cfRule>
  </conditionalFormatting>
  <conditionalFormatting sqref="A16:A26">
    <cfRule type="cellIs" dxfId="217" priority="16" operator="equal">
      <formula>"BAJO"</formula>
    </cfRule>
  </conditionalFormatting>
  <conditionalFormatting sqref="AZ11:BA11">
    <cfRule type="containsText" dxfId="216" priority="5" operator="containsText" text=".">
      <formula>NOT(ISERROR(SEARCH(".",AZ11)))</formula>
    </cfRule>
    <cfRule type="containsText" dxfId="215" priority="6" operator="containsText" text="MODERADO">
      <formula>NOT(ISERROR(SEARCH("MODERADO",AZ11)))</formula>
    </cfRule>
    <cfRule type="containsText" dxfId="214" priority="7" operator="containsText" text="MAYOR">
      <formula>NOT(ISERROR(SEARCH("MAYOR",AZ11)))</formula>
    </cfRule>
    <cfRule type="containsText" dxfId="213" priority="8" operator="containsText" text="CATASTRÓFICO">
      <formula>NOT(ISERROR(SEARCH("CATASTRÓFICO",AZ11)))</formula>
    </cfRule>
  </conditionalFormatting>
  <conditionalFormatting sqref="BD11">
    <cfRule type="containsText" dxfId="212" priority="1" operator="containsText" text=".">
      <formula>NOT(ISERROR(SEARCH(".",BD11)))</formula>
    </cfRule>
    <cfRule type="containsText" dxfId="211" priority="2" operator="containsText" text="MODERADO">
      <formula>NOT(ISERROR(SEARCH("MODERADO",BD11)))</formula>
    </cfRule>
    <cfRule type="containsText" dxfId="210" priority="3" operator="containsText" text="MAYOR">
      <formula>NOT(ISERROR(SEARCH("MAYOR",BD11)))</formula>
    </cfRule>
    <cfRule type="containsText" dxfId="209" priority="4" operator="containsText" text="CATASTRÓFICO">
      <formula>NOT(ISERROR(SEARCH("CATASTRÓFICO",BD11)))</formula>
    </cfRule>
  </conditionalFormatting>
  <dataValidations count="12">
    <dataValidation type="list" allowBlank="1" showInputMessage="1" showErrorMessage="1" sqref="AF24:AX27 AJ23:AX23 AF23:AH23 AF16:AX22">
      <formula1>"SI, NO"</formula1>
    </dataValidation>
    <dataValidation type="list" allowBlank="1" showInputMessage="1" showErrorMessage="1" sqref="BA16:BA27">
      <formula1>"1,2,3,4,5"</formula1>
    </dataValidation>
    <dataValidation type="list" allowBlank="1" showInputMessage="1" showErrorMessage="1" sqref="CP16:CP27">
      <formula1>"Directamente, Indirectamente, No disminuye"</formula1>
    </dataValidation>
    <dataValidation type="list" allowBlank="1" showInputMessage="1" showErrorMessage="1" sqref="CO16:CO27">
      <formula1>"Directamente, No disminuye"</formula1>
    </dataValidation>
    <dataValidation type="list" allowBlank="1" showInputMessage="1" showErrorMessage="1" sqref="CK16:CK27">
      <formula1>"Siempre se ejecuta, Algunas veces, No se ejecuta"</formula1>
    </dataValidation>
    <dataValidation type="list" allowBlank="1" showInputMessage="1" showErrorMessage="1" sqref="CA16:CA27">
      <formula1>"Completa, Incompleta, No existe"</formula1>
    </dataValidation>
    <dataValidation type="list" allowBlank="1" showInputMessage="1" showErrorMessage="1" sqref="BZ16:BZ27">
      <formula1>"Se investigan y se resuelven oportunamente, No se investigan y se resuelven oportunamente"</formula1>
    </dataValidation>
    <dataValidation type="list" allowBlank="1" showInputMessage="1" showErrorMessage="1" sqref="BY16:BY27">
      <formula1>"Confiable, No confiable"</formula1>
    </dataValidation>
    <dataValidation type="list" allowBlank="1" showInputMessage="1" showErrorMessage="1" sqref="BX16:BX27">
      <formula1>"Prevenir, Detectar, No es un control"</formula1>
    </dataValidation>
    <dataValidation type="list" allowBlank="1" showInputMessage="1" showErrorMessage="1" sqref="BW16:BW27">
      <formula1>"Oportuna, Inoportuna"</formula1>
    </dataValidation>
    <dataValidation type="list" allowBlank="1" showInputMessage="1" showErrorMessage="1" sqref="BV16:BV27">
      <formula1>"Adecuado, Inadecuado"</formula1>
    </dataValidation>
    <dataValidation type="list" allowBlank="1" showInputMessage="1" showErrorMessage="1" sqref="BU16:BU27">
      <formula1>"Asignado, No asignado"</formula1>
    </dataValidation>
  </dataValidations>
  <pageMargins left="0.7" right="0.7" top="0.75" bottom="0.75" header="0.3" footer="0.3"/>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showGridLines="0" topLeftCell="BC6" zoomScale="30" zoomScaleNormal="30" zoomScalePageLayoutView="85" workbookViewId="0">
      <selection activeCell="CU23" sqref="CU23"/>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44.54296875" customWidth="1"/>
    <col min="32" max="38" width="16.54296875" style="32" customWidth="1"/>
    <col min="39" max="39" width="22.54296875" style="32" customWidth="1"/>
    <col min="40" max="55" width="16.54296875" style="32" customWidth="1"/>
    <col min="56" max="56" width="17.54296875" style="32" customWidth="1"/>
    <col min="57" max="59" width="2.453125" customWidth="1"/>
    <col min="60" max="60" width="17.81640625" customWidth="1"/>
    <col min="61" max="62" width="2.453125" customWidth="1"/>
    <col min="63" max="63" width="27.54296875" customWidth="1"/>
    <col min="64" max="64" width="29.81640625" customWidth="1"/>
    <col min="65" max="65" width="19.54296875" style="6" customWidth="1"/>
    <col min="66" max="72" width="2.453125" style="6"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128" width="28.1796875" hidden="1" customWidth="1"/>
    <col min="129" max="374" width="2.453125" customWidth="1"/>
  </cols>
  <sheetData>
    <row r="1" spans="1:128"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J1" s="6"/>
      <c r="BK1" s="6"/>
      <c r="BL1" s="6"/>
      <c r="BR1"/>
      <c r="BS1"/>
      <c r="BT1"/>
      <c r="BW1" s="6"/>
      <c r="BZ1"/>
    </row>
    <row r="2" spans="1:128" ht="14.9"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COUNTIF($CU$23:$CU$274,AD2)</f>
        <v>1</v>
      </c>
      <c r="BB2"/>
      <c r="BC2"/>
      <c r="BD2"/>
      <c r="BJ2" s="6"/>
      <c r="BK2" s="6"/>
      <c r="BL2" s="6"/>
      <c r="BR2"/>
      <c r="BS2"/>
      <c r="BT2"/>
      <c r="BW2" s="6"/>
      <c r="BZ2"/>
    </row>
    <row r="3" spans="1:128" ht="15" customHeight="1" x14ac:dyDescent="0.35">
      <c r="A3"/>
      <c r="D3" s="195" t="s">
        <v>664</v>
      </c>
      <c r="E3" s="195"/>
      <c r="F3" s="195"/>
      <c r="G3" s="195"/>
      <c r="H3" s="195"/>
      <c r="I3" s="195"/>
      <c r="J3" s="195"/>
      <c r="K3" s="195" t="s">
        <v>454</v>
      </c>
      <c r="L3" s="195"/>
      <c r="M3" s="195"/>
      <c r="N3" s="195"/>
      <c r="O3" s="195"/>
      <c r="P3" s="195"/>
      <c r="Q3" s="195"/>
      <c r="R3" s="195"/>
      <c r="S3" s="195"/>
      <c r="T3" s="195"/>
      <c r="U3" s="195"/>
      <c r="V3" s="195"/>
      <c r="W3" s="195"/>
      <c r="X3" s="195"/>
      <c r="Y3" s="195"/>
      <c r="Z3" s="195"/>
      <c r="AA3" s="195"/>
      <c r="AB3" s="195"/>
      <c r="AC3" s="32"/>
      <c r="AD3" s="33" t="s">
        <v>26</v>
      </c>
      <c r="AE3" s="33">
        <f>COUNTIF($CU$23:$CU$274,AD3)</f>
        <v>2</v>
      </c>
      <c r="BB3"/>
      <c r="BC3"/>
      <c r="BD3"/>
      <c r="BJ3" s="6"/>
      <c r="BK3" s="6"/>
      <c r="BL3" s="6"/>
      <c r="BR3"/>
      <c r="BS3"/>
      <c r="BT3"/>
      <c r="BW3" s="6"/>
      <c r="BZ3"/>
    </row>
    <row r="4" spans="1:128" x14ac:dyDescent="0.35">
      <c r="A4"/>
      <c r="AC4" s="32"/>
      <c r="AD4" s="33" t="s">
        <v>21</v>
      </c>
      <c r="AE4" s="33">
        <f>COUNTIF($CU$23:$CU$274,AD4)</f>
        <v>0</v>
      </c>
      <c r="BB4"/>
      <c r="BC4"/>
      <c r="BD4"/>
      <c r="BJ4" s="6"/>
      <c r="BK4" s="6"/>
      <c r="BL4" s="6"/>
      <c r="BR4"/>
      <c r="BS4"/>
      <c r="BT4"/>
      <c r="BW4" s="6"/>
      <c r="BZ4"/>
    </row>
    <row r="5" spans="1:128" x14ac:dyDescent="0.35">
      <c r="A5"/>
      <c r="D5" s="196" t="s">
        <v>60</v>
      </c>
      <c r="E5" s="197"/>
      <c r="F5" s="197"/>
      <c r="G5" s="197"/>
      <c r="H5" s="197"/>
      <c r="I5" s="197"/>
      <c r="J5" s="197"/>
      <c r="K5" s="197"/>
      <c r="L5" s="197"/>
      <c r="M5" s="197"/>
      <c r="N5" s="197"/>
      <c r="O5" s="197"/>
      <c r="P5" s="197"/>
      <c r="Q5" s="197"/>
      <c r="R5" s="197"/>
      <c r="S5" s="197"/>
      <c r="T5" s="197"/>
      <c r="U5" s="197"/>
      <c r="V5" s="197"/>
      <c r="W5" s="197"/>
      <c r="X5" s="197"/>
      <c r="Y5" s="197"/>
      <c r="Z5" s="197"/>
      <c r="AA5" s="197"/>
      <c r="AB5" s="198"/>
      <c r="AC5" s="32"/>
      <c r="AD5" s="33" t="s">
        <v>22</v>
      </c>
      <c r="AE5" s="33">
        <f>COUNTIF($CU$23:$CU$274,AD5)</f>
        <v>0</v>
      </c>
      <c r="BB5"/>
      <c r="BC5"/>
      <c r="BD5"/>
      <c r="BJ5" s="6"/>
      <c r="BK5" s="6"/>
      <c r="BL5" s="6"/>
      <c r="BR5"/>
      <c r="BS5"/>
      <c r="BT5"/>
      <c r="BW5" s="6"/>
      <c r="BZ5"/>
    </row>
    <row r="6" spans="1:128" x14ac:dyDescent="0.35">
      <c r="A6"/>
      <c r="D6" s="203" t="s">
        <v>77</v>
      </c>
      <c r="E6" s="204"/>
      <c r="F6" s="204"/>
      <c r="G6" s="204"/>
      <c r="H6" s="204"/>
      <c r="I6" s="204"/>
      <c r="J6" s="204"/>
      <c r="K6" s="204"/>
      <c r="L6" s="204"/>
      <c r="M6" s="204"/>
      <c r="N6" s="204"/>
      <c r="O6" s="204"/>
      <c r="P6" s="204"/>
      <c r="Q6" s="204"/>
      <c r="R6" s="204"/>
      <c r="S6" s="204"/>
      <c r="T6" s="204"/>
      <c r="U6" s="204"/>
      <c r="V6" s="204"/>
      <c r="W6" s="204"/>
      <c r="X6" s="204"/>
      <c r="Y6" s="204"/>
      <c r="Z6" s="204"/>
      <c r="AA6" s="204"/>
      <c r="AB6" s="205"/>
      <c r="AC6" s="32"/>
      <c r="AD6" s="32"/>
      <c r="AE6" s="32"/>
      <c r="BB6"/>
      <c r="BC6"/>
      <c r="BD6"/>
      <c r="BJ6" s="6"/>
      <c r="BK6" s="6"/>
      <c r="BL6" s="6"/>
      <c r="BR6"/>
      <c r="BS6"/>
      <c r="BT6"/>
      <c r="BW6" s="6"/>
      <c r="BZ6"/>
    </row>
    <row r="7" spans="1:128" ht="14.5" hidden="1" customHeight="1" x14ac:dyDescent="0.35"/>
    <row r="8" spans="1:128" ht="14.5" hidden="1" customHeight="1" thickBot="1" x14ac:dyDescent="0.4"/>
    <row r="9" spans="1:128"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28" ht="15" hidden="1" customHeight="1" thickBot="1" x14ac:dyDescent="0.4"/>
    <row r="11" spans="1:128" ht="14.5" hidden="1" customHeight="1" thickBot="1" x14ac:dyDescent="0.4"/>
    <row r="12" spans="1:128" ht="14.5" hidden="1" customHeight="1" thickBot="1" x14ac:dyDescent="0.4"/>
    <row r="13" spans="1:128" ht="14.5" hidden="1" customHeight="1" thickBot="1" x14ac:dyDescent="0.4"/>
    <row r="14" spans="1:128" ht="14.5" hidden="1" customHeight="1" thickBot="1" x14ac:dyDescent="0.4"/>
    <row r="15" spans="1:128"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28"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row>
    <row r="17" spans="1:128"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75"/>
      <c r="AZ17" s="182" t="s">
        <v>109</v>
      </c>
      <c r="BA17" s="182" t="s">
        <v>110</v>
      </c>
      <c r="BB17" s="75"/>
      <c r="BC17" s="75"/>
      <c r="BD17" s="182" t="s">
        <v>111</v>
      </c>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43"/>
      <c r="DW17" s="43"/>
      <c r="DX17" s="43"/>
    </row>
    <row r="18" spans="1:128" ht="14.9"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182"/>
      <c r="BA18" s="182"/>
      <c r="BB18" s="182" t="s">
        <v>148</v>
      </c>
      <c r="BC18" s="182" t="s">
        <v>149</v>
      </c>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239" t="s">
        <v>150</v>
      </c>
      <c r="CX18" s="239" t="s">
        <v>151</v>
      </c>
      <c r="CY18" s="239" t="s">
        <v>152</v>
      </c>
      <c r="CZ18" s="239" t="s">
        <v>153</v>
      </c>
      <c r="DA18" s="239" t="s">
        <v>154</v>
      </c>
      <c r="DB18" s="239" t="s">
        <v>150</v>
      </c>
      <c r="DC18" s="239" t="s">
        <v>151</v>
      </c>
      <c r="DD18" s="239" t="s">
        <v>152</v>
      </c>
      <c r="DE18" s="239" t="s">
        <v>153</v>
      </c>
      <c r="DF18" s="239" t="s">
        <v>154</v>
      </c>
      <c r="DG18" s="239" t="s">
        <v>150</v>
      </c>
      <c r="DH18" s="239" t="s">
        <v>151</v>
      </c>
      <c r="DI18" s="239" t="s">
        <v>152</v>
      </c>
      <c r="DJ18" s="239" t="s">
        <v>153</v>
      </c>
      <c r="DK18" s="239" t="s">
        <v>154</v>
      </c>
      <c r="DL18" s="239" t="s">
        <v>150</v>
      </c>
      <c r="DM18" s="239" t="s">
        <v>151</v>
      </c>
      <c r="DN18" s="239" t="s">
        <v>152</v>
      </c>
      <c r="DO18" s="239" t="s">
        <v>153</v>
      </c>
      <c r="DP18" s="239" t="s">
        <v>154</v>
      </c>
      <c r="DQ18" s="239" t="s">
        <v>150</v>
      </c>
      <c r="DR18" s="239" t="s">
        <v>151</v>
      </c>
      <c r="DS18" s="239" t="s">
        <v>152</v>
      </c>
      <c r="DT18" s="239" t="s">
        <v>153</v>
      </c>
      <c r="DU18" s="239" t="s">
        <v>154</v>
      </c>
      <c r="DV18" s="239" t="s">
        <v>152</v>
      </c>
      <c r="DW18" s="239" t="s">
        <v>153</v>
      </c>
      <c r="DX18" s="239" t="s">
        <v>154</v>
      </c>
    </row>
    <row r="19" spans="1:128"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row>
    <row r="20" spans="1:128"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row>
    <row r="21" spans="1:128"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row>
    <row r="22" spans="1:128"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row>
    <row r="23" spans="1:128" ht="237" customHeight="1" x14ac:dyDescent="0.35">
      <c r="A23" s="68" t="s">
        <v>457</v>
      </c>
      <c r="B23" s="185" t="s">
        <v>455</v>
      </c>
      <c r="C23" s="224"/>
      <c r="D23" s="224"/>
      <c r="E23" s="224"/>
      <c r="F23" s="224"/>
      <c r="G23" s="189" t="s">
        <v>456</v>
      </c>
      <c r="H23" s="189"/>
      <c r="I23" s="189"/>
      <c r="J23" s="189"/>
      <c r="K23" s="189"/>
      <c r="L23" s="189"/>
      <c r="M23" s="189"/>
      <c r="N23" s="189"/>
      <c r="O23" s="226" t="s">
        <v>588</v>
      </c>
      <c r="P23" s="226"/>
      <c r="Q23" s="226"/>
      <c r="R23" s="226"/>
      <c r="S23" s="226"/>
      <c r="T23" s="226"/>
      <c r="U23" s="226"/>
      <c r="V23" s="226"/>
      <c r="W23" s="67" t="s">
        <v>595</v>
      </c>
      <c r="X23" s="187" t="s">
        <v>430</v>
      </c>
      <c r="Y23" s="187"/>
      <c r="Z23" s="187"/>
      <c r="AA23" s="187"/>
      <c r="AB23" s="187"/>
      <c r="AC23" s="187"/>
      <c r="AD23" s="187"/>
      <c r="AE23" s="187"/>
      <c r="AF23" s="61" t="s">
        <v>159</v>
      </c>
      <c r="AG23" s="61" t="s">
        <v>159</v>
      </c>
      <c r="AH23" s="61" t="s">
        <v>159</v>
      </c>
      <c r="AI23" s="61" t="s">
        <v>160</v>
      </c>
      <c r="AJ23" s="61" t="s">
        <v>159</v>
      </c>
      <c r="AK23" s="61" t="s">
        <v>160</v>
      </c>
      <c r="AL23" s="61" t="s">
        <v>160</v>
      </c>
      <c r="AM23" s="61" t="s">
        <v>160</v>
      </c>
      <c r="AN23" s="61" t="s">
        <v>159</v>
      </c>
      <c r="AO23" s="61" t="s">
        <v>160</v>
      </c>
      <c r="AP23" s="61" t="s">
        <v>160</v>
      </c>
      <c r="AQ23" s="61" t="s">
        <v>160</v>
      </c>
      <c r="AR23" s="61" t="s">
        <v>160</v>
      </c>
      <c r="AS23" s="61" t="s">
        <v>160</v>
      </c>
      <c r="AT23" s="61" t="s">
        <v>160</v>
      </c>
      <c r="AU23" s="61" t="s">
        <v>160</v>
      </c>
      <c r="AV23" s="61" t="s">
        <v>160</v>
      </c>
      <c r="AW23" s="61" t="s">
        <v>160</v>
      </c>
      <c r="AX23" s="61" t="s">
        <v>160</v>
      </c>
      <c r="AY23" s="61">
        <f t="shared" ref="AY23:AY25" si="0">COUNTIF(AF23:AX23, "SI")</f>
        <v>5</v>
      </c>
      <c r="AZ23" s="61" t="str">
        <f t="shared" ref="AZ23:AZ25" si="1">IF($AU23="SI","CATASTRÓFICO",IF($AY23=0,".",IF($AY23&lt;6,"MODERADO",IF($AY23&lt;12,"MAYOR","CATASTRÓFICO"))))</f>
        <v>MODERADO</v>
      </c>
      <c r="BA23" s="61">
        <v>2</v>
      </c>
      <c r="BB23" s="61">
        <f t="shared" ref="BB23:BB25" si="2">IF(AZ23="MODERADO",3,IF(AZ23="MAYOR",4,IF(AZ23="CATASTRÓFICO",5,"0")))</f>
        <v>3</v>
      </c>
      <c r="BC23" s="61">
        <f t="shared" ref="BC23:BC25" si="3">IF($BB23=5,5,IF(AND($BB23=4,$BA23&gt;2),5,IF(AND($BB23=4,$BA23&lt;3),4,IF(AND($BB23=3,$BA23=5),5,IF(AND($BB23=3,$BA23&gt;2),4,IF(AND($BB23=3,$BA23&lt;3),3,0))))))</f>
        <v>3</v>
      </c>
      <c r="BD23" s="61" t="str">
        <f t="shared" ref="BD23:BD25" si="4">IF(BC23=5,"CATASTRÓFICO",IF(BC23=4,"MAYOR",IF(BC23=3,"MODERADO",".")))</f>
        <v>MODERADO</v>
      </c>
      <c r="BE23" s="226" t="s">
        <v>627</v>
      </c>
      <c r="BF23" s="226"/>
      <c r="BG23" s="226"/>
      <c r="BH23" s="226"/>
      <c r="BI23" s="226"/>
      <c r="BJ23" s="226"/>
      <c r="BK23" s="226"/>
      <c r="BL23" s="226"/>
      <c r="BM23" s="59" t="s">
        <v>458</v>
      </c>
      <c r="BN23" s="187" t="s">
        <v>459</v>
      </c>
      <c r="BO23" s="188"/>
      <c r="BP23" s="188"/>
      <c r="BQ23" s="188"/>
      <c r="BR23" s="188"/>
      <c r="BS23" s="188"/>
      <c r="BT23" s="188"/>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 t="shared" ref="CS23:CT25" si="5">IF(BA23-CQ23&lt;=0,1,BA23-CQ23)</f>
        <v>1</v>
      </c>
      <c r="CT23" s="61">
        <f t="shared" si="5"/>
        <v>2</v>
      </c>
      <c r="CU23" s="248" t="str">
        <f>IF(CP23&lt;&gt;"",INDEX('Ayuda Diligenciamiento'!$AG$11:$AK$15,MATCH(CS23,'Ayuda Diligenciamiento'!$AF$11:$AF$15,0),MATCH(CT23,'Ayuda Diligenciamiento'!$AG$10:$AK$10,0)),"")</f>
        <v>BAJO</v>
      </c>
      <c r="CV23" s="60">
        <f>IF(CU23="BAJO",1,IF(CU23="MODERADO",3,IF(CU23="MAYOR",4,5)))</f>
        <v>1</v>
      </c>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row>
    <row r="24" spans="1:128" ht="234" customHeight="1" x14ac:dyDescent="0.35">
      <c r="A24" s="68" t="s">
        <v>463</v>
      </c>
      <c r="B24" s="185" t="s">
        <v>460</v>
      </c>
      <c r="C24" s="224"/>
      <c r="D24" s="224"/>
      <c r="E24" s="224"/>
      <c r="F24" s="224"/>
      <c r="G24" s="189" t="s">
        <v>461</v>
      </c>
      <c r="H24" s="225"/>
      <c r="I24" s="225"/>
      <c r="J24" s="225"/>
      <c r="K24" s="225"/>
      <c r="L24" s="225"/>
      <c r="M24" s="225"/>
      <c r="N24" s="225"/>
      <c r="O24" s="226" t="s">
        <v>588</v>
      </c>
      <c r="P24" s="226"/>
      <c r="Q24" s="226"/>
      <c r="R24" s="226"/>
      <c r="S24" s="226"/>
      <c r="T24" s="226"/>
      <c r="U24" s="226"/>
      <c r="V24" s="226"/>
      <c r="W24" s="67" t="s">
        <v>595</v>
      </c>
      <c r="X24" s="187" t="s">
        <v>462</v>
      </c>
      <c r="Y24" s="187"/>
      <c r="Z24" s="187"/>
      <c r="AA24" s="187"/>
      <c r="AB24" s="187"/>
      <c r="AC24" s="187"/>
      <c r="AD24" s="187"/>
      <c r="AE24" s="187"/>
      <c r="AF24" s="61" t="s">
        <v>159</v>
      </c>
      <c r="AG24" s="61" t="s">
        <v>159</v>
      </c>
      <c r="AH24" s="61" t="s">
        <v>159</v>
      </c>
      <c r="AI24" s="61" t="s">
        <v>160</v>
      </c>
      <c r="AJ24" s="61" t="s">
        <v>159</v>
      </c>
      <c r="AK24" s="61" t="s">
        <v>160</v>
      </c>
      <c r="AL24" s="61" t="s">
        <v>160</v>
      </c>
      <c r="AM24" s="61" t="s">
        <v>160</v>
      </c>
      <c r="AN24" s="61" t="s">
        <v>159</v>
      </c>
      <c r="AO24" s="61" t="s">
        <v>159</v>
      </c>
      <c r="AP24" s="61" t="s">
        <v>160</v>
      </c>
      <c r="AQ24" s="61" t="s">
        <v>159</v>
      </c>
      <c r="AR24" s="61" t="s">
        <v>160</v>
      </c>
      <c r="AS24" s="61" t="s">
        <v>160</v>
      </c>
      <c r="AT24" s="61" t="s">
        <v>159</v>
      </c>
      <c r="AU24" s="61" t="s">
        <v>160</v>
      </c>
      <c r="AV24" s="61" t="s">
        <v>160</v>
      </c>
      <c r="AW24" s="61" t="s">
        <v>159</v>
      </c>
      <c r="AX24" s="61" t="s">
        <v>160</v>
      </c>
      <c r="AY24" s="61">
        <f t="shared" si="0"/>
        <v>9</v>
      </c>
      <c r="AZ24" s="61" t="str">
        <f t="shared" si="1"/>
        <v>MAYOR</v>
      </c>
      <c r="BA24" s="61">
        <v>2</v>
      </c>
      <c r="BB24" s="61">
        <f t="shared" si="2"/>
        <v>4</v>
      </c>
      <c r="BC24" s="61">
        <f t="shared" si="3"/>
        <v>4</v>
      </c>
      <c r="BD24" s="61" t="str">
        <f t="shared" si="4"/>
        <v>MAYOR</v>
      </c>
      <c r="BE24" s="226" t="s">
        <v>628</v>
      </c>
      <c r="BF24" s="226"/>
      <c r="BG24" s="226"/>
      <c r="BH24" s="226"/>
      <c r="BI24" s="226"/>
      <c r="BJ24" s="226"/>
      <c r="BK24" s="226"/>
      <c r="BL24" s="226"/>
      <c r="BM24" s="59" t="s">
        <v>464</v>
      </c>
      <c r="BN24" s="187" t="s">
        <v>459</v>
      </c>
      <c r="BO24" s="188"/>
      <c r="BP24" s="188"/>
      <c r="BQ24" s="188"/>
      <c r="BR24" s="188"/>
      <c r="BS24" s="188"/>
      <c r="BT24" s="188"/>
      <c r="BU24" s="61" t="s">
        <v>164</v>
      </c>
      <c r="BV24" s="61" t="s">
        <v>165</v>
      </c>
      <c r="BW24" s="61" t="s">
        <v>166</v>
      </c>
      <c r="BX24" s="61" t="s">
        <v>167</v>
      </c>
      <c r="BY24" s="61" t="s">
        <v>168</v>
      </c>
      <c r="BZ24" s="60" t="s">
        <v>169</v>
      </c>
      <c r="CA24" s="61" t="s">
        <v>170</v>
      </c>
      <c r="CB24" s="61">
        <f>IFERROR(IF(BU24="Asignado", 15, 0), "")</f>
        <v>15</v>
      </c>
      <c r="CC24" s="61">
        <f>IFERROR(IF(BV24="Adecuado", 15, 0), "")</f>
        <v>15</v>
      </c>
      <c r="CD24" s="61">
        <f>IFERROR(IF(BW24="Oportuna", 15, 0), "")</f>
        <v>15</v>
      </c>
      <c r="CE24" s="61">
        <f>IFERROR(IF(BX24="Prevenir", 15,IF(BX24="Detectar", 10, 0)), "")</f>
        <v>15</v>
      </c>
      <c r="CF24" s="61">
        <f>IFERROR(IF(BY24="Confiable", 15, 0), "")</f>
        <v>15</v>
      </c>
      <c r="CG24" s="61">
        <f>IFERROR(IF(BZ24="Se investigan y se resuelven oportunamente", 15, 0), "")</f>
        <v>15</v>
      </c>
      <c r="CH24" s="61">
        <f>IFERROR(IF(CA24="Completa", 10,IF(CA24="Incompleta",5, 0)), "")</f>
        <v>10</v>
      </c>
      <c r="CI24" s="61">
        <f>SUM(CB24:CH24)</f>
        <v>100</v>
      </c>
      <c r="CJ24" s="61" t="str">
        <f>IF(CI24&lt;=85, "Debil", IF(CI24&lt;=95, "Moderado", IF(CI24&lt;=100,"Fuerte","")))</f>
        <v>Fuerte</v>
      </c>
      <c r="CK24" s="61" t="s">
        <v>171</v>
      </c>
      <c r="CL24" s="61" t="str">
        <f>IF(CK24="Siempre se ejecuta","Fuerte",IF(CK24="Algunas veces","Moderado",IF(CK24="No se ejecuta","Debil","")))</f>
        <v>Fuerte</v>
      </c>
      <c r="CM24" s="61" t="str">
        <f>IF(OR(CL24="Debil",CJ24="Debil"),"Debil", IF(OR(CL24="Moderado",CJ24="Moderado"), "Moderado", "Fuerte"))</f>
        <v>Fuerte</v>
      </c>
      <c r="CN24" s="61" t="str">
        <f>CM24</f>
        <v>Fuerte</v>
      </c>
      <c r="CO24" s="61" t="s">
        <v>172</v>
      </c>
      <c r="CP24" s="61" t="s">
        <v>193</v>
      </c>
      <c r="CQ24" s="61">
        <f>IF(CO24="Directamente",IF(CN24="Fuerte", 2, IF(CN24="Moderado", 1,0)),0)</f>
        <v>2</v>
      </c>
      <c r="CR24" s="61">
        <f>IF(CP24="Directamente",IF(CN24="Fuerte",2,IF(CN24="Moderado",1,0)),IF(AND(CP24="Indirectamente",CN24="Fuerte"),1,0))</f>
        <v>1</v>
      </c>
      <c r="CS24" s="61">
        <f t="shared" si="5"/>
        <v>1</v>
      </c>
      <c r="CT24" s="61">
        <f t="shared" si="5"/>
        <v>3</v>
      </c>
      <c r="CU24" s="61" t="str">
        <f>IF(CP24&lt;&gt;"",INDEX('Ayuda Diligenciamiento'!$AG$11:$AK$15,MATCH(CS24,'Ayuda Diligenciamiento'!$AF$11:$AF$15,0),MATCH(CT24,'Ayuda Diligenciamiento'!$AG$10:$AK$10,0)),"")</f>
        <v>MODERADO</v>
      </c>
      <c r="CV24" s="60">
        <f t="shared" ref="CV24:CV25" si="6">IF(CU24="BAJO",1,IF(CU24="MODERADO",3,IF(CU24="MAYOR",4,5)))</f>
        <v>3</v>
      </c>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row>
    <row r="25" spans="1:128" ht="162" customHeight="1" x14ac:dyDescent="0.35">
      <c r="A25" s="68" t="s">
        <v>466</v>
      </c>
      <c r="B25" s="185" t="s">
        <v>467</v>
      </c>
      <c r="C25" s="224"/>
      <c r="D25" s="224"/>
      <c r="E25" s="224"/>
      <c r="F25" s="224"/>
      <c r="G25" s="189" t="s">
        <v>468</v>
      </c>
      <c r="H25" s="189"/>
      <c r="I25" s="189"/>
      <c r="J25" s="189"/>
      <c r="K25" s="189"/>
      <c r="L25" s="189"/>
      <c r="M25" s="189"/>
      <c r="N25" s="189"/>
      <c r="O25" s="226" t="s">
        <v>588</v>
      </c>
      <c r="P25" s="226"/>
      <c r="Q25" s="226"/>
      <c r="R25" s="226"/>
      <c r="S25" s="226"/>
      <c r="T25" s="226"/>
      <c r="U25" s="226"/>
      <c r="V25" s="226"/>
      <c r="W25" s="67" t="s">
        <v>595</v>
      </c>
      <c r="X25" s="187" t="s">
        <v>465</v>
      </c>
      <c r="Y25" s="187"/>
      <c r="Z25" s="187"/>
      <c r="AA25" s="187"/>
      <c r="AB25" s="187"/>
      <c r="AC25" s="187"/>
      <c r="AD25" s="187"/>
      <c r="AE25" s="187"/>
      <c r="AF25" s="61" t="s">
        <v>159</v>
      </c>
      <c r="AG25" s="61" t="s">
        <v>159</v>
      </c>
      <c r="AH25" s="61" t="s">
        <v>160</v>
      </c>
      <c r="AI25" s="61" t="s">
        <v>160</v>
      </c>
      <c r="AJ25" s="61" t="s">
        <v>159</v>
      </c>
      <c r="AK25" s="61" t="s">
        <v>160</v>
      </c>
      <c r="AL25" s="61" t="s">
        <v>160</v>
      </c>
      <c r="AM25" s="61" t="s">
        <v>160</v>
      </c>
      <c r="AN25" s="61" t="s">
        <v>159</v>
      </c>
      <c r="AO25" s="61" t="s">
        <v>159</v>
      </c>
      <c r="AP25" s="61" t="s">
        <v>160</v>
      </c>
      <c r="AQ25" s="61" t="s">
        <v>159</v>
      </c>
      <c r="AR25" s="61" t="s">
        <v>160</v>
      </c>
      <c r="AS25" s="61" t="s">
        <v>160</v>
      </c>
      <c r="AT25" s="61" t="s">
        <v>160</v>
      </c>
      <c r="AU25" s="61" t="s">
        <v>160</v>
      </c>
      <c r="AV25" s="61" t="s">
        <v>160</v>
      </c>
      <c r="AW25" s="61" t="s">
        <v>160</v>
      </c>
      <c r="AX25" s="61" t="s">
        <v>160</v>
      </c>
      <c r="AY25" s="61">
        <f t="shared" si="0"/>
        <v>6</v>
      </c>
      <c r="AZ25" s="61" t="str">
        <f t="shared" si="1"/>
        <v>MAYOR</v>
      </c>
      <c r="BA25" s="61">
        <v>2</v>
      </c>
      <c r="BB25" s="61">
        <f t="shared" si="2"/>
        <v>4</v>
      </c>
      <c r="BC25" s="61">
        <f t="shared" si="3"/>
        <v>4</v>
      </c>
      <c r="BD25" s="61" t="str">
        <f t="shared" si="4"/>
        <v>MAYOR</v>
      </c>
      <c r="BE25" s="226" t="s">
        <v>469</v>
      </c>
      <c r="BF25" s="226"/>
      <c r="BG25" s="226"/>
      <c r="BH25" s="226"/>
      <c r="BI25" s="226"/>
      <c r="BJ25" s="226"/>
      <c r="BK25" s="226"/>
      <c r="BL25" s="226"/>
      <c r="BM25" s="59" t="s">
        <v>470</v>
      </c>
      <c r="BN25" s="187" t="s">
        <v>471</v>
      </c>
      <c r="BO25" s="188"/>
      <c r="BP25" s="188"/>
      <c r="BQ25" s="188"/>
      <c r="BR25" s="188"/>
      <c r="BS25" s="188"/>
      <c r="BT25" s="188"/>
      <c r="BU25" s="61" t="s">
        <v>164</v>
      </c>
      <c r="BV25" s="61" t="s">
        <v>165</v>
      </c>
      <c r="BW25" s="61" t="s">
        <v>166</v>
      </c>
      <c r="BX25" s="61" t="s">
        <v>167</v>
      </c>
      <c r="BY25" s="61" t="s">
        <v>168</v>
      </c>
      <c r="BZ25" s="60" t="s">
        <v>169</v>
      </c>
      <c r="CA25" s="61" t="s">
        <v>170</v>
      </c>
      <c r="CB25" s="61">
        <f>IFERROR(IF(BU25="Asignado", 15, 0), "")</f>
        <v>15</v>
      </c>
      <c r="CC25" s="61">
        <f>IFERROR(IF(BV25="Adecuado", 15, 0), "")</f>
        <v>15</v>
      </c>
      <c r="CD25" s="61">
        <f>IFERROR(IF(BW25="Oportuna", 15, 0), "")</f>
        <v>15</v>
      </c>
      <c r="CE25" s="61">
        <f>IFERROR(IF(BX25="Prevenir", 15,IF(BX25="Detectar", 10, 0)), "")</f>
        <v>15</v>
      </c>
      <c r="CF25" s="61">
        <f>IFERROR(IF(BY25="Confiable", 15, 0), "")</f>
        <v>15</v>
      </c>
      <c r="CG25" s="61">
        <f>IFERROR(IF(BZ25="Se investigan y se resuelven oportunamente", 15, 0), "")</f>
        <v>15</v>
      </c>
      <c r="CH25" s="61">
        <f>IFERROR(IF(CA25="Completa", 10,IF(CA25="Incompleta",5, 0)), "")</f>
        <v>10</v>
      </c>
      <c r="CI25" s="61">
        <f>SUM(CB25:CH25)</f>
        <v>100</v>
      </c>
      <c r="CJ25" s="61" t="str">
        <f>IF(CI25&lt;=85, "Debil", IF(CI25&lt;=95, "Moderado", IF(CI25&lt;=100,"Fuerte","")))</f>
        <v>Fuerte</v>
      </c>
      <c r="CK25" s="61" t="s">
        <v>171</v>
      </c>
      <c r="CL25" s="61" t="str">
        <f>IF(CK25="Siempre se ejecuta","Fuerte",IF(CK25="Algunas veces","Moderado",IF(CK25="No se ejecuta","Debil","")))</f>
        <v>Fuerte</v>
      </c>
      <c r="CM25" s="61" t="str">
        <f>IF(OR(CL25="Debil",CJ25="Debil"),"Debil", IF(OR(CL25="Moderado",CJ25="Moderado"), "Moderado", "Fuerte"))</f>
        <v>Fuerte</v>
      </c>
      <c r="CN25" s="61" t="str">
        <f>CM25</f>
        <v>Fuerte</v>
      </c>
      <c r="CO25" s="61" t="s">
        <v>172</v>
      </c>
      <c r="CP25" s="61" t="s">
        <v>193</v>
      </c>
      <c r="CQ25" s="61">
        <f>IF(CO25="Directamente",IF(CN25="Fuerte", 2, IF(CN25="Moderado", 1,0)),0)</f>
        <v>2</v>
      </c>
      <c r="CR25" s="61">
        <f>IF(CP25="Directamente",IF(CN25="Fuerte",2,IF(CN25="Moderado",1,0)),IF(AND(CP25="Indirectamente",CN25="Fuerte"),1,0))</f>
        <v>1</v>
      </c>
      <c r="CS25" s="61">
        <f t="shared" si="5"/>
        <v>1</v>
      </c>
      <c r="CT25" s="61">
        <f t="shared" si="5"/>
        <v>3</v>
      </c>
      <c r="CU25" s="61" t="str">
        <f>IF(CP25&lt;&gt;"",INDEX('Ayuda Diligenciamiento'!$AG$11:$AK$15,MATCH(CS25,'Ayuda Diligenciamiento'!$AF$11:$AF$15,0),MATCH(CT25,'Ayuda Diligenciamiento'!$AG$10:$AK$10,0)),"")</f>
        <v>MODERADO</v>
      </c>
      <c r="CV25" s="60">
        <f t="shared" si="6"/>
        <v>3</v>
      </c>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row>
  </sheetData>
  <mergeCells count="124">
    <mergeCell ref="A17:A22"/>
    <mergeCell ref="D5:AB5"/>
    <mergeCell ref="D6:AB6"/>
    <mergeCell ref="B17:F22"/>
    <mergeCell ref="AF18:AF22"/>
    <mergeCell ref="AG18:AG22"/>
    <mergeCell ref="AN18:AN22"/>
    <mergeCell ref="AO18:AO22"/>
    <mergeCell ref="W17:W22"/>
    <mergeCell ref="E1:AB1"/>
    <mergeCell ref="D2:J2"/>
    <mergeCell ref="K2:AB2"/>
    <mergeCell ref="D3:J3"/>
    <mergeCell ref="K3:AB3"/>
    <mergeCell ref="AF17:AX17"/>
    <mergeCell ref="BD17:BD22"/>
    <mergeCell ref="BE17:BL22"/>
    <mergeCell ref="BN24:BT24"/>
    <mergeCell ref="BN25:BT25"/>
    <mergeCell ref="M15:BL15"/>
    <mergeCell ref="AF16:BD16"/>
    <mergeCell ref="AV18:AV22"/>
    <mergeCell ref="AP18:AP22"/>
    <mergeCell ref="AQ18:AQ22"/>
    <mergeCell ref="AR18:AR22"/>
    <mergeCell ref="AS18:AS22"/>
    <mergeCell ref="AT18:AT22"/>
    <mergeCell ref="AU18:AU22"/>
    <mergeCell ref="AL18:AL22"/>
    <mergeCell ref="AM18:AM22"/>
    <mergeCell ref="AK18:AK22"/>
    <mergeCell ref="G17:N22"/>
    <mergeCell ref="O17:V22"/>
    <mergeCell ref="X17:AE22"/>
    <mergeCell ref="BB18:BB22"/>
    <mergeCell ref="BC18:BC22"/>
    <mergeCell ref="BA17:BA22"/>
    <mergeCell ref="AZ17:AZ22"/>
    <mergeCell ref="AY18:AY22"/>
    <mergeCell ref="CF17:CF22"/>
    <mergeCell ref="CG17:CG22"/>
    <mergeCell ref="BM17:BM22"/>
    <mergeCell ref="BZ17:BZ22"/>
    <mergeCell ref="CA17:CA22"/>
    <mergeCell ref="CB17:CB22"/>
    <mergeCell ref="CC17:CC22"/>
    <mergeCell ref="CD17:CD22"/>
    <mergeCell ref="BW17:BW22"/>
    <mergeCell ref="BU17:BU22"/>
    <mergeCell ref="BV17:BV22"/>
    <mergeCell ref="BX17:BX22"/>
    <mergeCell ref="BY17:BY22"/>
    <mergeCell ref="CO16:CV16"/>
    <mergeCell ref="B25:F25"/>
    <mergeCell ref="G25:N25"/>
    <mergeCell ref="O25:V25"/>
    <mergeCell ref="X25:AE25"/>
    <mergeCell ref="BE25:BL25"/>
    <mergeCell ref="B23:F23"/>
    <mergeCell ref="G23:N23"/>
    <mergeCell ref="O23:V23"/>
    <mergeCell ref="X23:AE23"/>
    <mergeCell ref="BE23:BL23"/>
    <mergeCell ref="B24:F24"/>
    <mergeCell ref="G24:N24"/>
    <mergeCell ref="O24:V24"/>
    <mergeCell ref="X24:AE24"/>
    <mergeCell ref="BE24:BL24"/>
    <mergeCell ref="B16:AE16"/>
    <mergeCell ref="BE16:BT16"/>
    <mergeCell ref="AH18:AH22"/>
    <mergeCell ref="AI18:AI22"/>
    <mergeCell ref="AJ18:AJ22"/>
    <mergeCell ref="BU16:CN16"/>
    <mergeCell ref="AW18:AW22"/>
    <mergeCell ref="AX18:AX22"/>
    <mergeCell ref="CW18:CW22"/>
    <mergeCell ref="CX18:CX22"/>
    <mergeCell ref="CW17:DU17"/>
    <mergeCell ref="DV18:DV22"/>
    <mergeCell ref="DW18:DW22"/>
    <mergeCell ref="DX18:DX22"/>
    <mergeCell ref="CV17:CV22"/>
    <mergeCell ref="BN17:BT22"/>
    <mergeCell ref="BN23:BT23"/>
    <mergeCell ref="CT17:CT22"/>
    <mergeCell ref="CU17:CU22"/>
    <mergeCell ref="CO17:CO22"/>
    <mergeCell ref="CP17:CP22"/>
    <mergeCell ref="CQ17:CQ22"/>
    <mergeCell ref="CR17:CR22"/>
    <mergeCell ref="CS17:CS22"/>
    <mergeCell ref="CJ17:CJ22"/>
    <mergeCell ref="CK17:CK22"/>
    <mergeCell ref="CL17:CL22"/>
    <mergeCell ref="CM17:CM22"/>
    <mergeCell ref="CN17:CN22"/>
    <mergeCell ref="CE17:CE22"/>
    <mergeCell ref="CH17:CH22"/>
    <mergeCell ref="CI17:CI22"/>
    <mergeCell ref="DP18:DP22"/>
    <mergeCell ref="DQ18:DQ22"/>
    <mergeCell ref="DR18:DR22"/>
    <mergeCell ref="DS18:DS22"/>
    <mergeCell ref="DT18:DT22"/>
    <mergeCell ref="DU18:DU22"/>
    <mergeCell ref="CW16:DX16"/>
    <mergeCell ref="CY18:CY22"/>
    <mergeCell ref="CZ18:CZ22"/>
    <mergeCell ref="DA18:DA22"/>
    <mergeCell ref="DB18:DB22"/>
    <mergeCell ref="DC18:DC22"/>
    <mergeCell ref="DD18:DD22"/>
    <mergeCell ref="DE18:DE22"/>
    <mergeCell ref="DF18:DF22"/>
    <mergeCell ref="DG18:DG22"/>
    <mergeCell ref="DH18:DH22"/>
    <mergeCell ref="DI18:DI22"/>
    <mergeCell ref="DJ18:DJ22"/>
    <mergeCell ref="DK18:DK22"/>
    <mergeCell ref="DL18:DL22"/>
    <mergeCell ref="DM18:DM22"/>
    <mergeCell ref="DN18:DN22"/>
    <mergeCell ref="DO18:DO22"/>
  </mergeCells>
  <phoneticPr fontId="25" type="noConversion"/>
  <conditionalFormatting sqref="BE23:BN25 BU23:CV25 W23:W272 B26:V266 X26:CV266">
    <cfRule type="cellIs" dxfId="208" priority="5" operator="equal">
      <formula>"MODERADO"</formula>
    </cfRule>
    <cfRule type="cellIs" dxfId="207" priority="6" operator="equal">
      <formula>"MAYOR"</formula>
    </cfRule>
    <cfRule type="cellIs" dxfId="206" priority="7" operator="equal">
      <formula>"CATASTRÓFICO"</formula>
    </cfRule>
  </conditionalFormatting>
  <conditionalFormatting sqref="AZ23:BA25 BC23:BD25">
    <cfRule type="containsText" dxfId="205" priority="69" operator="containsText" text=".">
      <formula>NOT(ISERROR(SEARCH(".",AZ23)))</formula>
    </cfRule>
    <cfRule type="containsText" dxfId="204" priority="70" operator="containsText" text="MODERADO">
      <formula>NOT(ISERROR(SEARCH("MODERADO",AZ23)))</formula>
    </cfRule>
    <cfRule type="containsText" dxfId="203" priority="71" operator="containsText" text="MAYOR">
      <formula>NOT(ISERROR(SEARCH("MAYOR",AZ23)))</formula>
    </cfRule>
    <cfRule type="containsText" dxfId="202" priority="72" operator="containsText" text="CATASTRÓFICO">
      <formula>NOT(ISERROR(SEARCH("CATASTRÓFICO",AZ23)))</formula>
    </cfRule>
  </conditionalFormatting>
  <conditionalFormatting sqref="AZ17:BD17 BB18:BC18">
    <cfRule type="containsText" dxfId="201" priority="76" operator="containsText" text=".">
      <formula>NOT(ISERROR(SEARCH(".",AZ17)))</formula>
    </cfRule>
    <cfRule type="containsText" dxfId="200" priority="77" operator="containsText" text="MODERADO">
      <formula>NOT(ISERROR(SEARCH("MODERADO",AZ17)))</formula>
    </cfRule>
    <cfRule type="containsText" dxfId="199" priority="78" operator="containsText" text="MAYOR">
      <formula>NOT(ISERROR(SEARCH("MAYOR",AZ17)))</formula>
    </cfRule>
    <cfRule type="containsText" dxfId="198" priority="79" operator="containsText" text="CATASTRÓFICO">
      <formula>NOT(ISERROR(SEARCH("CATASTRÓFICO",AZ17)))</formula>
    </cfRule>
  </conditionalFormatting>
  <conditionalFormatting sqref="AZ8:BD9 AZ15:BD15 AZ26:BD1048576">
    <cfRule type="containsText" dxfId="197" priority="84" operator="containsText" text=".">
      <formula>NOT(ISERROR(SEARCH(".",AZ8)))</formula>
    </cfRule>
  </conditionalFormatting>
  <conditionalFormatting sqref="AZ26:BD1048576">
    <cfRule type="containsText" dxfId="196" priority="81" operator="containsText" text="MODERADO">
      <formula>NOT(ISERROR(SEARCH("MODERADO",AZ26)))</formula>
    </cfRule>
    <cfRule type="containsText" dxfId="195" priority="82" operator="containsText" text="MAYOR">
      <formula>NOT(ISERROR(SEARCH("MAYOR",AZ26)))</formula>
    </cfRule>
    <cfRule type="containsText" dxfId="194" priority="83" operator="containsText" text="CATASTRÓFICO">
      <formula>NOT(ISERROR(SEARCH("CATASTRÓFICO",AZ26)))</formula>
    </cfRule>
  </conditionalFormatting>
  <conditionalFormatting sqref="A23:A25">
    <cfRule type="cellIs" dxfId="193" priority="1" operator="equal">
      <formula>"MODERADO"</formula>
    </cfRule>
    <cfRule type="cellIs" dxfId="192" priority="2" operator="equal">
      <formula>"MAYOR"</formula>
    </cfRule>
    <cfRule type="cellIs" dxfId="191" priority="3" operator="equal">
      <formula>"CATASTRÓFICO"</formula>
    </cfRule>
  </conditionalFormatting>
  <conditionalFormatting sqref="A23:A25">
    <cfRule type="cellIs" dxfId="190" priority="4" operator="equal">
      <formula>"BAJO"</formula>
    </cfRule>
  </conditionalFormatting>
  <dataValidations count="12">
    <dataValidation type="list" allowBlank="1" showInputMessage="1" showErrorMessage="1" sqref="BA23:BA25">
      <formula1>"1,2,3,4,5"</formula1>
    </dataValidation>
    <dataValidation type="list" allowBlank="1" showInputMessage="1" showErrorMessage="1" sqref="AF23:AX25">
      <formula1>"SI, NO"</formula1>
    </dataValidation>
    <dataValidation type="list" allowBlank="1" showInputMessage="1" showErrorMessage="1" sqref="CP23:CP25">
      <formula1>"Directamente, Indirectamente, No disminuye"</formula1>
    </dataValidation>
    <dataValidation type="list" allowBlank="1" showInputMessage="1" showErrorMessage="1" sqref="CO23:CO25">
      <formula1>"Directamente, No disminuye"</formula1>
    </dataValidation>
    <dataValidation type="list" allowBlank="1" showInputMessage="1" showErrorMessage="1" sqref="CK23:CK25">
      <formula1>"Siempre se ejecuta, Algunas veces, No se ejecuta"</formula1>
    </dataValidation>
    <dataValidation type="list" allowBlank="1" showInputMessage="1" showErrorMessage="1" sqref="CA23:CA25">
      <formula1>"Completa, Incompleta, No existe"</formula1>
    </dataValidation>
    <dataValidation type="list" allowBlank="1" showInputMessage="1" showErrorMessage="1" sqref="BZ23:BZ25">
      <formula1>"Se investigan y se resuelven oportunamente, No se investigan y se resuelven oportunamente"</formula1>
    </dataValidation>
    <dataValidation type="list" allowBlank="1" showInputMessage="1" showErrorMessage="1" sqref="BY23:BY25">
      <formula1>"Confiable, No confiable"</formula1>
    </dataValidation>
    <dataValidation type="list" allowBlank="1" showInputMessage="1" showErrorMessage="1" sqref="BX23:BX25">
      <formula1>"Prevenir, Detectar, No es un control"</formula1>
    </dataValidation>
    <dataValidation type="list" allowBlank="1" showInputMessage="1" showErrorMessage="1" sqref="BW23:BW25">
      <formula1>"Oportuna, Inoportuna"</formula1>
    </dataValidation>
    <dataValidation type="list" allowBlank="1" showInputMessage="1" showErrorMessage="1" sqref="BV23:BV25">
      <formula1>"Adecuado, Inadecuado"</formula1>
    </dataValidation>
    <dataValidation type="list" allowBlank="1" showInputMessage="1" showErrorMessage="1" sqref="BU23:BU25">
      <formula1>"Asignado, No asignado"</formula1>
    </dataValidation>
  </dataValidations>
  <pageMargins left="0.7" right="0.7" top="0.75" bottom="0.75" header="0.3" footer="0.3"/>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25"/>
  <sheetViews>
    <sheetView showGridLines="0" topLeftCell="AX1" zoomScale="40" zoomScaleNormal="40" zoomScalePageLayoutView="85" workbookViewId="0">
      <selection activeCell="CM25" sqref="CM25:CN25"/>
    </sheetView>
  </sheetViews>
  <sheetFormatPr baseColWidth="10" defaultColWidth="11.453125" defaultRowHeight="14.5" x14ac:dyDescent="0.35"/>
  <cols>
    <col min="1" max="1" width="11.453125" style="58"/>
    <col min="2" max="6" width="3.54296875" customWidth="1"/>
    <col min="7" max="11" width="2.54296875" customWidth="1"/>
    <col min="12" max="12" width="6.453125"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1" width="2.453125" customWidth="1"/>
    <col min="62" max="62" width="18.453125" customWidth="1"/>
    <col min="63" max="63" width="2.453125" customWidth="1"/>
    <col min="64" max="64" width="51.26953125" customWidth="1"/>
    <col min="65" max="65" width="19.453125" customWidth="1"/>
    <col min="66" max="72" width="2.453125" customWidth="1"/>
    <col min="73" max="73" width="22.453125" style="6" customWidth="1"/>
    <col min="74" max="74" width="33.1796875" style="6" customWidth="1"/>
    <col min="75" max="75" width="10.81640625" style="6" customWidth="1"/>
    <col min="76" max="76" width="8.54296875" style="6" customWidth="1"/>
    <col min="77" max="77" width="21.453125" style="6" customWidth="1"/>
    <col min="78" max="78" width="38.453125" style="6" customWidth="1"/>
    <col min="79" max="79" width="27.81640625" style="6" customWidth="1"/>
    <col min="80" max="81" width="4.453125" style="6" customWidth="1"/>
    <col min="82" max="82" width="4.1796875" style="6" customWidth="1"/>
    <col min="83" max="83" width="4.54296875" style="6" customWidth="1"/>
    <col min="84" max="84" width="5.453125" style="6" customWidth="1"/>
    <col min="85" max="85" width="5" style="6" customWidth="1"/>
    <col min="86" max="86" width="4.453125" style="6" customWidth="1"/>
    <col min="87" max="87" width="9.54296875" style="6" customWidth="1"/>
    <col min="88" max="88" width="11.54296875" style="6" customWidth="1"/>
    <col min="89" max="89" width="17.453125" style="6" customWidth="1"/>
    <col min="90" max="90" width="6.453125" style="6" customWidth="1"/>
    <col min="91" max="91" width="15.453125" style="6" customWidth="1"/>
    <col min="92" max="92" width="14" style="6" customWidth="1"/>
    <col min="93" max="93" width="34.453125" style="6" customWidth="1"/>
    <col min="94" max="94" width="31.1796875" style="6" customWidth="1"/>
    <col min="95" max="95" width="8.1796875" style="6" customWidth="1"/>
    <col min="96" max="96" width="7.54296875" style="6" customWidth="1"/>
    <col min="97" max="97" width="6.81640625" style="6" customWidth="1"/>
    <col min="98" max="98" width="6.453125" style="6" customWidth="1"/>
    <col min="99" max="100" width="13.453125" style="6" customWidth="1"/>
    <col min="101" max="329"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R1" s="6"/>
      <c r="BS1" s="6"/>
      <c r="BT1" s="6"/>
      <c r="CT1"/>
      <c r="CU1"/>
      <c r="CV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COUNTIF($CU$23:$CU$276,AD2)</f>
        <v>0</v>
      </c>
      <c r="BB2"/>
      <c r="BC2"/>
      <c r="BD2"/>
      <c r="BR2" s="6"/>
      <c r="BS2" s="6"/>
      <c r="BT2" s="6"/>
      <c r="CT2"/>
      <c r="CU2"/>
      <c r="CV2"/>
    </row>
    <row r="3" spans="1:100" ht="15" customHeight="1" x14ac:dyDescent="0.35">
      <c r="A3"/>
      <c r="D3" s="195" t="s">
        <v>664</v>
      </c>
      <c r="E3" s="195"/>
      <c r="F3" s="195"/>
      <c r="G3" s="195"/>
      <c r="H3" s="195"/>
      <c r="I3" s="195"/>
      <c r="J3" s="195"/>
      <c r="K3" s="195" t="s">
        <v>472</v>
      </c>
      <c r="L3" s="195"/>
      <c r="M3" s="195"/>
      <c r="N3" s="195"/>
      <c r="O3" s="195"/>
      <c r="P3" s="195"/>
      <c r="Q3" s="195"/>
      <c r="R3" s="195"/>
      <c r="S3" s="195"/>
      <c r="T3" s="195"/>
      <c r="U3" s="195"/>
      <c r="V3" s="195"/>
      <c r="W3" s="195"/>
      <c r="X3" s="195"/>
      <c r="Y3" s="195"/>
      <c r="Z3" s="195"/>
      <c r="AA3" s="195"/>
      <c r="AB3" s="195"/>
      <c r="AC3" s="32"/>
      <c r="AD3" s="33" t="s">
        <v>26</v>
      </c>
      <c r="AE3" s="33">
        <f>COUNTIF($CU$23:$CU$276,AD3)</f>
        <v>3</v>
      </c>
      <c r="BB3"/>
      <c r="BC3"/>
      <c r="BD3"/>
      <c r="BR3" s="6"/>
      <c r="BS3" s="6"/>
      <c r="BT3" s="6"/>
      <c r="CT3"/>
      <c r="CU3"/>
      <c r="CV3"/>
    </row>
    <row r="4" spans="1:100" x14ac:dyDescent="0.35">
      <c r="A4"/>
      <c r="AC4" s="32"/>
      <c r="AD4" s="33" t="s">
        <v>21</v>
      </c>
      <c r="AE4" s="33">
        <f>COUNTIF($CU$23:$CU$276,AD4)</f>
        <v>0</v>
      </c>
      <c r="BB4"/>
      <c r="BC4"/>
      <c r="BD4"/>
      <c r="BR4" s="6"/>
      <c r="BS4" s="6"/>
      <c r="BT4" s="6"/>
      <c r="CT4"/>
      <c r="CU4"/>
      <c r="CV4"/>
    </row>
    <row r="5" spans="1:100"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COUNTIF($CU$23:$CU$276,AD5)</f>
        <v>0</v>
      </c>
      <c r="BB5"/>
      <c r="BC5"/>
      <c r="BD5"/>
      <c r="BR5" s="6"/>
      <c r="BS5" s="6"/>
      <c r="BT5" s="6"/>
      <c r="CT5"/>
      <c r="CU5"/>
      <c r="CV5"/>
    </row>
    <row r="6" spans="1:100" x14ac:dyDescent="0.35">
      <c r="A6"/>
      <c r="D6" s="52" t="s">
        <v>473</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c r="BC6"/>
      <c r="BD6"/>
      <c r="BR6" s="6"/>
      <c r="BS6" s="6"/>
      <c r="BT6" s="6"/>
      <c r="CT6"/>
      <c r="CU6"/>
      <c r="CV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257.14999999999998" customHeight="1" x14ac:dyDescent="0.35">
      <c r="A23" s="68" t="s">
        <v>353</v>
      </c>
      <c r="B23" s="185" t="s">
        <v>474</v>
      </c>
      <c r="C23" s="185"/>
      <c r="D23" s="185"/>
      <c r="E23" s="185"/>
      <c r="F23" s="185"/>
      <c r="G23" s="213" t="s">
        <v>475</v>
      </c>
      <c r="H23" s="213"/>
      <c r="I23" s="213"/>
      <c r="J23" s="213"/>
      <c r="K23" s="213"/>
      <c r="L23" s="213"/>
      <c r="M23" s="213"/>
      <c r="N23" s="213"/>
      <c r="O23" s="191" t="s">
        <v>476</v>
      </c>
      <c r="P23" s="191"/>
      <c r="Q23" s="191"/>
      <c r="R23" s="191"/>
      <c r="S23" s="191"/>
      <c r="T23" s="191"/>
      <c r="U23" s="191"/>
      <c r="V23" s="191"/>
      <c r="W23" s="62" t="s">
        <v>595</v>
      </c>
      <c r="X23" s="191" t="s">
        <v>477</v>
      </c>
      <c r="Y23" s="191"/>
      <c r="Z23" s="191"/>
      <c r="AA23" s="191"/>
      <c r="AB23" s="191"/>
      <c r="AC23" s="191"/>
      <c r="AD23" s="191"/>
      <c r="AE23" s="191"/>
      <c r="AF23" s="61" t="s">
        <v>159</v>
      </c>
      <c r="AG23" s="61" t="s">
        <v>160</v>
      </c>
      <c r="AH23" s="61" t="s">
        <v>159</v>
      </c>
      <c r="AI23" s="61" t="s">
        <v>159</v>
      </c>
      <c r="AJ23" s="61" t="s">
        <v>159</v>
      </c>
      <c r="AK23" s="61" t="s">
        <v>159</v>
      </c>
      <c r="AL23" s="61" t="s">
        <v>159</v>
      </c>
      <c r="AM23" s="61" t="s">
        <v>160</v>
      </c>
      <c r="AN23" s="61" t="s">
        <v>159</v>
      </c>
      <c r="AO23" s="61" t="s">
        <v>159</v>
      </c>
      <c r="AP23" s="61" t="s">
        <v>159</v>
      </c>
      <c r="AQ23" s="61" t="s">
        <v>159</v>
      </c>
      <c r="AR23" s="61" t="s">
        <v>160</v>
      </c>
      <c r="AS23" s="61" t="s">
        <v>160</v>
      </c>
      <c r="AT23" s="61" t="s">
        <v>159</v>
      </c>
      <c r="AU23" s="61" t="s">
        <v>160</v>
      </c>
      <c r="AV23" s="61" t="s">
        <v>160</v>
      </c>
      <c r="AW23" s="61" t="s">
        <v>160</v>
      </c>
      <c r="AX23" s="61" t="s">
        <v>160</v>
      </c>
      <c r="AY23" s="61">
        <f t="shared" ref="AY23:AY25" si="0">COUNTIF(AF23:AX23, "SI")</f>
        <v>11</v>
      </c>
      <c r="AZ23" s="61" t="str">
        <f t="shared" ref="AZ23:AZ25" si="1">IF($AU23="SI","CATASTRÓFICO",IF($AY23=0,".",IF($AY23&lt;6,"MODERADO",IF($AY23&lt;12,"MAYOR","CATASTRÓFICO"))))</f>
        <v>MAYOR</v>
      </c>
      <c r="BA23" s="61">
        <v>2</v>
      </c>
      <c r="BB23" s="61">
        <f t="shared" ref="BB23:BB25" si="2">IF(AZ23="MODERADO",3,IF(AZ23="MAYOR",4,IF(AZ23="CATASTRÓFICO",5,"0")))</f>
        <v>4</v>
      </c>
      <c r="BC23" s="61">
        <f t="shared" ref="BC23:BC25" si="3">IF($BB23=5,5,IF(AND($BB23=4,$BA23&gt;2),5,IF(AND($BB23=4,$BA23&lt;3),4,IF(AND($BB23=3,$BA23=5),5,IF(AND($BB23=3,$BA23&gt;2),4,IF(AND($BB23=3,$BA23&lt;3),3,0))))))</f>
        <v>4</v>
      </c>
      <c r="BD23" s="61" t="str">
        <f t="shared" ref="BD23:BD25" si="4">IF(BC23=5,"CATASTRÓFICO",IF(BC23=4,"MAYOR",IF(BC23=3,"MODERADO",".")))</f>
        <v>MAYOR</v>
      </c>
      <c r="BE23" s="231" t="s">
        <v>679</v>
      </c>
      <c r="BF23" s="230"/>
      <c r="BG23" s="230"/>
      <c r="BH23" s="230"/>
      <c r="BI23" s="230"/>
      <c r="BJ23" s="230"/>
      <c r="BK23" s="230"/>
      <c r="BL23" s="230"/>
      <c r="BM23" s="64" t="s">
        <v>678</v>
      </c>
      <c r="BN23" s="191" t="s">
        <v>478</v>
      </c>
      <c r="BO23" s="191"/>
      <c r="BP23" s="191"/>
      <c r="BQ23" s="191"/>
      <c r="BR23" s="191"/>
      <c r="BS23" s="191"/>
      <c r="BT23" s="191"/>
      <c r="BU23" s="60" t="s">
        <v>164</v>
      </c>
      <c r="BV23" s="60" t="s">
        <v>165</v>
      </c>
      <c r="BW23" s="60" t="s">
        <v>166</v>
      </c>
      <c r="BX23" s="60" t="s">
        <v>479</v>
      </c>
      <c r="BY23" s="60" t="s">
        <v>168</v>
      </c>
      <c r="BZ23" s="60" t="s">
        <v>169</v>
      </c>
      <c r="CA23" s="60" t="s">
        <v>170</v>
      </c>
      <c r="CB23" s="60">
        <f>IFERROR(IF(BU23="Asignado", 15, 0), "")</f>
        <v>15</v>
      </c>
      <c r="CC23" s="60">
        <f>IFERROR(IF(BV23="Adecuado", 15, 0), "")</f>
        <v>15</v>
      </c>
      <c r="CD23" s="60">
        <f>IFERROR(IF(BW23="Oportuna", 15, 0), "")</f>
        <v>15</v>
      </c>
      <c r="CE23" s="60">
        <f>IFERROR(IF(BX23="Prevenir", 15,IF(BX23="Detectar", 10, 0)), "")</f>
        <v>10</v>
      </c>
      <c r="CF23" s="60">
        <f>IFERROR(IF(BY23="Confiable", 15, 0), "")</f>
        <v>15</v>
      </c>
      <c r="CG23" s="60">
        <f>IFERROR(IF(BZ23="Se investigan y se resuelven oportunamente", 15, 0), "")</f>
        <v>15</v>
      </c>
      <c r="CH23" s="60">
        <f>IFERROR(IF(CA23="Completa", 10,IF(CA23="Incompleta",5, 0)), "")</f>
        <v>10</v>
      </c>
      <c r="CI23" s="60">
        <f>SUM(CB23:CH23)</f>
        <v>95</v>
      </c>
      <c r="CJ23" s="68" t="str">
        <f>IF(CI23&lt;=85, "Debil", IF(CI23&lt;=95, "Moderado", IF(CI23&lt;=100,"Fuerte","")))</f>
        <v>Moderado</v>
      </c>
      <c r="CK23" s="68" t="s">
        <v>171</v>
      </c>
      <c r="CL23" s="68" t="str">
        <f>IF(CK23="Siempre se ejecuta","Fuerte",IF(CK23="Algunas veces","Moderado",IF(CK23="No se ejecuta","Debil","")))</f>
        <v>Fuerte</v>
      </c>
      <c r="CM23" s="68" t="str">
        <f>IF(OR(CL23="Debil",CJ23="Debil"),"Debil", IF(OR(CL23="Moderado",CJ23="Moderado"), "Moderado", "Fuerte"))</f>
        <v>Moderado</v>
      </c>
      <c r="CN23" s="68" t="str">
        <f>CM23</f>
        <v>Moderado</v>
      </c>
      <c r="CO23" s="60" t="s">
        <v>172</v>
      </c>
      <c r="CP23" s="60" t="s">
        <v>172</v>
      </c>
      <c r="CQ23" s="60">
        <f>IF(CO23="Directamente",IF(CN23="Fuerte", 2, IF(CN23="Moderado", 1,0)),0)</f>
        <v>1</v>
      </c>
      <c r="CR23" s="60">
        <f>IF(CP23="Directamente",IF(CN23="Fuerte",2,IF(CN23="Moderado",1,0)),IF(AND(CP23="Indirectamente",CN23="Fuerte"),1,0))</f>
        <v>1</v>
      </c>
      <c r="CS23" s="60">
        <f>IF(BA23-CQ23&lt;=0,1,BA23-CQ23)</f>
        <v>1</v>
      </c>
      <c r="CT23" s="60">
        <f>IF(BB23-CR23&lt;=0,1,BB23-CR23)</f>
        <v>3</v>
      </c>
      <c r="CU23" s="60" t="str">
        <f>IF(CP23&lt;&gt;"",INDEX('Ayuda Diligenciamiento'!$AG$11:$AK$15,MATCH(CS23,'Ayuda Diligenciamiento'!$AF$11:$AF$15,0),MATCH(CT23,'Ayuda Diligenciamiento'!$AG$10:$AK$10,0)),"")</f>
        <v>MODERADO</v>
      </c>
      <c r="CV23" s="60">
        <f>IF(CU23="BAJO",1,IF(CU23="MODERADO",3,IF(CU23="MAYOR",4,5)))</f>
        <v>3</v>
      </c>
    </row>
    <row r="24" spans="1:100" ht="363" customHeight="1" x14ac:dyDescent="0.35">
      <c r="A24" s="68" t="s">
        <v>361</v>
      </c>
      <c r="B24" s="185" t="s">
        <v>716</v>
      </c>
      <c r="C24" s="185"/>
      <c r="D24" s="185"/>
      <c r="E24" s="185"/>
      <c r="F24" s="185"/>
      <c r="G24" s="213" t="s">
        <v>629</v>
      </c>
      <c r="H24" s="213"/>
      <c r="I24" s="213"/>
      <c r="J24" s="213"/>
      <c r="K24" s="213"/>
      <c r="L24" s="213"/>
      <c r="M24" s="213"/>
      <c r="N24" s="213"/>
      <c r="O24" s="191" t="s">
        <v>476</v>
      </c>
      <c r="P24" s="191"/>
      <c r="Q24" s="191"/>
      <c r="R24" s="191"/>
      <c r="S24" s="191"/>
      <c r="T24" s="191"/>
      <c r="U24" s="191"/>
      <c r="V24" s="191"/>
      <c r="W24" s="62" t="s">
        <v>595</v>
      </c>
      <c r="X24" s="191" t="s">
        <v>477</v>
      </c>
      <c r="Y24" s="191"/>
      <c r="Z24" s="191"/>
      <c r="AA24" s="191"/>
      <c r="AB24" s="191"/>
      <c r="AC24" s="191"/>
      <c r="AD24" s="191"/>
      <c r="AE24" s="191"/>
      <c r="AF24" s="61" t="s">
        <v>159</v>
      </c>
      <c r="AG24" s="61" t="s">
        <v>159</v>
      </c>
      <c r="AH24" s="61" t="s">
        <v>159</v>
      </c>
      <c r="AI24" s="61" t="s">
        <v>159</v>
      </c>
      <c r="AJ24" s="61" t="s">
        <v>159</v>
      </c>
      <c r="AK24" s="61" t="s">
        <v>159</v>
      </c>
      <c r="AL24" s="61" t="s">
        <v>159</v>
      </c>
      <c r="AM24" s="61" t="s">
        <v>160</v>
      </c>
      <c r="AN24" s="61" t="s">
        <v>160</v>
      </c>
      <c r="AO24" s="61" t="s">
        <v>159</v>
      </c>
      <c r="AP24" s="61" t="s">
        <v>159</v>
      </c>
      <c r="AQ24" s="61" t="s">
        <v>159</v>
      </c>
      <c r="AR24" s="61" t="s">
        <v>160</v>
      </c>
      <c r="AS24" s="61" t="s">
        <v>160</v>
      </c>
      <c r="AT24" s="61" t="s">
        <v>159</v>
      </c>
      <c r="AU24" s="61" t="s">
        <v>160</v>
      </c>
      <c r="AV24" s="61" t="s">
        <v>160</v>
      </c>
      <c r="AW24" s="61" t="s">
        <v>160</v>
      </c>
      <c r="AX24" s="61" t="s">
        <v>160</v>
      </c>
      <c r="AY24" s="61">
        <f t="shared" si="0"/>
        <v>11</v>
      </c>
      <c r="AZ24" s="61" t="str">
        <f t="shared" si="1"/>
        <v>MAYOR</v>
      </c>
      <c r="BA24" s="61">
        <v>2</v>
      </c>
      <c r="BB24" s="61">
        <f t="shared" si="2"/>
        <v>4</v>
      </c>
      <c r="BC24" s="61">
        <f t="shared" si="3"/>
        <v>4</v>
      </c>
      <c r="BD24" s="61" t="str">
        <f t="shared" si="4"/>
        <v>MAYOR</v>
      </c>
      <c r="BE24" s="192" t="s">
        <v>680</v>
      </c>
      <c r="BF24" s="216"/>
      <c r="BG24" s="216"/>
      <c r="BH24" s="216"/>
      <c r="BI24" s="216"/>
      <c r="BJ24" s="216"/>
      <c r="BK24" s="216"/>
      <c r="BL24" s="216"/>
      <c r="BM24" s="64" t="s">
        <v>630</v>
      </c>
      <c r="BN24" s="191" t="s">
        <v>631</v>
      </c>
      <c r="BO24" s="191"/>
      <c r="BP24" s="191"/>
      <c r="BQ24" s="191"/>
      <c r="BR24" s="191"/>
      <c r="BS24" s="191"/>
      <c r="BT24" s="191"/>
      <c r="BU24" s="60" t="s">
        <v>164</v>
      </c>
      <c r="BV24" s="60" t="s">
        <v>165</v>
      </c>
      <c r="BW24" s="60" t="s">
        <v>166</v>
      </c>
      <c r="BX24" s="60" t="s">
        <v>479</v>
      </c>
      <c r="BY24" s="60" t="s">
        <v>168</v>
      </c>
      <c r="BZ24" s="60" t="s">
        <v>169</v>
      </c>
      <c r="CA24" s="60" t="s">
        <v>170</v>
      </c>
      <c r="CB24" s="60">
        <f t="shared" ref="CB24" si="5">IFERROR(IF(BU24="Asignado", 15, 0), "")</f>
        <v>15</v>
      </c>
      <c r="CC24" s="60">
        <f t="shared" ref="CC24" si="6">IFERROR(IF(BV24="Adecuado", 15, 0), "")</f>
        <v>15</v>
      </c>
      <c r="CD24" s="60">
        <f t="shared" ref="CD24" si="7">IFERROR(IF(BW24="Oportuna", 15, 0), "")</f>
        <v>15</v>
      </c>
      <c r="CE24" s="60">
        <f t="shared" ref="CE24" si="8">IFERROR(IF(BX24="Prevenir", 15,IF(BX24="Detectar", 10, 0)), "")</f>
        <v>10</v>
      </c>
      <c r="CF24" s="60">
        <f t="shared" ref="CF24" si="9">IFERROR(IF(BY24="Confiable", 15, 0), "")</f>
        <v>15</v>
      </c>
      <c r="CG24" s="60">
        <f t="shared" ref="CG24" si="10">IFERROR(IF(BZ24="Se investigan y se resuelven oportunamente", 15, 0), "")</f>
        <v>15</v>
      </c>
      <c r="CH24" s="60">
        <f t="shared" ref="CH24" si="11">IFERROR(IF(CA24="Completa", 10,IF(CA24="Incompleta",5, 0)), "")</f>
        <v>10</v>
      </c>
      <c r="CI24" s="60">
        <f t="shared" ref="CI24" si="12">SUM(CB24:CH24)</f>
        <v>95</v>
      </c>
      <c r="CJ24" s="68" t="str">
        <f t="shared" ref="CJ24" si="13">IF(CI24&lt;=85, "Debil", IF(CI24&lt;=95, "Moderado", IF(CI24&lt;=100,"Fuerte","")))</f>
        <v>Moderado</v>
      </c>
      <c r="CK24" s="68" t="s">
        <v>171</v>
      </c>
      <c r="CL24" s="68" t="str">
        <f t="shared" ref="CL24" si="14">IF(CK24="Siempre se ejecuta","Fuerte",IF(CK24="Algunas veces","Moderado",IF(CK24="No se ejecuta","Debil","")))</f>
        <v>Fuerte</v>
      </c>
      <c r="CM24" s="68" t="str">
        <f t="shared" ref="CM24" si="15">IF(OR(CL24="Debil",CJ24="Debil"),"Debil", IF(OR(CL24="Moderado",CJ24="Moderado"), "Moderado", "Fuerte"))</f>
        <v>Moderado</v>
      </c>
      <c r="CN24" s="68" t="str">
        <f t="shared" ref="CN24" si="16">CM24</f>
        <v>Moderado</v>
      </c>
      <c r="CO24" s="60" t="s">
        <v>172</v>
      </c>
      <c r="CP24" s="60" t="s">
        <v>172</v>
      </c>
      <c r="CQ24" s="60">
        <f t="shared" ref="CQ24" si="17">IF(CO24="Directamente",IF(CN24="Fuerte", 2, IF(CN24="Moderado", 1,0)),0)</f>
        <v>1</v>
      </c>
      <c r="CR24" s="60">
        <f t="shared" ref="CR24" si="18">IF(CP24="Directamente",IF(CN24="Fuerte",2,IF(CN24="Moderado",1,0)),IF(AND(CP24="Indirectamente",CN24="Fuerte"),1,0))</f>
        <v>1</v>
      </c>
      <c r="CS24" s="60">
        <f t="shared" ref="CS24" si="19">IF(BA24-CQ24&lt;=0,1,BA24-CQ24)</f>
        <v>1</v>
      </c>
      <c r="CT24" s="60">
        <f t="shared" ref="CT24" si="20">IF(BB24-CR24&lt;=0,1,BB24-CR24)</f>
        <v>3</v>
      </c>
      <c r="CU24" s="60" t="str">
        <f>IF(CP24&lt;&gt;"",INDEX('Ayuda Diligenciamiento'!$AG$11:$AK$15,MATCH(CS24,'Ayuda Diligenciamiento'!$AF$11:$AF$15,0),MATCH(CT24,'Ayuda Diligenciamiento'!$AG$10:$AK$10,0)),"")</f>
        <v>MODERADO</v>
      </c>
      <c r="CV24" s="60">
        <f t="shared" ref="CV24:CV25" si="21">IF(CU24="BAJO",1,IF(CU24="MODERADO",3,IF(CU24="MAYOR",4,5)))</f>
        <v>3</v>
      </c>
    </row>
    <row r="25" spans="1:100" ht="140.15" customHeight="1" x14ac:dyDescent="0.35">
      <c r="A25" s="68" t="s">
        <v>367</v>
      </c>
      <c r="B25" s="185" t="s">
        <v>481</v>
      </c>
      <c r="C25" s="185"/>
      <c r="D25" s="185"/>
      <c r="E25" s="185"/>
      <c r="F25" s="185"/>
      <c r="G25" s="213" t="s">
        <v>482</v>
      </c>
      <c r="H25" s="213"/>
      <c r="I25" s="213"/>
      <c r="J25" s="213"/>
      <c r="K25" s="213"/>
      <c r="L25" s="213"/>
      <c r="M25" s="213"/>
      <c r="N25" s="213"/>
      <c r="O25" s="191" t="s">
        <v>476</v>
      </c>
      <c r="P25" s="191"/>
      <c r="Q25" s="191"/>
      <c r="R25" s="191"/>
      <c r="S25" s="191"/>
      <c r="T25" s="191"/>
      <c r="U25" s="191"/>
      <c r="V25" s="191"/>
      <c r="W25" s="62" t="s">
        <v>595</v>
      </c>
      <c r="X25" s="191" t="s">
        <v>480</v>
      </c>
      <c r="Y25" s="191"/>
      <c r="Z25" s="191"/>
      <c r="AA25" s="191"/>
      <c r="AB25" s="191"/>
      <c r="AC25" s="191"/>
      <c r="AD25" s="191"/>
      <c r="AE25" s="191"/>
      <c r="AF25" s="61" t="s">
        <v>159</v>
      </c>
      <c r="AG25" s="61" t="s">
        <v>159</v>
      </c>
      <c r="AH25" s="61" t="s">
        <v>160</v>
      </c>
      <c r="AI25" s="61" t="s">
        <v>160</v>
      </c>
      <c r="AJ25" s="61" t="s">
        <v>160</v>
      </c>
      <c r="AK25" s="61" t="s">
        <v>159</v>
      </c>
      <c r="AL25" s="61" t="s">
        <v>160</v>
      </c>
      <c r="AM25" s="61" t="s">
        <v>160</v>
      </c>
      <c r="AN25" s="61" t="s">
        <v>160</v>
      </c>
      <c r="AO25" s="61" t="s">
        <v>159</v>
      </c>
      <c r="AP25" s="61" t="s">
        <v>159</v>
      </c>
      <c r="AQ25" s="61" t="s">
        <v>159</v>
      </c>
      <c r="AR25" s="61" t="s">
        <v>159</v>
      </c>
      <c r="AS25" s="61" t="s">
        <v>159</v>
      </c>
      <c r="AT25" s="61" t="s">
        <v>159</v>
      </c>
      <c r="AU25" s="61" t="s">
        <v>160</v>
      </c>
      <c r="AV25" s="61" t="s">
        <v>159</v>
      </c>
      <c r="AW25" s="61" t="s">
        <v>160</v>
      </c>
      <c r="AX25" s="61" t="s">
        <v>160</v>
      </c>
      <c r="AY25" s="61">
        <f t="shared" si="0"/>
        <v>10</v>
      </c>
      <c r="AZ25" s="61" t="str">
        <f t="shared" si="1"/>
        <v>MAYOR</v>
      </c>
      <c r="BA25" s="61">
        <v>1</v>
      </c>
      <c r="BB25" s="61">
        <f t="shared" si="2"/>
        <v>4</v>
      </c>
      <c r="BC25" s="61">
        <f t="shared" si="3"/>
        <v>4</v>
      </c>
      <c r="BD25" s="61" t="str">
        <f t="shared" si="4"/>
        <v>MAYOR</v>
      </c>
      <c r="BE25" s="191" t="s">
        <v>483</v>
      </c>
      <c r="BF25" s="191"/>
      <c r="BG25" s="191"/>
      <c r="BH25" s="191"/>
      <c r="BI25" s="191"/>
      <c r="BJ25" s="191"/>
      <c r="BK25" s="191"/>
      <c r="BL25" s="191"/>
      <c r="BM25" s="64" t="s">
        <v>484</v>
      </c>
      <c r="BN25" s="191" t="s">
        <v>485</v>
      </c>
      <c r="BO25" s="191"/>
      <c r="BP25" s="191"/>
      <c r="BQ25" s="191"/>
      <c r="BR25" s="191"/>
      <c r="BS25" s="191"/>
      <c r="BT25" s="191"/>
      <c r="BU25" s="60" t="s">
        <v>164</v>
      </c>
      <c r="BV25" s="60" t="s">
        <v>165</v>
      </c>
      <c r="BW25" s="60" t="s">
        <v>166</v>
      </c>
      <c r="BX25" s="60" t="s">
        <v>167</v>
      </c>
      <c r="BY25" s="60" t="s">
        <v>168</v>
      </c>
      <c r="BZ25" s="60" t="s">
        <v>169</v>
      </c>
      <c r="CA25" s="60" t="s">
        <v>170</v>
      </c>
      <c r="CB25" s="60">
        <f t="shared" ref="CB25" si="22">IFERROR(IF(BU25="Asignado", 15, 0), "")</f>
        <v>15</v>
      </c>
      <c r="CC25" s="60">
        <f t="shared" ref="CC25" si="23">IFERROR(IF(BV25="Adecuado", 15, 0), "")</f>
        <v>15</v>
      </c>
      <c r="CD25" s="60">
        <f t="shared" ref="CD25" si="24">IFERROR(IF(BW25="Oportuna", 15, 0), "")</f>
        <v>15</v>
      </c>
      <c r="CE25" s="60">
        <f t="shared" ref="CE25" si="25">IFERROR(IF(BX25="Prevenir", 15,IF(BX25="Detectar", 10, 0)), "")</f>
        <v>15</v>
      </c>
      <c r="CF25" s="60">
        <f t="shared" ref="CF25" si="26">IFERROR(IF(BY25="Confiable", 15, 0), "")</f>
        <v>15</v>
      </c>
      <c r="CG25" s="60">
        <f t="shared" ref="CG25" si="27">IFERROR(IF(BZ25="Se investigan y se resuelven oportunamente", 15, 0), "")</f>
        <v>15</v>
      </c>
      <c r="CH25" s="60">
        <f t="shared" ref="CH25" si="28">IFERROR(IF(CA25="Completa", 10,IF(CA25="Incompleta",5, 0)), "")</f>
        <v>10</v>
      </c>
      <c r="CI25" s="60">
        <f t="shared" ref="CI25" si="29">SUM(CB25:CH25)</f>
        <v>100</v>
      </c>
      <c r="CJ25" s="249" t="str">
        <f t="shared" ref="CJ25" si="30">IF(CI25&lt;=85, "Debil", IF(CI25&lt;=95, "Moderado", IF(CI25&lt;=100,"Fuerte","")))</f>
        <v>Fuerte</v>
      </c>
      <c r="CK25" s="60" t="s">
        <v>171</v>
      </c>
      <c r="CL25" s="60" t="str">
        <f t="shared" ref="CL25" si="31">IF(CK25="Siempre se ejecuta","Fuerte",IF(CK25="Algunas veces","Moderado",IF(CK25="No se ejecuta","Debil","")))</f>
        <v>Fuerte</v>
      </c>
      <c r="CM25" s="249" t="str">
        <f t="shared" ref="CM25" si="32">IF(OR(CL25="Debil",CJ25="Debil"),"Debil", IF(OR(CL25="Moderado",CJ25="Moderado"), "Moderado", "Fuerte"))</f>
        <v>Fuerte</v>
      </c>
      <c r="CN25" s="249" t="str">
        <f t="shared" ref="CN25" si="33">CM25</f>
        <v>Fuerte</v>
      </c>
      <c r="CO25" s="60" t="s">
        <v>172</v>
      </c>
      <c r="CP25" s="60" t="s">
        <v>193</v>
      </c>
      <c r="CQ25" s="60">
        <f t="shared" ref="CQ25" si="34">IF(CO25="Directamente",IF(CN25="Fuerte", 2, IF(CN25="Moderado", 1,0)),0)</f>
        <v>2</v>
      </c>
      <c r="CR25" s="60">
        <f t="shared" ref="CR25" si="35">IF(CP25="Directamente",IF(CN25="Fuerte",2,IF(CN25="Moderado",1,0)),IF(AND(CP25="Indirectamente",CN25="Fuerte"),1,0))</f>
        <v>1</v>
      </c>
      <c r="CS25" s="60">
        <f t="shared" ref="CS25" si="36">IF(BA25-CQ25&lt;=0,1,BA25-CQ25)</f>
        <v>1</v>
      </c>
      <c r="CT25" s="60">
        <f t="shared" ref="CT25" si="37">IF(BB25-CR25&lt;=0,1,BB25-CR25)</f>
        <v>3</v>
      </c>
      <c r="CU25" s="60" t="str">
        <f>IF(CP25&lt;&gt;"",INDEX('Ayuda Diligenciamiento'!$AG$11:$AK$15,MATCH(CS25,'Ayuda Diligenciamiento'!$AF$11:$AF$15,0),MATCH(CT25,'Ayuda Diligenciamiento'!$AG$10:$AK$10,0)),"")</f>
        <v>MODERADO</v>
      </c>
      <c r="CV25" s="60">
        <f t="shared" si="21"/>
        <v>3</v>
      </c>
    </row>
  </sheetData>
  <mergeCells count="92">
    <mergeCell ref="A17:A22"/>
    <mergeCell ref="AZ18:AZ22"/>
    <mergeCell ref="BA18:BA22"/>
    <mergeCell ref="BD18:BD22"/>
    <mergeCell ref="B25:F25"/>
    <mergeCell ref="G25:N25"/>
    <mergeCell ref="O25:V25"/>
    <mergeCell ref="X25:AE25"/>
    <mergeCell ref="B24:F24"/>
    <mergeCell ref="G24:N24"/>
    <mergeCell ref="B23:F23"/>
    <mergeCell ref="G23:N23"/>
    <mergeCell ref="G17:N22"/>
    <mergeCell ref="BE25:BL25"/>
    <mergeCell ref="O23:V23"/>
    <mergeCell ref="X23:AE23"/>
    <mergeCell ref="W17:W22"/>
    <mergeCell ref="AY18:AY22"/>
    <mergeCell ref="X24:AE24"/>
    <mergeCell ref="BE24:BL24"/>
    <mergeCell ref="BE23:BL23"/>
    <mergeCell ref="O24:V24"/>
    <mergeCell ref="BC18:BC22"/>
    <mergeCell ref="O17:V22"/>
    <mergeCell ref="AM18:AM22"/>
    <mergeCell ref="AN18:AN22"/>
    <mergeCell ref="BN25:BT25"/>
    <mergeCell ref="BE16:BT16"/>
    <mergeCell ref="BE17:BL22"/>
    <mergeCell ref="AX18:AX22"/>
    <mergeCell ref="AF16:BD16"/>
    <mergeCell ref="AF17:AX17"/>
    <mergeCell ref="BB18:BB22"/>
    <mergeCell ref="AT18:AT22"/>
    <mergeCell ref="AU18:AU22"/>
    <mergeCell ref="AV18:AV22"/>
    <mergeCell ref="AR18:AR22"/>
    <mergeCell ref="AS18:AS22"/>
    <mergeCell ref="BN23:BT23"/>
    <mergeCell ref="AO18:AO22"/>
    <mergeCell ref="AP18:AP22"/>
    <mergeCell ref="AW18:AW22"/>
    <mergeCell ref="E1:AB1"/>
    <mergeCell ref="D2:J2"/>
    <mergeCell ref="K2:AB2"/>
    <mergeCell ref="D3:J3"/>
    <mergeCell ref="K3:AB3"/>
    <mergeCell ref="BU17:BU22"/>
    <mergeCell ref="BM17:BM22"/>
    <mergeCell ref="BN17:BT22"/>
    <mergeCell ref="BX17:BX22"/>
    <mergeCell ref="M15:BL15"/>
    <mergeCell ref="B16:AE16"/>
    <mergeCell ref="AQ18:AQ22"/>
    <mergeCell ref="B17:F22"/>
    <mergeCell ref="AL18:AL22"/>
    <mergeCell ref="AF18:AF22"/>
    <mergeCell ref="AG18:AG22"/>
    <mergeCell ref="AH18:AH22"/>
    <mergeCell ref="AI18:AI22"/>
    <mergeCell ref="AJ18:AJ22"/>
    <mergeCell ref="AK18:AK22"/>
    <mergeCell ref="X17:AE22"/>
    <mergeCell ref="BY17:BY22"/>
    <mergeCell ref="CL17:CL22"/>
    <mergeCell ref="BV17:BV22"/>
    <mergeCell ref="CS17:CS22"/>
    <mergeCell ref="CG17:CG22"/>
    <mergeCell ref="CQ17:CQ22"/>
    <mergeCell ref="CN17:CN22"/>
    <mergeCell ref="CO17:CO22"/>
    <mergeCell ref="CM17:CM22"/>
    <mergeCell ref="CP17:CP22"/>
    <mergeCell ref="CH17:CH22"/>
    <mergeCell ref="CI17:CI22"/>
    <mergeCell ref="BW17:BW22"/>
    <mergeCell ref="BU16:CN16"/>
    <mergeCell ref="CO16:CV16"/>
    <mergeCell ref="BN24:BT24"/>
    <mergeCell ref="CT17:CT22"/>
    <mergeCell ref="CU17:CU22"/>
    <mergeCell ref="CV17:CV22"/>
    <mergeCell ref="CJ17:CJ22"/>
    <mergeCell ref="CK17:CK22"/>
    <mergeCell ref="BZ17:BZ22"/>
    <mergeCell ref="CA17:CA22"/>
    <mergeCell ref="CB17:CB22"/>
    <mergeCell ref="CC17:CC22"/>
    <mergeCell ref="CD17:CD22"/>
    <mergeCell ref="CE17:CE22"/>
    <mergeCell ref="CR17:CR22"/>
    <mergeCell ref="CF17:CF22"/>
  </mergeCells>
  <phoneticPr fontId="25" type="noConversion"/>
  <conditionalFormatting sqref="BM23:BN25 BU23:CV25 W23:W274 B26:V276 X26:CV276">
    <cfRule type="cellIs" dxfId="189" priority="13" operator="equal">
      <formula>"MODERADO"</formula>
    </cfRule>
    <cfRule type="cellIs" dxfId="188" priority="14" operator="equal">
      <formula>"MAYOR"</formula>
    </cfRule>
    <cfRule type="cellIs" dxfId="187" priority="15" operator="equal">
      <formula>"CATASTRÓFICO"</formula>
    </cfRule>
  </conditionalFormatting>
  <conditionalFormatting sqref="AZ23:BA25 BC23:BD25">
    <cfRule type="containsText" dxfId="186" priority="78" operator="containsText" text=".">
      <formula>NOT(ISERROR(SEARCH(".",AZ23)))</formula>
    </cfRule>
    <cfRule type="containsText" dxfId="185" priority="79" operator="containsText" text="MODERADO">
      <formula>NOT(ISERROR(SEARCH("MODERADO",AZ23)))</formula>
    </cfRule>
    <cfRule type="containsText" dxfId="184" priority="80" operator="containsText" text="MAYOR">
      <formula>NOT(ISERROR(SEARCH("MAYOR",AZ23)))</formula>
    </cfRule>
    <cfRule type="containsText" dxfId="183" priority="81" operator="containsText" text="CATASTRÓFICO">
      <formula>NOT(ISERROR(SEARCH("CATASTRÓFICO",AZ23)))</formula>
    </cfRule>
  </conditionalFormatting>
  <conditionalFormatting sqref="AZ17:BD17 BB18:BC18">
    <cfRule type="containsText" dxfId="182" priority="85" operator="containsText" text=".">
      <formula>NOT(ISERROR(SEARCH(".",AZ17)))</formula>
    </cfRule>
    <cfRule type="containsText" dxfId="181" priority="86" operator="containsText" text="MODERADO">
      <formula>NOT(ISERROR(SEARCH("MODERADO",AZ17)))</formula>
    </cfRule>
    <cfRule type="containsText" dxfId="180" priority="87" operator="containsText" text="MAYOR">
      <formula>NOT(ISERROR(SEARCH("MAYOR",AZ17)))</formula>
    </cfRule>
    <cfRule type="containsText" dxfId="179" priority="88" operator="containsText" text="CATASTRÓFICO">
      <formula>NOT(ISERROR(SEARCH("CATASTRÓFICO",AZ17)))</formula>
    </cfRule>
  </conditionalFormatting>
  <conditionalFormatting sqref="AZ8:BD9 AZ15:BD15 AZ26:BD1048576">
    <cfRule type="containsText" dxfId="178" priority="89" operator="containsText" text=".">
      <formula>NOT(ISERROR(SEARCH(".",AZ8)))</formula>
    </cfRule>
  </conditionalFormatting>
  <conditionalFormatting sqref="BE23:BL24">
    <cfRule type="cellIs" dxfId="177" priority="75" operator="equal">
      <formula>"MODERADO"</formula>
    </cfRule>
    <cfRule type="cellIs" dxfId="176" priority="76" operator="equal">
      <formula>"MAYOR"</formula>
    </cfRule>
    <cfRule type="cellIs" dxfId="175" priority="77" operator="equal">
      <formula>"CATASTRÓFICO"</formula>
    </cfRule>
  </conditionalFormatting>
  <conditionalFormatting sqref="A23:A25">
    <cfRule type="cellIs" dxfId="174" priority="9" operator="equal">
      <formula>"MODERADO"</formula>
    </cfRule>
    <cfRule type="cellIs" dxfId="173" priority="10" operator="equal">
      <formula>"MAYOR"</formula>
    </cfRule>
    <cfRule type="cellIs" dxfId="172" priority="11" operator="equal">
      <formula>"CATASTRÓFICO"</formula>
    </cfRule>
  </conditionalFormatting>
  <conditionalFormatting sqref="A23:A25">
    <cfRule type="cellIs" dxfId="171" priority="12" operator="equal">
      <formula>"BAJO"</formula>
    </cfRule>
  </conditionalFormatting>
  <conditionalFormatting sqref="AZ18:BA18">
    <cfRule type="containsText" dxfId="170" priority="5" operator="containsText" text=".">
      <formula>NOT(ISERROR(SEARCH(".",AZ18)))</formula>
    </cfRule>
    <cfRule type="containsText" dxfId="169" priority="6" operator="containsText" text="MODERADO">
      <formula>NOT(ISERROR(SEARCH("MODERADO",AZ18)))</formula>
    </cfRule>
    <cfRule type="containsText" dxfId="168" priority="7" operator="containsText" text="MAYOR">
      <formula>NOT(ISERROR(SEARCH("MAYOR",AZ18)))</formula>
    </cfRule>
    <cfRule type="containsText" dxfId="167" priority="8" operator="containsText" text="CATASTRÓFICO">
      <formula>NOT(ISERROR(SEARCH("CATASTRÓFICO",AZ18)))</formula>
    </cfRule>
  </conditionalFormatting>
  <conditionalFormatting sqref="BD18">
    <cfRule type="containsText" dxfId="166" priority="1" operator="containsText" text=".">
      <formula>NOT(ISERROR(SEARCH(".",BD18)))</formula>
    </cfRule>
    <cfRule type="containsText" dxfId="165" priority="2" operator="containsText" text="MODERADO">
      <formula>NOT(ISERROR(SEARCH("MODERADO",BD18)))</formula>
    </cfRule>
    <cfRule type="containsText" dxfId="164" priority="3" operator="containsText" text="MAYOR">
      <formula>NOT(ISERROR(SEARCH("MAYOR",BD18)))</formula>
    </cfRule>
    <cfRule type="containsText" dxfId="163" priority="4" operator="containsText" text="CATASTRÓFICO">
      <formula>NOT(ISERROR(SEARCH("CATASTRÓFICO",BD18)))</formula>
    </cfRule>
  </conditionalFormatting>
  <dataValidations count="12">
    <dataValidation type="list" allowBlank="1" showInputMessage="1" showErrorMessage="1" sqref="BA23:BA25">
      <formula1>"1,2,3,4,5"</formula1>
    </dataValidation>
    <dataValidation type="list" allowBlank="1" showInputMessage="1" showErrorMessage="1" sqref="AF23:AX25">
      <formula1>"SI, NO"</formula1>
    </dataValidation>
    <dataValidation type="list" allowBlank="1" showInputMessage="1" showErrorMessage="1" sqref="CP23:CP25">
      <formula1>"Directamente, Indirectamente, No disminuye"</formula1>
    </dataValidation>
    <dataValidation type="list" allowBlank="1" showInputMessage="1" showErrorMessage="1" sqref="CO23:CO25">
      <formula1>"Directamente, No disminuye"</formula1>
    </dataValidation>
    <dataValidation type="list" allowBlank="1" showInputMessage="1" showErrorMessage="1" sqref="CK23:CK25">
      <formula1>"Siempre se ejecuta, Algunas veces, No se ejecuta"</formula1>
    </dataValidation>
    <dataValidation type="list" allowBlank="1" showInputMessage="1" showErrorMessage="1" sqref="CA23:CA25">
      <formula1>"Completa, Incompleta, No existe"</formula1>
    </dataValidation>
    <dataValidation type="list" allowBlank="1" showInputMessage="1" showErrorMessage="1" sqref="BZ23:BZ25">
      <formula1>"Se investigan y se resuelven oportunamente, No se investigan y se resuelven oportunamente"</formula1>
    </dataValidation>
    <dataValidation type="list" allowBlank="1" showInputMessage="1" showErrorMessage="1" sqref="BY23:BY25">
      <formula1>"Confiable, No confiable"</formula1>
    </dataValidation>
    <dataValidation type="list" allowBlank="1" showInputMessage="1" showErrorMessage="1" sqref="BX23:BX25">
      <formula1>"Prevenir, Detectar, No es un control"</formula1>
    </dataValidation>
    <dataValidation type="list" allowBlank="1" showInputMessage="1" showErrorMessage="1" sqref="BW23:BW25">
      <formula1>"Oportuna, Inoportuna"</formula1>
    </dataValidation>
    <dataValidation type="list" allowBlank="1" showInputMessage="1" showErrorMessage="1" sqref="BV23:BV25">
      <formula1>"Adecuado, Inadecuado"</formula1>
    </dataValidation>
    <dataValidation type="list" allowBlank="1" showInputMessage="1" showErrorMessage="1" sqref="BU23:BU25">
      <formula1>"Asignado, No asignado"</formula1>
    </dataValidation>
  </dataValidations>
  <pageMargins left="0.7" right="0.7" top="0.75" bottom="0.75" header="0.3" footer="0.3"/>
  <pageSetup paperSize="9" scale="80"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48513"/>
  <sheetViews>
    <sheetView showGridLines="0" topLeftCell="AK1" zoomScale="20" zoomScaleNormal="20" zoomScalePageLayoutView="85" workbookViewId="0">
      <selection activeCell="CU26" sqref="CU26:CU27"/>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43.26953125" customWidth="1"/>
    <col min="15" max="21" width="2.54296875" customWidth="1"/>
    <col min="22" max="22" width="9.45312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3" width="2.453125" customWidth="1"/>
    <col min="64" max="64" width="61.7265625" customWidth="1"/>
    <col min="65" max="65" width="19.453125" style="6" customWidth="1"/>
    <col min="66" max="72" width="2.453125" style="6"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81640625" customWidth="1"/>
    <col min="101" max="341"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J1" s="6"/>
      <c r="BK1" s="6"/>
      <c r="BL1" s="6"/>
      <c r="BR1"/>
      <c r="BS1"/>
      <c r="BT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COUNTIF($CU$23:$CU$267,AD2)</f>
        <v>2</v>
      </c>
      <c r="BB2"/>
      <c r="BC2"/>
      <c r="BD2"/>
      <c r="BJ2" s="6"/>
      <c r="BK2" s="6"/>
      <c r="BL2" s="6"/>
      <c r="BR2"/>
      <c r="BS2"/>
      <c r="BT2"/>
      <c r="BW2" s="6"/>
      <c r="BZ2"/>
    </row>
    <row r="3" spans="1:100" ht="15" customHeight="1" x14ac:dyDescent="0.35">
      <c r="A3"/>
      <c r="D3" s="195" t="s">
        <v>664</v>
      </c>
      <c r="E3" s="195"/>
      <c r="F3" s="195"/>
      <c r="G3" s="195"/>
      <c r="H3" s="195"/>
      <c r="I3" s="195"/>
      <c r="J3" s="195"/>
      <c r="K3" s="195" t="s">
        <v>486</v>
      </c>
      <c r="L3" s="195"/>
      <c r="M3" s="195"/>
      <c r="N3" s="195"/>
      <c r="O3" s="195"/>
      <c r="P3" s="195"/>
      <c r="Q3" s="195"/>
      <c r="R3" s="195"/>
      <c r="S3" s="195"/>
      <c r="T3" s="195"/>
      <c r="U3" s="195"/>
      <c r="V3" s="195"/>
      <c r="W3" s="195"/>
      <c r="X3" s="195"/>
      <c r="Y3" s="195"/>
      <c r="Z3" s="195"/>
      <c r="AA3" s="195"/>
      <c r="AB3" s="195"/>
      <c r="AC3" s="32"/>
      <c r="AD3" s="33" t="s">
        <v>26</v>
      </c>
      <c r="AE3" s="33">
        <f>COUNTIF($CU$23:$CU$267,AD3)</f>
        <v>3</v>
      </c>
      <c r="BB3"/>
      <c r="BC3"/>
      <c r="BD3"/>
      <c r="BJ3" s="6"/>
      <c r="BK3" s="6"/>
      <c r="BL3" s="6"/>
      <c r="BR3"/>
      <c r="BS3"/>
      <c r="BT3"/>
      <c r="BW3" s="6"/>
      <c r="BZ3"/>
    </row>
    <row r="4" spans="1:100" x14ac:dyDescent="0.35">
      <c r="A4"/>
      <c r="AC4" s="32"/>
      <c r="AD4" s="33" t="s">
        <v>21</v>
      </c>
      <c r="AE4" s="33">
        <f>COUNTIF($CU$23:$CU$267,AD4)</f>
        <v>0</v>
      </c>
      <c r="BB4"/>
      <c r="BC4"/>
      <c r="BD4"/>
      <c r="BJ4" s="6"/>
      <c r="BK4" s="6"/>
      <c r="BL4" s="6"/>
      <c r="BR4"/>
      <c r="BS4"/>
      <c r="BT4"/>
      <c r="BW4" s="6"/>
      <c r="BZ4"/>
    </row>
    <row r="5" spans="1:100" ht="17.5" customHeight="1"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COUNTIF($CU$23:$CU$267,AD5)</f>
        <v>0</v>
      </c>
      <c r="BB5"/>
      <c r="BC5"/>
      <c r="BD5"/>
      <c r="BJ5" s="6"/>
      <c r="BK5" s="6"/>
      <c r="BL5" s="6"/>
      <c r="BR5"/>
      <c r="BS5"/>
      <c r="BT5"/>
      <c r="BW5" s="6"/>
      <c r="BZ5"/>
    </row>
    <row r="6" spans="1:100" x14ac:dyDescent="0.35">
      <c r="A6"/>
      <c r="D6" s="52" t="s">
        <v>79</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c r="BC6"/>
      <c r="BD6"/>
      <c r="BJ6" s="6"/>
      <c r="BK6" s="6"/>
      <c r="BL6" s="6"/>
      <c r="BR6"/>
      <c r="BS6"/>
      <c r="BT6"/>
      <c r="BW6" s="6"/>
      <c r="BZ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176.5" customHeight="1" x14ac:dyDescent="0.35">
      <c r="A23" s="68" t="s">
        <v>488</v>
      </c>
      <c r="B23" s="228" t="s">
        <v>719</v>
      </c>
      <c r="C23" s="228"/>
      <c r="D23" s="228"/>
      <c r="E23" s="228"/>
      <c r="F23" s="228"/>
      <c r="G23" s="241" t="s">
        <v>717</v>
      </c>
      <c r="H23" s="241"/>
      <c r="I23" s="241"/>
      <c r="J23" s="241"/>
      <c r="K23" s="241"/>
      <c r="L23" s="241"/>
      <c r="M23" s="241"/>
      <c r="N23" s="241"/>
      <c r="O23" s="226" t="s">
        <v>638</v>
      </c>
      <c r="P23" s="227"/>
      <c r="Q23" s="227"/>
      <c r="R23" s="227"/>
      <c r="S23" s="227"/>
      <c r="T23" s="227"/>
      <c r="U23" s="227"/>
      <c r="V23" s="227"/>
      <c r="W23" s="59" t="s">
        <v>612</v>
      </c>
      <c r="X23" s="226" t="s">
        <v>487</v>
      </c>
      <c r="Y23" s="226"/>
      <c r="Z23" s="226"/>
      <c r="AA23" s="226"/>
      <c r="AB23" s="226"/>
      <c r="AC23" s="226"/>
      <c r="AD23" s="226"/>
      <c r="AE23" s="226"/>
      <c r="AF23" s="61" t="s">
        <v>159</v>
      </c>
      <c r="AG23" s="61" t="s">
        <v>159</v>
      </c>
      <c r="AH23" s="61" t="s">
        <v>160</v>
      </c>
      <c r="AI23" s="61" t="s">
        <v>160</v>
      </c>
      <c r="AJ23" s="61" t="s">
        <v>159</v>
      </c>
      <c r="AK23" s="61" t="s">
        <v>159</v>
      </c>
      <c r="AL23" s="61" t="s">
        <v>160</v>
      </c>
      <c r="AM23" s="61" t="s">
        <v>160</v>
      </c>
      <c r="AN23" s="61" t="s">
        <v>160</v>
      </c>
      <c r="AO23" s="61" t="s">
        <v>159</v>
      </c>
      <c r="AP23" s="61" t="s">
        <v>160</v>
      </c>
      <c r="AQ23" s="61" t="s">
        <v>159</v>
      </c>
      <c r="AR23" s="61" t="s">
        <v>159</v>
      </c>
      <c r="AS23" s="61" t="s">
        <v>159</v>
      </c>
      <c r="AT23" s="61" t="s">
        <v>159</v>
      </c>
      <c r="AU23" s="61" t="s">
        <v>160</v>
      </c>
      <c r="AV23" s="61" t="s">
        <v>159</v>
      </c>
      <c r="AW23" s="61" t="s">
        <v>160</v>
      </c>
      <c r="AX23" s="61" t="s">
        <v>160</v>
      </c>
      <c r="AY23" s="61">
        <f t="shared" ref="AY23:AY25" si="0">COUNTIF(AF23:AX23, "SI")</f>
        <v>10</v>
      </c>
      <c r="AZ23" s="61" t="str">
        <f t="shared" ref="AZ23:AZ25" si="1">IF($AU23="SI","CATASTRÓFICO",IF($AY23=0,".",IF($AY23&lt;6,"MODERADO",IF($AY23&lt;12,"MAYOR","CATASTRÓFICO"))))</f>
        <v>MAYOR</v>
      </c>
      <c r="BA23" s="61">
        <v>1</v>
      </c>
      <c r="BB23" s="61">
        <f t="shared" ref="BB23:BB25" si="2">IF(AZ23="MODERADO",3,IF(AZ23="MAYOR",4,IF(AZ23="CATASTRÓFICO",5,"0")))</f>
        <v>4</v>
      </c>
      <c r="BC23" s="61">
        <f t="shared" ref="BC23:BC25" si="3">IF($BB23=5,5,IF(AND($BB23=4,$BA23&gt;2),5,IF(AND($BB23=4,$BA23&lt;3),4,IF(AND($BB23=3,$BA23=5),5,IF(AND($BB23=3,$BA23&gt;2),4,IF(AND($BB23=3,$BA23&lt;3),3,0))))))</f>
        <v>4</v>
      </c>
      <c r="BD23" s="61" t="str">
        <f t="shared" ref="BD23:BD25" si="4">IF(BC23=5,"CATASTRÓFICO",IF(BC23=4,"MAYOR",IF(BC23=3,"MODERADO",".")))</f>
        <v>MAYOR</v>
      </c>
      <c r="BE23" s="217" t="s">
        <v>718</v>
      </c>
      <c r="BF23" s="217"/>
      <c r="BG23" s="217"/>
      <c r="BH23" s="217"/>
      <c r="BI23" s="217"/>
      <c r="BJ23" s="217"/>
      <c r="BK23" s="217"/>
      <c r="BL23" s="217"/>
      <c r="BM23" s="59" t="s">
        <v>640</v>
      </c>
      <c r="BN23" s="187" t="s">
        <v>639</v>
      </c>
      <c r="BO23" s="187"/>
      <c r="BP23" s="187"/>
      <c r="BQ23" s="187"/>
      <c r="BR23" s="187"/>
      <c r="BS23" s="187"/>
      <c r="BT23" s="187"/>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IF(BB23-CR23&lt;=0,1,BB23-CR23)</f>
        <v>3</v>
      </c>
      <c r="CU23" s="61" t="str">
        <f>IF(CP23&lt;&gt;"",INDEX('Ayuda Diligenciamiento'!$AG$11:$AK$15,MATCH(CS23,'Ayuda Diligenciamiento'!$AF$11:$AF$15,0),MATCH(CT23,'Ayuda Diligenciamiento'!$AG$10:$AK$10,0)),"")</f>
        <v>MODERADO</v>
      </c>
      <c r="CV23" s="60">
        <f>IF(CU23="BAJO",1,IF(CU23="MODERADO",3,IF(CU23="MAYOR",4,5)))</f>
        <v>3</v>
      </c>
    </row>
    <row r="24" spans="1:100" ht="109.75" customHeight="1" x14ac:dyDescent="0.35">
      <c r="A24" s="68" t="s">
        <v>489</v>
      </c>
      <c r="B24" s="228" t="s">
        <v>493</v>
      </c>
      <c r="C24" s="228"/>
      <c r="D24" s="228"/>
      <c r="E24" s="228"/>
      <c r="F24" s="228"/>
      <c r="G24" s="241" t="s">
        <v>494</v>
      </c>
      <c r="H24" s="241"/>
      <c r="I24" s="241"/>
      <c r="J24" s="241"/>
      <c r="K24" s="241"/>
      <c r="L24" s="241"/>
      <c r="M24" s="241"/>
      <c r="N24" s="241"/>
      <c r="O24" s="226" t="s">
        <v>495</v>
      </c>
      <c r="P24" s="227"/>
      <c r="Q24" s="227"/>
      <c r="R24" s="227"/>
      <c r="S24" s="227"/>
      <c r="T24" s="227"/>
      <c r="U24" s="227"/>
      <c r="V24" s="227"/>
      <c r="W24" s="59" t="s">
        <v>612</v>
      </c>
      <c r="X24" s="226" t="s">
        <v>496</v>
      </c>
      <c r="Y24" s="227"/>
      <c r="Z24" s="227"/>
      <c r="AA24" s="227"/>
      <c r="AB24" s="227"/>
      <c r="AC24" s="227"/>
      <c r="AD24" s="227"/>
      <c r="AE24" s="227"/>
      <c r="AF24" s="61" t="s">
        <v>159</v>
      </c>
      <c r="AG24" s="61" t="s">
        <v>159</v>
      </c>
      <c r="AH24" s="61" t="s">
        <v>159</v>
      </c>
      <c r="AI24" s="61" t="s">
        <v>160</v>
      </c>
      <c r="AJ24" s="61" t="s">
        <v>159</v>
      </c>
      <c r="AK24" s="61" t="s">
        <v>159</v>
      </c>
      <c r="AL24" s="61" t="s">
        <v>160</v>
      </c>
      <c r="AM24" s="61" t="s">
        <v>160</v>
      </c>
      <c r="AN24" s="61" t="s">
        <v>160</v>
      </c>
      <c r="AO24" s="61" t="s">
        <v>159</v>
      </c>
      <c r="AP24" s="61" t="s">
        <v>160</v>
      </c>
      <c r="AQ24" s="61" t="s">
        <v>159</v>
      </c>
      <c r="AR24" s="61" t="s">
        <v>159</v>
      </c>
      <c r="AS24" s="61" t="s">
        <v>159</v>
      </c>
      <c r="AT24" s="61" t="s">
        <v>159</v>
      </c>
      <c r="AU24" s="61" t="s">
        <v>160</v>
      </c>
      <c r="AV24" s="61" t="s">
        <v>159</v>
      </c>
      <c r="AW24" s="61" t="s">
        <v>160</v>
      </c>
      <c r="AX24" s="61" t="s">
        <v>160</v>
      </c>
      <c r="AY24" s="61">
        <f t="shared" si="0"/>
        <v>11</v>
      </c>
      <c r="AZ24" s="61" t="str">
        <f t="shared" si="1"/>
        <v>MAYOR</v>
      </c>
      <c r="BA24" s="61">
        <v>1</v>
      </c>
      <c r="BB24" s="61">
        <f t="shared" si="2"/>
        <v>4</v>
      </c>
      <c r="BC24" s="61">
        <f t="shared" si="3"/>
        <v>4</v>
      </c>
      <c r="BD24" s="61" t="str">
        <f t="shared" si="4"/>
        <v>MAYOR</v>
      </c>
      <c r="BE24" s="217" t="s">
        <v>498</v>
      </c>
      <c r="BF24" s="217"/>
      <c r="BG24" s="217"/>
      <c r="BH24" s="217"/>
      <c r="BI24" s="217"/>
      <c r="BJ24" s="217"/>
      <c r="BK24" s="217"/>
      <c r="BL24" s="217"/>
      <c r="BM24" s="59" t="s">
        <v>491</v>
      </c>
      <c r="BN24" s="187" t="s">
        <v>492</v>
      </c>
      <c r="BO24" s="187"/>
      <c r="BP24" s="187"/>
      <c r="BQ24" s="187"/>
      <c r="BR24" s="187"/>
      <c r="BS24" s="187"/>
      <c r="BT24" s="187"/>
      <c r="BU24" s="61" t="s">
        <v>164</v>
      </c>
      <c r="BV24" s="61" t="s">
        <v>165</v>
      </c>
      <c r="BW24" s="61" t="s">
        <v>166</v>
      </c>
      <c r="BX24" s="61" t="s">
        <v>167</v>
      </c>
      <c r="BY24" s="61" t="s">
        <v>168</v>
      </c>
      <c r="BZ24" s="60" t="s">
        <v>169</v>
      </c>
      <c r="CA24" s="61" t="s">
        <v>170</v>
      </c>
      <c r="CB24" s="61">
        <f t="shared" ref="CB24:CB27" si="5">IFERROR(IF(BU24="Asignado", 15, 0), "")</f>
        <v>15</v>
      </c>
      <c r="CC24" s="61">
        <f t="shared" ref="CC24:CC27" si="6">IFERROR(IF(BV24="Adecuado", 15, 0), "")</f>
        <v>15</v>
      </c>
      <c r="CD24" s="61">
        <f t="shared" ref="CD24:CD27" si="7">IFERROR(IF(BW24="Oportuna", 15, 0), "")</f>
        <v>15</v>
      </c>
      <c r="CE24" s="61">
        <f t="shared" ref="CE24:CE27" si="8">IFERROR(IF(BX24="Prevenir", 15,IF(BX24="Detectar", 10, 0)), "")</f>
        <v>15</v>
      </c>
      <c r="CF24" s="61">
        <f t="shared" ref="CF24:CF27" si="9">IFERROR(IF(BY24="Confiable", 15, 0), "")</f>
        <v>15</v>
      </c>
      <c r="CG24" s="61">
        <f t="shared" ref="CG24:CG27" si="10">IFERROR(IF(BZ24="Se investigan y se resuelven oportunamente", 15, 0), "")</f>
        <v>15</v>
      </c>
      <c r="CH24" s="61">
        <f t="shared" ref="CH24:CH27" si="11">IFERROR(IF(CA24="Completa", 10,IF(CA24="Incompleta",5, 0)), "")</f>
        <v>10</v>
      </c>
      <c r="CI24" s="61">
        <f t="shared" ref="CI24:CI27" si="12">SUM(CB24:CH24)</f>
        <v>100</v>
      </c>
      <c r="CJ24" s="61" t="str">
        <f t="shared" ref="CJ24:CJ27" si="13">IF(CI24&lt;=85, "Debil", IF(CI24&lt;=95, "Moderado", IF(CI24&lt;=100,"Fuerte","")))</f>
        <v>Fuerte</v>
      </c>
      <c r="CK24" s="61" t="s">
        <v>171</v>
      </c>
      <c r="CL24" s="61" t="str">
        <f t="shared" ref="CL24:CL27" si="14">IF(CK24="Siempre se ejecuta","Fuerte",IF(CK24="Algunas veces","Moderado",IF(CK24="No se ejecuta","Debil","")))</f>
        <v>Fuerte</v>
      </c>
      <c r="CM24" s="61" t="str">
        <f t="shared" ref="CM24:CM27" si="15">IF(OR(CL24="Debil",CJ24="Debil"),"Debil", IF(OR(CL24="Moderado",CJ24="Moderado"), "Moderado", "Fuerte"))</f>
        <v>Fuerte</v>
      </c>
      <c r="CN24" s="61" t="str">
        <f t="shared" ref="CN24:CN27" si="16">CM24</f>
        <v>Fuerte</v>
      </c>
      <c r="CO24" s="61" t="s">
        <v>172</v>
      </c>
      <c r="CP24" s="61" t="s">
        <v>193</v>
      </c>
      <c r="CQ24" s="61">
        <f t="shared" ref="CQ24:CQ27" si="17">IF(CO24="Directamente",IF(CN24="Fuerte", 2, IF(CN24="Moderado", 1,0)),0)</f>
        <v>2</v>
      </c>
      <c r="CR24" s="61">
        <f t="shared" ref="CR24:CR27" si="18">IF(CP24="Directamente",IF(CN24="Fuerte",2,IF(CN24="Moderado",1,0)),IF(AND(CP24="Indirectamente",CN24="Fuerte"),1,0))</f>
        <v>1</v>
      </c>
      <c r="CS24" s="61">
        <f t="shared" ref="CS24:CS27" si="19">IF(BA24-CQ24&lt;=0,1,BA24-CQ24)</f>
        <v>1</v>
      </c>
      <c r="CT24" s="61">
        <f t="shared" ref="CT24:CT27" si="20">IF(BB24-CR24&lt;=0,1,BB24-CR24)</f>
        <v>3</v>
      </c>
      <c r="CU24" s="61" t="str">
        <f>IF(CP24&lt;&gt;"",INDEX('Ayuda Diligenciamiento'!$AG$11:$AK$15,MATCH(CS24,'Ayuda Diligenciamiento'!$AF$11:$AF$15,0),MATCH(CT24,'Ayuda Diligenciamiento'!$AG$10:$AK$10,0)),"")</f>
        <v>MODERADO</v>
      </c>
      <c r="CV24" s="60">
        <f t="shared" ref="CV24:CV27" si="21">IF(CU24="BAJO",1,IF(CU24="MODERADO",3,IF(CU24="MAYOR",4,5)))</f>
        <v>3</v>
      </c>
    </row>
    <row r="25" spans="1:100" ht="109.75" customHeight="1" x14ac:dyDescent="0.35">
      <c r="A25" s="68" t="s">
        <v>490</v>
      </c>
      <c r="B25" s="228" t="s">
        <v>499</v>
      </c>
      <c r="C25" s="228"/>
      <c r="D25" s="228"/>
      <c r="E25" s="228"/>
      <c r="F25" s="228"/>
      <c r="G25" s="241" t="s">
        <v>641</v>
      </c>
      <c r="H25" s="241"/>
      <c r="I25" s="241"/>
      <c r="J25" s="241"/>
      <c r="K25" s="241"/>
      <c r="L25" s="241"/>
      <c r="M25" s="241"/>
      <c r="N25" s="241"/>
      <c r="O25" s="226" t="s">
        <v>500</v>
      </c>
      <c r="P25" s="227"/>
      <c r="Q25" s="227"/>
      <c r="R25" s="227"/>
      <c r="S25" s="227"/>
      <c r="T25" s="227"/>
      <c r="U25" s="227"/>
      <c r="V25" s="227"/>
      <c r="W25" s="59" t="s">
        <v>612</v>
      </c>
      <c r="X25" s="226" t="s">
        <v>496</v>
      </c>
      <c r="Y25" s="227"/>
      <c r="Z25" s="227"/>
      <c r="AA25" s="227"/>
      <c r="AB25" s="227"/>
      <c r="AC25" s="227"/>
      <c r="AD25" s="227"/>
      <c r="AE25" s="227"/>
      <c r="AF25" s="61" t="s">
        <v>159</v>
      </c>
      <c r="AG25" s="61" t="s">
        <v>159</v>
      </c>
      <c r="AH25" s="61" t="s">
        <v>160</v>
      </c>
      <c r="AI25" s="61" t="s">
        <v>160</v>
      </c>
      <c r="AJ25" s="61" t="s">
        <v>159</v>
      </c>
      <c r="AK25" s="61" t="s">
        <v>159</v>
      </c>
      <c r="AL25" s="61" t="s">
        <v>160</v>
      </c>
      <c r="AM25" s="61" t="s">
        <v>160</v>
      </c>
      <c r="AN25" s="61" t="s">
        <v>160</v>
      </c>
      <c r="AO25" s="61" t="s">
        <v>159</v>
      </c>
      <c r="AP25" s="61" t="s">
        <v>160</v>
      </c>
      <c r="AQ25" s="61" t="s">
        <v>159</v>
      </c>
      <c r="AR25" s="61" t="s">
        <v>159</v>
      </c>
      <c r="AS25" s="61" t="s">
        <v>159</v>
      </c>
      <c r="AT25" s="61" t="s">
        <v>159</v>
      </c>
      <c r="AU25" s="61" t="s">
        <v>160</v>
      </c>
      <c r="AV25" s="61" t="s">
        <v>160</v>
      </c>
      <c r="AW25" s="61" t="s">
        <v>160</v>
      </c>
      <c r="AX25" s="61" t="s">
        <v>160</v>
      </c>
      <c r="AY25" s="61">
        <f t="shared" si="0"/>
        <v>9</v>
      </c>
      <c r="AZ25" s="61" t="str">
        <f t="shared" si="1"/>
        <v>MAYOR</v>
      </c>
      <c r="BA25" s="61">
        <v>1</v>
      </c>
      <c r="BB25" s="61">
        <f t="shared" si="2"/>
        <v>4</v>
      </c>
      <c r="BC25" s="61">
        <f t="shared" si="3"/>
        <v>4</v>
      </c>
      <c r="BD25" s="61" t="str">
        <f t="shared" si="4"/>
        <v>MAYOR</v>
      </c>
      <c r="BE25" s="217" t="s">
        <v>498</v>
      </c>
      <c r="BF25" s="217"/>
      <c r="BG25" s="217"/>
      <c r="BH25" s="217"/>
      <c r="BI25" s="217"/>
      <c r="BJ25" s="217"/>
      <c r="BK25" s="217"/>
      <c r="BL25" s="217"/>
      <c r="BM25" s="59" t="s">
        <v>491</v>
      </c>
      <c r="BN25" s="187" t="s">
        <v>492</v>
      </c>
      <c r="BO25" s="187"/>
      <c r="BP25" s="187"/>
      <c r="BQ25" s="187"/>
      <c r="BR25" s="187"/>
      <c r="BS25" s="187"/>
      <c r="BT25" s="187"/>
      <c r="BU25" s="61" t="s">
        <v>164</v>
      </c>
      <c r="BV25" s="61" t="s">
        <v>165</v>
      </c>
      <c r="BW25" s="61" t="s">
        <v>166</v>
      </c>
      <c r="BX25" s="61" t="s">
        <v>167</v>
      </c>
      <c r="BY25" s="61" t="s">
        <v>168</v>
      </c>
      <c r="BZ25" s="60" t="s">
        <v>169</v>
      </c>
      <c r="CA25" s="61" t="s">
        <v>170</v>
      </c>
      <c r="CB25" s="61">
        <f t="shared" si="5"/>
        <v>15</v>
      </c>
      <c r="CC25" s="61">
        <f t="shared" si="6"/>
        <v>15</v>
      </c>
      <c r="CD25" s="61">
        <f t="shared" si="7"/>
        <v>15</v>
      </c>
      <c r="CE25" s="61">
        <f t="shared" si="8"/>
        <v>15</v>
      </c>
      <c r="CF25" s="61">
        <f t="shared" si="9"/>
        <v>15</v>
      </c>
      <c r="CG25" s="61">
        <f t="shared" si="10"/>
        <v>15</v>
      </c>
      <c r="CH25" s="61">
        <f t="shared" si="11"/>
        <v>10</v>
      </c>
      <c r="CI25" s="61">
        <f t="shared" si="12"/>
        <v>100</v>
      </c>
      <c r="CJ25" s="61" t="str">
        <f t="shared" si="13"/>
        <v>Fuerte</v>
      </c>
      <c r="CK25" s="61" t="s">
        <v>171</v>
      </c>
      <c r="CL25" s="61" t="str">
        <f t="shared" si="14"/>
        <v>Fuerte</v>
      </c>
      <c r="CM25" s="61" t="str">
        <f t="shared" si="15"/>
        <v>Fuerte</v>
      </c>
      <c r="CN25" s="61" t="str">
        <f t="shared" si="16"/>
        <v>Fuerte</v>
      </c>
      <c r="CO25" s="61" t="s">
        <v>172</v>
      </c>
      <c r="CP25" s="61" t="s">
        <v>193</v>
      </c>
      <c r="CQ25" s="61">
        <f t="shared" si="17"/>
        <v>2</v>
      </c>
      <c r="CR25" s="61">
        <f t="shared" si="18"/>
        <v>1</v>
      </c>
      <c r="CS25" s="61">
        <f t="shared" si="19"/>
        <v>1</v>
      </c>
      <c r="CT25" s="61">
        <f t="shared" si="20"/>
        <v>3</v>
      </c>
      <c r="CU25" s="61" t="str">
        <f>IF(CP25&lt;&gt;"",INDEX('Ayuda Diligenciamiento'!$AG$11:$AK$15,MATCH(CS25,'Ayuda Diligenciamiento'!$AF$11:$AF$15,0),MATCH(CT25,'Ayuda Diligenciamiento'!$AG$10:$AK$10,0)),"")</f>
        <v>MODERADO</v>
      </c>
      <c r="CV25" s="60">
        <f t="shared" si="21"/>
        <v>3</v>
      </c>
    </row>
    <row r="26" spans="1:100" ht="158.15" customHeight="1" x14ac:dyDescent="0.35">
      <c r="A26" s="68" t="s">
        <v>497</v>
      </c>
      <c r="B26" s="185" t="s">
        <v>642</v>
      </c>
      <c r="C26" s="185"/>
      <c r="D26" s="185"/>
      <c r="E26" s="185"/>
      <c r="F26" s="185"/>
      <c r="G26" s="186" t="s">
        <v>645</v>
      </c>
      <c r="H26" s="186"/>
      <c r="I26" s="186"/>
      <c r="J26" s="186"/>
      <c r="K26" s="186"/>
      <c r="L26" s="186"/>
      <c r="M26" s="186"/>
      <c r="N26" s="186"/>
      <c r="O26" s="187" t="s">
        <v>502</v>
      </c>
      <c r="P26" s="187"/>
      <c r="Q26" s="187"/>
      <c r="R26" s="187"/>
      <c r="S26" s="187"/>
      <c r="T26" s="187"/>
      <c r="U26" s="187"/>
      <c r="V26" s="187"/>
      <c r="W26" s="59" t="s">
        <v>612</v>
      </c>
      <c r="X26" s="187" t="s">
        <v>503</v>
      </c>
      <c r="Y26" s="187"/>
      <c r="Z26" s="187"/>
      <c r="AA26" s="187"/>
      <c r="AB26" s="187"/>
      <c r="AC26" s="187"/>
      <c r="AD26" s="187"/>
      <c r="AE26" s="187"/>
      <c r="AF26" s="61" t="s">
        <v>159</v>
      </c>
      <c r="AG26" s="61" t="s">
        <v>159</v>
      </c>
      <c r="AH26" s="61" t="s">
        <v>160</v>
      </c>
      <c r="AI26" s="61" t="s">
        <v>160</v>
      </c>
      <c r="AJ26" s="61" t="s">
        <v>159</v>
      </c>
      <c r="AK26" s="61" t="s">
        <v>160</v>
      </c>
      <c r="AL26" s="61" t="s">
        <v>160</v>
      </c>
      <c r="AM26" s="61" t="s">
        <v>160</v>
      </c>
      <c r="AN26" s="61" t="s">
        <v>160</v>
      </c>
      <c r="AO26" s="61" t="s">
        <v>160</v>
      </c>
      <c r="AP26" s="61" t="s">
        <v>160</v>
      </c>
      <c r="AQ26" s="61" t="s">
        <v>159</v>
      </c>
      <c r="AR26" s="61" t="s">
        <v>160</v>
      </c>
      <c r="AS26" s="61" t="s">
        <v>159</v>
      </c>
      <c r="AT26" s="61" t="s">
        <v>160</v>
      </c>
      <c r="AU26" s="61" t="s">
        <v>160</v>
      </c>
      <c r="AV26" s="61" t="s">
        <v>160</v>
      </c>
      <c r="AW26" s="61" t="s">
        <v>160</v>
      </c>
      <c r="AX26" s="61" t="s">
        <v>160</v>
      </c>
      <c r="AY26" s="61">
        <f t="shared" ref="AY26:AY27" si="22">COUNTIF(AF26:AX26, "SI")</f>
        <v>5</v>
      </c>
      <c r="AZ26" s="61" t="str">
        <f t="shared" ref="AZ26:AZ27" si="23">IF($AU26="SI","CATASTRÓFICO",IF($AY26=0,".",IF($AY26&lt;6,"MODERADO",IF($AY26&lt;12,"MAYOR","CATASTRÓFICO"))))</f>
        <v>MODERADO</v>
      </c>
      <c r="BA26" s="61">
        <v>1</v>
      </c>
      <c r="BB26" s="61">
        <f t="shared" ref="BB26:BB27" si="24">IF(AZ26="MODERADO",3,IF(AZ26="MAYOR",4,IF(AZ26="CATASTRÓFICO",5,"0")))</f>
        <v>3</v>
      </c>
      <c r="BC26" s="61">
        <f t="shared" ref="BC26:BC27" si="25">IF($BB26=5,5,IF(AND($BB26=4,$BA26&gt;2),5,IF(AND($BB26=4,$BA26&lt;3),4,IF(AND($BB26=3,$BA26=5),5,IF(AND($BB26=3,$BA26&gt;2),4,IF(AND($BB26=3,$BA26&lt;3),3,0))))))</f>
        <v>3</v>
      </c>
      <c r="BD26" s="61" t="str">
        <f t="shared" ref="BD26:BD27" si="26">IF(BC26=5,"CATASTRÓFICO",IF(BC26=4,"MAYOR",IF(BC26=3,"MODERADO",".")))</f>
        <v>MODERADO</v>
      </c>
      <c r="BE26" s="241" t="s">
        <v>644</v>
      </c>
      <c r="BF26" s="241"/>
      <c r="BG26" s="241"/>
      <c r="BH26" s="241"/>
      <c r="BI26" s="241"/>
      <c r="BJ26" s="241"/>
      <c r="BK26" s="241"/>
      <c r="BL26" s="241"/>
      <c r="BM26" s="67" t="s">
        <v>505</v>
      </c>
      <c r="BN26" s="187" t="s">
        <v>506</v>
      </c>
      <c r="BO26" s="187"/>
      <c r="BP26" s="187"/>
      <c r="BQ26" s="187"/>
      <c r="BR26" s="187"/>
      <c r="BS26" s="187"/>
      <c r="BT26" s="187"/>
      <c r="BU26" s="61" t="s">
        <v>164</v>
      </c>
      <c r="BV26" s="61" t="s">
        <v>165</v>
      </c>
      <c r="BW26" s="61" t="s">
        <v>166</v>
      </c>
      <c r="BX26" s="61" t="s">
        <v>167</v>
      </c>
      <c r="BY26" s="61" t="s">
        <v>168</v>
      </c>
      <c r="BZ26" s="60" t="s">
        <v>169</v>
      </c>
      <c r="CA26" s="61" t="s">
        <v>170</v>
      </c>
      <c r="CB26" s="61">
        <f t="shared" si="5"/>
        <v>15</v>
      </c>
      <c r="CC26" s="61">
        <f t="shared" si="6"/>
        <v>15</v>
      </c>
      <c r="CD26" s="61">
        <f t="shared" si="7"/>
        <v>15</v>
      </c>
      <c r="CE26" s="61">
        <f t="shared" si="8"/>
        <v>15</v>
      </c>
      <c r="CF26" s="61">
        <f t="shared" si="9"/>
        <v>15</v>
      </c>
      <c r="CG26" s="61">
        <f t="shared" si="10"/>
        <v>15</v>
      </c>
      <c r="CH26" s="61">
        <f t="shared" si="11"/>
        <v>10</v>
      </c>
      <c r="CI26" s="61">
        <f t="shared" si="12"/>
        <v>100</v>
      </c>
      <c r="CJ26" s="61" t="str">
        <f t="shared" si="13"/>
        <v>Fuerte</v>
      </c>
      <c r="CK26" s="61" t="s">
        <v>171</v>
      </c>
      <c r="CL26" s="61" t="str">
        <f t="shared" si="14"/>
        <v>Fuerte</v>
      </c>
      <c r="CM26" s="61" t="str">
        <f t="shared" si="15"/>
        <v>Fuerte</v>
      </c>
      <c r="CN26" s="61" t="str">
        <f t="shared" si="16"/>
        <v>Fuerte</v>
      </c>
      <c r="CO26" s="61" t="s">
        <v>172</v>
      </c>
      <c r="CP26" s="61" t="s">
        <v>172</v>
      </c>
      <c r="CQ26" s="61">
        <f t="shared" si="17"/>
        <v>2</v>
      </c>
      <c r="CR26" s="61">
        <f t="shared" si="18"/>
        <v>2</v>
      </c>
      <c r="CS26" s="61">
        <f t="shared" si="19"/>
        <v>1</v>
      </c>
      <c r="CT26" s="61">
        <f t="shared" si="20"/>
        <v>1</v>
      </c>
      <c r="CU26" s="247" t="str">
        <f>IF(CP26&lt;&gt;"",INDEX('Ayuda Diligenciamiento'!$AG$11:$AK$15,MATCH(CS26,'Ayuda Diligenciamiento'!$AF$11:$AF$15,0),MATCH(CT26,'Ayuda Diligenciamiento'!$AG$10:$AK$10,0)),"")</f>
        <v>BAJO</v>
      </c>
      <c r="CV26" s="60">
        <f t="shared" si="21"/>
        <v>1</v>
      </c>
    </row>
    <row r="27" spans="1:100" ht="158.15" customHeight="1" x14ac:dyDescent="0.35">
      <c r="A27" s="68" t="s">
        <v>501</v>
      </c>
      <c r="B27" s="185" t="s">
        <v>643</v>
      </c>
      <c r="C27" s="185"/>
      <c r="D27" s="185"/>
      <c r="E27" s="185"/>
      <c r="F27" s="185"/>
      <c r="G27" s="186" t="s">
        <v>645</v>
      </c>
      <c r="H27" s="186"/>
      <c r="I27" s="186"/>
      <c r="J27" s="186"/>
      <c r="K27" s="186"/>
      <c r="L27" s="186"/>
      <c r="M27" s="186"/>
      <c r="N27" s="186"/>
      <c r="O27" s="187" t="s">
        <v>502</v>
      </c>
      <c r="P27" s="187"/>
      <c r="Q27" s="187"/>
      <c r="R27" s="187"/>
      <c r="S27" s="187"/>
      <c r="T27" s="187"/>
      <c r="U27" s="187"/>
      <c r="V27" s="187"/>
      <c r="W27" s="59" t="s">
        <v>612</v>
      </c>
      <c r="X27" s="187" t="s">
        <v>503</v>
      </c>
      <c r="Y27" s="187"/>
      <c r="Z27" s="187"/>
      <c r="AA27" s="187"/>
      <c r="AB27" s="187"/>
      <c r="AC27" s="187"/>
      <c r="AD27" s="187"/>
      <c r="AE27" s="187"/>
      <c r="AF27" s="61" t="s">
        <v>159</v>
      </c>
      <c r="AG27" s="61" t="s">
        <v>159</v>
      </c>
      <c r="AH27" s="61" t="s">
        <v>160</v>
      </c>
      <c r="AI27" s="61" t="s">
        <v>160</v>
      </c>
      <c r="AJ27" s="61" t="s">
        <v>159</v>
      </c>
      <c r="AK27" s="61" t="s">
        <v>160</v>
      </c>
      <c r="AL27" s="61" t="s">
        <v>160</v>
      </c>
      <c r="AM27" s="61" t="s">
        <v>160</v>
      </c>
      <c r="AN27" s="61" t="s">
        <v>160</v>
      </c>
      <c r="AO27" s="61" t="s">
        <v>160</v>
      </c>
      <c r="AP27" s="61" t="s">
        <v>160</v>
      </c>
      <c r="AQ27" s="61" t="s">
        <v>159</v>
      </c>
      <c r="AR27" s="61" t="s">
        <v>160</v>
      </c>
      <c r="AS27" s="61" t="s">
        <v>159</v>
      </c>
      <c r="AT27" s="61" t="s">
        <v>160</v>
      </c>
      <c r="AU27" s="61" t="s">
        <v>160</v>
      </c>
      <c r="AV27" s="61" t="s">
        <v>160</v>
      </c>
      <c r="AW27" s="61" t="s">
        <v>160</v>
      </c>
      <c r="AX27" s="61" t="s">
        <v>160</v>
      </c>
      <c r="AY27" s="61">
        <f t="shared" si="22"/>
        <v>5</v>
      </c>
      <c r="AZ27" s="61" t="str">
        <f t="shared" si="23"/>
        <v>MODERADO</v>
      </c>
      <c r="BA27" s="61">
        <v>1</v>
      </c>
      <c r="BB27" s="61">
        <f t="shared" si="24"/>
        <v>3</v>
      </c>
      <c r="BC27" s="61">
        <f t="shared" si="25"/>
        <v>3</v>
      </c>
      <c r="BD27" s="61" t="str">
        <f t="shared" si="26"/>
        <v>MODERADO</v>
      </c>
      <c r="BE27" s="241" t="s">
        <v>504</v>
      </c>
      <c r="BF27" s="241"/>
      <c r="BG27" s="241"/>
      <c r="BH27" s="241"/>
      <c r="BI27" s="241"/>
      <c r="BJ27" s="241"/>
      <c r="BK27" s="241"/>
      <c r="BL27" s="241"/>
      <c r="BM27" s="67" t="s">
        <v>505</v>
      </c>
      <c r="BN27" s="187" t="s">
        <v>506</v>
      </c>
      <c r="BO27" s="187"/>
      <c r="BP27" s="187"/>
      <c r="BQ27" s="187"/>
      <c r="BR27" s="187"/>
      <c r="BS27" s="187"/>
      <c r="BT27" s="187"/>
      <c r="BU27" s="61" t="s">
        <v>164</v>
      </c>
      <c r="BV27" s="61" t="s">
        <v>165</v>
      </c>
      <c r="BW27" s="61" t="s">
        <v>166</v>
      </c>
      <c r="BX27" s="61" t="s">
        <v>167</v>
      </c>
      <c r="BY27" s="61" t="s">
        <v>168</v>
      </c>
      <c r="BZ27" s="60" t="s">
        <v>169</v>
      </c>
      <c r="CA27" s="61" t="s">
        <v>170</v>
      </c>
      <c r="CB27" s="61">
        <f t="shared" si="5"/>
        <v>15</v>
      </c>
      <c r="CC27" s="61">
        <f t="shared" si="6"/>
        <v>15</v>
      </c>
      <c r="CD27" s="61">
        <f t="shared" si="7"/>
        <v>15</v>
      </c>
      <c r="CE27" s="61">
        <f t="shared" si="8"/>
        <v>15</v>
      </c>
      <c r="CF27" s="61">
        <f t="shared" si="9"/>
        <v>15</v>
      </c>
      <c r="CG27" s="61">
        <f t="shared" si="10"/>
        <v>15</v>
      </c>
      <c r="CH27" s="61">
        <f t="shared" si="11"/>
        <v>10</v>
      </c>
      <c r="CI27" s="61">
        <f t="shared" si="12"/>
        <v>100</v>
      </c>
      <c r="CJ27" s="61" t="str">
        <f t="shared" si="13"/>
        <v>Fuerte</v>
      </c>
      <c r="CK27" s="61" t="s">
        <v>171</v>
      </c>
      <c r="CL27" s="61" t="str">
        <f t="shared" si="14"/>
        <v>Fuerte</v>
      </c>
      <c r="CM27" s="61" t="str">
        <f t="shared" si="15"/>
        <v>Fuerte</v>
      </c>
      <c r="CN27" s="61" t="str">
        <f t="shared" si="16"/>
        <v>Fuerte</v>
      </c>
      <c r="CO27" s="61" t="s">
        <v>172</v>
      </c>
      <c r="CP27" s="61" t="s">
        <v>172</v>
      </c>
      <c r="CQ27" s="61">
        <f t="shared" si="17"/>
        <v>2</v>
      </c>
      <c r="CR27" s="61">
        <f t="shared" si="18"/>
        <v>2</v>
      </c>
      <c r="CS27" s="61">
        <f t="shared" si="19"/>
        <v>1</v>
      </c>
      <c r="CT27" s="61">
        <f t="shared" si="20"/>
        <v>1</v>
      </c>
      <c r="CU27" s="247" t="str">
        <f>IF(CP27&lt;&gt;"",INDEX('Ayuda Diligenciamiento'!$AG$11:$AK$15,MATCH(CS27,'Ayuda Diligenciamiento'!$AF$11:$AF$15,0),MATCH(CT27,'Ayuda Diligenciamiento'!$AG$10:$AK$10,0)),"")</f>
        <v>BAJO</v>
      </c>
      <c r="CV27" s="60">
        <f t="shared" si="21"/>
        <v>1</v>
      </c>
    </row>
    <row r="1048513" spans="65:72" x14ac:dyDescent="0.35">
      <c r="BM1048513" s="185"/>
      <c r="BN1048513" s="185"/>
      <c r="BO1048513" s="185"/>
      <c r="BP1048513" s="185"/>
      <c r="BQ1048513" s="185"/>
      <c r="BR1048513" s="185"/>
      <c r="BS1048513" s="185"/>
      <c r="BT1048513" s="185"/>
    </row>
  </sheetData>
  <mergeCells count="105">
    <mergeCell ref="A17:A22"/>
    <mergeCell ref="AZ18:AZ22"/>
    <mergeCell ref="BA18:BA22"/>
    <mergeCell ref="BD18:BD22"/>
    <mergeCell ref="CO16:CV16"/>
    <mergeCell ref="BN24:BT24"/>
    <mergeCell ref="BN25:BT25"/>
    <mergeCell ref="CG17:CG22"/>
    <mergeCell ref="CH17:CH22"/>
    <mergeCell ref="CI17:CI22"/>
    <mergeCell ref="CJ17:CJ22"/>
    <mergeCell ref="CK17:CK22"/>
    <mergeCell ref="CL17:CL22"/>
    <mergeCell ref="CV17:CV22"/>
    <mergeCell ref="BN23:BT23"/>
    <mergeCell ref="CM17:CM22"/>
    <mergeCell ref="CN17:CN22"/>
    <mergeCell ref="CO17:CO22"/>
    <mergeCell ref="CP17:CP22"/>
    <mergeCell ref="CQ17:CQ22"/>
    <mergeCell ref="CR17:CR22"/>
    <mergeCell ref="BU17:BU22"/>
    <mergeCell ref="CB17:CB22"/>
    <mergeCell ref="BV17:BV22"/>
    <mergeCell ref="BW17:BW22"/>
    <mergeCell ref="BU16:CN16"/>
    <mergeCell ref="BN17:BT22"/>
    <mergeCell ref="BE25:BL25"/>
    <mergeCell ref="B25:F25"/>
    <mergeCell ref="G25:N25"/>
    <mergeCell ref="O25:V25"/>
    <mergeCell ref="X25:AE25"/>
    <mergeCell ref="E1:AB1"/>
    <mergeCell ref="D2:J2"/>
    <mergeCell ref="K2:AB2"/>
    <mergeCell ref="D3:J3"/>
    <mergeCell ref="K3:AB3"/>
    <mergeCell ref="M15:BL15"/>
    <mergeCell ref="B16:AE16"/>
    <mergeCell ref="BE16:BT16"/>
    <mergeCell ref="AF16:BD16"/>
    <mergeCell ref="B24:F24"/>
    <mergeCell ref="G24:N24"/>
    <mergeCell ref="O24:V24"/>
    <mergeCell ref="X24:AE24"/>
    <mergeCell ref="BE24:BL24"/>
    <mergeCell ref="AL18:AL22"/>
    <mergeCell ref="B23:F23"/>
    <mergeCell ref="BM1048513:BT1048513"/>
    <mergeCell ref="B27:F27"/>
    <mergeCell ref="G27:N27"/>
    <mergeCell ref="O27:V27"/>
    <mergeCell ref="X27:AE27"/>
    <mergeCell ref="BE27:BL27"/>
    <mergeCell ref="B26:F26"/>
    <mergeCell ref="G26:N26"/>
    <mergeCell ref="O26:V26"/>
    <mergeCell ref="X26:AE26"/>
    <mergeCell ref="BE26:BL26"/>
    <mergeCell ref="BN26:BT26"/>
    <mergeCell ref="BN27:BT27"/>
    <mergeCell ref="O23:V23"/>
    <mergeCell ref="X23:AE23"/>
    <mergeCell ref="BE23:BL23"/>
    <mergeCell ref="B17:F22"/>
    <mergeCell ref="G17:N22"/>
    <mergeCell ref="O17:V22"/>
    <mergeCell ref="X17:AE22"/>
    <mergeCell ref="AF17:AX17"/>
    <mergeCell ref="AU18:AU22"/>
    <mergeCell ref="BE17:BL22"/>
    <mergeCell ref="AF18:AF22"/>
    <mergeCell ref="AG18:AG22"/>
    <mergeCell ref="AM18:AM22"/>
    <mergeCell ref="W17:W22"/>
    <mergeCell ref="AN18:AN22"/>
    <mergeCell ref="G23:N23"/>
    <mergeCell ref="AH18:AH22"/>
    <mergeCell ref="AI18:AI22"/>
    <mergeCell ref="AJ18:AJ22"/>
    <mergeCell ref="AK18:AK22"/>
    <mergeCell ref="CT17:CT22"/>
    <mergeCell ref="CU17:CU22"/>
    <mergeCell ref="CD17:CD22"/>
    <mergeCell ref="CE17:CE22"/>
    <mergeCell ref="CF17:CF22"/>
    <mergeCell ref="AO18:AO22"/>
    <mergeCell ref="BM17:BM22"/>
    <mergeCell ref="BX17:BX22"/>
    <mergeCell ref="BY17:BY22"/>
    <mergeCell ref="BZ17:BZ22"/>
    <mergeCell ref="CA17:CA22"/>
    <mergeCell ref="CC17:CC22"/>
    <mergeCell ref="CS17:CS22"/>
    <mergeCell ref="AW18:AW22"/>
    <mergeCell ref="AX18:AX22"/>
    <mergeCell ref="AY18:AY22"/>
    <mergeCell ref="BB18:BB22"/>
    <mergeCell ref="BC18:BC22"/>
    <mergeCell ref="AS18:AS22"/>
    <mergeCell ref="AT18:AT22"/>
    <mergeCell ref="AP18:AP22"/>
    <mergeCell ref="AQ18:AQ22"/>
    <mergeCell ref="AR18:AR22"/>
    <mergeCell ref="AV18:AV22"/>
  </mergeCells>
  <phoneticPr fontId="25" type="noConversion"/>
  <conditionalFormatting sqref="BE24:BL25 BM23:BN27 BU23:CV27 W28:W268 B28:V267 X28:CV267">
    <cfRule type="cellIs" dxfId="162" priority="13" operator="equal">
      <formula>"MODERADO"</formula>
    </cfRule>
    <cfRule type="cellIs" dxfId="161" priority="14" operator="equal">
      <formula>"MAYOR"</formula>
    </cfRule>
    <cfRule type="cellIs" dxfId="160" priority="15" operator="equal">
      <formula>"CATASTRÓFICO"</formula>
    </cfRule>
  </conditionalFormatting>
  <conditionalFormatting sqref="AZ23:BA27 BC23:BD27">
    <cfRule type="containsText" dxfId="159" priority="71" operator="containsText" text=".">
      <formula>NOT(ISERROR(SEARCH(".",AZ23)))</formula>
    </cfRule>
    <cfRule type="containsText" dxfId="158" priority="72" operator="containsText" text="MODERADO">
      <formula>NOT(ISERROR(SEARCH("MODERADO",AZ23)))</formula>
    </cfRule>
    <cfRule type="containsText" dxfId="157" priority="73" operator="containsText" text="MAYOR">
      <formula>NOT(ISERROR(SEARCH("MAYOR",AZ23)))</formula>
    </cfRule>
    <cfRule type="containsText" dxfId="156" priority="74" operator="containsText" text="CATASTRÓFICO">
      <formula>NOT(ISERROR(SEARCH("CATASTRÓFICO",AZ23)))</formula>
    </cfRule>
  </conditionalFormatting>
  <conditionalFormatting sqref="AZ17:BD17 BB18:BC18">
    <cfRule type="containsText" dxfId="155" priority="90" operator="containsText" text=".">
      <formula>NOT(ISERROR(SEARCH(".",AZ17)))</formula>
    </cfRule>
    <cfRule type="containsText" dxfId="154" priority="91" operator="containsText" text="MODERADO">
      <formula>NOT(ISERROR(SEARCH("MODERADO",AZ17)))</formula>
    </cfRule>
    <cfRule type="containsText" dxfId="153" priority="92" operator="containsText" text="MAYOR">
      <formula>NOT(ISERROR(SEARCH("MAYOR",AZ17)))</formula>
    </cfRule>
    <cfRule type="containsText" dxfId="152" priority="93" operator="containsText" text="CATASTRÓFICO">
      <formula>NOT(ISERROR(SEARCH("CATASTRÓFICO",AZ17)))</formula>
    </cfRule>
  </conditionalFormatting>
  <conditionalFormatting sqref="BE26:BE27">
    <cfRule type="cellIs" dxfId="151" priority="75" operator="equal">
      <formula>"MODERADO"</formula>
    </cfRule>
    <cfRule type="cellIs" dxfId="150" priority="76" operator="equal">
      <formula>"MAYOR"</formula>
    </cfRule>
    <cfRule type="cellIs" dxfId="149" priority="77" operator="equal">
      <formula>"CATASTRÓFICO"</formula>
    </cfRule>
  </conditionalFormatting>
  <conditionalFormatting sqref="A23:A27">
    <cfRule type="cellIs" dxfId="148" priority="9" operator="equal">
      <formula>"MODERADO"</formula>
    </cfRule>
    <cfRule type="cellIs" dxfId="147" priority="10" operator="equal">
      <formula>"MAYOR"</formula>
    </cfRule>
    <cfRule type="cellIs" dxfId="146" priority="11" operator="equal">
      <formula>"CATASTRÓFICO"</formula>
    </cfRule>
  </conditionalFormatting>
  <conditionalFormatting sqref="A23:A27">
    <cfRule type="cellIs" dxfId="145" priority="12" operator="equal">
      <formula>"BAJO"</formula>
    </cfRule>
  </conditionalFormatting>
  <conditionalFormatting sqref="AZ18:BA18">
    <cfRule type="containsText" dxfId="144" priority="5" operator="containsText" text=".">
      <formula>NOT(ISERROR(SEARCH(".",AZ18)))</formula>
    </cfRule>
    <cfRule type="containsText" dxfId="143" priority="6" operator="containsText" text="MODERADO">
      <formula>NOT(ISERROR(SEARCH("MODERADO",AZ18)))</formula>
    </cfRule>
    <cfRule type="containsText" dxfId="142" priority="7" operator="containsText" text="MAYOR">
      <formula>NOT(ISERROR(SEARCH("MAYOR",AZ18)))</formula>
    </cfRule>
    <cfRule type="containsText" dxfId="141" priority="8" operator="containsText" text="CATASTRÓFICO">
      <formula>NOT(ISERROR(SEARCH("CATASTRÓFICO",AZ18)))</formula>
    </cfRule>
  </conditionalFormatting>
  <conditionalFormatting sqref="BD18">
    <cfRule type="containsText" dxfId="140" priority="1" operator="containsText" text=".">
      <formula>NOT(ISERROR(SEARCH(".",BD18)))</formula>
    </cfRule>
    <cfRule type="containsText" dxfId="139" priority="2" operator="containsText" text="MODERADO">
      <formula>NOT(ISERROR(SEARCH("MODERADO",BD18)))</formula>
    </cfRule>
    <cfRule type="containsText" dxfId="138" priority="3" operator="containsText" text="MAYOR">
      <formula>NOT(ISERROR(SEARCH("MAYOR",BD18)))</formula>
    </cfRule>
    <cfRule type="containsText" dxfId="137" priority="4" operator="containsText" text="CATASTRÓFICO">
      <formula>NOT(ISERROR(SEARCH("CATASTRÓFICO",BD18)))</formula>
    </cfRule>
  </conditionalFormatting>
  <dataValidations count="12">
    <dataValidation type="list" allowBlank="1" showInputMessage="1" showErrorMessage="1" sqref="BA23:BA27">
      <formula1>"1,2,3,4,5"</formula1>
    </dataValidation>
    <dataValidation type="list" allowBlank="1" showInputMessage="1" showErrorMessage="1" sqref="AF23:AX27">
      <formula1>"SI, NO"</formula1>
    </dataValidation>
    <dataValidation type="list" allowBlank="1" showInputMessage="1" showErrorMessage="1" sqref="CP23:CP27">
      <formula1>"Directamente, Indirectamente, No disminuye"</formula1>
    </dataValidation>
    <dataValidation type="list" allowBlank="1" showInputMessage="1" showErrorMessage="1" sqref="CO23:CO27">
      <formula1>"Directamente, No disminuye"</formula1>
    </dataValidation>
    <dataValidation type="list" allowBlank="1" showInputMessage="1" showErrorMessage="1" sqref="CK23:CK27">
      <formula1>"Siempre se ejecuta, Algunas veces, No se ejecuta"</formula1>
    </dataValidation>
    <dataValidation type="list" allowBlank="1" showInputMessage="1" showErrorMessage="1" sqref="CA23:CA27">
      <formula1>"Completa, Incompleta, No existe"</formula1>
    </dataValidation>
    <dataValidation type="list" allowBlank="1" showInputMessage="1" showErrorMessage="1" sqref="BZ23:BZ27">
      <formula1>"Se investigan y se resuelven oportunamente, No se investigan y se resuelven oportunamente"</formula1>
    </dataValidation>
    <dataValidation type="list" allowBlank="1" showInputMessage="1" showErrorMessage="1" sqref="BY23:BY27">
      <formula1>"Confiable, No confiable"</formula1>
    </dataValidation>
    <dataValidation type="list" allowBlank="1" showInputMessage="1" showErrorMessage="1" sqref="BX23:BX27">
      <formula1>"Prevenir, Detectar, No es un control"</formula1>
    </dataValidation>
    <dataValidation type="list" allowBlank="1" showInputMessage="1" showErrorMessage="1" sqref="BW23:BW27">
      <formula1>"Oportuna, Inoportuna"</formula1>
    </dataValidation>
    <dataValidation type="list" allowBlank="1" showInputMessage="1" showErrorMessage="1" sqref="BV23:BV27">
      <formula1>"Adecuado, Inadecuado"</formula1>
    </dataValidation>
    <dataValidation type="list" allowBlank="1" showInputMessage="1" showErrorMessage="1" sqref="BU23:BU27">
      <formula1>"Asignado, No asignado"</formula1>
    </dataValidation>
  </dataValidations>
  <pageMargins left="0.7" right="0.7" top="0.75" bottom="0.75" header="0.3" footer="0.3"/>
  <pageSetup paperSize="9"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8"/>
  <sheetViews>
    <sheetView showGridLines="0" topLeftCell="AM18" zoomScale="20" zoomScaleNormal="20" zoomScalePageLayoutView="85" workbookViewId="0">
      <selection activeCell="CP25" sqref="CP25"/>
    </sheetView>
  </sheetViews>
  <sheetFormatPr baseColWidth="10" defaultColWidth="9.1796875" defaultRowHeight="14.5" x14ac:dyDescent="0.35"/>
  <cols>
    <col min="1" max="1" width="9.179687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1" width="15.81640625" customWidth="1"/>
    <col min="62" max="62" width="14.453125" customWidth="1"/>
    <col min="63" max="63" width="4.54296875" customWidth="1"/>
    <col min="64" max="64" width="9.54296875" customWidth="1"/>
    <col min="65" max="65" width="19.453125" style="6" customWidth="1"/>
    <col min="66" max="72" width="2.453125" style="6"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331"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J1" s="6"/>
      <c r="BK1" s="6"/>
      <c r="BL1" s="6"/>
      <c r="BR1"/>
      <c r="BS1"/>
      <c r="BT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COUNTIF($CU$23:$CU$111,AD2)</f>
        <v>0</v>
      </c>
      <c r="BB2"/>
      <c r="BC2"/>
      <c r="BD2"/>
      <c r="BJ2" s="6"/>
      <c r="BK2" s="6"/>
      <c r="BL2" s="6"/>
      <c r="BR2"/>
      <c r="BS2"/>
      <c r="BT2"/>
      <c r="BW2" s="6"/>
      <c r="BZ2"/>
    </row>
    <row r="3" spans="1:100" ht="15" customHeight="1" x14ac:dyDescent="0.35">
      <c r="A3"/>
      <c r="D3" s="195" t="s">
        <v>664</v>
      </c>
      <c r="E3" s="195"/>
      <c r="F3" s="195"/>
      <c r="G3" s="195"/>
      <c r="H3" s="195"/>
      <c r="I3" s="195"/>
      <c r="J3" s="195"/>
      <c r="K3" s="195" t="s">
        <v>507</v>
      </c>
      <c r="L3" s="195"/>
      <c r="M3" s="195"/>
      <c r="N3" s="195"/>
      <c r="O3" s="195"/>
      <c r="P3" s="195"/>
      <c r="Q3" s="195"/>
      <c r="R3" s="195"/>
      <c r="S3" s="195"/>
      <c r="T3" s="195"/>
      <c r="U3" s="195"/>
      <c r="V3" s="195"/>
      <c r="W3" s="195"/>
      <c r="X3" s="195"/>
      <c r="Y3" s="195"/>
      <c r="Z3" s="195"/>
      <c r="AA3" s="195"/>
      <c r="AB3" s="195"/>
      <c r="AC3" s="32"/>
      <c r="AD3" s="33" t="s">
        <v>26</v>
      </c>
      <c r="AE3" s="33">
        <f>COUNTIF($CU$23:$CU$111,AD3)</f>
        <v>6</v>
      </c>
      <c r="BB3"/>
      <c r="BC3"/>
      <c r="BD3"/>
      <c r="BJ3" s="6"/>
      <c r="BK3" s="6"/>
      <c r="BL3" s="6"/>
      <c r="BR3"/>
      <c r="BS3"/>
      <c r="BT3"/>
      <c r="BW3" s="6"/>
      <c r="BZ3"/>
    </row>
    <row r="4" spans="1:100" x14ac:dyDescent="0.35">
      <c r="A4"/>
      <c r="AC4" s="32"/>
      <c r="AD4" s="33" t="s">
        <v>21</v>
      </c>
      <c r="AE4" s="33">
        <f>COUNTIF($CU$23:$CU$111,AD4)</f>
        <v>0</v>
      </c>
      <c r="BB4"/>
      <c r="BC4"/>
      <c r="BD4"/>
      <c r="BJ4" s="6"/>
      <c r="BK4" s="6"/>
      <c r="BL4" s="6"/>
      <c r="BR4"/>
      <c r="BS4"/>
      <c r="BT4"/>
      <c r="BW4" s="6"/>
      <c r="BZ4"/>
    </row>
    <row r="5" spans="1:100"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COUNTIF($CU$23:$CU$111,AD5)</f>
        <v>0</v>
      </c>
      <c r="BB5"/>
      <c r="BC5"/>
      <c r="BD5"/>
      <c r="BJ5" s="6"/>
      <c r="BK5" s="6"/>
      <c r="BL5" s="6"/>
      <c r="BR5"/>
      <c r="BS5"/>
      <c r="BT5"/>
      <c r="BW5" s="6"/>
      <c r="BZ5"/>
    </row>
    <row r="6" spans="1:100" x14ac:dyDescent="0.35">
      <c r="A6"/>
      <c r="D6" s="52" t="s">
        <v>80</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c r="BC6"/>
      <c r="BD6"/>
      <c r="BJ6" s="6"/>
      <c r="BK6" s="6"/>
      <c r="BL6" s="6"/>
      <c r="BR6"/>
      <c r="BS6"/>
      <c r="BT6"/>
      <c r="BW6" s="6"/>
      <c r="BZ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36"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6"/>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209" t="s">
        <v>148</v>
      </c>
      <c r="BC18" s="209" t="s">
        <v>149</v>
      </c>
      <c r="BD18" s="210"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210"/>
      <c r="BC19" s="210"/>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210"/>
      <c r="BC20" s="210"/>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210"/>
      <c r="BC21" s="210"/>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211"/>
      <c r="BC22" s="211"/>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297.75" customHeight="1" x14ac:dyDescent="0.35">
      <c r="A23" s="68" t="s">
        <v>600</v>
      </c>
      <c r="B23" s="185" t="s">
        <v>508</v>
      </c>
      <c r="C23" s="224"/>
      <c r="D23" s="224"/>
      <c r="E23" s="224"/>
      <c r="F23" s="224"/>
      <c r="G23" s="186" t="s">
        <v>509</v>
      </c>
      <c r="H23" s="186"/>
      <c r="I23" s="186"/>
      <c r="J23" s="186"/>
      <c r="K23" s="186"/>
      <c r="L23" s="186"/>
      <c r="M23" s="186"/>
      <c r="N23" s="186"/>
      <c r="O23" s="188" t="s">
        <v>298</v>
      </c>
      <c r="P23" s="188"/>
      <c r="Q23" s="188"/>
      <c r="R23" s="188"/>
      <c r="S23" s="188"/>
      <c r="T23" s="188"/>
      <c r="U23" s="188"/>
      <c r="V23" s="188"/>
      <c r="W23" s="59" t="s">
        <v>681</v>
      </c>
      <c r="X23" s="187" t="s">
        <v>510</v>
      </c>
      <c r="Y23" s="187"/>
      <c r="Z23" s="187"/>
      <c r="AA23" s="187"/>
      <c r="AB23" s="187"/>
      <c r="AC23" s="187"/>
      <c r="AD23" s="187"/>
      <c r="AE23" s="187"/>
      <c r="AF23" s="61" t="s">
        <v>159</v>
      </c>
      <c r="AG23" s="61" t="s">
        <v>160</v>
      </c>
      <c r="AH23" s="61" t="s">
        <v>160</v>
      </c>
      <c r="AI23" s="61" t="s">
        <v>160</v>
      </c>
      <c r="AJ23" s="61" t="s">
        <v>159</v>
      </c>
      <c r="AK23" s="61" t="s">
        <v>160</v>
      </c>
      <c r="AL23" s="61" t="s">
        <v>159</v>
      </c>
      <c r="AM23" s="61" t="s">
        <v>160</v>
      </c>
      <c r="AN23" s="61" t="s">
        <v>160</v>
      </c>
      <c r="AO23" s="61" t="s">
        <v>159</v>
      </c>
      <c r="AP23" s="61" t="s">
        <v>159</v>
      </c>
      <c r="AQ23" s="61" t="s">
        <v>159</v>
      </c>
      <c r="AR23" s="61" t="s">
        <v>159</v>
      </c>
      <c r="AS23" s="61" t="s">
        <v>159</v>
      </c>
      <c r="AT23" s="61" t="s">
        <v>159</v>
      </c>
      <c r="AU23" s="61" t="s">
        <v>160</v>
      </c>
      <c r="AV23" s="61" t="s">
        <v>160</v>
      </c>
      <c r="AW23" s="61" t="s">
        <v>160</v>
      </c>
      <c r="AX23" s="61" t="s">
        <v>160</v>
      </c>
      <c r="AY23" s="61">
        <f t="shared" ref="AY23:AY28" si="0">COUNTIF(AF23:AX23, "SI")</f>
        <v>9</v>
      </c>
      <c r="AZ23" s="61" t="str">
        <f t="shared" ref="AZ23:AZ28" si="1">IF($AU23="SI","CATASTRÓFICO",IF($AY23=0,".",IF($AY23&lt;6,"MODERADO",IF($AY23&lt;12,"MAYOR","CATASTRÓFICO"))))</f>
        <v>MAYOR</v>
      </c>
      <c r="BA23" s="61">
        <v>1</v>
      </c>
      <c r="BB23" s="61">
        <f t="shared" ref="BB23:BB28" si="2">IF(AZ23="MODERADO",3,IF(AZ23="MAYOR",4,IF(AZ23="CATASTRÓFICO",5,"0")))</f>
        <v>4</v>
      </c>
      <c r="BC23" s="61">
        <f t="shared" ref="BC23:BC28" si="3">IF($BB23=5,5,IF(AND($BB23=4,$BA23&gt;2),5,IF(AND($BB23=4,$BA23&lt;3),4,IF(AND($BB23=3,$BA23=5),5,IF(AND($BB23=3,$BA23&gt;2),4,IF(AND($BB23=3,$BA23&lt;3),3,0))))))</f>
        <v>4</v>
      </c>
      <c r="BD23" s="61" t="str">
        <f>IFERROR(INDEX('Ayuda Diligenciamiento'!$AG$11:$AK$15,MATCH($BA23,'Ayuda Diligenciamiento'!$AF$11:$AF$15,0),MATCH($BB23,'Ayuda Diligenciamiento'!$AG$10:$AK$10,0)),"")</f>
        <v>MAYOR</v>
      </c>
      <c r="BE23" s="191" t="s">
        <v>511</v>
      </c>
      <c r="BF23" s="191"/>
      <c r="BG23" s="191"/>
      <c r="BH23" s="191"/>
      <c r="BI23" s="191"/>
      <c r="BJ23" s="191"/>
      <c r="BK23" s="191"/>
      <c r="BL23" s="191"/>
      <c r="BM23" s="64" t="s">
        <v>512</v>
      </c>
      <c r="BN23" s="231" t="s">
        <v>683</v>
      </c>
      <c r="BO23" s="231"/>
      <c r="BP23" s="231"/>
      <c r="BQ23" s="231"/>
      <c r="BR23" s="231"/>
      <c r="BS23" s="231"/>
      <c r="BT23" s="231"/>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IF(BB23-CR23&lt;=0,1,BB23-CR23)</f>
        <v>3</v>
      </c>
      <c r="CU23" s="61" t="str">
        <f>IF(CP23&lt;&gt;"",INDEX('Ayuda Diligenciamiento'!$AG$11:$AK$15,MATCH(CS23,'Ayuda Diligenciamiento'!$AF$11:$AF$15,0),MATCH(CT23,'Ayuda Diligenciamiento'!$AG$10:$AK$10,0)),"")</f>
        <v>MODERADO</v>
      </c>
      <c r="CV23" s="60">
        <f>IF(CU23="BAJO",1,IF(CU23="MODERADO",3,IF(CU23="MAYOR",4,5)))</f>
        <v>3</v>
      </c>
    </row>
    <row r="24" spans="1:100" ht="257.25" customHeight="1" x14ac:dyDescent="0.35">
      <c r="A24" s="68" t="s">
        <v>601</v>
      </c>
      <c r="B24" s="185" t="s">
        <v>508</v>
      </c>
      <c r="C24" s="224"/>
      <c r="D24" s="224"/>
      <c r="E24" s="224"/>
      <c r="F24" s="224"/>
      <c r="G24" s="186" t="s">
        <v>513</v>
      </c>
      <c r="H24" s="186"/>
      <c r="I24" s="186"/>
      <c r="J24" s="186"/>
      <c r="K24" s="186"/>
      <c r="L24" s="186"/>
      <c r="M24" s="186"/>
      <c r="N24" s="186"/>
      <c r="O24" s="187" t="s">
        <v>514</v>
      </c>
      <c r="P24" s="187"/>
      <c r="Q24" s="187"/>
      <c r="R24" s="187"/>
      <c r="S24" s="187"/>
      <c r="T24" s="187"/>
      <c r="U24" s="187"/>
      <c r="V24" s="187"/>
      <c r="W24" s="71" t="s">
        <v>682</v>
      </c>
      <c r="X24" s="187" t="s">
        <v>510</v>
      </c>
      <c r="Y24" s="187"/>
      <c r="Z24" s="187"/>
      <c r="AA24" s="187"/>
      <c r="AB24" s="187"/>
      <c r="AC24" s="187"/>
      <c r="AD24" s="187"/>
      <c r="AE24" s="187"/>
      <c r="AF24" s="61" t="s">
        <v>159</v>
      </c>
      <c r="AG24" s="61" t="s">
        <v>160</v>
      </c>
      <c r="AH24" s="61" t="s">
        <v>160</v>
      </c>
      <c r="AI24" s="61" t="s">
        <v>160</v>
      </c>
      <c r="AJ24" s="61" t="s">
        <v>159</v>
      </c>
      <c r="AK24" s="61" t="s">
        <v>160</v>
      </c>
      <c r="AL24" s="61" t="s">
        <v>159</v>
      </c>
      <c r="AM24" s="61" t="s">
        <v>160</v>
      </c>
      <c r="AN24" s="61" t="s">
        <v>160</v>
      </c>
      <c r="AO24" s="61" t="s">
        <v>159</v>
      </c>
      <c r="AP24" s="61" t="s">
        <v>159</v>
      </c>
      <c r="AQ24" s="61" t="s">
        <v>159</v>
      </c>
      <c r="AR24" s="61" t="s">
        <v>159</v>
      </c>
      <c r="AS24" s="61" t="s">
        <v>159</v>
      </c>
      <c r="AT24" s="61" t="s">
        <v>159</v>
      </c>
      <c r="AU24" s="61" t="s">
        <v>160</v>
      </c>
      <c r="AV24" s="61" t="s">
        <v>160</v>
      </c>
      <c r="AW24" s="61" t="s">
        <v>160</v>
      </c>
      <c r="AX24" s="61" t="s">
        <v>160</v>
      </c>
      <c r="AY24" s="61">
        <f t="shared" si="0"/>
        <v>9</v>
      </c>
      <c r="AZ24" s="61" t="str">
        <f t="shared" si="1"/>
        <v>MAYOR</v>
      </c>
      <c r="BA24" s="61">
        <v>1</v>
      </c>
      <c r="BB24" s="61">
        <f t="shared" si="2"/>
        <v>4</v>
      </c>
      <c r="BC24" s="61">
        <f t="shared" si="3"/>
        <v>4</v>
      </c>
      <c r="BD24" s="61" t="str">
        <f>IFERROR(INDEX('Ayuda Diligenciamiento'!$AG$11:$AK$15,MATCH($BA24,'Ayuda Diligenciamiento'!$AF$11:$AF$15,0),MATCH($BB24,'Ayuda Diligenciamiento'!$AG$10:$AK$10,0)),"")</f>
        <v>MAYOR</v>
      </c>
      <c r="BE24" s="191" t="s">
        <v>515</v>
      </c>
      <c r="BF24" s="191"/>
      <c r="BG24" s="191"/>
      <c r="BH24" s="191"/>
      <c r="BI24" s="191"/>
      <c r="BJ24" s="191"/>
      <c r="BK24" s="191"/>
      <c r="BL24" s="191"/>
      <c r="BM24" s="64" t="s">
        <v>516</v>
      </c>
      <c r="BN24" s="231" t="s">
        <v>683</v>
      </c>
      <c r="BO24" s="231"/>
      <c r="BP24" s="231"/>
      <c r="BQ24" s="231"/>
      <c r="BR24" s="231"/>
      <c r="BS24" s="231"/>
      <c r="BT24" s="231"/>
      <c r="BU24" s="61" t="s">
        <v>164</v>
      </c>
      <c r="BV24" s="61" t="s">
        <v>165</v>
      </c>
      <c r="BW24" s="61" t="s">
        <v>166</v>
      </c>
      <c r="BX24" s="61" t="s">
        <v>167</v>
      </c>
      <c r="BY24" s="61" t="s">
        <v>168</v>
      </c>
      <c r="BZ24" s="60" t="s">
        <v>169</v>
      </c>
      <c r="CA24" s="61" t="s">
        <v>170</v>
      </c>
      <c r="CB24" s="61">
        <f t="shared" ref="CB24:CB28" si="4">IFERROR(IF(BU24="Asignado", 15, 0), "")</f>
        <v>15</v>
      </c>
      <c r="CC24" s="61">
        <f t="shared" ref="CC24:CC28" si="5">IFERROR(IF(BV24="Adecuado", 15, 0), "")</f>
        <v>15</v>
      </c>
      <c r="CD24" s="61">
        <f t="shared" ref="CD24:CD28" si="6">IFERROR(IF(BW24="Oportuna", 15, 0), "")</f>
        <v>15</v>
      </c>
      <c r="CE24" s="61">
        <f t="shared" ref="CE24:CE28" si="7">IFERROR(IF(BX24="Prevenir", 15,IF(BX24="Detectar", 10, 0)), "")</f>
        <v>15</v>
      </c>
      <c r="CF24" s="61">
        <f t="shared" ref="CF24:CF28" si="8">IFERROR(IF(BY24="Confiable", 15, 0), "")</f>
        <v>15</v>
      </c>
      <c r="CG24" s="61">
        <f t="shared" ref="CG24:CG28" si="9">IFERROR(IF(BZ24="Se investigan y se resuelven oportunamente", 15, 0), "")</f>
        <v>15</v>
      </c>
      <c r="CH24" s="61">
        <f t="shared" ref="CH24:CH28" si="10">IFERROR(IF(CA24="Completa", 10,IF(CA24="Incompleta",5, 0)), "")</f>
        <v>10</v>
      </c>
      <c r="CI24" s="61">
        <f t="shared" ref="CI24:CI28" si="11">SUM(CB24:CH24)</f>
        <v>100</v>
      </c>
      <c r="CJ24" s="61" t="str">
        <f t="shared" ref="CJ24:CJ28" si="12">IF(CI24&lt;=85, "Debil", IF(CI24&lt;=95, "Moderado", IF(CI24&lt;=100,"Fuerte","")))</f>
        <v>Fuerte</v>
      </c>
      <c r="CK24" s="61" t="s">
        <v>171</v>
      </c>
      <c r="CL24" s="61" t="str">
        <f t="shared" ref="CL24:CL28" si="13">IF(CK24="Siempre se ejecuta","Fuerte",IF(CK24="Algunas veces","Moderado",IF(CK24="No se ejecuta","Debil","")))</f>
        <v>Fuerte</v>
      </c>
      <c r="CM24" s="61" t="str">
        <f t="shared" ref="CM24:CM28" si="14">IF(OR(CL24="Debil",CJ24="Debil"),"Debil", IF(OR(CL24="Moderado",CJ24="Moderado"), "Moderado", "Fuerte"))</f>
        <v>Fuerte</v>
      </c>
      <c r="CN24" s="61" t="str">
        <f t="shared" ref="CN24:CN28" si="15">CM24</f>
        <v>Fuerte</v>
      </c>
      <c r="CO24" s="61" t="s">
        <v>172</v>
      </c>
      <c r="CP24" s="61" t="s">
        <v>193</v>
      </c>
      <c r="CQ24" s="61">
        <f t="shared" ref="CQ24:CQ28" si="16">IF(CO24="Directamente",IF(CN24="Fuerte", 2, IF(CN24="Moderado", 1,0)),0)</f>
        <v>2</v>
      </c>
      <c r="CR24" s="61">
        <f t="shared" ref="CR24:CR28" si="17">IF(CP24="Directamente",IF(CN24="Fuerte",2,IF(CN24="Moderado",1,0)),IF(AND(CP24="Indirectamente",CN24="Fuerte"),1,0))</f>
        <v>1</v>
      </c>
      <c r="CS24" s="61">
        <f t="shared" ref="CS24:CS28" si="18">IF(BA24-CQ24&lt;=0,1,BA24-CQ24)</f>
        <v>1</v>
      </c>
      <c r="CT24" s="61">
        <f t="shared" ref="CT24:CT28" si="19">IF(BB24-CR24&lt;=0,1,BB24-CR24)</f>
        <v>3</v>
      </c>
      <c r="CU24" s="61" t="str">
        <f>IF(CP24&lt;&gt;"",INDEX('Ayuda Diligenciamiento'!$AG$11:$AK$15,MATCH(CS24,'Ayuda Diligenciamiento'!$AF$11:$AF$15,0),MATCH(CT24,'Ayuda Diligenciamiento'!$AG$10:$AK$10,0)),"")</f>
        <v>MODERADO</v>
      </c>
      <c r="CV24" s="60">
        <f t="shared" ref="CV24:CV28" si="20">IF(CU24="BAJO",1,IF(CU24="MODERADO",3,IF(CU24="MAYOR",4,5)))</f>
        <v>3</v>
      </c>
    </row>
    <row r="25" spans="1:100" ht="384.75" customHeight="1" x14ac:dyDescent="0.35">
      <c r="A25" s="68" t="s">
        <v>602</v>
      </c>
      <c r="B25" s="185" t="s">
        <v>508</v>
      </c>
      <c r="C25" s="224"/>
      <c r="D25" s="224"/>
      <c r="E25" s="224"/>
      <c r="F25" s="224"/>
      <c r="G25" s="186" t="s">
        <v>517</v>
      </c>
      <c r="H25" s="186"/>
      <c r="I25" s="186"/>
      <c r="J25" s="186"/>
      <c r="K25" s="186"/>
      <c r="L25" s="186"/>
      <c r="M25" s="186"/>
      <c r="N25" s="186"/>
      <c r="O25" s="187" t="s">
        <v>518</v>
      </c>
      <c r="P25" s="187"/>
      <c r="Q25" s="187"/>
      <c r="R25" s="187"/>
      <c r="S25" s="187"/>
      <c r="T25" s="187"/>
      <c r="U25" s="187"/>
      <c r="V25" s="187"/>
      <c r="W25" s="71" t="s">
        <v>682</v>
      </c>
      <c r="X25" s="187" t="s">
        <v>510</v>
      </c>
      <c r="Y25" s="187"/>
      <c r="Z25" s="187"/>
      <c r="AA25" s="187"/>
      <c r="AB25" s="187"/>
      <c r="AC25" s="187"/>
      <c r="AD25" s="187"/>
      <c r="AE25" s="187"/>
      <c r="AF25" s="61" t="s">
        <v>159</v>
      </c>
      <c r="AG25" s="61" t="s">
        <v>160</v>
      </c>
      <c r="AH25" s="61" t="s">
        <v>160</v>
      </c>
      <c r="AI25" s="61" t="s">
        <v>160</v>
      </c>
      <c r="AJ25" s="61" t="s">
        <v>159</v>
      </c>
      <c r="AK25" s="61" t="s">
        <v>160</v>
      </c>
      <c r="AL25" s="61" t="s">
        <v>159</v>
      </c>
      <c r="AM25" s="61" t="s">
        <v>160</v>
      </c>
      <c r="AN25" s="61" t="s">
        <v>160</v>
      </c>
      <c r="AO25" s="61" t="s">
        <v>159</v>
      </c>
      <c r="AP25" s="61" t="s">
        <v>159</v>
      </c>
      <c r="AQ25" s="61" t="s">
        <v>159</v>
      </c>
      <c r="AR25" s="61" t="s">
        <v>159</v>
      </c>
      <c r="AS25" s="61" t="s">
        <v>159</v>
      </c>
      <c r="AT25" s="61" t="s">
        <v>159</v>
      </c>
      <c r="AU25" s="61" t="s">
        <v>160</v>
      </c>
      <c r="AV25" s="61" t="s">
        <v>160</v>
      </c>
      <c r="AW25" s="61" t="s">
        <v>160</v>
      </c>
      <c r="AX25" s="61" t="s">
        <v>160</v>
      </c>
      <c r="AY25" s="61">
        <f t="shared" si="0"/>
        <v>9</v>
      </c>
      <c r="AZ25" s="61" t="str">
        <f t="shared" si="1"/>
        <v>MAYOR</v>
      </c>
      <c r="BA25" s="61">
        <v>1</v>
      </c>
      <c r="BB25" s="61">
        <f t="shared" si="2"/>
        <v>4</v>
      </c>
      <c r="BC25" s="61">
        <f t="shared" si="3"/>
        <v>4</v>
      </c>
      <c r="BD25" s="61" t="str">
        <f>IFERROR(INDEX('Ayuda Diligenciamiento'!$AG$11:$AK$15,MATCH($BA25,'Ayuda Diligenciamiento'!$AF$11:$AF$15,0),MATCH($BB25,'Ayuda Diligenciamiento'!$AG$10:$AK$10,0)),"")</f>
        <v>MAYOR</v>
      </c>
      <c r="BE25" s="191" t="s">
        <v>519</v>
      </c>
      <c r="BF25" s="191"/>
      <c r="BG25" s="191"/>
      <c r="BH25" s="191"/>
      <c r="BI25" s="191"/>
      <c r="BJ25" s="191"/>
      <c r="BK25" s="191"/>
      <c r="BL25" s="191"/>
      <c r="BM25" s="64" t="s">
        <v>516</v>
      </c>
      <c r="BN25" s="231" t="s">
        <v>683</v>
      </c>
      <c r="BO25" s="231"/>
      <c r="BP25" s="231"/>
      <c r="BQ25" s="231"/>
      <c r="BR25" s="231"/>
      <c r="BS25" s="231"/>
      <c r="BT25" s="231"/>
      <c r="BU25" s="61" t="s">
        <v>164</v>
      </c>
      <c r="BV25" s="61" t="s">
        <v>165</v>
      </c>
      <c r="BW25" s="61" t="s">
        <v>166</v>
      </c>
      <c r="BX25" s="61" t="s">
        <v>167</v>
      </c>
      <c r="BY25" s="61" t="s">
        <v>168</v>
      </c>
      <c r="BZ25" s="60" t="s">
        <v>169</v>
      </c>
      <c r="CA25" s="61" t="s">
        <v>170</v>
      </c>
      <c r="CB25" s="61">
        <f t="shared" si="4"/>
        <v>15</v>
      </c>
      <c r="CC25" s="61">
        <f t="shared" si="5"/>
        <v>15</v>
      </c>
      <c r="CD25" s="61">
        <f t="shared" si="6"/>
        <v>15</v>
      </c>
      <c r="CE25" s="61">
        <f t="shared" si="7"/>
        <v>15</v>
      </c>
      <c r="CF25" s="61">
        <f t="shared" si="8"/>
        <v>15</v>
      </c>
      <c r="CG25" s="61">
        <f t="shared" si="9"/>
        <v>15</v>
      </c>
      <c r="CH25" s="61">
        <f t="shared" si="10"/>
        <v>10</v>
      </c>
      <c r="CI25" s="61">
        <f t="shared" si="11"/>
        <v>100</v>
      </c>
      <c r="CJ25" s="61" t="str">
        <f t="shared" si="12"/>
        <v>Fuerte</v>
      </c>
      <c r="CK25" s="61" t="s">
        <v>171</v>
      </c>
      <c r="CL25" s="61" t="str">
        <f t="shared" si="13"/>
        <v>Fuerte</v>
      </c>
      <c r="CM25" s="61" t="str">
        <f t="shared" si="14"/>
        <v>Fuerte</v>
      </c>
      <c r="CN25" s="61" t="str">
        <f t="shared" si="15"/>
        <v>Fuerte</v>
      </c>
      <c r="CO25" s="61" t="s">
        <v>172</v>
      </c>
      <c r="CP25" s="61" t="s">
        <v>193</v>
      </c>
      <c r="CQ25" s="61">
        <f t="shared" si="16"/>
        <v>2</v>
      </c>
      <c r="CR25" s="61">
        <f t="shared" si="17"/>
        <v>1</v>
      </c>
      <c r="CS25" s="61">
        <f t="shared" si="18"/>
        <v>1</v>
      </c>
      <c r="CT25" s="61">
        <f t="shared" si="19"/>
        <v>3</v>
      </c>
      <c r="CU25" s="61" t="str">
        <f>IF(CP25&lt;&gt;"",INDEX('Ayuda Diligenciamiento'!$AG$11:$AK$15,MATCH(CS25,'Ayuda Diligenciamiento'!$AF$11:$AF$15,0),MATCH(CT25,'Ayuda Diligenciamiento'!$AG$10:$AK$10,0)),"")</f>
        <v>MODERADO</v>
      </c>
      <c r="CV25" s="60">
        <f t="shared" si="20"/>
        <v>3</v>
      </c>
    </row>
    <row r="26" spans="1:100" ht="408" customHeight="1" x14ac:dyDescent="0.35">
      <c r="A26" s="68" t="s">
        <v>603</v>
      </c>
      <c r="B26" s="185" t="s">
        <v>520</v>
      </c>
      <c r="C26" s="185"/>
      <c r="D26" s="185"/>
      <c r="E26" s="185"/>
      <c r="F26" s="185"/>
      <c r="G26" s="186" t="s">
        <v>521</v>
      </c>
      <c r="H26" s="186"/>
      <c r="I26" s="186"/>
      <c r="J26" s="186"/>
      <c r="K26" s="186"/>
      <c r="L26" s="186"/>
      <c r="M26" s="186"/>
      <c r="N26" s="186"/>
      <c r="O26" s="188" t="s">
        <v>298</v>
      </c>
      <c r="P26" s="188"/>
      <c r="Q26" s="188"/>
      <c r="R26" s="188"/>
      <c r="S26" s="188"/>
      <c r="T26" s="188"/>
      <c r="U26" s="188"/>
      <c r="V26" s="188"/>
      <c r="W26" s="59" t="s">
        <v>633</v>
      </c>
      <c r="X26" s="187" t="s">
        <v>510</v>
      </c>
      <c r="Y26" s="187"/>
      <c r="Z26" s="187"/>
      <c r="AA26" s="187"/>
      <c r="AB26" s="187"/>
      <c r="AC26" s="187"/>
      <c r="AD26" s="187"/>
      <c r="AE26" s="187"/>
      <c r="AF26" s="61" t="s">
        <v>159</v>
      </c>
      <c r="AG26" s="61" t="s">
        <v>160</v>
      </c>
      <c r="AH26" s="61" t="s">
        <v>160</v>
      </c>
      <c r="AI26" s="61" t="s">
        <v>160</v>
      </c>
      <c r="AJ26" s="61" t="s">
        <v>159</v>
      </c>
      <c r="AK26" s="61" t="s">
        <v>160</v>
      </c>
      <c r="AL26" s="61" t="s">
        <v>159</v>
      </c>
      <c r="AM26" s="61" t="s">
        <v>160</v>
      </c>
      <c r="AN26" s="61" t="s">
        <v>160</v>
      </c>
      <c r="AO26" s="61" t="s">
        <v>159</v>
      </c>
      <c r="AP26" s="61" t="s">
        <v>159</v>
      </c>
      <c r="AQ26" s="61" t="s">
        <v>159</v>
      </c>
      <c r="AR26" s="61" t="s">
        <v>159</v>
      </c>
      <c r="AS26" s="61" t="s">
        <v>159</v>
      </c>
      <c r="AT26" s="61" t="s">
        <v>159</v>
      </c>
      <c r="AU26" s="61" t="s">
        <v>160</v>
      </c>
      <c r="AV26" s="61" t="s">
        <v>160</v>
      </c>
      <c r="AW26" s="61" t="s">
        <v>160</v>
      </c>
      <c r="AX26" s="61" t="s">
        <v>160</v>
      </c>
      <c r="AY26" s="61">
        <f t="shared" si="0"/>
        <v>9</v>
      </c>
      <c r="AZ26" s="61" t="str">
        <f t="shared" si="1"/>
        <v>MAYOR</v>
      </c>
      <c r="BA26" s="61">
        <v>2</v>
      </c>
      <c r="BB26" s="61">
        <f t="shared" si="2"/>
        <v>4</v>
      </c>
      <c r="BC26" s="61">
        <f t="shared" si="3"/>
        <v>4</v>
      </c>
      <c r="BD26" s="61" t="str">
        <f>IFERROR(INDEX('Ayuda Diligenciamiento'!$AG$11:$AK$15,MATCH($BA26,'Ayuda Diligenciamiento'!$AF$11:$AF$15,0),MATCH($BB26,'Ayuda Diligenciamiento'!$AG$10:$AK$10,0)),"")</f>
        <v>MAYOR</v>
      </c>
      <c r="BE26" s="191" t="s">
        <v>522</v>
      </c>
      <c r="BF26" s="191"/>
      <c r="BG26" s="191"/>
      <c r="BH26" s="191"/>
      <c r="BI26" s="191"/>
      <c r="BJ26" s="191"/>
      <c r="BK26" s="191"/>
      <c r="BL26" s="191"/>
      <c r="BM26" s="64" t="s">
        <v>516</v>
      </c>
      <c r="BN26" s="231" t="s">
        <v>523</v>
      </c>
      <c r="BO26" s="231"/>
      <c r="BP26" s="231"/>
      <c r="BQ26" s="231"/>
      <c r="BR26" s="231"/>
      <c r="BS26" s="231"/>
      <c r="BT26" s="231"/>
      <c r="BU26" s="61" t="s">
        <v>164</v>
      </c>
      <c r="BV26" s="61" t="s">
        <v>165</v>
      </c>
      <c r="BW26" s="61" t="s">
        <v>166</v>
      </c>
      <c r="BX26" s="61" t="s">
        <v>167</v>
      </c>
      <c r="BY26" s="61" t="s">
        <v>168</v>
      </c>
      <c r="BZ26" s="60" t="s">
        <v>169</v>
      </c>
      <c r="CA26" s="61" t="s">
        <v>170</v>
      </c>
      <c r="CB26" s="61">
        <f t="shared" si="4"/>
        <v>15</v>
      </c>
      <c r="CC26" s="61">
        <f t="shared" si="5"/>
        <v>15</v>
      </c>
      <c r="CD26" s="61">
        <f t="shared" si="6"/>
        <v>15</v>
      </c>
      <c r="CE26" s="61">
        <f t="shared" si="7"/>
        <v>15</v>
      </c>
      <c r="CF26" s="61">
        <f t="shared" si="8"/>
        <v>15</v>
      </c>
      <c r="CG26" s="61">
        <f t="shared" si="9"/>
        <v>15</v>
      </c>
      <c r="CH26" s="61">
        <f t="shared" si="10"/>
        <v>10</v>
      </c>
      <c r="CI26" s="61">
        <f t="shared" si="11"/>
        <v>100</v>
      </c>
      <c r="CJ26" s="61" t="str">
        <f t="shared" si="12"/>
        <v>Fuerte</v>
      </c>
      <c r="CK26" s="61" t="s">
        <v>171</v>
      </c>
      <c r="CL26" s="61" t="str">
        <f t="shared" si="13"/>
        <v>Fuerte</v>
      </c>
      <c r="CM26" s="61" t="str">
        <f t="shared" si="14"/>
        <v>Fuerte</v>
      </c>
      <c r="CN26" s="61" t="str">
        <f t="shared" si="15"/>
        <v>Fuerte</v>
      </c>
      <c r="CO26" s="61" t="s">
        <v>172</v>
      </c>
      <c r="CP26" s="61" t="s">
        <v>193</v>
      </c>
      <c r="CQ26" s="61">
        <f t="shared" si="16"/>
        <v>2</v>
      </c>
      <c r="CR26" s="61">
        <f t="shared" si="17"/>
        <v>1</v>
      </c>
      <c r="CS26" s="61">
        <f t="shared" si="18"/>
        <v>1</v>
      </c>
      <c r="CT26" s="61">
        <f t="shared" si="19"/>
        <v>3</v>
      </c>
      <c r="CU26" s="61" t="str">
        <f>IF(CP26&lt;&gt;"",INDEX('Ayuda Diligenciamiento'!$AG$11:$AK$15,MATCH(CS26,'Ayuda Diligenciamiento'!$AF$11:$AF$15,0),MATCH(CT26,'Ayuda Diligenciamiento'!$AG$10:$AK$10,0)),"")</f>
        <v>MODERADO</v>
      </c>
      <c r="CV26" s="60">
        <f t="shared" si="20"/>
        <v>3</v>
      </c>
    </row>
    <row r="27" spans="1:100" ht="353.25" customHeight="1" x14ac:dyDescent="0.35">
      <c r="A27" s="68" t="s">
        <v>604</v>
      </c>
      <c r="B27" s="185" t="s">
        <v>520</v>
      </c>
      <c r="C27" s="185"/>
      <c r="D27" s="185"/>
      <c r="E27" s="185"/>
      <c r="F27" s="185"/>
      <c r="G27" s="186" t="s">
        <v>524</v>
      </c>
      <c r="H27" s="186"/>
      <c r="I27" s="186"/>
      <c r="J27" s="186"/>
      <c r="K27" s="186"/>
      <c r="L27" s="186"/>
      <c r="M27" s="186"/>
      <c r="N27" s="186"/>
      <c r="O27" s="187" t="s">
        <v>514</v>
      </c>
      <c r="P27" s="187"/>
      <c r="Q27" s="187"/>
      <c r="R27" s="187"/>
      <c r="S27" s="187"/>
      <c r="T27" s="187"/>
      <c r="U27" s="187"/>
      <c r="V27" s="187"/>
      <c r="W27" s="59" t="s">
        <v>633</v>
      </c>
      <c r="X27" s="187" t="s">
        <v>510</v>
      </c>
      <c r="Y27" s="187"/>
      <c r="Z27" s="187"/>
      <c r="AA27" s="187"/>
      <c r="AB27" s="187"/>
      <c r="AC27" s="187"/>
      <c r="AD27" s="187"/>
      <c r="AE27" s="187"/>
      <c r="AF27" s="61" t="s">
        <v>159</v>
      </c>
      <c r="AG27" s="61" t="s">
        <v>160</v>
      </c>
      <c r="AH27" s="61" t="s">
        <v>160</v>
      </c>
      <c r="AI27" s="61" t="s">
        <v>160</v>
      </c>
      <c r="AJ27" s="61" t="s">
        <v>159</v>
      </c>
      <c r="AK27" s="61" t="s">
        <v>160</v>
      </c>
      <c r="AL27" s="61" t="s">
        <v>159</v>
      </c>
      <c r="AM27" s="61" t="s">
        <v>160</v>
      </c>
      <c r="AN27" s="61" t="s">
        <v>160</v>
      </c>
      <c r="AO27" s="61" t="s">
        <v>159</v>
      </c>
      <c r="AP27" s="61" t="s">
        <v>159</v>
      </c>
      <c r="AQ27" s="61" t="s">
        <v>159</v>
      </c>
      <c r="AR27" s="61" t="s">
        <v>159</v>
      </c>
      <c r="AS27" s="61" t="s">
        <v>159</v>
      </c>
      <c r="AT27" s="61" t="s">
        <v>159</v>
      </c>
      <c r="AU27" s="61" t="s">
        <v>160</v>
      </c>
      <c r="AV27" s="61" t="s">
        <v>160</v>
      </c>
      <c r="AW27" s="61" t="s">
        <v>160</v>
      </c>
      <c r="AX27" s="61" t="s">
        <v>160</v>
      </c>
      <c r="AY27" s="61">
        <f t="shared" si="0"/>
        <v>9</v>
      </c>
      <c r="AZ27" s="61" t="str">
        <f t="shared" si="1"/>
        <v>MAYOR</v>
      </c>
      <c r="BA27" s="61">
        <v>2</v>
      </c>
      <c r="BB27" s="61">
        <f t="shared" si="2"/>
        <v>4</v>
      </c>
      <c r="BC27" s="61">
        <f t="shared" si="3"/>
        <v>4</v>
      </c>
      <c r="BD27" s="61" t="str">
        <f>IFERROR(INDEX('Ayuda Diligenciamiento'!$AG$11:$AK$15,MATCH($BA27,'Ayuda Diligenciamiento'!$AF$11:$AF$15,0),MATCH($BB27,'Ayuda Diligenciamiento'!$AG$10:$AK$10,0)),"")</f>
        <v>MAYOR</v>
      </c>
      <c r="BE27" s="191" t="s">
        <v>525</v>
      </c>
      <c r="BF27" s="191"/>
      <c r="BG27" s="191"/>
      <c r="BH27" s="191"/>
      <c r="BI27" s="191"/>
      <c r="BJ27" s="191"/>
      <c r="BK27" s="191"/>
      <c r="BL27" s="191"/>
      <c r="BM27" s="64" t="s">
        <v>516</v>
      </c>
      <c r="BN27" s="191" t="s">
        <v>523</v>
      </c>
      <c r="BO27" s="191"/>
      <c r="BP27" s="191"/>
      <c r="BQ27" s="191"/>
      <c r="BR27" s="191"/>
      <c r="BS27" s="191"/>
      <c r="BT27" s="191"/>
      <c r="BU27" s="61" t="s">
        <v>164</v>
      </c>
      <c r="BV27" s="61" t="s">
        <v>165</v>
      </c>
      <c r="BW27" s="61" t="s">
        <v>166</v>
      </c>
      <c r="BX27" s="61" t="s">
        <v>167</v>
      </c>
      <c r="BY27" s="61" t="s">
        <v>168</v>
      </c>
      <c r="BZ27" s="60" t="s">
        <v>169</v>
      </c>
      <c r="CA27" s="61" t="s">
        <v>170</v>
      </c>
      <c r="CB27" s="61">
        <f t="shared" si="4"/>
        <v>15</v>
      </c>
      <c r="CC27" s="61">
        <f t="shared" si="5"/>
        <v>15</v>
      </c>
      <c r="CD27" s="61">
        <f t="shared" si="6"/>
        <v>15</v>
      </c>
      <c r="CE27" s="61">
        <f t="shared" si="7"/>
        <v>15</v>
      </c>
      <c r="CF27" s="61">
        <f t="shared" si="8"/>
        <v>15</v>
      </c>
      <c r="CG27" s="61">
        <f t="shared" si="9"/>
        <v>15</v>
      </c>
      <c r="CH27" s="61">
        <f t="shared" si="10"/>
        <v>10</v>
      </c>
      <c r="CI27" s="61">
        <f t="shared" si="11"/>
        <v>100</v>
      </c>
      <c r="CJ27" s="61" t="str">
        <f t="shared" si="12"/>
        <v>Fuerte</v>
      </c>
      <c r="CK27" s="61" t="s">
        <v>171</v>
      </c>
      <c r="CL27" s="61" t="str">
        <f t="shared" si="13"/>
        <v>Fuerte</v>
      </c>
      <c r="CM27" s="61" t="str">
        <f t="shared" si="14"/>
        <v>Fuerte</v>
      </c>
      <c r="CN27" s="61" t="str">
        <f t="shared" si="15"/>
        <v>Fuerte</v>
      </c>
      <c r="CO27" s="61" t="s">
        <v>172</v>
      </c>
      <c r="CP27" s="61" t="s">
        <v>193</v>
      </c>
      <c r="CQ27" s="61">
        <f t="shared" si="16"/>
        <v>2</v>
      </c>
      <c r="CR27" s="61">
        <f t="shared" si="17"/>
        <v>1</v>
      </c>
      <c r="CS27" s="61">
        <f t="shared" si="18"/>
        <v>1</v>
      </c>
      <c r="CT27" s="61">
        <f t="shared" si="19"/>
        <v>3</v>
      </c>
      <c r="CU27" s="61" t="str">
        <f>IF(CP27&lt;&gt;"",INDEX('Ayuda Diligenciamiento'!$AG$11:$AK$15,MATCH(CS27,'Ayuda Diligenciamiento'!$AF$11:$AF$15,0),MATCH(CT27,'Ayuda Diligenciamiento'!$AG$10:$AK$10,0)),"")</f>
        <v>MODERADO</v>
      </c>
      <c r="CV27" s="60">
        <f t="shared" si="20"/>
        <v>3</v>
      </c>
    </row>
    <row r="28" spans="1:100" ht="396" customHeight="1" x14ac:dyDescent="0.35">
      <c r="A28" s="68" t="s">
        <v>605</v>
      </c>
      <c r="B28" s="185" t="s">
        <v>520</v>
      </c>
      <c r="C28" s="185"/>
      <c r="D28" s="185"/>
      <c r="E28" s="185"/>
      <c r="F28" s="185"/>
      <c r="G28" s="186" t="s">
        <v>526</v>
      </c>
      <c r="H28" s="186"/>
      <c r="I28" s="186"/>
      <c r="J28" s="186"/>
      <c r="K28" s="186"/>
      <c r="L28" s="186"/>
      <c r="M28" s="186"/>
      <c r="N28" s="186"/>
      <c r="O28" s="187" t="s">
        <v>518</v>
      </c>
      <c r="P28" s="187"/>
      <c r="Q28" s="187"/>
      <c r="R28" s="187"/>
      <c r="S28" s="187"/>
      <c r="T28" s="187"/>
      <c r="U28" s="187"/>
      <c r="V28" s="187"/>
      <c r="W28" s="59" t="s">
        <v>633</v>
      </c>
      <c r="X28" s="187" t="s">
        <v>510</v>
      </c>
      <c r="Y28" s="187"/>
      <c r="Z28" s="187"/>
      <c r="AA28" s="187"/>
      <c r="AB28" s="187"/>
      <c r="AC28" s="187"/>
      <c r="AD28" s="187"/>
      <c r="AE28" s="187"/>
      <c r="AF28" s="61" t="s">
        <v>159</v>
      </c>
      <c r="AG28" s="61" t="s">
        <v>160</v>
      </c>
      <c r="AH28" s="61" t="s">
        <v>160</v>
      </c>
      <c r="AI28" s="61" t="s">
        <v>160</v>
      </c>
      <c r="AJ28" s="61" t="s">
        <v>159</v>
      </c>
      <c r="AK28" s="61" t="s">
        <v>160</v>
      </c>
      <c r="AL28" s="61" t="s">
        <v>159</v>
      </c>
      <c r="AM28" s="61" t="s">
        <v>160</v>
      </c>
      <c r="AN28" s="61" t="s">
        <v>160</v>
      </c>
      <c r="AO28" s="61" t="s">
        <v>159</v>
      </c>
      <c r="AP28" s="61" t="s">
        <v>159</v>
      </c>
      <c r="AQ28" s="61" t="s">
        <v>159</v>
      </c>
      <c r="AR28" s="61" t="s">
        <v>159</v>
      </c>
      <c r="AS28" s="61" t="s">
        <v>159</v>
      </c>
      <c r="AT28" s="61" t="s">
        <v>159</v>
      </c>
      <c r="AU28" s="61" t="s">
        <v>160</v>
      </c>
      <c r="AV28" s="61" t="s">
        <v>160</v>
      </c>
      <c r="AW28" s="61" t="s">
        <v>160</v>
      </c>
      <c r="AX28" s="61" t="s">
        <v>160</v>
      </c>
      <c r="AY28" s="61">
        <f t="shared" si="0"/>
        <v>9</v>
      </c>
      <c r="AZ28" s="61" t="str">
        <f t="shared" si="1"/>
        <v>MAYOR</v>
      </c>
      <c r="BA28" s="61">
        <v>2</v>
      </c>
      <c r="BB28" s="61">
        <f t="shared" si="2"/>
        <v>4</v>
      </c>
      <c r="BC28" s="61">
        <f t="shared" si="3"/>
        <v>4</v>
      </c>
      <c r="BD28" s="61" t="str">
        <f>IFERROR(INDEX('Ayuda Diligenciamiento'!$AG$11:$AK$15,MATCH($BA28,'Ayuda Diligenciamiento'!$AF$11:$AF$15,0),MATCH($BB28,'Ayuda Diligenciamiento'!$AG$10:$AK$10,0)),"")</f>
        <v>MAYOR</v>
      </c>
      <c r="BE28" s="191" t="s">
        <v>522</v>
      </c>
      <c r="BF28" s="191"/>
      <c r="BG28" s="191"/>
      <c r="BH28" s="191"/>
      <c r="BI28" s="191"/>
      <c r="BJ28" s="191"/>
      <c r="BK28" s="191"/>
      <c r="BL28" s="191"/>
      <c r="BM28" s="64" t="s">
        <v>516</v>
      </c>
      <c r="BN28" s="191" t="s">
        <v>523</v>
      </c>
      <c r="BO28" s="191"/>
      <c r="BP28" s="191"/>
      <c r="BQ28" s="191"/>
      <c r="BR28" s="191"/>
      <c r="BS28" s="191"/>
      <c r="BT28" s="191"/>
      <c r="BU28" s="61" t="s">
        <v>164</v>
      </c>
      <c r="BV28" s="61" t="s">
        <v>165</v>
      </c>
      <c r="BW28" s="61" t="s">
        <v>166</v>
      </c>
      <c r="BX28" s="61" t="s">
        <v>167</v>
      </c>
      <c r="BY28" s="61" t="s">
        <v>168</v>
      </c>
      <c r="BZ28" s="60" t="s">
        <v>169</v>
      </c>
      <c r="CA28" s="61" t="s">
        <v>170</v>
      </c>
      <c r="CB28" s="61">
        <f t="shared" si="4"/>
        <v>15</v>
      </c>
      <c r="CC28" s="61">
        <f t="shared" si="5"/>
        <v>15</v>
      </c>
      <c r="CD28" s="61">
        <f t="shared" si="6"/>
        <v>15</v>
      </c>
      <c r="CE28" s="61">
        <f t="shared" si="7"/>
        <v>15</v>
      </c>
      <c r="CF28" s="61">
        <f t="shared" si="8"/>
        <v>15</v>
      </c>
      <c r="CG28" s="61">
        <f t="shared" si="9"/>
        <v>15</v>
      </c>
      <c r="CH28" s="61">
        <f t="shared" si="10"/>
        <v>10</v>
      </c>
      <c r="CI28" s="61">
        <f t="shared" si="11"/>
        <v>100</v>
      </c>
      <c r="CJ28" s="61" t="str">
        <f t="shared" si="12"/>
        <v>Fuerte</v>
      </c>
      <c r="CK28" s="61" t="s">
        <v>171</v>
      </c>
      <c r="CL28" s="61" t="str">
        <f t="shared" si="13"/>
        <v>Fuerte</v>
      </c>
      <c r="CM28" s="61" t="str">
        <f t="shared" si="14"/>
        <v>Fuerte</v>
      </c>
      <c r="CN28" s="61" t="str">
        <f t="shared" si="15"/>
        <v>Fuerte</v>
      </c>
      <c r="CO28" s="61" t="s">
        <v>172</v>
      </c>
      <c r="CP28" s="61" t="s">
        <v>193</v>
      </c>
      <c r="CQ28" s="61">
        <f t="shared" si="16"/>
        <v>2</v>
      </c>
      <c r="CR28" s="61">
        <f t="shared" si="17"/>
        <v>1</v>
      </c>
      <c r="CS28" s="61">
        <f t="shared" si="18"/>
        <v>1</v>
      </c>
      <c r="CT28" s="61">
        <f t="shared" si="19"/>
        <v>3</v>
      </c>
      <c r="CU28" s="61" t="str">
        <f>IF(CP28&lt;&gt;"",INDEX('Ayuda Diligenciamiento'!$AG$11:$AK$15,MATCH(CS28,'Ayuda Diligenciamiento'!$AF$11:$AF$15,0),MATCH(CT28,'Ayuda Diligenciamiento'!$AG$10:$AK$10,0)),"")</f>
        <v>MODERADO</v>
      </c>
      <c r="CV28" s="60">
        <f t="shared" si="20"/>
        <v>3</v>
      </c>
    </row>
  </sheetData>
  <mergeCells count="110">
    <mergeCell ref="A17:A22"/>
    <mergeCell ref="AZ18:AZ22"/>
    <mergeCell ref="BA18:BA22"/>
    <mergeCell ref="BD18:BD22"/>
    <mergeCell ref="X27:AE27"/>
    <mergeCell ref="BE27:BL27"/>
    <mergeCell ref="B28:F28"/>
    <mergeCell ref="G28:N28"/>
    <mergeCell ref="O28:V28"/>
    <mergeCell ref="X28:AE28"/>
    <mergeCell ref="BE28:BL28"/>
    <mergeCell ref="AM18:AM22"/>
    <mergeCell ref="AX18:AX22"/>
    <mergeCell ref="B23:F23"/>
    <mergeCell ref="E1:AB1"/>
    <mergeCell ref="D2:J2"/>
    <mergeCell ref="K2:AB2"/>
    <mergeCell ref="D3:J3"/>
    <mergeCell ref="K3:AB3"/>
    <mergeCell ref="B25:F25"/>
    <mergeCell ref="X26:AE26"/>
    <mergeCell ref="M15:BL15"/>
    <mergeCell ref="AS18:AS22"/>
    <mergeCell ref="G26:N26"/>
    <mergeCell ref="O26:V26"/>
    <mergeCell ref="X24:AE24"/>
    <mergeCell ref="BE24:BL24"/>
    <mergeCell ref="G25:N25"/>
    <mergeCell ref="O25:V25"/>
    <mergeCell ref="X25:AE25"/>
    <mergeCell ref="BE25:BL25"/>
    <mergeCell ref="G23:N23"/>
    <mergeCell ref="BE26:BL26"/>
    <mergeCell ref="BE16:BT16"/>
    <mergeCell ref="AO18:AO22"/>
    <mergeCell ref="AP18:AP22"/>
    <mergeCell ref="AF17:AX17"/>
    <mergeCell ref="X17:AE22"/>
    <mergeCell ref="BN27:BT27"/>
    <mergeCell ref="BN28:BT28"/>
    <mergeCell ref="B27:F27"/>
    <mergeCell ref="G27:N27"/>
    <mergeCell ref="O27:V27"/>
    <mergeCell ref="B16:AE16"/>
    <mergeCell ref="AV18:AV22"/>
    <mergeCell ref="AI18:AI22"/>
    <mergeCell ref="AJ18:AJ22"/>
    <mergeCell ref="B24:F24"/>
    <mergeCell ref="B26:F26"/>
    <mergeCell ref="B17:F22"/>
    <mergeCell ref="O24:V24"/>
    <mergeCell ref="G24:N24"/>
    <mergeCell ref="AG18:AG22"/>
    <mergeCell ref="AH18:AH22"/>
    <mergeCell ref="G17:N22"/>
    <mergeCell ref="O23:V23"/>
    <mergeCell ref="O17:V22"/>
    <mergeCell ref="AF16:BD16"/>
    <mergeCell ref="AU18:AU22"/>
    <mergeCell ref="AK18:AK22"/>
    <mergeCell ref="AL18:AL22"/>
    <mergeCell ref="W17:W22"/>
    <mergeCell ref="BN23:BT23"/>
    <mergeCell ref="BE23:BL23"/>
    <mergeCell ref="BN25:BT25"/>
    <mergeCell ref="BN26:BT26"/>
    <mergeCell ref="AR18:AR22"/>
    <mergeCell ref="BB18:BB22"/>
    <mergeCell ref="BE17:BL22"/>
    <mergeCell ref="BN24:BT24"/>
    <mergeCell ref="BM17:BM22"/>
    <mergeCell ref="BN17:BT22"/>
    <mergeCell ref="AN18:AN22"/>
    <mergeCell ref="X23:AE23"/>
    <mergeCell ref="AF18:AF22"/>
    <mergeCell ref="AQ18:AQ22"/>
    <mergeCell ref="AW18:AW22"/>
    <mergeCell ref="AY18:AY22"/>
    <mergeCell ref="AT18:AT22"/>
    <mergeCell ref="BC18:BC22"/>
    <mergeCell ref="CI17:CI22"/>
    <mergeCell ref="CC17:CC22"/>
    <mergeCell ref="CD17:CD22"/>
    <mergeCell ref="BZ17:BZ22"/>
    <mergeCell ref="CA17:CA22"/>
    <mergeCell ref="CJ17:CJ22"/>
    <mergeCell ref="CO16:CV16"/>
    <mergeCell ref="CN17:CN22"/>
    <mergeCell ref="CO17:CO22"/>
    <mergeCell ref="CL17:CL22"/>
    <mergeCell ref="CR17:CR22"/>
    <mergeCell ref="CS17:CS22"/>
    <mergeCell ref="CT17:CT22"/>
    <mergeCell ref="CU17:CU22"/>
    <mergeCell ref="CV17:CV22"/>
    <mergeCell ref="CG17:CG22"/>
    <mergeCell ref="CH17:CH22"/>
    <mergeCell ref="CB17:CB22"/>
    <mergeCell ref="BU17:BU22"/>
    <mergeCell ref="BV17:BV22"/>
    <mergeCell ref="BW17:BW22"/>
    <mergeCell ref="CM17:CM22"/>
    <mergeCell ref="BU16:CN16"/>
    <mergeCell ref="CK17:CK22"/>
    <mergeCell ref="BX17:BX22"/>
    <mergeCell ref="BY17:BY22"/>
    <mergeCell ref="CE17:CE22"/>
    <mergeCell ref="CF17:CF22"/>
    <mergeCell ref="CQ17:CQ22"/>
    <mergeCell ref="CP17:CP22"/>
  </mergeCells>
  <phoneticPr fontId="25" type="noConversion"/>
  <conditionalFormatting sqref="BN23:BN28 BU23:CV28 B23:V111 W29:W110 X29:CV111">
    <cfRule type="cellIs" dxfId="136" priority="47" operator="equal">
      <formula>"MODERADO"</formula>
    </cfRule>
    <cfRule type="cellIs" dxfId="135" priority="48" operator="equal">
      <formula>"MAYOR"</formula>
    </cfRule>
    <cfRule type="cellIs" dxfId="134" priority="49" operator="equal">
      <formula>"CATASTRÓFICO"</formula>
    </cfRule>
  </conditionalFormatting>
  <conditionalFormatting sqref="X23:AE28">
    <cfRule type="cellIs" dxfId="133" priority="43" operator="equal">
      <formula>"MODERADO"</formula>
    </cfRule>
    <cfRule type="cellIs" dxfId="132" priority="44" operator="equal">
      <formula>"MAYOR"</formula>
    </cfRule>
    <cfRule type="cellIs" dxfId="131" priority="45" operator="equal">
      <formula>"CATASTRÓFICO"</formula>
    </cfRule>
  </conditionalFormatting>
  <conditionalFormatting sqref="AF23:BM28">
    <cfRule type="cellIs" dxfId="130" priority="61" operator="equal">
      <formula>"MODERADO"</formula>
    </cfRule>
    <cfRule type="cellIs" dxfId="129" priority="62" operator="equal">
      <formula>"MAYOR"</formula>
    </cfRule>
    <cfRule type="cellIs" dxfId="128" priority="63" operator="equal">
      <formula>"CATASTRÓFICO"</formula>
    </cfRule>
  </conditionalFormatting>
  <conditionalFormatting sqref="AZ17:BD17 BB18:BC18">
    <cfRule type="containsText" dxfId="127" priority="56" operator="containsText" text=".">
      <formula>NOT(ISERROR(SEARCH(".",AZ17)))</formula>
    </cfRule>
    <cfRule type="containsText" dxfId="126" priority="57" operator="containsText" text="MODERADO">
      <formula>NOT(ISERROR(SEARCH("MODERADO",AZ17)))</formula>
    </cfRule>
    <cfRule type="containsText" dxfId="125" priority="58" operator="containsText" text="MAYOR">
      <formula>NOT(ISERROR(SEARCH("MAYOR",AZ17)))</formula>
    </cfRule>
    <cfRule type="containsText" dxfId="124" priority="59" operator="containsText" text="CATASTRÓFICO">
      <formula>NOT(ISERROR(SEARCH("CATASTRÓFICO",AZ17)))</formula>
    </cfRule>
  </conditionalFormatting>
  <conditionalFormatting sqref="AZ8:BD9 AZ15:BD15 AZ23:BA28 BC23:BD28 AZ29:BD1048576">
    <cfRule type="containsText" dxfId="123" priority="60" operator="containsText" text=".">
      <formula>NOT(ISERROR(SEARCH(".",AZ8)))</formula>
    </cfRule>
  </conditionalFormatting>
  <conditionalFormatting sqref="A23:A28">
    <cfRule type="cellIs" dxfId="122" priority="9" operator="equal">
      <formula>"MODERADO"</formula>
    </cfRule>
    <cfRule type="cellIs" dxfId="121" priority="10" operator="equal">
      <formula>"MAYOR"</formula>
    </cfRule>
    <cfRule type="cellIs" dxfId="120" priority="11" operator="equal">
      <formula>"CATASTRÓFICO"</formula>
    </cfRule>
  </conditionalFormatting>
  <conditionalFormatting sqref="A23:A28">
    <cfRule type="cellIs" dxfId="119" priority="12" operator="equal">
      <formula>"BAJO"</formula>
    </cfRule>
  </conditionalFormatting>
  <conditionalFormatting sqref="AZ18:BA18">
    <cfRule type="containsText" dxfId="118" priority="5" operator="containsText" text=".">
      <formula>NOT(ISERROR(SEARCH(".",AZ18)))</formula>
    </cfRule>
    <cfRule type="containsText" dxfId="117" priority="6" operator="containsText" text="MODERADO">
      <formula>NOT(ISERROR(SEARCH("MODERADO",AZ18)))</formula>
    </cfRule>
    <cfRule type="containsText" dxfId="116" priority="7" operator="containsText" text="MAYOR">
      <formula>NOT(ISERROR(SEARCH("MAYOR",AZ18)))</formula>
    </cfRule>
    <cfRule type="containsText" dxfId="115" priority="8" operator="containsText" text="CATASTRÓFICO">
      <formula>NOT(ISERROR(SEARCH("CATASTRÓFICO",AZ18)))</formula>
    </cfRule>
  </conditionalFormatting>
  <conditionalFormatting sqref="BD18">
    <cfRule type="containsText" dxfId="114" priority="1" operator="containsText" text=".">
      <formula>NOT(ISERROR(SEARCH(".",BD18)))</formula>
    </cfRule>
    <cfRule type="containsText" dxfId="113" priority="2" operator="containsText" text="MODERADO">
      <formula>NOT(ISERROR(SEARCH("MODERADO",BD18)))</formula>
    </cfRule>
    <cfRule type="containsText" dxfId="112" priority="3" operator="containsText" text="MAYOR">
      <formula>NOT(ISERROR(SEARCH("MAYOR",BD18)))</formula>
    </cfRule>
    <cfRule type="containsText" dxfId="111" priority="4" operator="containsText" text="CATASTRÓFICO">
      <formula>NOT(ISERROR(SEARCH("CATASTRÓFICO",BD18)))</formula>
    </cfRule>
  </conditionalFormatting>
  <dataValidations count="12">
    <dataValidation type="list" allowBlank="1" showInputMessage="1" showErrorMessage="1" sqref="BA23:BA28">
      <formula1>"1,2,3,4,5"</formula1>
    </dataValidation>
    <dataValidation type="list" allowBlank="1" showInputMessage="1" showErrorMessage="1" sqref="AF23:AX28">
      <formula1>"SI, NO"</formula1>
    </dataValidation>
    <dataValidation type="list" allowBlank="1" showInputMessage="1" showErrorMessage="1" sqref="CP23:CP28">
      <formula1>"Directamente, Indirectamente, No disminuye"</formula1>
    </dataValidation>
    <dataValidation type="list" allowBlank="1" showInputMessage="1" showErrorMessage="1" sqref="CO23:CO28">
      <formula1>"Directamente, No disminuye"</formula1>
    </dataValidation>
    <dataValidation type="list" allowBlank="1" showInputMessage="1" showErrorMessage="1" sqref="CK23:CK28">
      <formula1>"Siempre se ejecuta, Algunas veces, No se ejecuta"</formula1>
    </dataValidation>
    <dataValidation type="list" allowBlank="1" showInputMessage="1" showErrorMessage="1" sqref="CA23:CA28">
      <formula1>"Completa, Incompleta, No existe"</formula1>
    </dataValidation>
    <dataValidation type="list" allowBlank="1" showInputMessage="1" showErrorMessage="1" sqref="BZ23:BZ28">
      <formula1>"Se investigan y se resuelven oportunamente, No se investigan y se resuelven oportunamente"</formula1>
    </dataValidation>
    <dataValidation type="list" allowBlank="1" showInputMessage="1" showErrorMessage="1" sqref="BY23:BY28">
      <formula1>"Confiable, No confiable"</formula1>
    </dataValidation>
    <dataValidation type="list" allowBlank="1" showInputMessage="1" showErrorMessage="1" sqref="BX23:BX28">
      <formula1>"Prevenir, Detectar, No es un control"</formula1>
    </dataValidation>
    <dataValidation type="list" allowBlank="1" showInputMessage="1" showErrorMessage="1" sqref="BW23:BW28">
      <formula1>"Oportuna, Inoportuna"</formula1>
    </dataValidation>
    <dataValidation type="list" allowBlank="1" showInputMessage="1" showErrorMessage="1" sqref="BV23:BV28">
      <formula1>"Adecuado, Inadecuado"</formula1>
    </dataValidation>
    <dataValidation type="list" allowBlank="1" showInputMessage="1" showErrorMessage="1" sqref="BU23:BU28">
      <formula1>"Asignado, No asignado"</formula1>
    </dataValidation>
  </dataValidations>
  <pageMargins left="0.7" right="0.7" top="0.75" bottom="0.75" header="0.3" footer="0.3"/>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9"/>
  <sheetViews>
    <sheetView showGridLines="0" topLeftCell="AN6" zoomScale="20" zoomScaleNormal="20" zoomScalePageLayoutView="85" workbookViewId="0">
      <selection activeCell="CU28" sqref="CU28"/>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style="6" customWidth="1"/>
    <col min="31" max="31" width="28.81640625" style="6"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3" width="2.453125" style="14" customWidth="1"/>
    <col min="64" max="64" width="63" style="14" customWidth="1"/>
    <col min="65" max="65" width="45.81640625" style="6" customWidth="1"/>
    <col min="66" max="71" width="2.453125" style="6" customWidth="1"/>
    <col min="72" max="72" width="28.54296875" style="6"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282"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s="14"/>
      <c r="BC1" s="14"/>
      <c r="BD1" s="14"/>
      <c r="BJ1" s="6"/>
      <c r="BK1" s="6"/>
      <c r="BL1" s="6"/>
      <c r="BR1"/>
      <c r="BS1"/>
      <c r="BT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COUNTIF($CU$23:$CU$116,AD2)</f>
        <v>1</v>
      </c>
      <c r="BB2" s="14"/>
      <c r="BC2" s="14"/>
      <c r="BD2" s="14"/>
      <c r="BJ2" s="6"/>
      <c r="BK2" s="6"/>
      <c r="BL2" s="6"/>
      <c r="BR2"/>
      <c r="BS2"/>
      <c r="BT2"/>
      <c r="BW2" s="6"/>
      <c r="BZ2"/>
    </row>
    <row r="3" spans="1:100" ht="15" customHeight="1" x14ac:dyDescent="0.35">
      <c r="A3"/>
      <c r="D3" s="195" t="s">
        <v>664</v>
      </c>
      <c r="E3" s="195"/>
      <c r="F3" s="195"/>
      <c r="G3" s="195"/>
      <c r="H3" s="195"/>
      <c r="I3" s="195"/>
      <c r="J3" s="195"/>
      <c r="K3" s="195" t="s">
        <v>527</v>
      </c>
      <c r="L3" s="195"/>
      <c r="M3" s="195"/>
      <c r="N3" s="195"/>
      <c r="O3" s="195"/>
      <c r="P3" s="195"/>
      <c r="Q3" s="195"/>
      <c r="R3" s="195"/>
      <c r="S3" s="195"/>
      <c r="T3" s="195"/>
      <c r="U3" s="195"/>
      <c r="V3" s="195"/>
      <c r="W3" s="195"/>
      <c r="X3" s="195"/>
      <c r="Y3" s="195"/>
      <c r="Z3" s="195"/>
      <c r="AA3" s="195"/>
      <c r="AB3" s="195"/>
      <c r="AC3" s="32"/>
      <c r="AD3" s="33" t="s">
        <v>26</v>
      </c>
      <c r="AE3" s="33">
        <f>COUNTIF($CU$23:$CU$116,AD3)</f>
        <v>2</v>
      </c>
      <c r="BB3" s="14"/>
      <c r="BC3" s="14"/>
      <c r="BD3" s="14"/>
      <c r="BJ3" s="6"/>
      <c r="BK3" s="6"/>
      <c r="BL3" s="6"/>
      <c r="BR3"/>
      <c r="BS3"/>
      <c r="BT3"/>
      <c r="BW3" s="6"/>
      <c r="BZ3"/>
    </row>
    <row r="4" spans="1:100" x14ac:dyDescent="0.35">
      <c r="A4"/>
      <c r="X4"/>
      <c r="Y4"/>
      <c r="Z4"/>
      <c r="AA4"/>
      <c r="AB4"/>
      <c r="AC4" s="32"/>
      <c r="AD4" s="33" t="s">
        <v>21</v>
      </c>
      <c r="AE4" s="33">
        <f>COUNTIF($CU$23:$CU$116,AD4)</f>
        <v>4</v>
      </c>
      <c r="BB4" s="14"/>
      <c r="BC4" s="14"/>
      <c r="BD4" s="14"/>
      <c r="BJ4" s="6"/>
      <c r="BK4" s="6"/>
      <c r="BL4" s="6"/>
      <c r="BR4"/>
      <c r="BS4"/>
      <c r="BT4"/>
      <c r="BW4" s="6"/>
      <c r="BZ4"/>
    </row>
    <row r="5" spans="1:100"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COUNTIF($CU$23:$CU$116,AD5)</f>
        <v>0</v>
      </c>
      <c r="BB5" s="14"/>
      <c r="BC5" s="14"/>
      <c r="BD5" s="14"/>
      <c r="BJ5" s="6"/>
      <c r="BK5" s="6"/>
      <c r="BL5" s="6"/>
      <c r="BR5"/>
      <c r="BS5"/>
      <c r="BT5"/>
      <c r="BW5" s="6"/>
      <c r="BZ5"/>
    </row>
    <row r="6" spans="1:100" x14ac:dyDescent="0.35">
      <c r="A6"/>
      <c r="D6" s="52" t="s">
        <v>81</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s="14"/>
      <c r="BC6" s="14"/>
      <c r="BD6" s="14"/>
      <c r="BJ6" s="6"/>
      <c r="BK6" s="6"/>
      <c r="BL6" s="6"/>
      <c r="BR6"/>
      <c r="BS6"/>
      <c r="BT6"/>
      <c r="BW6" s="6"/>
      <c r="BZ6"/>
    </row>
    <row r="7" spans="1:100" ht="14.5" hidden="1" customHeight="1" x14ac:dyDescent="0.35">
      <c r="X7"/>
      <c r="Y7"/>
      <c r="Z7"/>
      <c r="AA7"/>
      <c r="AB7"/>
      <c r="AC7"/>
      <c r="AD7"/>
      <c r="AE7"/>
    </row>
    <row r="8" spans="1:100" ht="14.5" hidden="1" customHeight="1" thickBot="1" x14ac:dyDescent="0.4">
      <c r="X8"/>
      <c r="Y8"/>
      <c r="Z8"/>
      <c r="AA8"/>
      <c r="AB8"/>
      <c r="AC8"/>
      <c r="AD8"/>
      <c r="AE8"/>
    </row>
    <row r="9" spans="1:100" ht="5.15" hidden="1" customHeight="1" thickBot="1" x14ac:dyDescent="0.4">
      <c r="X9"/>
      <c r="Y9"/>
      <c r="Z9"/>
      <c r="AA9"/>
      <c r="AB9"/>
      <c r="AC9"/>
      <c r="AD9"/>
      <c r="AE9"/>
      <c r="AK9" s="2"/>
      <c r="AL9" s="2"/>
      <c r="AM9" s="2"/>
      <c r="AN9" s="2"/>
      <c r="AO9" s="2"/>
      <c r="AP9" s="2"/>
      <c r="AQ9" s="2"/>
      <c r="AR9" s="2"/>
      <c r="AS9" s="2"/>
      <c r="AT9" s="2"/>
      <c r="AU9" s="2"/>
      <c r="AV9" s="2"/>
      <c r="AW9" s="2"/>
      <c r="AX9" s="2"/>
      <c r="AY9" s="2"/>
      <c r="AZ9" s="2"/>
      <c r="BA9" s="2"/>
      <c r="BB9" s="2"/>
      <c r="BC9" s="2"/>
      <c r="BD9" s="2"/>
      <c r="BE9" s="7"/>
      <c r="BF9" s="7"/>
      <c r="BG9" s="7"/>
      <c r="BH9" s="7"/>
      <c r="BI9" s="7"/>
    </row>
    <row r="10" spans="1:100" ht="15" hidden="1" customHeight="1" thickBot="1" x14ac:dyDescent="0.4">
      <c r="X10"/>
      <c r="Y10"/>
      <c r="Z10"/>
      <c r="AA10"/>
      <c r="AB10"/>
      <c r="AC10"/>
      <c r="AD10"/>
      <c r="AE10"/>
    </row>
    <row r="11" spans="1:100" ht="14.5" hidden="1" customHeight="1" thickBot="1" x14ac:dyDescent="0.4">
      <c r="X11"/>
      <c r="Y11"/>
      <c r="Z11"/>
      <c r="AA11"/>
      <c r="AB11"/>
      <c r="AC11"/>
      <c r="AD11"/>
      <c r="AE11"/>
    </row>
    <row r="12" spans="1:100" ht="14.5" hidden="1" customHeight="1" thickBot="1" x14ac:dyDescent="0.4">
      <c r="X12"/>
      <c r="Y12"/>
      <c r="Z12"/>
      <c r="AA12"/>
      <c r="AB12"/>
      <c r="AC12"/>
      <c r="AD12"/>
      <c r="AE12"/>
    </row>
    <row r="13" spans="1:100" ht="14.5" hidden="1" customHeight="1" thickBot="1" x14ac:dyDescent="0.4">
      <c r="X13"/>
      <c r="Y13"/>
      <c r="Z13"/>
      <c r="AA13"/>
      <c r="AB13"/>
      <c r="AC13"/>
      <c r="AD13"/>
      <c r="AE13"/>
    </row>
    <row r="14" spans="1:100" ht="14.5" hidden="1" customHeight="1" thickBot="1" x14ac:dyDescent="0.4">
      <c r="X14"/>
      <c r="Y14"/>
      <c r="Z14"/>
      <c r="AA14"/>
      <c r="AB14"/>
      <c r="AC14"/>
      <c r="AD14"/>
      <c r="AE14"/>
    </row>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242.25" customHeight="1" x14ac:dyDescent="0.35">
      <c r="A23" s="68" t="s">
        <v>532</v>
      </c>
      <c r="B23" s="242" t="s">
        <v>528</v>
      </c>
      <c r="C23" s="242"/>
      <c r="D23" s="242"/>
      <c r="E23" s="242"/>
      <c r="F23" s="242"/>
      <c r="G23" s="213" t="s">
        <v>529</v>
      </c>
      <c r="H23" s="213"/>
      <c r="I23" s="213"/>
      <c r="J23" s="213"/>
      <c r="K23" s="213"/>
      <c r="L23" s="213"/>
      <c r="M23" s="213"/>
      <c r="N23" s="213"/>
      <c r="O23" s="184" t="s">
        <v>530</v>
      </c>
      <c r="P23" s="184"/>
      <c r="Q23" s="184"/>
      <c r="R23" s="184"/>
      <c r="S23" s="184"/>
      <c r="T23" s="184"/>
      <c r="U23" s="184"/>
      <c r="V23" s="184"/>
      <c r="W23" s="64" t="s">
        <v>612</v>
      </c>
      <c r="X23" s="184" t="s">
        <v>531</v>
      </c>
      <c r="Y23" s="184"/>
      <c r="Z23" s="184"/>
      <c r="AA23" s="184"/>
      <c r="AB23" s="184"/>
      <c r="AC23" s="184"/>
      <c r="AD23" s="184"/>
      <c r="AE23" s="184"/>
      <c r="AF23" s="8" t="s">
        <v>159</v>
      </c>
      <c r="AG23" s="8" t="s">
        <v>159</v>
      </c>
      <c r="AH23" s="8" t="s">
        <v>160</v>
      </c>
      <c r="AI23" s="8" t="s">
        <v>160</v>
      </c>
      <c r="AJ23" s="8" t="s">
        <v>159</v>
      </c>
      <c r="AK23" s="8" t="s">
        <v>159</v>
      </c>
      <c r="AL23" s="8" t="s">
        <v>160</v>
      </c>
      <c r="AM23" s="8" t="s">
        <v>159</v>
      </c>
      <c r="AN23" s="8" t="s">
        <v>159</v>
      </c>
      <c r="AO23" s="8" t="s">
        <v>159</v>
      </c>
      <c r="AP23" s="8" t="s">
        <v>159</v>
      </c>
      <c r="AQ23" s="8" t="s">
        <v>159</v>
      </c>
      <c r="AR23" s="8" t="s">
        <v>159</v>
      </c>
      <c r="AS23" s="8" t="s">
        <v>159</v>
      </c>
      <c r="AT23" s="8" t="s">
        <v>159</v>
      </c>
      <c r="AU23" s="8" t="s">
        <v>160</v>
      </c>
      <c r="AV23" s="8" t="s">
        <v>160</v>
      </c>
      <c r="AW23" s="8" t="s">
        <v>160</v>
      </c>
      <c r="AX23" s="8" t="s">
        <v>160</v>
      </c>
      <c r="AY23" s="61">
        <f t="shared" ref="AY23:AY29" si="0">COUNTIF(AF23:AX23, "SI")</f>
        <v>12</v>
      </c>
      <c r="AZ23" s="61" t="str">
        <f t="shared" ref="AZ23:AZ29" si="1">IF($AU23="SI","CATASTRÓFICO",IF($AY23=0,".",IF($AY23&lt;6,"MODERADO",IF($AY23&lt;12,"MAYOR","CATASTRÓFICO"))))</f>
        <v>CATASTRÓFICO</v>
      </c>
      <c r="BA23" s="8">
        <v>2</v>
      </c>
      <c r="BB23" s="61">
        <f t="shared" ref="BB23:BB29" si="2">IF(AZ23="MODERADO",3,IF(AZ23="MAYOR",4,IF(AZ23="CATASTRÓFICO",5,"0")))</f>
        <v>5</v>
      </c>
      <c r="BC23" s="61">
        <f t="shared" ref="BC23:BC29" si="3">IF($BB23=5,5,IF(AND($BB23=4,$BA23&gt;2),5,IF(AND($BB23=4,$BA23&lt;3),4,IF(AND($BB23=3,$BA23=5),5,IF(AND($BB23=3,$BA23&gt;2),4,IF(AND($BB23=3,$BA23&lt;3),3,0))))))</f>
        <v>5</v>
      </c>
      <c r="BD23" s="61" t="s">
        <v>22</v>
      </c>
      <c r="BE23" s="245" t="s">
        <v>586</v>
      </c>
      <c r="BF23" s="245"/>
      <c r="BG23" s="245"/>
      <c r="BH23" s="245"/>
      <c r="BI23" s="245"/>
      <c r="BJ23" s="245"/>
      <c r="BK23" s="245"/>
      <c r="BL23" s="245"/>
      <c r="BM23" s="62" t="s">
        <v>533</v>
      </c>
      <c r="BN23" s="184" t="s">
        <v>534</v>
      </c>
      <c r="BO23" s="184"/>
      <c r="BP23" s="184"/>
      <c r="BQ23" s="184"/>
      <c r="BR23" s="184"/>
      <c r="BS23" s="184"/>
      <c r="BT23" s="184"/>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IF(BB23-CR23&lt;=0,1,BB23-CR23)</f>
        <v>4</v>
      </c>
      <c r="CU23" s="61" t="s">
        <v>21</v>
      </c>
      <c r="CV23" s="60">
        <f>IF(CU23="BAJO",1,IF(CU23="MODERADO",3,IF(CU23="MAYOR",4,5)))</f>
        <v>4</v>
      </c>
    </row>
    <row r="24" spans="1:100" ht="243" customHeight="1" x14ac:dyDescent="0.35">
      <c r="A24" s="68" t="s">
        <v>538</v>
      </c>
      <c r="B24" s="242" t="s">
        <v>535</v>
      </c>
      <c r="C24" s="242"/>
      <c r="D24" s="242"/>
      <c r="E24" s="242"/>
      <c r="F24" s="242"/>
      <c r="G24" s="243" t="s">
        <v>694</v>
      </c>
      <c r="H24" s="243"/>
      <c r="I24" s="243"/>
      <c r="J24" s="243"/>
      <c r="K24" s="243"/>
      <c r="L24" s="243"/>
      <c r="M24" s="243"/>
      <c r="N24" s="243"/>
      <c r="O24" s="184" t="s">
        <v>536</v>
      </c>
      <c r="P24" s="184"/>
      <c r="Q24" s="184"/>
      <c r="R24" s="184"/>
      <c r="S24" s="184"/>
      <c r="T24" s="184"/>
      <c r="U24" s="184"/>
      <c r="V24" s="184"/>
      <c r="W24" s="64" t="s">
        <v>612</v>
      </c>
      <c r="X24" s="184" t="s">
        <v>537</v>
      </c>
      <c r="Y24" s="184"/>
      <c r="Z24" s="184"/>
      <c r="AA24" s="184"/>
      <c r="AB24" s="184"/>
      <c r="AC24" s="184"/>
      <c r="AD24" s="184"/>
      <c r="AE24" s="184"/>
      <c r="AF24" s="8" t="s">
        <v>159</v>
      </c>
      <c r="AG24" s="8" t="s">
        <v>160</v>
      </c>
      <c r="AH24" s="8" t="s">
        <v>160</v>
      </c>
      <c r="AI24" s="8" t="s">
        <v>160</v>
      </c>
      <c r="AJ24" s="8" t="s">
        <v>159</v>
      </c>
      <c r="AK24" s="8" t="s">
        <v>160</v>
      </c>
      <c r="AL24" s="8" t="s">
        <v>160</v>
      </c>
      <c r="AM24" s="8" t="s">
        <v>160</v>
      </c>
      <c r="AN24" s="8" t="s">
        <v>159</v>
      </c>
      <c r="AO24" s="8" t="s">
        <v>159</v>
      </c>
      <c r="AP24" s="8" t="s">
        <v>159</v>
      </c>
      <c r="AQ24" s="8" t="s">
        <v>159</v>
      </c>
      <c r="AR24" s="8" t="s">
        <v>159</v>
      </c>
      <c r="AS24" s="8" t="s">
        <v>159</v>
      </c>
      <c r="AT24" s="8" t="s">
        <v>159</v>
      </c>
      <c r="AU24" s="8" t="s">
        <v>160</v>
      </c>
      <c r="AV24" s="8" t="s">
        <v>159</v>
      </c>
      <c r="AW24" s="8" t="s">
        <v>160</v>
      </c>
      <c r="AX24" s="8" t="s">
        <v>160</v>
      </c>
      <c r="AY24" s="61">
        <f t="shared" si="0"/>
        <v>10</v>
      </c>
      <c r="AZ24" s="61" t="str">
        <f t="shared" si="1"/>
        <v>MAYOR</v>
      </c>
      <c r="BA24" s="8">
        <v>2</v>
      </c>
      <c r="BB24" s="61">
        <f t="shared" si="2"/>
        <v>4</v>
      </c>
      <c r="BC24" s="61">
        <f t="shared" si="3"/>
        <v>4</v>
      </c>
      <c r="BD24" s="61" t="s">
        <v>21</v>
      </c>
      <c r="BE24" s="244" t="s">
        <v>539</v>
      </c>
      <c r="BF24" s="244"/>
      <c r="BG24" s="244"/>
      <c r="BH24" s="244"/>
      <c r="BI24" s="244"/>
      <c r="BJ24" s="244"/>
      <c r="BK24" s="244"/>
      <c r="BL24" s="244"/>
      <c r="BM24" s="62" t="s">
        <v>540</v>
      </c>
      <c r="BN24" s="184" t="s">
        <v>541</v>
      </c>
      <c r="BO24" s="184"/>
      <c r="BP24" s="184"/>
      <c r="BQ24" s="184"/>
      <c r="BR24" s="184"/>
      <c r="BS24" s="184"/>
      <c r="BT24" s="184"/>
      <c r="BU24" s="61" t="s">
        <v>164</v>
      </c>
      <c r="BV24" s="61" t="s">
        <v>165</v>
      </c>
      <c r="BW24" s="61" t="s">
        <v>166</v>
      </c>
      <c r="BX24" s="61" t="s">
        <v>167</v>
      </c>
      <c r="BY24" s="61" t="s">
        <v>168</v>
      </c>
      <c r="BZ24" s="60" t="s">
        <v>169</v>
      </c>
      <c r="CA24" s="61" t="s">
        <v>170</v>
      </c>
      <c r="CB24" s="61">
        <f t="shared" ref="CB24:CB29" si="4">IFERROR(IF(BU24="Asignado", 15, 0), "")</f>
        <v>15</v>
      </c>
      <c r="CC24" s="61">
        <f t="shared" ref="CC24:CC29" si="5">IFERROR(IF(BV24="Adecuado", 15, 0), "")</f>
        <v>15</v>
      </c>
      <c r="CD24" s="61">
        <f t="shared" ref="CD24:CD29" si="6">IFERROR(IF(BW24="Oportuna", 15, 0), "")</f>
        <v>15</v>
      </c>
      <c r="CE24" s="61">
        <f t="shared" ref="CE24:CE29" si="7">IFERROR(IF(BX24="Prevenir", 15,IF(BX24="Detectar", 10, 0)), "")</f>
        <v>15</v>
      </c>
      <c r="CF24" s="61">
        <f t="shared" ref="CF24:CF29" si="8">IFERROR(IF(BY24="Confiable", 15, 0), "")</f>
        <v>15</v>
      </c>
      <c r="CG24" s="61">
        <f t="shared" ref="CG24:CG29" si="9">IFERROR(IF(BZ24="Se investigan y se resuelven oportunamente", 15, 0), "")</f>
        <v>15</v>
      </c>
      <c r="CH24" s="61">
        <f t="shared" ref="CH24:CH29" si="10">IFERROR(IF(CA24="Completa", 10,IF(CA24="Incompleta",5, 0)), "")</f>
        <v>10</v>
      </c>
      <c r="CI24" s="61">
        <f t="shared" ref="CI24:CI29" si="11">SUM(CB24:CH24)</f>
        <v>100</v>
      </c>
      <c r="CJ24" s="61" t="str">
        <f t="shared" ref="CJ24:CJ29" si="12">IF(CI24&lt;=85, "Debil", IF(CI24&lt;=95, "Moderado", IF(CI24&lt;=100,"Fuerte","")))</f>
        <v>Fuerte</v>
      </c>
      <c r="CK24" s="61" t="s">
        <v>171</v>
      </c>
      <c r="CL24" s="61" t="str">
        <f t="shared" ref="CL24:CL29" si="13">IF(CK24="Siempre se ejecuta","Fuerte",IF(CK24="Algunas veces","Moderado",IF(CK24="No se ejecuta","Debil","")))</f>
        <v>Fuerte</v>
      </c>
      <c r="CM24" s="61" t="str">
        <f t="shared" ref="CM24:CM29" si="14">IF(OR(CL24="Debil",CJ24="Debil"),"Debil", IF(OR(CL24="Moderado",CJ24="Moderado"), "Moderado", "Fuerte"))</f>
        <v>Fuerte</v>
      </c>
      <c r="CN24" s="61" t="str">
        <f t="shared" ref="CN24:CN29" si="15">CM24</f>
        <v>Fuerte</v>
      </c>
      <c r="CO24" s="61" t="s">
        <v>172</v>
      </c>
      <c r="CP24" s="61" t="s">
        <v>193</v>
      </c>
      <c r="CQ24" s="61">
        <f t="shared" ref="CQ24:CQ29" si="16">IF(CO24="Directamente",IF(CN24="Fuerte", 2, IF(CN24="Moderado", 1,0)),0)</f>
        <v>2</v>
      </c>
      <c r="CR24" s="61">
        <f t="shared" ref="CR24:CR29" si="17">IF(CP24="Directamente",IF(CN24="Fuerte",2,IF(CN24="Moderado",1,0)),IF(AND(CP24="Indirectamente",CN24="Fuerte"),1,0))</f>
        <v>1</v>
      </c>
      <c r="CS24" s="61">
        <f t="shared" ref="CS24:CT29" si="18">IF(BA24-CQ24&lt;=0,1,BA24-CQ24)</f>
        <v>1</v>
      </c>
      <c r="CT24" s="61">
        <f t="shared" si="18"/>
        <v>3</v>
      </c>
      <c r="CU24" s="61" t="s">
        <v>26</v>
      </c>
      <c r="CV24" s="60">
        <f t="shared" ref="CV24:CV29" si="19">IF(CU24="BAJO",1,IF(CU24="MODERADO",3,IF(CU24="MAYOR",4,5)))</f>
        <v>3</v>
      </c>
    </row>
    <row r="25" spans="1:100" ht="331.15" customHeight="1" x14ac:dyDescent="0.35">
      <c r="A25" s="68" t="s">
        <v>542</v>
      </c>
      <c r="B25" s="242" t="s">
        <v>543</v>
      </c>
      <c r="C25" s="242"/>
      <c r="D25" s="242"/>
      <c r="E25" s="242"/>
      <c r="F25" s="242"/>
      <c r="G25" s="214" t="s">
        <v>546</v>
      </c>
      <c r="H25" s="214"/>
      <c r="I25" s="214"/>
      <c r="J25" s="214"/>
      <c r="K25" s="214"/>
      <c r="L25" s="214"/>
      <c r="M25" s="214"/>
      <c r="N25" s="214"/>
      <c r="O25" s="192" t="s">
        <v>589</v>
      </c>
      <c r="P25" s="192"/>
      <c r="Q25" s="192"/>
      <c r="R25" s="192"/>
      <c r="S25" s="192"/>
      <c r="T25" s="192"/>
      <c r="U25" s="192"/>
      <c r="V25" s="192"/>
      <c r="W25" s="64" t="s">
        <v>612</v>
      </c>
      <c r="X25" s="192" t="s">
        <v>531</v>
      </c>
      <c r="Y25" s="192"/>
      <c r="Z25" s="192"/>
      <c r="AA25" s="192"/>
      <c r="AB25" s="192"/>
      <c r="AC25" s="192"/>
      <c r="AD25" s="192"/>
      <c r="AE25" s="192"/>
      <c r="AF25" s="8" t="s">
        <v>159</v>
      </c>
      <c r="AG25" s="8" t="s">
        <v>159</v>
      </c>
      <c r="AH25" s="8" t="s">
        <v>159</v>
      </c>
      <c r="AI25" s="8" t="s">
        <v>159</v>
      </c>
      <c r="AJ25" s="8" t="s">
        <v>159</v>
      </c>
      <c r="AK25" s="8" t="s">
        <v>159</v>
      </c>
      <c r="AL25" s="8" t="s">
        <v>160</v>
      </c>
      <c r="AM25" s="8" t="s">
        <v>160</v>
      </c>
      <c r="AN25" s="8" t="s">
        <v>159</v>
      </c>
      <c r="AO25" s="8" t="s">
        <v>159</v>
      </c>
      <c r="AP25" s="8" t="s">
        <v>159</v>
      </c>
      <c r="AQ25" s="8" t="s">
        <v>159</v>
      </c>
      <c r="AR25" s="8" t="s">
        <v>159</v>
      </c>
      <c r="AS25" s="8" t="s">
        <v>159</v>
      </c>
      <c r="AT25" s="8" t="s">
        <v>159</v>
      </c>
      <c r="AU25" s="8" t="s">
        <v>160</v>
      </c>
      <c r="AV25" s="8" t="s">
        <v>160</v>
      </c>
      <c r="AW25" s="8" t="s">
        <v>160</v>
      </c>
      <c r="AX25" s="8" t="s">
        <v>160</v>
      </c>
      <c r="AY25" s="61">
        <f t="shared" si="0"/>
        <v>13</v>
      </c>
      <c r="AZ25" s="8" t="str">
        <f t="shared" si="1"/>
        <v>CATASTRÓFICO</v>
      </c>
      <c r="BA25" s="8">
        <v>2</v>
      </c>
      <c r="BB25" s="8">
        <f t="shared" si="2"/>
        <v>5</v>
      </c>
      <c r="BC25" s="8">
        <f t="shared" si="3"/>
        <v>5</v>
      </c>
      <c r="BD25" s="61" t="s">
        <v>22</v>
      </c>
      <c r="BE25" s="245" t="s">
        <v>587</v>
      </c>
      <c r="BF25" s="245"/>
      <c r="BG25" s="245"/>
      <c r="BH25" s="245"/>
      <c r="BI25" s="245"/>
      <c r="BJ25" s="245"/>
      <c r="BK25" s="245"/>
      <c r="BL25" s="245"/>
      <c r="BM25" s="62" t="s">
        <v>548</v>
      </c>
      <c r="BN25" s="184" t="s">
        <v>549</v>
      </c>
      <c r="BO25" s="184"/>
      <c r="BP25" s="184"/>
      <c r="BQ25" s="184"/>
      <c r="BR25" s="184"/>
      <c r="BS25" s="184"/>
      <c r="BT25" s="184"/>
      <c r="BU25" s="61" t="s">
        <v>164</v>
      </c>
      <c r="BV25" s="61" t="s">
        <v>165</v>
      </c>
      <c r="BW25" s="61" t="s">
        <v>166</v>
      </c>
      <c r="BX25" s="61" t="s">
        <v>167</v>
      </c>
      <c r="BY25" s="61" t="s">
        <v>168</v>
      </c>
      <c r="BZ25" s="60" t="s">
        <v>169</v>
      </c>
      <c r="CA25" s="61" t="s">
        <v>170</v>
      </c>
      <c r="CB25" s="61">
        <f t="shared" si="4"/>
        <v>15</v>
      </c>
      <c r="CC25" s="61">
        <f t="shared" si="5"/>
        <v>15</v>
      </c>
      <c r="CD25" s="61">
        <f t="shared" si="6"/>
        <v>15</v>
      </c>
      <c r="CE25" s="61">
        <f t="shared" si="7"/>
        <v>15</v>
      </c>
      <c r="CF25" s="61">
        <f t="shared" si="8"/>
        <v>15</v>
      </c>
      <c r="CG25" s="61">
        <f t="shared" si="9"/>
        <v>15</v>
      </c>
      <c r="CH25" s="61">
        <f t="shared" si="10"/>
        <v>10</v>
      </c>
      <c r="CI25" s="61">
        <f t="shared" si="11"/>
        <v>100</v>
      </c>
      <c r="CJ25" s="61" t="str">
        <f t="shared" si="12"/>
        <v>Fuerte</v>
      </c>
      <c r="CK25" s="61" t="s">
        <v>171</v>
      </c>
      <c r="CL25" s="61" t="str">
        <f t="shared" si="13"/>
        <v>Fuerte</v>
      </c>
      <c r="CM25" s="61" t="str">
        <f t="shared" si="14"/>
        <v>Fuerte</v>
      </c>
      <c r="CN25" s="61" t="str">
        <f t="shared" si="15"/>
        <v>Fuerte</v>
      </c>
      <c r="CO25" s="61" t="s">
        <v>172</v>
      </c>
      <c r="CP25" s="61" t="s">
        <v>193</v>
      </c>
      <c r="CQ25" s="61">
        <f t="shared" si="16"/>
        <v>2</v>
      </c>
      <c r="CR25" s="61">
        <f t="shared" si="17"/>
        <v>1</v>
      </c>
      <c r="CS25" s="61">
        <f t="shared" si="18"/>
        <v>1</v>
      </c>
      <c r="CT25" s="61">
        <f t="shared" si="18"/>
        <v>4</v>
      </c>
      <c r="CU25" s="61" t="s">
        <v>21</v>
      </c>
      <c r="CV25" s="60">
        <f t="shared" si="19"/>
        <v>4</v>
      </c>
    </row>
    <row r="26" spans="1:100" ht="249.65" customHeight="1" x14ac:dyDescent="0.35">
      <c r="A26" s="68" t="s">
        <v>544</v>
      </c>
      <c r="B26" s="242" t="s">
        <v>543</v>
      </c>
      <c r="C26" s="242"/>
      <c r="D26" s="242"/>
      <c r="E26" s="242"/>
      <c r="F26" s="242"/>
      <c r="G26" s="214" t="s">
        <v>590</v>
      </c>
      <c r="H26" s="214"/>
      <c r="I26" s="214"/>
      <c r="J26" s="214"/>
      <c r="K26" s="214"/>
      <c r="L26" s="214"/>
      <c r="M26" s="214"/>
      <c r="N26" s="214"/>
      <c r="O26" s="192" t="s">
        <v>550</v>
      </c>
      <c r="P26" s="192"/>
      <c r="Q26" s="192"/>
      <c r="R26" s="192"/>
      <c r="S26" s="192"/>
      <c r="T26" s="192"/>
      <c r="U26" s="192"/>
      <c r="V26" s="192"/>
      <c r="W26" s="64" t="s">
        <v>612</v>
      </c>
      <c r="X26" s="192" t="s">
        <v>551</v>
      </c>
      <c r="Y26" s="192"/>
      <c r="Z26" s="192"/>
      <c r="AA26" s="192"/>
      <c r="AB26" s="192"/>
      <c r="AC26" s="192"/>
      <c r="AD26" s="192"/>
      <c r="AE26" s="192"/>
      <c r="AF26" s="8" t="s">
        <v>159</v>
      </c>
      <c r="AG26" s="8" t="s">
        <v>159</v>
      </c>
      <c r="AH26" s="8" t="s">
        <v>159</v>
      </c>
      <c r="AI26" s="8" t="s">
        <v>159</v>
      </c>
      <c r="AJ26" s="8" t="s">
        <v>159</v>
      </c>
      <c r="AK26" s="8" t="s">
        <v>160</v>
      </c>
      <c r="AL26" s="8" t="s">
        <v>160</v>
      </c>
      <c r="AM26" s="8" t="s">
        <v>160</v>
      </c>
      <c r="AN26" s="8" t="s">
        <v>159</v>
      </c>
      <c r="AO26" s="8" t="s">
        <v>159</v>
      </c>
      <c r="AP26" s="8" t="s">
        <v>159</v>
      </c>
      <c r="AQ26" s="8" t="s">
        <v>159</v>
      </c>
      <c r="AR26" s="8" t="s">
        <v>159</v>
      </c>
      <c r="AS26" s="8" t="s">
        <v>159</v>
      </c>
      <c r="AT26" s="8" t="s">
        <v>159</v>
      </c>
      <c r="AU26" s="8" t="s">
        <v>160</v>
      </c>
      <c r="AV26" s="8" t="s">
        <v>160</v>
      </c>
      <c r="AW26" s="8" t="s">
        <v>160</v>
      </c>
      <c r="AX26" s="8" t="s">
        <v>160</v>
      </c>
      <c r="AY26" s="61">
        <f t="shared" si="0"/>
        <v>12</v>
      </c>
      <c r="AZ26" s="8" t="str">
        <f t="shared" si="1"/>
        <v>CATASTRÓFICO</v>
      </c>
      <c r="BA26" s="8">
        <v>2</v>
      </c>
      <c r="BB26" s="8">
        <f t="shared" si="2"/>
        <v>5</v>
      </c>
      <c r="BC26" s="8">
        <f t="shared" si="3"/>
        <v>5</v>
      </c>
      <c r="BD26" s="61" t="s">
        <v>22</v>
      </c>
      <c r="BE26" s="245" t="s">
        <v>587</v>
      </c>
      <c r="BF26" s="245"/>
      <c r="BG26" s="245"/>
      <c r="BH26" s="245"/>
      <c r="BI26" s="245"/>
      <c r="BJ26" s="245"/>
      <c r="BK26" s="245"/>
      <c r="BL26" s="245"/>
      <c r="BM26" s="62" t="s">
        <v>545</v>
      </c>
      <c r="BN26" s="184" t="s">
        <v>549</v>
      </c>
      <c r="BO26" s="184"/>
      <c r="BP26" s="184"/>
      <c r="BQ26" s="184"/>
      <c r="BR26" s="184"/>
      <c r="BS26" s="184"/>
      <c r="BT26" s="184"/>
      <c r="BU26" s="61" t="s">
        <v>164</v>
      </c>
      <c r="BV26" s="61" t="s">
        <v>165</v>
      </c>
      <c r="BW26" s="61" t="s">
        <v>166</v>
      </c>
      <c r="BX26" s="61" t="s">
        <v>167</v>
      </c>
      <c r="BY26" s="61" t="s">
        <v>168</v>
      </c>
      <c r="BZ26" s="60" t="s">
        <v>169</v>
      </c>
      <c r="CA26" s="61" t="s">
        <v>170</v>
      </c>
      <c r="CB26" s="61">
        <f t="shared" si="4"/>
        <v>15</v>
      </c>
      <c r="CC26" s="61">
        <f t="shared" si="5"/>
        <v>15</v>
      </c>
      <c r="CD26" s="61">
        <f t="shared" si="6"/>
        <v>15</v>
      </c>
      <c r="CE26" s="61">
        <f t="shared" si="7"/>
        <v>15</v>
      </c>
      <c r="CF26" s="61">
        <f t="shared" si="8"/>
        <v>15</v>
      </c>
      <c r="CG26" s="61">
        <f t="shared" si="9"/>
        <v>15</v>
      </c>
      <c r="CH26" s="61">
        <f t="shared" si="10"/>
        <v>10</v>
      </c>
      <c r="CI26" s="61">
        <f t="shared" si="11"/>
        <v>100</v>
      </c>
      <c r="CJ26" s="61" t="str">
        <f t="shared" si="12"/>
        <v>Fuerte</v>
      </c>
      <c r="CK26" s="61" t="s">
        <v>171</v>
      </c>
      <c r="CL26" s="61" t="str">
        <f t="shared" si="13"/>
        <v>Fuerte</v>
      </c>
      <c r="CM26" s="61" t="str">
        <f t="shared" si="14"/>
        <v>Fuerte</v>
      </c>
      <c r="CN26" s="61" t="str">
        <f t="shared" si="15"/>
        <v>Fuerte</v>
      </c>
      <c r="CO26" s="61" t="s">
        <v>172</v>
      </c>
      <c r="CP26" s="61" t="s">
        <v>193</v>
      </c>
      <c r="CQ26" s="61">
        <f t="shared" si="16"/>
        <v>2</v>
      </c>
      <c r="CR26" s="61">
        <f t="shared" si="17"/>
        <v>1</v>
      </c>
      <c r="CS26" s="61">
        <f t="shared" si="18"/>
        <v>1</v>
      </c>
      <c r="CT26" s="61">
        <f t="shared" si="18"/>
        <v>4</v>
      </c>
      <c r="CU26" s="61" t="s">
        <v>21</v>
      </c>
      <c r="CV26" s="60">
        <f t="shared" si="19"/>
        <v>4</v>
      </c>
    </row>
    <row r="27" spans="1:100" ht="175.5" customHeight="1" x14ac:dyDescent="0.35">
      <c r="A27" s="68" t="s">
        <v>547</v>
      </c>
      <c r="B27" s="242" t="s">
        <v>695</v>
      </c>
      <c r="C27" s="242"/>
      <c r="D27" s="242"/>
      <c r="E27" s="242"/>
      <c r="F27" s="242"/>
      <c r="G27" s="214" t="s">
        <v>696</v>
      </c>
      <c r="H27" s="214"/>
      <c r="I27" s="214"/>
      <c r="J27" s="214"/>
      <c r="K27" s="214"/>
      <c r="L27" s="214"/>
      <c r="M27" s="214"/>
      <c r="N27" s="214"/>
      <c r="O27" s="192" t="s">
        <v>591</v>
      </c>
      <c r="P27" s="192"/>
      <c r="Q27" s="192"/>
      <c r="R27" s="192"/>
      <c r="S27" s="192"/>
      <c r="T27" s="192"/>
      <c r="U27" s="192"/>
      <c r="V27" s="192"/>
      <c r="W27" s="64" t="s">
        <v>612</v>
      </c>
      <c r="X27" s="184" t="s">
        <v>551</v>
      </c>
      <c r="Y27" s="184"/>
      <c r="Z27" s="184"/>
      <c r="AA27" s="184"/>
      <c r="AB27" s="184"/>
      <c r="AC27" s="184"/>
      <c r="AD27" s="184"/>
      <c r="AE27" s="184"/>
      <c r="AF27" s="8" t="s">
        <v>159</v>
      </c>
      <c r="AG27" s="8" t="s">
        <v>159</v>
      </c>
      <c r="AH27" s="8" t="s">
        <v>159</v>
      </c>
      <c r="AI27" s="8" t="s">
        <v>159</v>
      </c>
      <c r="AJ27" s="8" t="s">
        <v>159</v>
      </c>
      <c r="AK27" s="8" t="s">
        <v>160</v>
      </c>
      <c r="AL27" s="8" t="s">
        <v>160</v>
      </c>
      <c r="AM27" s="8" t="s">
        <v>160</v>
      </c>
      <c r="AN27" s="8" t="s">
        <v>160</v>
      </c>
      <c r="AO27" s="8" t="s">
        <v>159</v>
      </c>
      <c r="AP27" s="8" t="s">
        <v>159</v>
      </c>
      <c r="AQ27" s="8" t="s">
        <v>159</v>
      </c>
      <c r="AR27" s="8" t="s">
        <v>160</v>
      </c>
      <c r="AS27" s="8" t="s">
        <v>159</v>
      </c>
      <c r="AT27" s="8" t="s">
        <v>159</v>
      </c>
      <c r="AU27" s="8" t="s">
        <v>160</v>
      </c>
      <c r="AV27" s="8" t="s">
        <v>160</v>
      </c>
      <c r="AW27" s="8" t="s">
        <v>160</v>
      </c>
      <c r="AX27" s="8" t="s">
        <v>160</v>
      </c>
      <c r="AY27" s="61">
        <f t="shared" si="0"/>
        <v>10</v>
      </c>
      <c r="AZ27" s="77" t="str">
        <f t="shared" si="1"/>
        <v>MAYOR</v>
      </c>
      <c r="BA27" s="8">
        <v>4</v>
      </c>
      <c r="BB27" s="8">
        <f t="shared" si="2"/>
        <v>4</v>
      </c>
      <c r="BC27" s="8">
        <f t="shared" si="3"/>
        <v>5</v>
      </c>
      <c r="BD27" s="61" t="s">
        <v>22</v>
      </c>
      <c r="BE27" s="245" t="s">
        <v>697</v>
      </c>
      <c r="BF27" s="245"/>
      <c r="BG27" s="245"/>
      <c r="BH27" s="245"/>
      <c r="BI27" s="245"/>
      <c r="BJ27" s="245"/>
      <c r="BK27" s="245"/>
      <c r="BL27" s="245"/>
      <c r="BM27" s="62" t="s">
        <v>554</v>
      </c>
      <c r="BN27" s="184" t="s">
        <v>555</v>
      </c>
      <c r="BO27" s="184"/>
      <c r="BP27" s="184"/>
      <c r="BQ27" s="184"/>
      <c r="BR27" s="184"/>
      <c r="BS27" s="184"/>
      <c r="BT27" s="184"/>
      <c r="BU27" s="61" t="s">
        <v>164</v>
      </c>
      <c r="BV27" s="61" t="s">
        <v>165</v>
      </c>
      <c r="BW27" s="61" t="s">
        <v>166</v>
      </c>
      <c r="BX27" s="61" t="s">
        <v>167</v>
      </c>
      <c r="BY27" s="61" t="s">
        <v>168</v>
      </c>
      <c r="BZ27" s="60" t="s">
        <v>169</v>
      </c>
      <c r="CA27" s="61" t="s">
        <v>170</v>
      </c>
      <c r="CB27" s="61">
        <f t="shared" si="4"/>
        <v>15</v>
      </c>
      <c r="CC27" s="61">
        <f t="shared" si="5"/>
        <v>15</v>
      </c>
      <c r="CD27" s="61">
        <f t="shared" si="6"/>
        <v>15</v>
      </c>
      <c r="CE27" s="61">
        <f t="shared" si="7"/>
        <v>15</v>
      </c>
      <c r="CF27" s="61">
        <f t="shared" si="8"/>
        <v>15</v>
      </c>
      <c r="CG27" s="61">
        <f t="shared" si="9"/>
        <v>15</v>
      </c>
      <c r="CH27" s="61">
        <f t="shared" si="10"/>
        <v>10</v>
      </c>
      <c r="CI27" s="61">
        <f t="shared" si="11"/>
        <v>100</v>
      </c>
      <c r="CJ27" s="61" t="str">
        <f t="shared" si="12"/>
        <v>Fuerte</v>
      </c>
      <c r="CK27" s="61" t="s">
        <v>171</v>
      </c>
      <c r="CL27" s="61" t="str">
        <f t="shared" si="13"/>
        <v>Fuerte</v>
      </c>
      <c r="CM27" s="61" t="str">
        <f t="shared" si="14"/>
        <v>Fuerte</v>
      </c>
      <c r="CN27" s="61" t="str">
        <f t="shared" si="15"/>
        <v>Fuerte</v>
      </c>
      <c r="CO27" s="61" t="s">
        <v>172</v>
      </c>
      <c r="CP27" s="61" t="s">
        <v>193</v>
      </c>
      <c r="CQ27" s="61">
        <f t="shared" si="16"/>
        <v>2</v>
      </c>
      <c r="CR27" s="61">
        <f t="shared" si="17"/>
        <v>1</v>
      </c>
      <c r="CS27" s="61">
        <f t="shared" si="18"/>
        <v>2</v>
      </c>
      <c r="CT27" s="61">
        <f t="shared" si="18"/>
        <v>3</v>
      </c>
      <c r="CU27" s="61" t="s">
        <v>26</v>
      </c>
      <c r="CV27" s="60">
        <f t="shared" si="19"/>
        <v>3</v>
      </c>
    </row>
    <row r="28" spans="1:100" ht="231.75" customHeight="1" x14ac:dyDescent="0.35">
      <c r="A28" s="68" t="s">
        <v>552</v>
      </c>
      <c r="B28" s="242" t="s">
        <v>557</v>
      </c>
      <c r="C28" s="242"/>
      <c r="D28" s="242"/>
      <c r="E28" s="242"/>
      <c r="F28" s="242"/>
      <c r="G28" s="214" t="s">
        <v>558</v>
      </c>
      <c r="H28" s="214"/>
      <c r="I28" s="214"/>
      <c r="J28" s="214"/>
      <c r="K28" s="214"/>
      <c r="L28" s="214"/>
      <c r="M28" s="214"/>
      <c r="N28" s="214"/>
      <c r="O28" s="192" t="s">
        <v>559</v>
      </c>
      <c r="P28" s="192"/>
      <c r="Q28" s="192"/>
      <c r="R28" s="192"/>
      <c r="S28" s="192"/>
      <c r="T28" s="192"/>
      <c r="U28" s="192"/>
      <c r="V28" s="192"/>
      <c r="W28" s="64" t="s">
        <v>612</v>
      </c>
      <c r="X28" s="184" t="s">
        <v>560</v>
      </c>
      <c r="Y28" s="184"/>
      <c r="Z28" s="184"/>
      <c r="AA28" s="184"/>
      <c r="AB28" s="184"/>
      <c r="AC28" s="184"/>
      <c r="AD28" s="184"/>
      <c r="AE28" s="184"/>
      <c r="AF28" s="8" t="s">
        <v>160</v>
      </c>
      <c r="AG28" s="8" t="s">
        <v>160</v>
      </c>
      <c r="AH28" s="8" t="s">
        <v>160</v>
      </c>
      <c r="AI28" s="8" t="s">
        <v>160</v>
      </c>
      <c r="AJ28" s="8" t="s">
        <v>159</v>
      </c>
      <c r="AK28" s="8" t="s">
        <v>160</v>
      </c>
      <c r="AL28" s="8" t="s">
        <v>160</v>
      </c>
      <c r="AM28" s="8" t="s">
        <v>160</v>
      </c>
      <c r="AN28" s="8" t="s">
        <v>159</v>
      </c>
      <c r="AO28" s="8" t="s">
        <v>159</v>
      </c>
      <c r="AP28" s="8" t="s">
        <v>159</v>
      </c>
      <c r="AQ28" s="8" t="s">
        <v>160</v>
      </c>
      <c r="AR28" s="8" t="s">
        <v>160</v>
      </c>
      <c r="AS28" s="8" t="s">
        <v>160</v>
      </c>
      <c r="AT28" s="8" t="s">
        <v>160</v>
      </c>
      <c r="AU28" s="8" t="s">
        <v>160</v>
      </c>
      <c r="AV28" s="8" t="s">
        <v>160</v>
      </c>
      <c r="AW28" s="8" t="s">
        <v>160</v>
      </c>
      <c r="AX28" s="8" t="s">
        <v>160</v>
      </c>
      <c r="AY28" s="61">
        <f t="shared" si="0"/>
        <v>4</v>
      </c>
      <c r="AZ28" s="77" t="str">
        <f t="shared" si="1"/>
        <v>MODERADO</v>
      </c>
      <c r="BA28" s="8">
        <v>2</v>
      </c>
      <c r="BB28" s="8">
        <f t="shared" si="2"/>
        <v>3</v>
      </c>
      <c r="BC28" s="8">
        <f t="shared" si="3"/>
        <v>3</v>
      </c>
      <c r="BD28" s="61" t="s">
        <v>26</v>
      </c>
      <c r="BE28" s="245" t="s">
        <v>698</v>
      </c>
      <c r="BF28" s="245"/>
      <c r="BG28" s="245"/>
      <c r="BH28" s="245"/>
      <c r="BI28" s="245"/>
      <c r="BJ28" s="245"/>
      <c r="BK28" s="245"/>
      <c r="BL28" s="245"/>
      <c r="BM28" s="62" t="s">
        <v>554</v>
      </c>
      <c r="BN28" s="184" t="s">
        <v>561</v>
      </c>
      <c r="BO28" s="184"/>
      <c r="BP28" s="184"/>
      <c r="BQ28" s="184"/>
      <c r="BR28" s="184"/>
      <c r="BS28" s="184"/>
      <c r="BT28" s="184"/>
      <c r="BU28" s="61" t="s">
        <v>164</v>
      </c>
      <c r="BV28" s="61" t="s">
        <v>165</v>
      </c>
      <c r="BW28" s="61" t="s">
        <v>166</v>
      </c>
      <c r="BX28" s="61" t="s">
        <v>167</v>
      </c>
      <c r="BY28" s="61" t="s">
        <v>168</v>
      </c>
      <c r="BZ28" s="60" t="s">
        <v>169</v>
      </c>
      <c r="CA28" s="61" t="s">
        <v>170</v>
      </c>
      <c r="CB28" s="61">
        <f t="shared" si="4"/>
        <v>15</v>
      </c>
      <c r="CC28" s="61">
        <f t="shared" si="5"/>
        <v>15</v>
      </c>
      <c r="CD28" s="61">
        <f t="shared" si="6"/>
        <v>15</v>
      </c>
      <c r="CE28" s="61">
        <f t="shared" si="7"/>
        <v>15</v>
      </c>
      <c r="CF28" s="61">
        <f t="shared" si="8"/>
        <v>15</v>
      </c>
      <c r="CG28" s="61">
        <f t="shared" si="9"/>
        <v>15</v>
      </c>
      <c r="CH28" s="61">
        <f t="shared" si="10"/>
        <v>10</v>
      </c>
      <c r="CI28" s="61">
        <f t="shared" si="11"/>
        <v>100</v>
      </c>
      <c r="CJ28" s="61" t="str">
        <f t="shared" si="12"/>
        <v>Fuerte</v>
      </c>
      <c r="CK28" s="61" t="s">
        <v>171</v>
      </c>
      <c r="CL28" s="61" t="str">
        <f t="shared" si="13"/>
        <v>Fuerte</v>
      </c>
      <c r="CM28" s="61" t="str">
        <f t="shared" si="14"/>
        <v>Fuerte</v>
      </c>
      <c r="CN28" s="61" t="str">
        <f t="shared" si="15"/>
        <v>Fuerte</v>
      </c>
      <c r="CO28" s="61" t="s">
        <v>172</v>
      </c>
      <c r="CP28" s="61" t="s">
        <v>193</v>
      </c>
      <c r="CQ28" s="61">
        <f t="shared" si="16"/>
        <v>2</v>
      </c>
      <c r="CR28" s="61">
        <f t="shared" si="17"/>
        <v>1</v>
      </c>
      <c r="CS28" s="61">
        <f t="shared" si="18"/>
        <v>1</v>
      </c>
      <c r="CT28" s="61">
        <f t="shared" si="18"/>
        <v>2</v>
      </c>
      <c r="CU28" s="247" t="s">
        <v>30</v>
      </c>
      <c r="CV28" s="60">
        <f t="shared" si="19"/>
        <v>1</v>
      </c>
    </row>
    <row r="29" spans="1:100" ht="202.5" customHeight="1" x14ac:dyDescent="0.35">
      <c r="A29" s="68" t="s">
        <v>553</v>
      </c>
      <c r="B29" s="242" t="s">
        <v>562</v>
      </c>
      <c r="C29" s="242"/>
      <c r="D29" s="242"/>
      <c r="E29" s="242"/>
      <c r="F29" s="242"/>
      <c r="G29" s="214" t="s">
        <v>693</v>
      </c>
      <c r="H29" s="214"/>
      <c r="I29" s="214"/>
      <c r="J29" s="214"/>
      <c r="K29" s="214"/>
      <c r="L29" s="214"/>
      <c r="M29" s="214"/>
      <c r="N29" s="214"/>
      <c r="O29" s="192" t="s">
        <v>556</v>
      </c>
      <c r="P29" s="192"/>
      <c r="Q29" s="192"/>
      <c r="R29" s="192"/>
      <c r="S29" s="192"/>
      <c r="T29" s="192"/>
      <c r="U29" s="192"/>
      <c r="V29" s="192"/>
      <c r="W29" s="64" t="s">
        <v>612</v>
      </c>
      <c r="X29" s="184" t="s">
        <v>190</v>
      </c>
      <c r="Y29" s="184"/>
      <c r="Z29" s="184"/>
      <c r="AA29" s="184"/>
      <c r="AB29" s="184"/>
      <c r="AC29" s="184"/>
      <c r="AD29" s="184"/>
      <c r="AE29" s="184"/>
      <c r="AF29" s="8" t="s">
        <v>159</v>
      </c>
      <c r="AG29" s="8" t="s">
        <v>159</v>
      </c>
      <c r="AH29" s="8" t="s">
        <v>159</v>
      </c>
      <c r="AI29" s="8" t="s">
        <v>159</v>
      </c>
      <c r="AJ29" s="8" t="s">
        <v>159</v>
      </c>
      <c r="AK29" s="8" t="s">
        <v>159</v>
      </c>
      <c r="AL29" s="8" t="s">
        <v>160</v>
      </c>
      <c r="AM29" s="8" t="s">
        <v>160</v>
      </c>
      <c r="AN29" s="8" t="s">
        <v>159</v>
      </c>
      <c r="AO29" s="8" t="s">
        <v>159</v>
      </c>
      <c r="AP29" s="8" t="s">
        <v>159</v>
      </c>
      <c r="AQ29" s="8" t="s">
        <v>159</v>
      </c>
      <c r="AR29" s="8" t="s">
        <v>159</v>
      </c>
      <c r="AS29" s="8" t="s">
        <v>159</v>
      </c>
      <c r="AT29" s="8" t="s">
        <v>159</v>
      </c>
      <c r="AU29" s="8" t="s">
        <v>160</v>
      </c>
      <c r="AV29" s="8" t="s">
        <v>159</v>
      </c>
      <c r="AW29" s="8" t="s">
        <v>159</v>
      </c>
      <c r="AX29" s="8" t="s">
        <v>160</v>
      </c>
      <c r="AY29" s="61">
        <f t="shared" si="0"/>
        <v>15</v>
      </c>
      <c r="AZ29" s="77" t="str">
        <f t="shared" si="1"/>
        <v>CATASTRÓFICO</v>
      </c>
      <c r="BA29" s="8">
        <v>2</v>
      </c>
      <c r="BB29" s="8">
        <f t="shared" si="2"/>
        <v>5</v>
      </c>
      <c r="BC29" s="8">
        <f t="shared" si="3"/>
        <v>5</v>
      </c>
      <c r="BD29" s="61" t="s">
        <v>22</v>
      </c>
      <c r="BE29" s="245" t="s">
        <v>692</v>
      </c>
      <c r="BF29" s="245"/>
      <c r="BG29" s="245"/>
      <c r="BH29" s="245"/>
      <c r="BI29" s="245"/>
      <c r="BJ29" s="245"/>
      <c r="BK29" s="245"/>
      <c r="BL29" s="245"/>
      <c r="BM29" s="62" t="s">
        <v>554</v>
      </c>
      <c r="BN29" s="184" t="s">
        <v>555</v>
      </c>
      <c r="BO29" s="184"/>
      <c r="BP29" s="184"/>
      <c r="BQ29" s="184"/>
      <c r="BR29" s="184"/>
      <c r="BS29" s="184"/>
      <c r="BT29" s="184"/>
      <c r="BU29" s="61" t="s">
        <v>164</v>
      </c>
      <c r="BV29" s="61" t="s">
        <v>165</v>
      </c>
      <c r="BW29" s="61" t="s">
        <v>166</v>
      </c>
      <c r="BX29" s="61" t="s">
        <v>167</v>
      </c>
      <c r="BY29" s="61" t="s">
        <v>168</v>
      </c>
      <c r="BZ29" s="60" t="s">
        <v>169</v>
      </c>
      <c r="CA29" s="61" t="s">
        <v>170</v>
      </c>
      <c r="CB29" s="61">
        <f t="shared" si="4"/>
        <v>15</v>
      </c>
      <c r="CC29" s="61">
        <f t="shared" si="5"/>
        <v>15</v>
      </c>
      <c r="CD29" s="61">
        <f t="shared" si="6"/>
        <v>15</v>
      </c>
      <c r="CE29" s="61">
        <f t="shared" si="7"/>
        <v>15</v>
      </c>
      <c r="CF29" s="61">
        <f t="shared" si="8"/>
        <v>15</v>
      </c>
      <c r="CG29" s="61">
        <f t="shared" si="9"/>
        <v>15</v>
      </c>
      <c r="CH29" s="61">
        <f t="shared" si="10"/>
        <v>10</v>
      </c>
      <c r="CI29" s="61">
        <f t="shared" si="11"/>
        <v>100</v>
      </c>
      <c r="CJ29" s="61" t="str">
        <f t="shared" si="12"/>
        <v>Fuerte</v>
      </c>
      <c r="CK29" s="61" t="s">
        <v>171</v>
      </c>
      <c r="CL29" s="61" t="str">
        <f t="shared" si="13"/>
        <v>Fuerte</v>
      </c>
      <c r="CM29" s="61" t="str">
        <f t="shared" si="14"/>
        <v>Fuerte</v>
      </c>
      <c r="CN29" s="61" t="str">
        <f t="shared" si="15"/>
        <v>Fuerte</v>
      </c>
      <c r="CO29" s="61" t="s">
        <v>172</v>
      </c>
      <c r="CP29" s="61" t="s">
        <v>193</v>
      </c>
      <c r="CQ29" s="61">
        <f t="shared" si="16"/>
        <v>2</v>
      </c>
      <c r="CR29" s="61">
        <f t="shared" si="17"/>
        <v>1</v>
      </c>
      <c r="CS29" s="61">
        <f t="shared" si="18"/>
        <v>1</v>
      </c>
      <c r="CT29" s="61">
        <f t="shared" si="18"/>
        <v>4</v>
      </c>
      <c r="CU29" s="61" t="s">
        <v>21</v>
      </c>
      <c r="CV29" s="60">
        <f t="shared" si="19"/>
        <v>4</v>
      </c>
    </row>
  </sheetData>
  <mergeCells count="116">
    <mergeCell ref="A17:A22"/>
    <mergeCell ref="AZ18:AZ22"/>
    <mergeCell ref="BD18:BD22"/>
    <mergeCell ref="BA18:BA22"/>
    <mergeCell ref="BE27:BL27"/>
    <mergeCell ref="BN29:BT29"/>
    <mergeCell ref="B16:AE16"/>
    <mergeCell ref="BE16:BT16"/>
    <mergeCell ref="M15:BL15"/>
    <mergeCell ref="BN26:BT26"/>
    <mergeCell ref="BN28:BT28"/>
    <mergeCell ref="AF16:BD16"/>
    <mergeCell ref="AU18:AU22"/>
    <mergeCell ref="AT18:AT22"/>
    <mergeCell ref="BN27:BT27"/>
    <mergeCell ref="BN25:BT25"/>
    <mergeCell ref="G27:N27"/>
    <mergeCell ref="O27:V27"/>
    <mergeCell ref="X27:AE27"/>
    <mergeCell ref="G28:N28"/>
    <mergeCell ref="O28:V28"/>
    <mergeCell ref="X28:AE28"/>
    <mergeCell ref="BE28:BL28"/>
    <mergeCell ref="G26:N26"/>
    <mergeCell ref="E1:AB1"/>
    <mergeCell ref="D2:J2"/>
    <mergeCell ref="K2:AB2"/>
    <mergeCell ref="D3:J3"/>
    <mergeCell ref="K3:AB3"/>
    <mergeCell ref="CO16:CV16"/>
    <mergeCell ref="BN23:BT23"/>
    <mergeCell ref="B23:F23"/>
    <mergeCell ref="CV17:CV22"/>
    <mergeCell ref="CR17:CR22"/>
    <mergeCell ref="AY18:AY22"/>
    <mergeCell ref="BB18:BB22"/>
    <mergeCell ref="BC18:BC22"/>
    <mergeCell ref="AP18:AP22"/>
    <mergeCell ref="AR18:AR22"/>
    <mergeCell ref="AS18:AS22"/>
    <mergeCell ref="BE23:BL23"/>
    <mergeCell ref="W17:W22"/>
    <mergeCell ref="CP17:CP22"/>
    <mergeCell ref="CQ17:CQ22"/>
    <mergeCell ref="CT17:CT22"/>
    <mergeCell ref="CU17:CU22"/>
    <mergeCell ref="G29:N29"/>
    <mergeCell ref="O29:V29"/>
    <mergeCell ref="X29:AE29"/>
    <mergeCell ref="BE29:BL29"/>
    <mergeCell ref="BE17:BL22"/>
    <mergeCell ref="AF18:AF22"/>
    <mergeCell ref="AG18:AG22"/>
    <mergeCell ref="AH18:AH22"/>
    <mergeCell ref="AI18:AI22"/>
    <mergeCell ref="AJ18:AJ22"/>
    <mergeCell ref="AK18:AK22"/>
    <mergeCell ref="AV18:AV22"/>
    <mergeCell ref="AW18:AW22"/>
    <mergeCell ref="AQ18:AQ22"/>
    <mergeCell ref="G23:N23"/>
    <mergeCell ref="O23:V23"/>
    <mergeCell ref="X23:AE23"/>
    <mergeCell ref="O26:V26"/>
    <mergeCell ref="X26:AE26"/>
    <mergeCell ref="BE26:BL26"/>
    <mergeCell ref="G25:N25"/>
    <mergeCell ref="O25:V25"/>
    <mergeCell ref="X25:AE25"/>
    <mergeCell ref="BE25:BL25"/>
    <mergeCell ref="BN24:BT24"/>
    <mergeCell ref="BU16:CN16"/>
    <mergeCell ref="G24:N24"/>
    <mergeCell ref="O24:V24"/>
    <mergeCell ref="X24:AE24"/>
    <mergeCell ref="BE24:BL24"/>
    <mergeCell ref="AF17:AX17"/>
    <mergeCell ref="BM17:BM22"/>
    <mergeCell ref="CS17:CS22"/>
    <mergeCell ref="CJ17:CJ22"/>
    <mergeCell ref="CK17:CK22"/>
    <mergeCell ref="CL17:CL22"/>
    <mergeCell ref="CM17:CM22"/>
    <mergeCell ref="CN17:CN22"/>
    <mergeCell ref="CO17:CO22"/>
    <mergeCell ref="CA17:CA22"/>
    <mergeCell ref="CB17:CB22"/>
    <mergeCell ref="CC17:CC22"/>
    <mergeCell ref="CD17:CD22"/>
    <mergeCell ref="CE17:CE22"/>
    <mergeCell ref="CF17:CF22"/>
    <mergeCell ref="CG17:CG22"/>
    <mergeCell ref="B28:F28"/>
    <mergeCell ref="B29:F29"/>
    <mergeCell ref="B27:F27"/>
    <mergeCell ref="CI17:CI22"/>
    <mergeCell ref="BU17:BU22"/>
    <mergeCell ref="BV17:BV22"/>
    <mergeCell ref="BW17:BW22"/>
    <mergeCell ref="BX17:BX22"/>
    <mergeCell ref="BY17:BY22"/>
    <mergeCell ref="BZ17:BZ22"/>
    <mergeCell ref="B17:F22"/>
    <mergeCell ref="G17:N22"/>
    <mergeCell ref="O17:V22"/>
    <mergeCell ref="X17:AE22"/>
    <mergeCell ref="CH17:CH22"/>
    <mergeCell ref="AL18:AL22"/>
    <mergeCell ref="AM18:AM22"/>
    <mergeCell ref="AN18:AN22"/>
    <mergeCell ref="AO18:AO22"/>
    <mergeCell ref="AX18:AX22"/>
    <mergeCell ref="B25:F25"/>
    <mergeCell ref="B26:F26"/>
    <mergeCell ref="B24:F24"/>
    <mergeCell ref="BN17:BT22"/>
  </mergeCells>
  <phoneticPr fontId="25" type="noConversion"/>
  <conditionalFormatting sqref="W30:W136 AF30:CV116 B30:V116 B24:B27 G24:V27 X23:AE116 AF23:BD29 BM23:BN29 BU23:CV29 B29 G29:V29">
    <cfRule type="cellIs" dxfId="110" priority="13" operator="equal">
      <formula>"MODERADO"</formula>
    </cfRule>
    <cfRule type="cellIs" dxfId="109" priority="14" operator="equal">
      <formula>"MAYOR"</formula>
    </cfRule>
    <cfRule type="cellIs" dxfId="108" priority="15" operator="equal">
      <formula>"CATASTRÓFICO"</formula>
    </cfRule>
  </conditionalFormatting>
  <conditionalFormatting sqref="B23:V23 B28:V28">
    <cfRule type="cellIs" dxfId="107" priority="75" operator="equal">
      <formula>"MODERADO"</formula>
    </cfRule>
    <cfRule type="cellIs" dxfId="106" priority="76" operator="equal">
      <formula>"MAYOR"</formula>
    </cfRule>
    <cfRule type="cellIs" dxfId="105" priority="77" operator="equal">
      <formula>"CATASTRÓFICO"</formula>
    </cfRule>
  </conditionalFormatting>
  <conditionalFormatting sqref="AZ30:BD1048576 AZ23:BA29 BC23:BD29">
    <cfRule type="containsText" dxfId="104" priority="74" operator="containsText" text=".">
      <formula>NOT(ISERROR(SEARCH(".",AZ23)))</formula>
    </cfRule>
  </conditionalFormatting>
  <conditionalFormatting sqref="AZ8:BD9 AZ15:BD15">
    <cfRule type="containsText" dxfId="103" priority="85" operator="containsText" text=".">
      <formula>NOT(ISERROR(SEARCH(".",AZ8)))</formula>
    </cfRule>
  </conditionalFormatting>
  <conditionalFormatting sqref="AZ17:BD17 BB18:BC18">
    <cfRule type="containsText" dxfId="102" priority="81" operator="containsText" text=".">
      <formula>NOT(ISERROR(SEARCH(".",AZ17)))</formula>
    </cfRule>
    <cfRule type="containsText" dxfId="101" priority="82" operator="containsText" text="MODERADO">
      <formula>NOT(ISERROR(SEARCH("MODERADO",AZ17)))</formula>
    </cfRule>
    <cfRule type="containsText" dxfId="100" priority="83" operator="containsText" text="MAYOR">
      <formula>NOT(ISERROR(SEARCH("MAYOR",AZ17)))</formula>
    </cfRule>
    <cfRule type="containsText" dxfId="99" priority="84" operator="containsText" text="CATASTRÓFICO">
      <formula>NOT(ISERROR(SEARCH("CATASTRÓFICO",AZ17)))</formula>
    </cfRule>
  </conditionalFormatting>
  <conditionalFormatting sqref="A23:A29">
    <cfRule type="cellIs" dxfId="98" priority="9" operator="equal">
      <formula>"MODERADO"</formula>
    </cfRule>
    <cfRule type="cellIs" dxfId="97" priority="10" operator="equal">
      <formula>"MAYOR"</formula>
    </cfRule>
    <cfRule type="cellIs" dxfId="96" priority="11" operator="equal">
      <formula>"CATASTRÓFICO"</formula>
    </cfRule>
  </conditionalFormatting>
  <conditionalFormatting sqref="A23:A29">
    <cfRule type="cellIs" dxfId="95" priority="12" operator="equal">
      <formula>"BAJO"</formula>
    </cfRule>
  </conditionalFormatting>
  <conditionalFormatting sqref="AZ18:BA18">
    <cfRule type="containsText" dxfId="94" priority="5" operator="containsText" text=".">
      <formula>NOT(ISERROR(SEARCH(".",AZ18)))</formula>
    </cfRule>
    <cfRule type="containsText" dxfId="93" priority="6" operator="containsText" text="MODERADO">
      <formula>NOT(ISERROR(SEARCH("MODERADO",AZ18)))</formula>
    </cfRule>
    <cfRule type="containsText" dxfId="92" priority="7" operator="containsText" text="MAYOR">
      <formula>NOT(ISERROR(SEARCH("MAYOR",AZ18)))</formula>
    </cfRule>
    <cfRule type="containsText" dxfId="91" priority="8" operator="containsText" text="CATASTRÓFICO">
      <formula>NOT(ISERROR(SEARCH("CATASTRÓFICO",AZ18)))</formula>
    </cfRule>
  </conditionalFormatting>
  <conditionalFormatting sqref="BD18">
    <cfRule type="containsText" dxfId="90" priority="1" operator="containsText" text=".">
      <formula>NOT(ISERROR(SEARCH(".",BD18)))</formula>
    </cfRule>
    <cfRule type="containsText" dxfId="89" priority="2" operator="containsText" text="MODERADO">
      <formula>NOT(ISERROR(SEARCH("MODERADO",BD18)))</formula>
    </cfRule>
    <cfRule type="containsText" dxfId="88" priority="3" operator="containsText" text="MAYOR">
      <formula>NOT(ISERROR(SEARCH("MAYOR",BD18)))</formula>
    </cfRule>
    <cfRule type="containsText" dxfId="87" priority="4" operator="containsText" text="CATASTRÓFICO">
      <formula>NOT(ISERROR(SEARCH("CATASTRÓFICO",BD18)))</formula>
    </cfRule>
  </conditionalFormatting>
  <dataValidations count="12">
    <dataValidation type="list" allowBlank="1" showInputMessage="1" showErrorMessage="1" sqref="BA23:BA29">
      <formula1>"1,2,3,4,5"</formula1>
    </dataValidation>
    <dataValidation type="list" allowBlank="1" showInputMessage="1" showErrorMessage="1" sqref="AF23:AX29">
      <formula1>"SI, NO"</formula1>
    </dataValidation>
    <dataValidation type="list" allowBlank="1" showInputMessage="1" showErrorMessage="1" sqref="CP23:CP29">
      <formula1>"Directamente, Indirectamente, No disminuye"</formula1>
    </dataValidation>
    <dataValidation type="list" allowBlank="1" showInputMessage="1" showErrorMessage="1" sqref="CO23:CO29">
      <formula1>"Directamente, No disminuye"</formula1>
    </dataValidation>
    <dataValidation type="list" allowBlank="1" showInputMessage="1" showErrorMessage="1" sqref="CK23:CK29">
      <formula1>"Siempre se ejecuta, Algunas veces, No se ejecuta"</formula1>
    </dataValidation>
    <dataValidation type="list" allowBlank="1" showInputMessage="1" showErrorMessage="1" sqref="CA23:CA29">
      <formula1>"Completa, Incompleta, No existe"</formula1>
    </dataValidation>
    <dataValidation type="list" allowBlank="1" showInputMessage="1" showErrorMessage="1" sqref="BZ23:BZ29">
      <formula1>"Se investigan y se resuelven oportunamente, No se investigan y se resuelven oportunamente"</formula1>
    </dataValidation>
    <dataValidation type="list" allowBlank="1" showInputMessage="1" showErrorMessage="1" sqref="BY23:BY29">
      <formula1>"Confiable, No confiable"</formula1>
    </dataValidation>
    <dataValidation type="list" allowBlank="1" showInputMessage="1" showErrorMessage="1" sqref="BX23:BX29">
      <formula1>"Prevenir, Detectar, No es un control"</formula1>
    </dataValidation>
    <dataValidation type="list" allowBlank="1" showInputMessage="1" showErrorMessage="1" sqref="BW23:BW29">
      <formula1>"Oportuna, Inoportuna"</formula1>
    </dataValidation>
    <dataValidation type="list" allowBlank="1" showInputMessage="1" showErrorMessage="1" sqref="BV23:BV29">
      <formula1>"Adecuado, Inadecuado"</formula1>
    </dataValidation>
    <dataValidation type="list" allowBlank="1" showInputMessage="1" showErrorMessage="1" sqref="BU23:BU29">
      <formula1>"Asignado, No asignado"</formula1>
    </dataValidation>
  </dataValidations>
  <pageMargins left="0.7" right="0.7" top="0.75" bottom="0.75" header="0.3" footer="0.3"/>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3"/>
  <sheetViews>
    <sheetView showGridLines="0" topLeftCell="AH1" zoomScale="40" zoomScaleNormal="40" zoomScalePageLayoutView="85" workbookViewId="0">
      <selection activeCell="CQ17" sqref="CQ17:CT22"/>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3" width="2.453125" customWidth="1"/>
    <col min="64" max="64" width="56.81640625" customWidth="1"/>
    <col min="65" max="65" width="19.1796875" customWidth="1"/>
    <col min="66" max="72" width="2.453125"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339"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COUNTIF($CU$23:$CU$273,AD2)</f>
        <v>0</v>
      </c>
      <c r="BB2"/>
      <c r="BC2"/>
      <c r="BD2"/>
      <c r="BW2" s="6"/>
      <c r="BZ2"/>
    </row>
    <row r="3" spans="1:100" ht="15" customHeight="1" x14ac:dyDescent="0.35">
      <c r="A3"/>
      <c r="D3" s="195" t="s">
        <v>664</v>
      </c>
      <c r="E3" s="195"/>
      <c r="F3" s="195"/>
      <c r="G3" s="195"/>
      <c r="H3" s="195"/>
      <c r="I3" s="195"/>
      <c r="J3" s="195"/>
      <c r="K3" s="195" t="s">
        <v>563</v>
      </c>
      <c r="L3" s="195"/>
      <c r="M3" s="195"/>
      <c r="N3" s="195"/>
      <c r="O3" s="195"/>
      <c r="P3" s="195"/>
      <c r="Q3" s="195"/>
      <c r="R3" s="195"/>
      <c r="S3" s="195"/>
      <c r="T3" s="195"/>
      <c r="U3" s="195"/>
      <c r="V3" s="195"/>
      <c r="W3" s="195"/>
      <c r="X3" s="195"/>
      <c r="Y3" s="195"/>
      <c r="Z3" s="195"/>
      <c r="AA3" s="195"/>
      <c r="AB3" s="195"/>
      <c r="AC3" s="32"/>
      <c r="AD3" s="33" t="s">
        <v>26</v>
      </c>
      <c r="AE3" s="33">
        <f>COUNTIF($CU$23:$CU$273,AD3)</f>
        <v>1</v>
      </c>
      <c r="BB3"/>
      <c r="BC3"/>
      <c r="BD3"/>
      <c r="BW3" s="6"/>
      <c r="BZ3"/>
    </row>
    <row r="4" spans="1:100" x14ac:dyDescent="0.35">
      <c r="A4"/>
      <c r="AC4" s="32"/>
      <c r="AD4" s="33" t="s">
        <v>21</v>
      </c>
      <c r="AE4" s="33">
        <f>COUNTIF($CU$23:$CU$273,AD4)</f>
        <v>0</v>
      </c>
      <c r="BB4"/>
      <c r="BC4"/>
      <c r="BD4"/>
      <c r="BW4" s="6"/>
      <c r="BZ4"/>
    </row>
    <row r="5" spans="1:100"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COUNTIF($CU$23:$CU$273,AD5)</f>
        <v>0</v>
      </c>
      <c r="BB5"/>
      <c r="BC5"/>
      <c r="BD5"/>
      <c r="BW5" s="6"/>
      <c r="BZ5"/>
    </row>
    <row r="6" spans="1:100" x14ac:dyDescent="0.35">
      <c r="A6"/>
      <c r="D6" s="52" t="s">
        <v>82</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c r="BC6"/>
      <c r="BD6"/>
      <c r="BW6" s="6"/>
      <c r="BZ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348" customHeight="1" x14ac:dyDescent="0.35">
      <c r="A23" s="68" t="s">
        <v>606</v>
      </c>
      <c r="B23" s="185" t="s">
        <v>564</v>
      </c>
      <c r="C23" s="185"/>
      <c r="D23" s="185"/>
      <c r="E23" s="185"/>
      <c r="F23" s="185"/>
      <c r="G23" s="186" t="s">
        <v>619</v>
      </c>
      <c r="H23" s="186"/>
      <c r="I23" s="186"/>
      <c r="J23" s="186"/>
      <c r="K23" s="186"/>
      <c r="L23" s="186"/>
      <c r="M23" s="186"/>
      <c r="N23" s="186"/>
      <c r="O23" s="187" t="s">
        <v>684</v>
      </c>
      <c r="P23" s="187"/>
      <c r="Q23" s="187"/>
      <c r="R23" s="187"/>
      <c r="S23" s="187"/>
      <c r="T23" s="187"/>
      <c r="U23" s="187"/>
      <c r="V23" s="187"/>
      <c r="W23" s="59" t="s">
        <v>613</v>
      </c>
      <c r="X23" s="187" t="s">
        <v>565</v>
      </c>
      <c r="Y23" s="187"/>
      <c r="Z23" s="187"/>
      <c r="AA23" s="187"/>
      <c r="AB23" s="187"/>
      <c r="AC23" s="187"/>
      <c r="AD23" s="187"/>
      <c r="AE23" s="187"/>
      <c r="AF23" s="61" t="s">
        <v>160</v>
      </c>
      <c r="AG23" s="8" t="s">
        <v>159</v>
      </c>
      <c r="AH23" s="61" t="s">
        <v>160</v>
      </c>
      <c r="AI23" s="61" t="s">
        <v>160</v>
      </c>
      <c r="AJ23" s="61" t="s">
        <v>159</v>
      </c>
      <c r="AK23" s="61" t="s">
        <v>160</v>
      </c>
      <c r="AL23" s="61" t="s">
        <v>160</v>
      </c>
      <c r="AM23" s="61" t="s">
        <v>160</v>
      </c>
      <c r="AN23" s="61" t="s">
        <v>160</v>
      </c>
      <c r="AO23" s="61" t="s">
        <v>159</v>
      </c>
      <c r="AP23" s="61" t="s">
        <v>159</v>
      </c>
      <c r="AQ23" s="61" t="s">
        <v>159</v>
      </c>
      <c r="AR23" s="61" t="s">
        <v>160</v>
      </c>
      <c r="AS23" s="61" t="s">
        <v>159</v>
      </c>
      <c r="AT23" s="61" t="s">
        <v>159</v>
      </c>
      <c r="AU23" s="61" t="s">
        <v>160</v>
      </c>
      <c r="AV23" s="61" t="s">
        <v>160</v>
      </c>
      <c r="AW23" s="61" t="s">
        <v>160</v>
      </c>
      <c r="AX23" s="61" t="s">
        <v>160</v>
      </c>
      <c r="AY23" s="61">
        <f t="shared" ref="AY23" si="0">COUNTIF(AF23:AX23, "SI")</f>
        <v>7</v>
      </c>
      <c r="AZ23" s="61" t="str">
        <f t="shared" ref="AZ23" si="1">IF($AU23="SI","CATASTRÓFICO",IF($AY23=0,".",IF($AY23&lt;6,"MODERADO",IF($AY23&lt;12,"MAYOR","CATASTRÓFICO"))))</f>
        <v>MAYOR</v>
      </c>
      <c r="BA23" s="61">
        <v>2</v>
      </c>
      <c r="BB23" s="61">
        <f t="shared" ref="BB23" si="2">IF(AZ23="MODERADO",3,IF(AZ23="MAYOR",4,IF(AZ23="CATASTRÓFICO",5,"0")))</f>
        <v>4</v>
      </c>
      <c r="BC23" s="61">
        <f t="shared" ref="BC23" si="3">IF($BB23=5,5,IF(AND($BB23=4,$BA23&gt;2),5,IF(AND($BB23=4,$BA23&lt;3),4,IF(AND($BB23=3,$BA23=5),5,IF(AND($BB23=3,$BA23&gt;2),4,IF(AND($BB23=3,$BA23&lt;3),3,0))))))</f>
        <v>4</v>
      </c>
      <c r="BD23" s="61" t="str">
        <f>IFERROR(INDEX('Ayuda Diligenciamiento'!$AG$11:$AK$15,MATCH($BA23,'Ayuda Diligenciamiento'!$AF$11:$AF$15,0),MATCH($BB23,'Ayuda Diligenciamiento'!$AG$10:$AK$10,0)),"")</f>
        <v>MAYOR</v>
      </c>
      <c r="BE23" s="187" t="s">
        <v>566</v>
      </c>
      <c r="BF23" s="187"/>
      <c r="BG23" s="187"/>
      <c r="BH23" s="187"/>
      <c r="BI23" s="187"/>
      <c r="BJ23" s="187"/>
      <c r="BK23" s="187"/>
      <c r="BL23" s="187"/>
      <c r="BM23" s="59" t="s">
        <v>567</v>
      </c>
      <c r="BN23" s="187" t="s">
        <v>568</v>
      </c>
      <c r="BO23" s="187"/>
      <c r="BP23" s="187"/>
      <c r="BQ23" s="187"/>
      <c r="BR23" s="187"/>
      <c r="BS23" s="187"/>
      <c r="BT23" s="187"/>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IF(BB23-CR23&lt;=0,1,BB23-CR23)</f>
        <v>3</v>
      </c>
      <c r="CU23" s="61" t="str">
        <f>IF(CP23&lt;&gt;"",INDEX('Ayuda Diligenciamiento'!$AG$11:$AK$15,MATCH(CS23,'Ayuda Diligenciamiento'!$AF$11:$AF$15,0),MATCH(CT23,'Ayuda Diligenciamiento'!$AG$10:$AK$10,0)),"")</f>
        <v>MODERADO</v>
      </c>
      <c r="CV23" s="60">
        <f>IF(CU23="BAJO",1,IF(CU23="MODERADO",3,IF(CU23="MAYOR",4,5)))</f>
        <v>3</v>
      </c>
    </row>
  </sheetData>
  <mergeCells count="80">
    <mergeCell ref="A17:A22"/>
    <mergeCell ref="AZ18:AZ22"/>
    <mergeCell ref="BA18:BA22"/>
    <mergeCell ref="BD18:BD22"/>
    <mergeCell ref="M15:BL15"/>
    <mergeCell ref="G17:N22"/>
    <mergeCell ref="AN18:AN22"/>
    <mergeCell ref="AO18:AO22"/>
    <mergeCell ref="AX18:AX22"/>
    <mergeCell ref="AK18:AK22"/>
    <mergeCell ref="AL18:AL22"/>
    <mergeCell ref="AM18:AM22"/>
    <mergeCell ref="AS18:AS22"/>
    <mergeCell ref="AT18:AT22"/>
    <mergeCell ref="AP18:AP22"/>
    <mergeCell ref="AR18:AR22"/>
    <mergeCell ref="CO16:CV16"/>
    <mergeCell ref="B16:AE16"/>
    <mergeCell ref="BU16:CN16"/>
    <mergeCell ref="BE16:BT16"/>
    <mergeCell ref="BE17:BL22"/>
    <mergeCell ref="AU18:AU22"/>
    <mergeCell ref="AV18:AV22"/>
    <mergeCell ref="AW18:AW22"/>
    <mergeCell ref="AY18:AY22"/>
    <mergeCell ref="BC18:BC22"/>
    <mergeCell ref="BB18:BB22"/>
    <mergeCell ref="BX17:BX22"/>
    <mergeCell ref="BY17:BY22"/>
    <mergeCell ref="W17:W22"/>
    <mergeCell ref="AF16:BD16"/>
    <mergeCell ref="AJ18:AJ22"/>
    <mergeCell ref="E1:AB1"/>
    <mergeCell ref="D2:J2"/>
    <mergeCell ref="K2:AB2"/>
    <mergeCell ref="D3:J3"/>
    <mergeCell ref="K3:AB3"/>
    <mergeCell ref="B23:F23"/>
    <mergeCell ref="G23:N23"/>
    <mergeCell ref="O23:V23"/>
    <mergeCell ref="X23:AE23"/>
    <mergeCell ref="B17:F22"/>
    <mergeCell ref="X17:AE22"/>
    <mergeCell ref="O17:V22"/>
    <mergeCell ref="AF17:AX17"/>
    <mergeCell ref="AF18:AF22"/>
    <mergeCell ref="AH18:AH22"/>
    <mergeCell ref="AI18:AI22"/>
    <mergeCell ref="AG18:AG22"/>
    <mergeCell ref="AQ18:AQ22"/>
    <mergeCell ref="BN23:BT23"/>
    <mergeCell ref="BE23:BL23"/>
    <mergeCell ref="BW17:BW22"/>
    <mergeCell ref="BN17:BT22"/>
    <mergeCell ref="BM17:BM22"/>
    <mergeCell ref="BU17:BU22"/>
    <mergeCell ref="BZ17:BZ22"/>
    <mergeCell ref="CA17:CA22"/>
    <mergeCell ref="BV17:BV22"/>
    <mergeCell ref="CB17:CB22"/>
    <mergeCell ref="CC17:CC22"/>
    <mergeCell ref="CV17:CV22"/>
    <mergeCell ref="CT17:CT22"/>
    <mergeCell ref="CU17:CU22"/>
    <mergeCell ref="CM17:CM22"/>
    <mergeCell ref="CN17:CN22"/>
    <mergeCell ref="CO17:CO22"/>
    <mergeCell ref="CP17:CP22"/>
    <mergeCell ref="CQ17:CQ22"/>
    <mergeCell ref="CL17:CL22"/>
    <mergeCell ref="CR17:CR22"/>
    <mergeCell ref="CS17:CS22"/>
    <mergeCell ref="CD17:CD22"/>
    <mergeCell ref="CE17:CE22"/>
    <mergeCell ref="CF17:CF22"/>
    <mergeCell ref="CG17:CG22"/>
    <mergeCell ref="CH17:CH22"/>
    <mergeCell ref="CI17:CI22"/>
    <mergeCell ref="CJ17:CJ22"/>
    <mergeCell ref="CK17:CK22"/>
  </mergeCells>
  <phoneticPr fontId="25" type="noConversion"/>
  <conditionalFormatting sqref="W24:W271 B24:V273 X24:CV273">
    <cfRule type="cellIs" dxfId="86" priority="46" operator="equal">
      <formula>"MODERADO"</formula>
    </cfRule>
    <cfRule type="cellIs" dxfId="85" priority="47" operator="equal">
      <formula>"MAYOR"</formula>
    </cfRule>
    <cfRule type="cellIs" dxfId="84" priority="48" operator="equal">
      <formula>"CATASTRÓFICO"</formula>
    </cfRule>
  </conditionalFormatting>
  <conditionalFormatting sqref="X23:AE23">
    <cfRule type="cellIs" dxfId="83" priority="19" operator="equal">
      <formula>"MODERADO"</formula>
    </cfRule>
    <cfRule type="cellIs" dxfId="82" priority="20" operator="equal">
      <formula>"MAYOR"</formula>
    </cfRule>
    <cfRule type="cellIs" dxfId="81" priority="21" operator="equal">
      <formula>"CATASTRÓFICO"</formula>
    </cfRule>
  </conditionalFormatting>
  <conditionalFormatting sqref="AF23:BM23 B23:V23">
    <cfRule type="cellIs" dxfId="80" priority="79" operator="equal">
      <formula>"MODERADO"</formula>
    </cfRule>
    <cfRule type="cellIs" dxfId="79" priority="80" operator="equal">
      <formula>"MAYOR"</formula>
    </cfRule>
    <cfRule type="cellIs" dxfId="78" priority="81" operator="equal">
      <formula>"CATASTRÓFICO"</formula>
    </cfRule>
  </conditionalFormatting>
  <conditionalFormatting sqref="AZ17:BD17 BB18:BC18">
    <cfRule type="containsText" dxfId="77" priority="74" operator="containsText" text=".">
      <formula>NOT(ISERROR(SEARCH(".",AZ17)))</formula>
    </cfRule>
    <cfRule type="containsText" dxfId="76" priority="75" operator="containsText" text="MODERADO">
      <formula>NOT(ISERROR(SEARCH("MODERADO",AZ17)))</formula>
    </cfRule>
    <cfRule type="containsText" dxfId="75" priority="76" operator="containsText" text="MAYOR">
      <formula>NOT(ISERROR(SEARCH("MAYOR",AZ17)))</formula>
    </cfRule>
    <cfRule type="containsText" dxfId="74" priority="77" operator="containsText" text="CATASTRÓFICO">
      <formula>NOT(ISERROR(SEARCH("CATASTRÓFICO",AZ17)))</formula>
    </cfRule>
  </conditionalFormatting>
  <conditionalFormatting sqref="AZ8:BD9 AZ15:BD15 AZ23:BA23 BC23:BD23 AZ24:BD1048576">
    <cfRule type="containsText" dxfId="73" priority="78" operator="containsText" text=".">
      <formula>NOT(ISERROR(SEARCH(".",AZ8)))</formula>
    </cfRule>
  </conditionalFormatting>
  <conditionalFormatting sqref="BN23">
    <cfRule type="cellIs" dxfId="72" priority="37" operator="equal">
      <formula>"MODERADO"</formula>
    </cfRule>
    <cfRule type="cellIs" dxfId="71" priority="38" operator="equal">
      <formula>"MAYOR"</formula>
    </cfRule>
    <cfRule type="cellIs" dxfId="70" priority="39" operator="equal">
      <formula>"CATASTRÓFICO"</formula>
    </cfRule>
  </conditionalFormatting>
  <conditionalFormatting sqref="BU23:CV23">
    <cfRule type="cellIs" dxfId="69" priority="51" operator="equal">
      <formula>"MODERADO"</formula>
    </cfRule>
    <cfRule type="cellIs" dxfId="68" priority="52" operator="equal">
      <formula>"MAYOR"</formula>
    </cfRule>
    <cfRule type="cellIs" dxfId="67" priority="53" operator="equal">
      <formula>"CATASTRÓFICO"</formula>
    </cfRule>
  </conditionalFormatting>
  <conditionalFormatting sqref="A23">
    <cfRule type="cellIs" dxfId="66" priority="9" operator="equal">
      <formula>"MODERADO"</formula>
    </cfRule>
    <cfRule type="cellIs" dxfId="65" priority="10" operator="equal">
      <formula>"MAYOR"</formula>
    </cfRule>
    <cfRule type="cellIs" dxfId="64" priority="11" operator="equal">
      <formula>"CATASTRÓFICO"</formula>
    </cfRule>
  </conditionalFormatting>
  <conditionalFormatting sqref="A23">
    <cfRule type="cellIs" dxfId="63" priority="12" operator="equal">
      <formula>"BAJO"</formula>
    </cfRule>
  </conditionalFormatting>
  <conditionalFormatting sqref="AZ18:BA18">
    <cfRule type="containsText" dxfId="62" priority="5" operator="containsText" text=".">
      <formula>NOT(ISERROR(SEARCH(".",AZ18)))</formula>
    </cfRule>
    <cfRule type="containsText" dxfId="61" priority="6" operator="containsText" text="MODERADO">
      <formula>NOT(ISERROR(SEARCH("MODERADO",AZ18)))</formula>
    </cfRule>
    <cfRule type="containsText" dxfId="60" priority="7" operator="containsText" text="MAYOR">
      <formula>NOT(ISERROR(SEARCH("MAYOR",AZ18)))</formula>
    </cfRule>
    <cfRule type="containsText" dxfId="59" priority="8" operator="containsText" text="CATASTRÓFICO">
      <formula>NOT(ISERROR(SEARCH("CATASTRÓFICO",AZ18)))</formula>
    </cfRule>
  </conditionalFormatting>
  <conditionalFormatting sqref="BD18">
    <cfRule type="containsText" dxfId="58" priority="1" operator="containsText" text=".">
      <formula>NOT(ISERROR(SEARCH(".",BD18)))</formula>
    </cfRule>
    <cfRule type="containsText" dxfId="57" priority="2" operator="containsText" text="MODERADO">
      <formula>NOT(ISERROR(SEARCH("MODERADO",BD18)))</formula>
    </cfRule>
    <cfRule type="containsText" dxfId="56" priority="3" operator="containsText" text="MAYOR">
      <formula>NOT(ISERROR(SEARCH("MAYOR",BD18)))</formula>
    </cfRule>
    <cfRule type="containsText" dxfId="55" priority="4" operator="containsText" text="CATASTRÓFICO">
      <formula>NOT(ISERROR(SEARCH("CATASTRÓFICO",BD18)))</formula>
    </cfRule>
  </conditionalFormatting>
  <dataValidations count="12">
    <dataValidation type="list" allowBlank="1" showInputMessage="1" showErrorMessage="1" sqref="BA23">
      <formula1>"1,2,3,4,5"</formula1>
    </dataValidation>
    <dataValidation type="list" allowBlank="1" showInputMessage="1" showErrorMessage="1" sqref="AF23:AX23">
      <formula1>"SI, NO"</formula1>
    </dataValidation>
    <dataValidation type="list" allowBlank="1" showInputMessage="1" showErrorMessage="1" sqref="CP23">
      <formula1>"Directamente, Indirectamente, No disminuye"</formula1>
    </dataValidation>
    <dataValidation type="list" allowBlank="1" showInputMessage="1" showErrorMessage="1" sqref="CO23">
      <formula1>"Directamente, No disminuye"</formula1>
    </dataValidation>
    <dataValidation type="list" allowBlank="1" showInputMessage="1" showErrorMessage="1" sqref="CK23">
      <formula1>"Siempre se ejecuta, Algunas veces, No se ejecuta"</formula1>
    </dataValidation>
    <dataValidation type="list" allowBlank="1" showInputMessage="1" showErrorMessage="1" sqref="CA23">
      <formula1>"Completa, Incompleta, No existe"</formula1>
    </dataValidation>
    <dataValidation type="list" allowBlank="1" showInputMessage="1" showErrorMessage="1" sqref="BZ23">
      <formula1>"Se investigan y se resuelven oportunamente, No se investigan y se resuelven oportunamente"</formula1>
    </dataValidation>
    <dataValidation type="list" allowBlank="1" showInputMessage="1" showErrorMessage="1" sqref="BY23">
      <formula1>"Confiable, No confiable"</formula1>
    </dataValidation>
    <dataValidation type="list" allowBlank="1" showInputMessage="1" showErrorMessage="1" sqref="BX23">
      <formula1>"Prevenir, Detectar, No es un control"</formula1>
    </dataValidation>
    <dataValidation type="list" allowBlank="1" showInputMessage="1" showErrorMessage="1" sqref="BW23">
      <formula1>"Oportuna, Inoportuna"</formula1>
    </dataValidation>
    <dataValidation type="list" allowBlank="1" showInputMessage="1" showErrorMessage="1" sqref="BV23">
      <formula1>"Adecuado, Inadecuado"</formula1>
    </dataValidation>
    <dataValidation type="list" allowBlank="1" showInputMessage="1" showErrorMessage="1" sqref="BU23">
      <formula1>"Asignado, No asignado"</formula1>
    </dataValidation>
  </dataValidations>
  <pageMargins left="0.7" right="0.7" top="0.75" bottom="0.75" header="0.3" footer="0.3"/>
  <pageSetup paperSize="9" scale="8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4"/>
  <sheetViews>
    <sheetView showGridLines="0" topLeftCell="BC1" zoomScale="30" zoomScaleNormal="30" zoomScalePageLayoutView="85" workbookViewId="0">
      <selection activeCell="CU23" sqref="CU23"/>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customWidth="1"/>
    <col min="31" max="31" width="28.81640625"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1" width="2.453125" customWidth="1"/>
    <col min="62" max="63" width="6.453125" customWidth="1"/>
    <col min="64" max="64" width="48.7265625" customWidth="1"/>
    <col min="65" max="65" width="19.1796875" customWidth="1"/>
    <col min="66" max="72" width="2.453125"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23.5429687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339"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c r="BC1"/>
      <c r="BD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COUNTIF($CU$23:$CU$272,AD2)</f>
        <v>1</v>
      </c>
      <c r="BB2"/>
      <c r="BC2"/>
      <c r="BD2"/>
      <c r="BW2" s="6"/>
      <c r="BZ2"/>
    </row>
    <row r="3" spans="1:100" ht="15" customHeight="1" x14ac:dyDescent="0.35">
      <c r="A3"/>
      <c r="D3" s="195" t="s">
        <v>664</v>
      </c>
      <c r="E3" s="195"/>
      <c r="F3" s="195"/>
      <c r="G3" s="195"/>
      <c r="H3" s="195"/>
      <c r="I3" s="195"/>
      <c r="J3" s="195"/>
      <c r="K3" s="195" t="s">
        <v>615</v>
      </c>
      <c r="L3" s="195"/>
      <c r="M3" s="195"/>
      <c r="N3" s="195"/>
      <c r="O3" s="195"/>
      <c r="P3" s="195"/>
      <c r="Q3" s="195"/>
      <c r="R3" s="195"/>
      <c r="S3" s="195"/>
      <c r="T3" s="195"/>
      <c r="U3" s="195"/>
      <c r="V3" s="195"/>
      <c r="W3" s="195"/>
      <c r="X3" s="195"/>
      <c r="Y3" s="195"/>
      <c r="Z3" s="195"/>
      <c r="AA3" s="195"/>
      <c r="AB3" s="195"/>
      <c r="AC3" s="32"/>
      <c r="AD3" s="33" t="s">
        <v>26</v>
      </c>
      <c r="AE3" s="33">
        <f>COUNTIF($CU$23:$CU$272,AD3)</f>
        <v>0</v>
      </c>
      <c r="BB3"/>
      <c r="BC3"/>
      <c r="BD3"/>
      <c r="BW3" s="6"/>
      <c r="BZ3"/>
    </row>
    <row r="4" spans="1:100" x14ac:dyDescent="0.35">
      <c r="A4"/>
      <c r="AC4" s="32"/>
      <c r="AD4" s="33" t="s">
        <v>21</v>
      </c>
      <c r="AE4" s="33">
        <f>COUNTIF($CU$23:$CU$272,AD4)</f>
        <v>1</v>
      </c>
      <c r="BB4"/>
      <c r="BC4"/>
      <c r="BD4"/>
      <c r="BW4" s="6"/>
      <c r="BZ4"/>
    </row>
    <row r="5" spans="1:100"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COUNTIF($CU$23:$CU$272,AD5)</f>
        <v>0</v>
      </c>
      <c r="BB5"/>
      <c r="BC5"/>
      <c r="BD5"/>
      <c r="BW5" s="6"/>
      <c r="BZ5"/>
    </row>
    <row r="6" spans="1:100" x14ac:dyDescent="0.35">
      <c r="A6"/>
      <c r="D6" s="52" t="s">
        <v>83</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c r="BC6"/>
      <c r="BD6"/>
      <c r="BW6" s="6"/>
      <c r="BZ6"/>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1"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1"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1"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1"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1"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1"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1" ht="231" customHeight="1" x14ac:dyDescent="0.35">
      <c r="A23" s="68" t="s">
        <v>571</v>
      </c>
      <c r="B23" s="185" t="s">
        <v>569</v>
      </c>
      <c r="C23" s="185"/>
      <c r="D23" s="185"/>
      <c r="E23" s="185"/>
      <c r="F23" s="185"/>
      <c r="G23" s="186" t="s">
        <v>689</v>
      </c>
      <c r="H23" s="186"/>
      <c r="I23" s="186"/>
      <c r="J23" s="186"/>
      <c r="K23" s="186"/>
      <c r="L23" s="186"/>
      <c r="M23" s="186"/>
      <c r="N23" s="186"/>
      <c r="O23" s="226" t="s">
        <v>573</v>
      </c>
      <c r="P23" s="226"/>
      <c r="Q23" s="226"/>
      <c r="R23" s="226"/>
      <c r="S23" s="226"/>
      <c r="T23" s="226"/>
      <c r="U23" s="226"/>
      <c r="V23" s="226"/>
      <c r="W23" s="59" t="s">
        <v>612</v>
      </c>
      <c r="X23" s="187" t="s">
        <v>570</v>
      </c>
      <c r="Y23" s="188"/>
      <c r="Z23" s="188"/>
      <c r="AA23" s="188"/>
      <c r="AB23" s="188"/>
      <c r="AC23" s="188"/>
      <c r="AD23" s="188"/>
      <c r="AE23" s="188"/>
      <c r="AF23" s="61" t="s">
        <v>160</v>
      </c>
      <c r="AG23" s="61" t="s">
        <v>159</v>
      </c>
      <c r="AH23" s="61" t="s">
        <v>160</v>
      </c>
      <c r="AI23" s="61" t="s">
        <v>160</v>
      </c>
      <c r="AJ23" s="61" t="s">
        <v>159</v>
      </c>
      <c r="AK23" s="61" t="s">
        <v>160</v>
      </c>
      <c r="AL23" s="61" t="s">
        <v>160</v>
      </c>
      <c r="AM23" s="61" t="s">
        <v>160</v>
      </c>
      <c r="AN23" s="61" t="s">
        <v>159</v>
      </c>
      <c r="AO23" s="61" t="s">
        <v>159</v>
      </c>
      <c r="AP23" s="61" t="s">
        <v>159</v>
      </c>
      <c r="AQ23" s="61" t="s">
        <v>160</v>
      </c>
      <c r="AR23" s="61" t="s">
        <v>160</v>
      </c>
      <c r="AS23" s="61" t="s">
        <v>160</v>
      </c>
      <c r="AT23" s="61" t="s">
        <v>160</v>
      </c>
      <c r="AU23" s="61" t="s">
        <v>160</v>
      </c>
      <c r="AV23" s="61" t="s">
        <v>160</v>
      </c>
      <c r="AW23" s="61" t="s">
        <v>160</v>
      </c>
      <c r="AX23" s="61" t="s">
        <v>160</v>
      </c>
      <c r="AY23" s="61">
        <f>COUNTIF(AF23:AX23, "SI")</f>
        <v>5</v>
      </c>
      <c r="AZ23" s="61" t="str">
        <f>IF($AU23="SI","CATASTRÓFICO",IF($AY23=0,".",IF($AY23&lt;6,"MODERADO",IF($AY23&lt;12,"MAYOR","CATASTRÓFICO"))))</f>
        <v>MODERADO</v>
      </c>
      <c r="BA23" s="61">
        <v>1</v>
      </c>
      <c r="BB23" s="61">
        <f>IF(AZ23="MODERADO",3,IF(AZ23="MAYOR",4,IF(AZ23="CATASTRÓFICO",5,"0")))</f>
        <v>3</v>
      </c>
      <c r="BC23" s="61">
        <f>IF($BB23=5,5,IF(AND($BB23=4,$BA23&gt;2),5,IF(AND($BB23=4,$BA23&lt;3),4,IF(AND($BB23=3,$BA23=5),5,IF(AND($BB23=3,$BA23&gt;2),4,IF(AND($BB23=3,$BA23&lt;3),3,0))))))</f>
        <v>3</v>
      </c>
      <c r="BD23" s="61" t="str">
        <f>IFERROR(INDEX('Ayuda Diligenciamiento'!$AG$11:$AK$15,MATCH($BA23,'Ayuda Diligenciamiento'!$AF$11:$AF$15,0),MATCH($BB23,'Ayuda Diligenciamiento'!$AG$10:$AK$10,0)),"")</f>
        <v>MODERADO</v>
      </c>
      <c r="BE23" s="187" t="s">
        <v>690</v>
      </c>
      <c r="BF23" s="188"/>
      <c r="BG23" s="188"/>
      <c r="BH23" s="188"/>
      <c r="BI23" s="188"/>
      <c r="BJ23" s="188"/>
      <c r="BK23" s="188"/>
      <c r="BL23" s="188"/>
      <c r="BM23" s="67" t="s">
        <v>616</v>
      </c>
      <c r="BN23" s="189" t="s">
        <v>572</v>
      </c>
      <c r="BO23" s="189"/>
      <c r="BP23" s="189"/>
      <c r="BQ23" s="189"/>
      <c r="BR23" s="189"/>
      <c r="BS23" s="189"/>
      <c r="BT23" s="189"/>
      <c r="BU23" s="61" t="s">
        <v>164</v>
      </c>
      <c r="BV23" s="61" t="s">
        <v>165</v>
      </c>
      <c r="BW23" s="61" t="s">
        <v>166</v>
      </c>
      <c r="BX23" s="61" t="s">
        <v>167</v>
      </c>
      <c r="BY23" s="61" t="s">
        <v>168</v>
      </c>
      <c r="BZ23" s="60" t="s">
        <v>169</v>
      </c>
      <c r="CA23" s="61" t="s">
        <v>170</v>
      </c>
      <c r="CB23" s="61">
        <f>IFERROR(IF(BU23="Asignado", 15, 0), "")</f>
        <v>15</v>
      </c>
      <c r="CC23" s="61">
        <f>IFERROR(IF(BV23="Adecuado", 15, 0), "")</f>
        <v>15</v>
      </c>
      <c r="CD23" s="61">
        <f>IFERROR(IF(BW23="Oportuna", 15, 0), "")</f>
        <v>15</v>
      </c>
      <c r="CE23" s="61">
        <f>IFERROR(IF(BX23="Prevenir", 15,IF(BX23="Detectar", 10, 0)), "")</f>
        <v>15</v>
      </c>
      <c r="CF23" s="61">
        <f>IFERROR(IF(BY23="Confiable", 15, 0), "")</f>
        <v>15</v>
      </c>
      <c r="CG23" s="61">
        <f>IFERROR(IF(BZ23="Se investigan y se resuelven oportunamente", 15, 0), "")</f>
        <v>15</v>
      </c>
      <c r="CH23" s="61">
        <f>IFERROR(IF(CA23="Completa", 10,IF(CA23="Incompleta",5, 0)), "")</f>
        <v>10</v>
      </c>
      <c r="CI23" s="61">
        <f>SUM(CB23:CH23)</f>
        <v>100</v>
      </c>
      <c r="CJ23" s="61" t="str">
        <f>IF(CI23&lt;=85, "Debil", IF(CI23&lt;=95, "Moderado", IF(CI23&lt;=100,"Fuerte","")))</f>
        <v>Fuerte</v>
      </c>
      <c r="CK23" s="61" t="s">
        <v>171</v>
      </c>
      <c r="CL23" s="61" t="str">
        <f>IF(CK23="Siempre se ejecuta","Fuerte",IF(CK23="Algunas veces","Moderado",IF(CK23="No se ejecuta","Debil","")))</f>
        <v>Fuerte</v>
      </c>
      <c r="CM23" s="61" t="str">
        <f>IF(OR(CL23="Debil",CJ23="Debil"),"Debil", IF(OR(CL23="Moderado",CJ23="Moderado"), "Moderado", "Fuerte"))</f>
        <v>Fuerte</v>
      </c>
      <c r="CN23" s="61" t="str">
        <f>CM23</f>
        <v>Fuerte</v>
      </c>
      <c r="CO23" s="61" t="s">
        <v>172</v>
      </c>
      <c r="CP23" s="61" t="s">
        <v>193</v>
      </c>
      <c r="CQ23" s="61">
        <f>IF(CO23="Directamente",IF(CN23="Fuerte", 2, IF(CN23="Moderado", 1,0)),0)</f>
        <v>2</v>
      </c>
      <c r="CR23" s="61">
        <f>IF(CP23="Directamente",IF(CN23="Fuerte",2,IF(CN23="Moderado",1,0)),IF(AND(CP23="Indirectamente",CN23="Fuerte"),1,0))</f>
        <v>1</v>
      </c>
      <c r="CS23" s="61">
        <f>IF(BA23-CQ23&lt;=0,1,BA23-CQ23)</f>
        <v>1</v>
      </c>
      <c r="CT23" s="61">
        <f>IF(BB23-CR23&lt;=0,1,BB23-CR23)</f>
        <v>2</v>
      </c>
      <c r="CU23" s="247" t="str">
        <f>IF(CP23&lt;&gt;"",INDEX('Ayuda Diligenciamiento'!$AG$11:$AK$15,MATCH(CS23,'Ayuda Diligenciamiento'!$AF$11:$AF$15,0),MATCH(CT23,'Ayuda Diligenciamiento'!$AG$10:$AK$10,0)),"")</f>
        <v>BAJO</v>
      </c>
      <c r="CV23" s="60">
        <f>IF(CU23="BAJO",1,IF(CU23="MODERADO",3,IF(CU23="MAYOR",4,5)))</f>
        <v>1</v>
      </c>
      <c r="CW23" s="9"/>
    </row>
    <row r="24" spans="1:101" ht="291.64999999999998" customHeight="1" x14ac:dyDescent="0.35">
      <c r="A24" s="68" t="s">
        <v>607</v>
      </c>
      <c r="B24" s="242" t="s">
        <v>720</v>
      </c>
      <c r="C24" s="242"/>
      <c r="D24" s="242"/>
      <c r="E24" s="242"/>
      <c r="F24" s="242"/>
      <c r="G24" s="186" t="s">
        <v>685</v>
      </c>
      <c r="H24" s="186"/>
      <c r="I24" s="186"/>
      <c r="J24" s="186"/>
      <c r="K24" s="186"/>
      <c r="L24" s="186"/>
      <c r="M24" s="186"/>
      <c r="N24" s="186"/>
      <c r="O24" s="189" t="s">
        <v>686</v>
      </c>
      <c r="P24" s="189"/>
      <c r="Q24" s="189"/>
      <c r="R24" s="189"/>
      <c r="S24" s="189"/>
      <c r="T24" s="189"/>
      <c r="U24" s="189"/>
      <c r="V24" s="189"/>
      <c r="W24" s="67" t="s">
        <v>595</v>
      </c>
      <c r="X24" s="189" t="s">
        <v>216</v>
      </c>
      <c r="Y24" s="189"/>
      <c r="Z24" s="189"/>
      <c r="AA24" s="189"/>
      <c r="AB24" s="189"/>
      <c r="AC24" s="189"/>
      <c r="AD24" s="189"/>
      <c r="AE24" s="189"/>
      <c r="AF24" s="8" t="s">
        <v>159</v>
      </c>
      <c r="AG24" s="8" t="s">
        <v>159</v>
      </c>
      <c r="AH24" s="8" t="s">
        <v>159</v>
      </c>
      <c r="AI24" s="8" t="s">
        <v>159</v>
      </c>
      <c r="AJ24" s="8" t="s">
        <v>159</v>
      </c>
      <c r="AK24" s="8" t="s">
        <v>159</v>
      </c>
      <c r="AL24" s="8" t="s">
        <v>159</v>
      </c>
      <c r="AM24" s="8" t="s">
        <v>160</v>
      </c>
      <c r="AN24" s="8" t="s">
        <v>159</v>
      </c>
      <c r="AO24" s="8" t="s">
        <v>159</v>
      </c>
      <c r="AP24" s="8" t="s">
        <v>159</v>
      </c>
      <c r="AQ24" s="8" t="s">
        <v>159</v>
      </c>
      <c r="AR24" s="8" t="s">
        <v>159</v>
      </c>
      <c r="AS24" s="8" t="s">
        <v>159</v>
      </c>
      <c r="AT24" s="8" t="s">
        <v>159</v>
      </c>
      <c r="AU24" s="8" t="s">
        <v>160</v>
      </c>
      <c r="AV24" s="8" t="s">
        <v>159</v>
      </c>
      <c r="AW24" s="8" t="s">
        <v>160</v>
      </c>
      <c r="AX24" s="8" t="s">
        <v>160</v>
      </c>
      <c r="AY24" s="61">
        <f t="shared" ref="AY24" si="0">COUNTIF(AF24:AX24, "SI")</f>
        <v>15</v>
      </c>
      <c r="AZ24" s="77" t="str">
        <f>IF($AU24="SI","CATASTRÓFICO",IF($AY24=0,".",IF($AY24&lt;6,"MODERADO",IF($AY24&lt;12,"MAYOR","CATASTRÓFICO"))))</f>
        <v>CATASTRÓFICO</v>
      </c>
      <c r="BA24" s="8">
        <v>4</v>
      </c>
      <c r="BB24" s="8">
        <f t="shared" ref="BB24" si="1">IF(AZ24="MODERADO",3,IF(AZ24="MAYOR",4,IF(AZ24="CATASTRÓFICO",5,"0")))</f>
        <v>5</v>
      </c>
      <c r="BC24" s="8">
        <f>IF($BB24=5,5,IF(AND($BB24=4,$BA24&gt;2),5,IF(AND($BB24=4,$BA24&lt;3),4,IF(AND($BB24=3,$BA24=5),5,IF(AND($BB24=3,$BA24&gt;2),4,IF(AND($BB24=3,$BA24&lt;3),3,0))))))</f>
        <v>5</v>
      </c>
      <c r="BD24" s="61" t="str">
        <f>IFERROR(INDEX('Ayuda Diligenciamiento'!$AG$11:$AK$15,MATCH($BA24,'Ayuda Diligenciamiento'!$AF$11:$AF$15,0),MATCH($BB24,'Ayuda Diligenciamiento'!$AG$10:$AK$10,0)),"")</f>
        <v>CATASTRÓFICO</v>
      </c>
      <c r="BE24" s="246" t="s">
        <v>687</v>
      </c>
      <c r="BF24" s="246"/>
      <c r="BG24" s="246"/>
      <c r="BH24" s="246"/>
      <c r="BI24" s="246"/>
      <c r="BJ24" s="246"/>
      <c r="BK24" s="246"/>
      <c r="BL24" s="246"/>
      <c r="BM24" s="67" t="s">
        <v>185</v>
      </c>
      <c r="BN24" s="189" t="s">
        <v>688</v>
      </c>
      <c r="BO24" s="189"/>
      <c r="BP24" s="189"/>
      <c r="BQ24" s="189"/>
      <c r="BR24" s="189"/>
      <c r="BS24" s="189"/>
      <c r="BT24" s="189"/>
      <c r="BU24" s="61" t="s">
        <v>164</v>
      </c>
      <c r="BV24" s="61" t="s">
        <v>165</v>
      </c>
      <c r="BW24" s="61" t="s">
        <v>166</v>
      </c>
      <c r="BX24" s="61" t="s">
        <v>167</v>
      </c>
      <c r="BY24" s="61" t="s">
        <v>168</v>
      </c>
      <c r="BZ24" s="60" t="s">
        <v>169</v>
      </c>
      <c r="CA24" s="61" t="s">
        <v>170</v>
      </c>
      <c r="CB24" s="61">
        <f t="shared" ref="CB24" si="2">IFERROR(IF(BU24="Asignado", 15, 0), "")</f>
        <v>15</v>
      </c>
      <c r="CC24" s="61">
        <f t="shared" ref="CC24" si="3">IFERROR(IF(BV24="Adecuado", 15, 0), "")</f>
        <v>15</v>
      </c>
      <c r="CD24" s="61">
        <f t="shared" ref="CD24" si="4">IFERROR(IF(BW24="Oportuna", 15, 0), "")</f>
        <v>15</v>
      </c>
      <c r="CE24" s="61">
        <f t="shared" ref="CE24" si="5">IFERROR(IF(BX24="Prevenir", 15,IF(BX24="Detectar", 10, 0)), "")</f>
        <v>15</v>
      </c>
      <c r="CF24" s="61">
        <f t="shared" ref="CF24" si="6">IFERROR(IF(BY24="Confiable", 15, 0), "")</f>
        <v>15</v>
      </c>
      <c r="CG24" s="61">
        <f t="shared" ref="CG24" si="7">IFERROR(IF(BZ24="Se investigan y se resuelven oportunamente", 15, 0), "")</f>
        <v>15</v>
      </c>
      <c r="CH24" s="61">
        <f t="shared" ref="CH24" si="8">IFERROR(IF(CA24="Completa", 10,IF(CA24="Incompleta",5, 0)), "")</f>
        <v>10</v>
      </c>
      <c r="CI24" s="61">
        <f t="shared" ref="CI24" si="9">SUM(CB24:CH24)</f>
        <v>100</v>
      </c>
      <c r="CJ24" s="61" t="str">
        <f t="shared" ref="CJ24" si="10">IF(CI24&lt;=85, "Debil", IF(CI24&lt;=95, "Moderado", IF(CI24&lt;=100,"Fuerte","")))</f>
        <v>Fuerte</v>
      </c>
      <c r="CK24" s="61" t="s">
        <v>171</v>
      </c>
      <c r="CL24" s="61" t="str">
        <f t="shared" ref="CL24" si="11">IF(CK24="Siempre se ejecuta","Fuerte",IF(CK24="Algunas veces","Moderado",IF(CK24="No se ejecuta","Debil","")))</f>
        <v>Fuerte</v>
      </c>
      <c r="CM24" s="61" t="str">
        <f t="shared" ref="CM24" si="12">IF(OR(CL24="Debil",CJ24="Debil"),"Debil", IF(OR(CL24="Moderado",CJ24="Moderado"), "Moderado", "Fuerte"))</f>
        <v>Fuerte</v>
      </c>
      <c r="CN24" s="61" t="str">
        <f t="shared" ref="CN24" si="13">CM24</f>
        <v>Fuerte</v>
      </c>
      <c r="CO24" s="61" t="s">
        <v>172</v>
      </c>
      <c r="CP24" s="61" t="s">
        <v>193</v>
      </c>
      <c r="CQ24" s="61">
        <f t="shared" ref="CQ24" si="14">IF(CO24="Directamente",IF(CN24="Fuerte", 2, IF(CN24="Moderado", 1,0)),0)</f>
        <v>2</v>
      </c>
      <c r="CR24" s="61">
        <f t="shared" ref="CR24" si="15">IF(CP24="Directamente",IF(CN24="Fuerte",2,IF(CN24="Moderado",1,0)),IF(AND(CP24="Indirectamente",CN24="Fuerte"),1,0))</f>
        <v>1</v>
      </c>
      <c r="CS24" s="61">
        <f t="shared" ref="CS24:CT24" si="16">IF(BA24-CQ24&lt;=0,1,BA24-CQ24)</f>
        <v>2</v>
      </c>
      <c r="CT24" s="61">
        <f t="shared" si="16"/>
        <v>4</v>
      </c>
      <c r="CU24" s="61" t="str">
        <f>IF(CP24&lt;&gt;"",INDEX('Ayuda Diligenciamiento'!$AG$11:$AK$15,MATCH(CS24,'Ayuda Diligenciamiento'!$AF$11:$AF$15,0),MATCH(CT24,'Ayuda Diligenciamiento'!$AG$10:$AK$10,0)),"")</f>
        <v>MAYOR</v>
      </c>
      <c r="CV24" s="60">
        <f t="shared" ref="CV24" si="17">IF(CU24="BAJO",1,IF(CU24="MODERADO",3,IF(CU24="MAYOR",4,0)))</f>
        <v>4</v>
      </c>
      <c r="CW24" s="9"/>
    </row>
  </sheetData>
  <mergeCells count="86">
    <mergeCell ref="A17:A22"/>
    <mergeCell ref="AZ18:AZ22"/>
    <mergeCell ref="BA18:BA22"/>
    <mergeCell ref="BD18:BD22"/>
    <mergeCell ref="BU17:BU22"/>
    <mergeCell ref="BV17:BV22"/>
    <mergeCell ref="AI18:AI22"/>
    <mergeCell ref="AJ18:AJ22"/>
    <mergeCell ref="AS18:AS22"/>
    <mergeCell ref="AT18:AT22"/>
    <mergeCell ref="AU18:AU22"/>
    <mergeCell ref="AL18:AL22"/>
    <mergeCell ref="AN18:AN22"/>
    <mergeCell ref="AO18:AO22"/>
    <mergeCell ref="AF17:AX17"/>
    <mergeCell ref="BM17:BM22"/>
    <mergeCell ref="BN17:BT22"/>
    <mergeCell ref="BN23:BT23"/>
    <mergeCell ref="G23:N23"/>
    <mergeCell ref="B24:F24"/>
    <mergeCell ref="G24:N24"/>
    <mergeCell ref="O24:V24"/>
    <mergeCell ref="B23:F23"/>
    <mergeCell ref="O23:V23"/>
    <mergeCell ref="BE23:BL23"/>
    <mergeCell ref="X24:AE24"/>
    <mergeCell ref="X23:AE23"/>
    <mergeCell ref="BE24:BL24"/>
    <mergeCell ref="BN24:BT24"/>
    <mergeCell ref="CV17:CV22"/>
    <mergeCell ref="CQ17:CQ22"/>
    <mergeCell ref="CR17:CR22"/>
    <mergeCell ref="CS17:CS22"/>
    <mergeCell ref="CT17:CT22"/>
    <mergeCell ref="CU17:CU22"/>
    <mergeCell ref="CL17:CL22"/>
    <mergeCell ref="CM17:CM22"/>
    <mergeCell ref="CN17:CN22"/>
    <mergeCell ref="CO17:CO22"/>
    <mergeCell ref="CP17:CP22"/>
    <mergeCell ref="CJ17:CJ22"/>
    <mergeCell ref="CB17:CB22"/>
    <mergeCell ref="CC17:CC22"/>
    <mergeCell ref="CD17:CD22"/>
    <mergeCell ref="CG17:CG22"/>
    <mergeCell ref="BY17:BY22"/>
    <mergeCell ref="BZ17:BZ22"/>
    <mergeCell ref="CA17:CA22"/>
    <mergeCell ref="CH17:CH22"/>
    <mergeCell ref="CI17:CI22"/>
    <mergeCell ref="CE17:CE22"/>
    <mergeCell ref="CF17:CF22"/>
    <mergeCell ref="M15:BL15"/>
    <mergeCell ref="B16:AE16"/>
    <mergeCell ref="BE16:BT16"/>
    <mergeCell ref="AW18:AW22"/>
    <mergeCell ref="AX18:AX22"/>
    <mergeCell ref="AM18:AM22"/>
    <mergeCell ref="B17:F22"/>
    <mergeCell ref="G17:N22"/>
    <mergeCell ref="O17:V22"/>
    <mergeCell ref="AF18:AF22"/>
    <mergeCell ref="AG18:AG22"/>
    <mergeCell ref="AH18:AH22"/>
    <mergeCell ref="W17:W22"/>
    <mergeCell ref="E1:AB1"/>
    <mergeCell ref="D2:J2"/>
    <mergeCell ref="K2:AB2"/>
    <mergeCell ref="D3:J3"/>
    <mergeCell ref="K3:AB3"/>
    <mergeCell ref="CO16:CV16"/>
    <mergeCell ref="BU16:CN16"/>
    <mergeCell ref="X17:AE22"/>
    <mergeCell ref="AF16:BD16"/>
    <mergeCell ref="AY18:AY22"/>
    <mergeCell ref="BE17:BL22"/>
    <mergeCell ref="AK18:AK22"/>
    <mergeCell ref="AV18:AV22"/>
    <mergeCell ref="BB18:BB22"/>
    <mergeCell ref="BC18:BC22"/>
    <mergeCell ref="CK17:CK22"/>
    <mergeCell ref="AP18:AP22"/>
    <mergeCell ref="AQ18:AQ22"/>
    <mergeCell ref="AR18:AR22"/>
    <mergeCell ref="BW17:BW22"/>
    <mergeCell ref="BX17:BX22"/>
  </mergeCells>
  <phoneticPr fontId="25" type="noConversion"/>
  <conditionalFormatting sqref="BM24:BN24 B23:B24 BU23:CV24 G23:V24 B25:CV272 W24:BD24 X23:BN23">
    <cfRule type="cellIs" dxfId="54" priority="22" operator="equal">
      <formula>"MODERADO"</formula>
    </cfRule>
    <cfRule type="cellIs" dxfId="53" priority="23" operator="equal">
      <formula>"MAYOR"</formula>
    </cfRule>
    <cfRule type="cellIs" dxfId="52" priority="24" operator="equal">
      <formula>"CATASTRÓFICO"</formula>
    </cfRule>
  </conditionalFormatting>
  <conditionalFormatting sqref="AZ23:BA23 BC23:BD23 AZ8:BD9 AZ15:BD15 AZ24:BD1048576">
    <cfRule type="containsText" dxfId="51" priority="86" operator="containsText" text=".">
      <formula>NOT(ISERROR(SEARCH(".",AZ8)))</formula>
    </cfRule>
  </conditionalFormatting>
  <conditionalFormatting sqref="AZ17:BD17 BB18:BC18">
    <cfRule type="containsText" dxfId="50" priority="82" operator="containsText" text=".">
      <formula>NOT(ISERROR(SEARCH(".",AZ17)))</formula>
    </cfRule>
    <cfRule type="containsText" dxfId="49" priority="83" operator="containsText" text="MODERADO">
      <formula>NOT(ISERROR(SEARCH("MODERADO",AZ17)))</formula>
    </cfRule>
    <cfRule type="containsText" dxfId="48" priority="84" operator="containsText" text="MAYOR">
      <formula>NOT(ISERROR(SEARCH("MAYOR",AZ17)))</formula>
    </cfRule>
    <cfRule type="containsText" dxfId="47" priority="85" operator="containsText" text="CATASTRÓFICO">
      <formula>NOT(ISERROR(SEARCH("CATASTRÓFICO",AZ17)))</formula>
    </cfRule>
  </conditionalFormatting>
  <conditionalFormatting sqref="A24">
    <cfRule type="cellIs" dxfId="46" priority="9" operator="equal">
      <formula>"MODERADO"</formula>
    </cfRule>
    <cfRule type="cellIs" dxfId="45" priority="10" operator="equal">
      <formula>"MAYOR"</formula>
    </cfRule>
    <cfRule type="cellIs" dxfId="44" priority="11" operator="equal">
      <formula>"CATASTRÓFICO"</formula>
    </cfRule>
  </conditionalFormatting>
  <conditionalFormatting sqref="A23">
    <cfRule type="cellIs" dxfId="43" priority="12" operator="equal">
      <formula>"MODERADO"</formula>
    </cfRule>
    <cfRule type="cellIs" dxfId="42" priority="13" operator="equal">
      <formula>"MAYOR"</formula>
    </cfRule>
    <cfRule type="cellIs" dxfId="41" priority="14" operator="equal">
      <formula>"CATASTRÓFICO"</formula>
    </cfRule>
  </conditionalFormatting>
  <conditionalFormatting sqref="A23:A24">
    <cfRule type="cellIs" dxfId="40" priority="15" operator="equal">
      <formula>"BAJO"</formula>
    </cfRule>
  </conditionalFormatting>
  <conditionalFormatting sqref="AZ18:BA18">
    <cfRule type="containsText" dxfId="39" priority="5" operator="containsText" text=".">
      <formula>NOT(ISERROR(SEARCH(".",AZ18)))</formula>
    </cfRule>
    <cfRule type="containsText" dxfId="38" priority="6" operator="containsText" text="MODERADO">
      <formula>NOT(ISERROR(SEARCH("MODERADO",AZ18)))</formula>
    </cfRule>
    <cfRule type="containsText" dxfId="37" priority="7" operator="containsText" text="MAYOR">
      <formula>NOT(ISERROR(SEARCH("MAYOR",AZ18)))</formula>
    </cfRule>
    <cfRule type="containsText" dxfId="36" priority="8" operator="containsText" text="CATASTRÓFICO">
      <formula>NOT(ISERROR(SEARCH("CATASTRÓFICO",AZ18)))</formula>
    </cfRule>
  </conditionalFormatting>
  <conditionalFormatting sqref="BD18">
    <cfRule type="containsText" dxfId="35" priority="1" operator="containsText" text=".">
      <formula>NOT(ISERROR(SEARCH(".",BD18)))</formula>
    </cfRule>
    <cfRule type="containsText" dxfId="34" priority="2" operator="containsText" text="MODERADO">
      <formula>NOT(ISERROR(SEARCH("MODERADO",BD18)))</formula>
    </cfRule>
    <cfRule type="containsText" dxfId="33" priority="3" operator="containsText" text="MAYOR">
      <formula>NOT(ISERROR(SEARCH("MAYOR",BD18)))</formula>
    </cfRule>
    <cfRule type="containsText" dxfId="32" priority="4" operator="containsText" text="CATASTRÓFICO">
      <formula>NOT(ISERROR(SEARCH("CATASTRÓFICO",BD18)))</formula>
    </cfRule>
  </conditionalFormatting>
  <dataValidations count="12">
    <dataValidation type="list" allowBlank="1" showInputMessage="1" showErrorMessage="1" sqref="BA23:BA24">
      <formula1>"1,2,3,4,5"</formula1>
    </dataValidation>
    <dataValidation type="list" allowBlank="1" showInputMessage="1" showErrorMessage="1" sqref="AF23:AX24">
      <formula1>"SI, NO"</formula1>
    </dataValidation>
    <dataValidation type="list" allowBlank="1" showInputMessage="1" showErrorMessage="1" sqref="CP23:CP24">
      <formula1>"Directamente, Indirectamente, No disminuye"</formula1>
    </dataValidation>
    <dataValidation type="list" allowBlank="1" showInputMessage="1" showErrorMessage="1" sqref="CO23:CO24">
      <formula1>"Directamente, No disminuye"</formula1>
    </dataValidation>
    <dataValidation type="list" allowBlank="1" showInputMessage="1" showErrorMessage="1" sqref="CK23:CK24">
      <formula1>"Siempre se ejecuta, Algunas veces, No se ejecuta"</formula1>
    </dataValidation>
    <dataValidation type="list" allowBlank="1" showInputMessage="1" showErrorMessage="1" sqref="CA23:CA24">
      <formula1>"Completa, Incompleta, No existe"</formula1>
    </dataValidation>
    <dataValidation type="list" allowBlank="1" showInputMessage="1" showErrorMessage="1" sqref="BZ23:BZ24">
      <formula1>"Se investigan y se resuelven oportunamente, No se investigan y se resuelven oportunamente"</formula1>
    </dataValidation>
    <dataValidation type="list" allowBlank="1" showInputMessage="1" showErrorMessage="1" sqref="BY23:BY24">
      <formula1>"Confiable, No confiable"</formula1>
    </dataValidation>
    <dataValidation type="list" allowBlank="1" showInputMessage="1" showErrorMessage="1" sqref="BX23:BX24">
      <formula1>"Prevenir, Detectar, No es un control"</formula1>
    </dataValidation>
    <dataValidation type="list" allowBlank="1" showInputMessage="1" showErrorMessage="1" sqref="BW23:BW24">
      <formula1>"Oportuna, Inoportuna"</formula1>
    </dataValidation>
    <dataValidation type="list" allowBlank="1" showInputMessage="1" showErrorMessage="1" sqref="BV23:BV24">
      <formula1>"Adecuado, Inadecuado"</formula1>
    </dataValidation>
    <dataValidation type="list" allowBlank="1" showInputMessage="1" showErrorMessage="1" sqref="BU23:BU24">
      <formula1>"Asignado, No asignado"</formula1>
    </dataValidation>
  </dataValidations>
  <pageMargins left="0.7" right="0.7" top="0.75" bottom="0.75" header="0.3" footer="0.3"/>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showGridLines="0" topLeftCell="AN1" zoomScale="30" zoomScaleNormal="30" zoomScalePageLayoutView="85" workbookViewId="0">
      <selection activeCell="BD18" sqref="BD18:BD22"/>
    </sheetView>
  </sheetViews>
  <sheetFormatPr baseColWidth="10" defaultColWidth="11.453125" defaultRowHeight="14.5" x14ac:dyDescent="0.35"/>
  <cols>
    <col min="1" max="1" width="11.453125" style="58"/>
    <col min="2" max="6" width="3.54296875" customWidth="1"/>
    <col min="7" max="11" width="2.54296875" customWidth="1"/>
    <col min="12" max="12" width="4" customWidth="1"/>
    <col min="13" max="13" width="2.54296875" customWidth="1"/>
    <col min="14" max="14" width="24.54296875" customWidth="1"/>
    <col min="15" max="22" width="2.54296875" customWidth="1"/>
    <col min="23" max="23" width="52.453125" customWidth="1"/>
    <col min="24" max="30" width="2.54296875" style="6" customWidth="1"/>
    <col min="31" max="31" width="28.81640625" style="6" customWidth="1"/>
    <col min="32" max="38" width="16.81640625" style="32" customWidth="1"/>
    <col min="39" max="39" width="22.54296875" style="32" customWidth="1"/>
    <col min="40" max="45" width="16.81640625" style="32" customWidth="1"/>
    <col min="46" max="55" width="16.54296875" style="32" customWidth="1"/>
    <col min="56" max="56" width="17.54296875" style="32" customWidth="1"/>
    <col min="57" max="63" width="2.453125" style="6" customWidth="1"/>
    <col min="64" max="64" width="59.7265625" style="6" customWidth="1"/>
    <col min="65" max="65" width="45.81640625" style="6" customWidth="1"/>
    <col min="66" max="71" width="2.453125" style="6" customWidth="1"/>
    <col min="72" max="72" width="28.54296875" style="6" customWidth="1"/>
    <col min="73" max="73" width="22.453125" customWidth="1"/>
    <col min="74" max="74" width="33.1796875" customWidth="1"/>
    <col min="75" max="75" width="10.54296875" customWidth="1"/>
    <col min="76" max="76" width="8.54296875" customWidth="1"/>
    <col min="77" max="77" width="21.453125" customWidth="1"/>
    <col min="78" max="78" width="38.453125" style="6"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290" width="2.453125" customWidth="1"/>
  </cols>
  <sheetData>
    <row r="1" spans="1:100" x14ac:dyDescent="0.35">
      <c r="A1"/>
      <c r="E1" s="212" t="s">
        <v>94</v>
      </c>
      <c r="F1" s="212"/>
      <c r="G1" s="212"/>
      <c r="H1" s="212"/>
      <c r="I1" s="212"/>
      <c r="J1" s="212"/>
      <c r="K1" s="212"/>
      <c r="L1" s="212"/>
      <c r="M1" s="212"/>
      <c r="N1" s="212"/>
      <c r="O1" s="212"/>
      <c r="P1" s="212"/>
      <c r="Q1" s="212"/>
      <c r="R1" s="212"/>
      <c r="S1" s="212"/>
      <c r="T1" s="212"/>
      <c r="U1" s="212"/>
      <c r="V1" s="212"/>
      <c r="W1" s="212"/>
      <c r="X1" s="212"/>
      <c r="Y1" s="212"/>
      <c r="Z1" s="212"/>
      <c r="AA1" s="212"/>
      <c r="AB1" s="212"/>
      <c r="AC1" s="32"/>
      <c r="AD1" s="32"/>
      <c r="AE1" s="32"/>
      <c r="BB1" s="6"/>
      <c r="BC1" s="6"/>
      <c r="BD1" s="6"/>
      <c r="BR1"/>
      <c r="BS1"/>
      <c r="BT1"/>
      <c r="BW1" s="6"/>
      <c r="BZ1"/>
    </row>
    <row r="2" spans="1:100" ht="14.5" customHeight="1" x14ac:dyDescent="0.35">
      <c r="A2"/>
      <c r="D2" s="194" t="s">
        <v>95</v>
      </c>
      <c r="E2" s="194"/>
      <c r="F2" s="194"/>
      <c r="G2" s="194"/>
      <c r="H2" s="194"/>
      <c r="I2" s="194"/>
      <c r="J2" s="194"/>
      <c r="K2" s="194" t="s">
        <v>96</v>
      </c>
      <c r="L2" s="194"/>
      <c r="M2" s="194"/>
      <c r="N2" s="194"/>
      <c r="O2" s="194"/>
      <c r="P2" s="194"/>
      <c r="Q2" s="194"/>
      <c r="R2" s="194"/>
      <c r="S2" s="194"/>
      <c r="T2" s="194"/>
      <c r="U2" s="194"/>
      <c r="V2" s="194"/>
      <c r="W2" s="194"/>
      <c r="X2" s="194"/>
      <c r="Y2" s="194"/>
      <c r="Z2" s="194"/>
      <c r="AA2" s="194"/>
      <c r="AB2" s="194"/>
      <c r="AC2" s="32"/>
      <c r="AD2" s="33" t="s">
        <v>30</v>
      </c>
      <c r="AE2" s="33">
        <f>COUNTIF($CU$23:$CU$244,AD2)</f>
        <v>0</v>
      </c>
      <c r="BB2" s="6"/>
      <c r="BC2" s="6"/>
      <c r="BD2" s="6"/>
      <c r="BR2"/>
      <c r="BS2"/>
      <c r="BT2"/>
      <c r="BW2" s="6"/>
      <c r="BZ2"/>
    </row>
    <row r="3" spans="1:100" ht="15" customHeight="1" x14ac:dyDescent="0.35">
      <c r="A3"/>
      <c r="D3" s="195" t="s">
        <v>664</v>
      </c>
      <c r="E3" s="195"/>
      <c r="F3" s="195"/>
      <c r="G3" s="195"/>
      <c r="H3" s="195"/>
      <c r="I3" s="195"/>
      <c r="J3" s="195"/>
      <c r="K3" s="195" t="s">
        <v>527</v>
      </c>
      <c r="L3" s="195"/>
      <c r="M3" s="195"/>
      <c r="N3" s="195"/>
      <c r="O3" s="195"/>
      <c r="P3" s="195"/>
      <c r="Q3" s="195"/>
      <c r="R3" s="195"/>
      <c r="S3" s="195"/>
      <c r="T3" s="195"/>
      <c r="U3" s="195"/>
      <c r="V3" s="195"/>
      <c r="W3" s="195"/>
      <c r="X3" s="195"/>
      <c r="Y3" s="195"/>
      <c r="Z3" s="195"/>
      <c r="AA3" s="195"/>
      <c r="AB3" s="195"/>
      <c r="AC3" s="32"/>
      <c r="AD3" s="33" t="s">
        <v>26</v>
      </c>
      <c r="AE3" s="33">
        <f>COUNTIF($CU$23:$CU$244,AD3)</f>
        <v>1</v>
      </c>
      <c r="BB3" s="6"/>
      <c r="BC3" s="6"/>
      <c r="BD3" s="6"/>
      <c r="BR3"/>
      <c r="BS3"/>
      <c r="BT3"/>
      <c r="BW3" s="6"/>
      <c r="BZ3"/>
    </row>
    <row r="4" spans="1:100" x14ac:dyDescent="0.35">
      <c r="A4"/>
      <c r="X4"/>
      <c r="Y4"/>
      <c r="Z4"/>
      <c r="AA4"/>
      <c r="AB4"/>
      <c r="AC4" s="32"/>
      <c r="AD4" s="33" t="s">
        <v>21</v>
      </c>
      <c r="AE4" s="33">
        <f>COUNTIF($CU$23:$CU$244,AD4)</f>
        <v>3</v>
      </c>
      <c r="BB4" s="6"/>
      <c r="BC4" s="6"/>
      <c r="BD4" s="6"/>
      <c r="BR4"/>
      <c r="BS4"/>
      <c r="BT4"/>
      <c r="BW4" s="6"/>
      <c r="BZ4"/>
    </row>
    <row r="5" spans="1:100" x14ac:dyDescent="0.35">
      <c r="A5"/>
      <c r="D5" s="49" t="s">
        <v>60</v>
      </c>
      <c r="E5" s="50"/>
      <c r="F5" s="50"/>
      <c r="G5" s="50"/>
      <c r="H5" s="50"/>
      <c r="I5" s="50"/>
      <c r="J5" s="50"/>
      <c r="K5" s="50"/>
      <c r="L5" s="50"/>
      <c r="M5" s="50"/>
      <c r="N5" s="50"/>
      <c r="O5" s="50"/>
      <c r="P5" s="50"/>
      <c r="Q5" s="50"/>
      <c r="R5" s="50"/>
      <c r="S5" s="50"/>
      <c r="T5" s="50"/>
      <c r="U5" s="50"/>
      <c r="V5" s="50"/>
      <c r="W5" s="50"/>
      <c r="X5" s="50"/>
      <c r="Y5" s="50"/>
      <c r="Z5" s="50"/>
      <c r="AA5" s="50"/>
      <c r="AB5" s="51"/>
      <c r="AC5" s="32"/>
      <c r="AD5" s="33" t="s">
        <v>22</v>
      </c>
      <c r="AE5" s="33">
        <f>COUNTIF($CU$23:$CU$244,AD5)</f>
        <v>0</v>
      </c>
      <c r="BB5" s="6"/>
      <c r="BC5" s="6"/>
      <c r="BD5" s="6"/>
      <c r="BR5"/>
      <c r="BS5"/>
      <c r="BT5"/>
      <c r="BW5" s="6"/>
      <c r="BZ5"/>
    </row>
    <row r="6" spans="1:100" x14ac:dyDescent="0.35">
      <c r="A6"/>
      <c r="D6" s="52" t="s">
        <v>691</v>
      </c>
      <c r="E6" s="53"/>
      <c r="F6" s="53"/>
      <c r="G6" s="53"/>
      <c r="H6" s="53"/>
      <c r="I6" s="53"/>
      <c r="J6" s="53"/>
      <c r="K6" s="53"/>
      <c r="L6" s="53"/>
      <c r="M6" s="53"/>
      <c r="N6" s="53"/>
      <c r="O6" s="53"/>
      <c r="P6" s="53"/>
      <c r="Q6" s="53"/>
      <c r="R6" s="53"/>
      <c r="S6" s="53"/>
      <c r="T6" s="53"/>
      <c r="U6" s="53"/>
      <c r="V6" s="53"/>
      <c r="W6" s="53"/>
      <c r="X6" s="53"/>
      <c r="Y6" s="53"/>
      <c r="Z6" s="53"/>
      <c r="AA6" s="53"/>
      <c r="AB6" s="54"/>
      <c r="AC6" s="32"/>
      <c r="AD6" s="32"/>
      <c r="AE6" s="32"/>
      <c r="BB6" s="6"/>
      <c r="BC6" s="6"/>
      <c r="BD6" s="6"/>
      <c r="BR6"/>
      <c r="BS6"/>
      <c r="BT6"/>
      <c r="BW6" s="6"/>
      <c r="BZ6"/>
    </row>
    <row r="7" spans="1:100" ht="14.5" hidden="1" customHeight="1" x14ac:dyDescent="0.35">
      <c r="X7"/>
      <c r="Y7"/>
      <c r="Z7"/>
      <c r="AA7"/>
      <c r="AB7"/>
      <c r="AC7"/>
      <c r="AD7"/>
      <c r="AE7"/>
    </row>
    <row r="8" spans="1:100" ht="14.5" hidden="1" customHeight="1" thickBot="1" x14ac:dyDescent="0.4">
      <c r="X8"/>
      <c r="Y8"/>
      <c r="Z8"/>
      <c r="AA8"/>
      <c r="AB8"/>
      <c r="AC8"/>
      <c r="AD8"/>
      <c r="AE8"/>
    </row>
    <row r="9" spans="1:100" ht="5.15" hidden="1" customHeight="1" thickBot="1" x14ac:dyDescent="0.4">
      <c r="X9"/>
      <c r="Y9"/>
      <c r="Z9"/>
      <c r="AA9"/>
      <c r="AB9"/>
      <c r="AC9"/>
      <c r="AD9"/>
      <c r="AE9"/>
      <c r="AK9" s="2"/>
      <c r="AL9" s="2"/>
      <c r="AM9" s="2"/>
      <c r="AN9" s="2"/>
      <c r="AO9" s="2"/>
      <c r="AP9" s="2"/>
      <c r="AQ9" s="2"/>
      <c r="AR9" s="2"/>
      <c r="AS9" s="2"/>
      <c r="AT9" s="2"/>
      <c r="AU9" s="2"/>
      <c r="AV9" s="2"/>
      <c r="AW9" s="2"/>
      <c r="AX9" s="2"/>
      <c r="AY9" s="2"/>
      <c r="AZ9" s="2"/>
      <c r="BA9" s="2"/>
      <c r="BB9" s="2"/>
      <c r="BC9" s="2"/>
      <c r="BD9" s="2"/>
      <c r="BE9" s="7"/>
      <c r="BF9" s="7"/>
      <c r="BG9" s="7"/>
      <c r="BH9" s="7"/>
      <c r="BI9" s="7"/>
    </row>
    <row r="10" spans="1:100" ht="15" hidden="1" customHeight="1" thickBot="1" x14ac:dyDescent="0.4">
      <c r="X10"/>
      <c r="Y10"/>
      <c r="Z10"/>
      <c r="AA10"/>
      <c r="AB10"/>
      <c r="AC10"/>
      <c r="AD10"/>
      <c r="AE10"/>
    </row>
    <row r="11" spans="1:100" ht="14.5" hidden="1" customHeight="1" thickBot="1" x14ac:dyDescent="0.4">
      <c r="X11"/>
      <c r="Y11"/>
      <c r="Z11"/>
      <c r="AA11"/>
      <c r="AB11"/>
      <c r="AC11"/>
      <c r="AD11"/>
      <c r="AE11"/>
    </row>
    <row r="12" spans="1:100" ht="14.5" hidden="1" customHeight="1" thickBot="1" x14ac:dyDescent="0.4">
      <c r="X12"/>
      <c r="Y12"/>
      <c r="Z12"/>
      <c r="AA12"/>
      <c r="AB12"/>
      <c r="AC12"/>
      <c r="AD12"/>
      <c r="AE12"/>
    </row>
    <row r="13" spans="1:100" ht="14.5" hidden="1" customHeight="1" thickBot="1" x14ac:dyDescent="0.4">
      <c r="X13"/>
      <c r="Y13"/>
      <c r="Z13"/>
      <c r="AA13"/>
      <c r="AB13"/>
      <c r="AC13"/>
      <c r="AD13"/>
      <c r="AE13"/>
    </row>
    <row r="14" spans="1:100" ht="14.5" hidden="1" customHeight="1" thickBot="1" x14ac:dyDescent="0.4">
      <c r="X14"/>
      <c r="Y14"/>
      <c r="Z14"/>
      <c r="AA14"/>
      <c r="AB14"/>
      <c r="AC14"/>
      <c r="AD14"/>
      <c r="AE14"/>
    </row>
    <row r="15" spans="1:100" ht="5.15" customHeight="1" x14ac:dyDescent="0.35">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100" s="14" customFormat="1" ht="30.65" customHeight="1" x14ac:dyDescent="0.35">
      <c r="A16" s="73"/>
      <c r="B16" s="201" t="s">
        <v>98</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190" t="s">
        <v>99</v>
      </c>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202" t="s">
        <v>100</v>
      </c>
      <c r="BF16" s="202"/>
      <c r="BG16" s="202"/>
      <c r="BH16" s="202"/>
      <c r="BI16" s="202"/>
      <c r="BJ16" s="202"/>
      <c r="BK16" s="202"/>
      <c r="BL16" s="202"/>
      <c r="BM16" s="202"/>
      <c r="BN16" s="202"/>
      <c r="BO16" s="202"/>
      <c r="BP16" s="202"/>
      <c r="BQ16" s="202"/>
      <c r="BR16" s="202"/>
      <c r="BS16" s="202"/>
      <c r="BT16" s="202"/>
      <c r="BU16" s="207" t="s">
        <v>101</v>
      </c>
      <c r="BV16" s="207"/>
      <c r="BW16" s="207"/>
      <c r="BX16" s="207"/>
      <c r="BY16" s="207"/>
      <c r="BZ16" s="207"/>
      <c r="CA16" s="207"/>
      <c r="CB16" s="207"/>
      <c r="CC16" s="207"/>
      <c r="CD16" s="207"/>
      <c r="CE16" s="207"/>
      <c r="CF16" s="207"/>
      <c r="CG16" s="207"/>
      <c r="CH16" s="207"/>
      <c r="CI16" s="207"/>
      <c r="CJ16" s="207"/>
      <c r="CK16" s="207"/>
      <c r="CL16" s="207"/>
      <c r="CM16" s="207"/>
      <c r="CN16" s="207"/>
      <c r="CO16" s="183" t="s">
        <v>102</v>
      </c>
      <c r="CP16" s="183"/>
      <c r="CQ16" s="183"/>
      <c r="CR16" s="183"/>
      <c r="CS16" s="183"/>
      <c r="CT16" s="183"/>
      <c r="CU16" s="183"/>
      <c r="CV16" s="183"/>
    </row>
    <row r="17" spans="1:100" ht="15" customHeight="1" x14ac:dyDescent="0.35">
      <c r="A17" s="182" t="s">
        <v>107</v>
      </c>
      <c r="B17" s="182" t="s">
        <v>103</v>
      </c>
      <c r="C17" s="182"/>
      <c r="D17" s="182"/>
      <c r="E17" s="182"/>
      <c r="F17" s="182"/>
      <c r="G17" s="182" t="s">
        <v>104</v>
      </c>
      <c r="H17" s="182"/>
      <c r="I17" s="182"/>
      <c r="J17" s="182"/>
      <c r="K17" s="182"/>
      <c r="L17" s="182"/>
      <c r="M17" s="182"/>
      <c r="N17" s="182"/>
      <c r="O17" s="182" t="s">
        <v>105</v>
      </c>
      <c r="P17" s="182"/>
      <c r="Q17" s="182"/>
      <c r="R17" s="182"/>
      <c r="S17" s="182"/>
      <c r="T17" s="182"/>
      <c r="U17" s="182"/>
      <c r="V17" s="182"/>
      <c r="W17" s="182" t="s">
        <v>593</v>
      </c>
      <c r="X17" s="182" t="s">
        <v>106</v>
      </c>
      <c r="Y17" s="182"/>
      <c r="Z17" s="182"/>
      <c r="AA17" s="182"/>
      <c r="AB17" s="182"/>
      <c r="AC17" s="182"/>
      <c r="AD17" s="182"/>
      <c r="AE17" s="182"/>
      <c r="AF17" s="206" t="s">
        <v>108</v>
      </c>
      <c r="AG17" s="206"/>
      <c r="AH17" s="206"/>
      <c r="AI17" s="206"/>
      <c r="AJ17" s="206"/>
      <c r="AK17" s="206"/>
      <c r="AL17" s="206"/>
      <c r="AM17" s="206"/>
      <c r="AN17" s="206"/>
      <c r="AO17" s="206"/>
      <c r="AP17" s="206"/>
      <c r="AQ17" s="206"/>
      <c r="AR17" s="206"/>
      <c r="AS17" s="206"/>
      <c r="AT17" s="206"/>
      <c r="AU17" s="206"/>
      <c r="AV17" s="206"/>
      <c r="AW17" s="206"/>
      <c r="AX17" s="206"/>
      <c r="AY17" s="63"/>
      <c r="AZ17" s="74"/>
      <c r="BA17" s="74"/>
      <c r="BB17" s="63"/>
      <c r="BC17" s="63"/>
      <c r="BD17" s="74"/>
      <c r="BE17" s="182" t="s">
        <v>112</v>
      </c>
      <c r="BF17" s="182"/>
      <c r="BG17" s="182"/>
      <c r="BH17" s="182"/>
      <c r="BI17" s="182"/>
      <c r="BJ17" s="182"/>
      <c r="BK17" s="182"/>
      <c r="BL17" s="182"/>
      <c r="BM17" s="182" t="s">
        <v>113</v>
      </c>
      <c r="BN17" s="182" t="s">
        <v>114</v>
      </c>
      <c r="BO17" s="182"/>
      <c r="BP17" s="182"/>
      <c r="BQ17" s="182"/>
      <c r="BR17" s="182"/>
      <c r="BS17" s="182"/>
      <c r="BT17" s="182"/>
      <c r="BU17" s="182" t="s">
        <v>115</v>
      </c>
      <c r="BV17" s="182" t="s">
        <v>116</v>
      </c>
      <c r="BW17" s="182" t="s">
        <v>117</v>
      </c>
      <c r="BX17" s="182" t="s">
        <v>118</v>
      </c>
      <c r="BY17" s="182" t="s">
        <v>119</v>
      </c>
      <c r="BZ17" s="182" t="s">
        <v>120</v>
      </c>
      <c r="CA17" s="182" t="s">
        <v>121</v>
      </c>
      <c r="CB17" s="182" t="s">
        <v>703</v>
      </c>
      <c r="CC17" s="182" t="s">
        <v>704</v>
      </c>
      <c r="CD17" s="182" t="s">
        <v>705</v>
      </c>
      <c r="CE17" s="182" t="s">
        <v>706</v>
      </c>
      <c r="CF17" s="182" t="s">
        <v>707</v>
      </c>
      <c r="CG17" s="182" t="s">
        <v>708</v>
      </c>
      <c r="CH17" s="182" t="s">
        <v>709</v>
      </c>
      <c r="CI17" s="182" t="s">
        <v>699</v>
      </c>
      <c r="CJ17" s="182" t="s">
        <v>700</v>
      </c>
      <c r="CK17" s="182" t="s">
        <v>122</v>
      </c>
      <c r="CL17" s="182" t="s">
        <v>710</v>
      </c>
      <c r="CM17" s="182" t="s">
        <v>123</v>
      </c>
      <c r="CN17" s="182" t="s">
        <v>124</v>
      </c>
      <c r="CO17" s="182" t="s">
        <v>125</v>
      </c>
      <c r="CP17" s="182" t="s">
        <v>126</v>
      </c>
      <c r="CQ17" s="182" t="s">
        <v>711</v>
      </c>
      <c r="CR17" s="182" t="s">
        <v>712</v>
      </c>
      <c r="CS17" s="182" t="s">
        <v>713</v>
      </c>
      <c r="CT17" s="182" t="s">
        <v>714</v>
      </c>
      <c r="CU17" s="182" t="s">
        <v>3</v>
      </c>
      <c r="CV17" s="182" t="s">
        <v>127</v>
      </c>
    </row>
    <row r="18" spans="1:100" ht="14.5" customHeight="1" x14ac:dyDescent="0.3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t="s">
        <v>128</v>
      </c>
      <c r="AG18" s="182" t="s">
        <v>129</v>
      </c>
      <c r="AH18" s="182" t="s">
        <v>130</v>
      </c>
      <c r="AI18" s="182" t="s">
        <v>131</v>
      </c>
      <c r="AJ18" s="182" t="s">
        <v>132</v>
      </c>
      <c r="AK18" s="182" t="s">
        <v>133</v>
      </c>
      <c r="AL18" s="182" t="s">
        <v>134</v>
      </c>
      <c r="AM18" s="182" t="s">
        <v>135</v>
      </c>
      <c r="AN18" s="182" t="s">
        <v>136</v>
      </c>
      <c r="AO18" s="182" t="s">
        <v>137</v>
      </c>
      <c r="AP18" s="182" t="s">
        <v>138</v>
      </c>
      <c r="AQ18" s="182" t="s">
        <v>139</v>
      </c>
      <c r="AR18" s="182" t="s">
        <v>140</v>
      </c>
      <c r="AS18" s="182" t="s">
        <v>141</v>
      </c>
      <c r="AT18" s="182" t="s">
        <v>142</v>
      </c>
      <c r="AU18" s="182" t="s">
        <v>143</v>
      </c>
      <c r="AV18" s="182" t="s">
        <v>144</v>
      </c>
      <c r="AW18" s="182" t="s">
        <v>145</v>
      </c>
      <c r="AX18" s="182" t="s">
        <v>146</v>
      </c>
      <c r="AY18" s="182" t="s">
        <v>147</v>
      </c>
      <c r="AZ18" s="209" t="s">
        <v>109</v>
      </c>
      <c r="BA18" s="209" t="s">
        <v>110</v>
      </c>
      <c r="BB18" s="182" t="s">
        <v>148</v>
      </c>
      <c r="BC18" s="182" t="s">
        <v>149</v>
      </c>
      <c r="BD18" s="209" t="s">
        <v>111</v>
      </c>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row>
    <row r="19" spans="1:100" x14ac:dyDescent="0.3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210"/>
      <c r="BA19" s="210"/>
      <c r="BB19" s="182"/>
      <c r="BC19" s="182"/>
      <c r="BD19" s="210"/>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row>
    <row r="20" spans="1:100" x14ac:dyDescent="0.3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210"/>
      <c r="BA20" s="210"/>
      <c r="BB20" s="182"/>
      <c r="BC20" s="182"/>
      <c r="BD20" s="210"/>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row>
    <row r="21" spans="1:100" x14ac:dyDescent="0.3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10"/>
      <c r="BA21" s="210"/>
      <c r="BB21" s="182"/>
      <c r="BC21" s="182"/>
      <c r="BD21" s="210"/>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row>
    <row r="22" spans="1:100" x14ac:dyDescent="0.35">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211"/>
      <c r="BA22" s="211"/>
      <c r="BB22" s="182"/>
      <c r="BC22" s="182"/>
      <c r="BD22" s="211"/>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row>
    <row r="23" spans="1:100" ht="156.65" customHeight="1" x14ac:dyDescent="0.35">
      <c r="A23" s="68" t="s">
        <v>576</v>
      </c>
      <c r="B23" s="242" t="s">
        <v>574</v>
      </c>
      <c r="C23" s="242"/>
      <c r="D23" s="242"/>
      <c r="E23" s="242"/>
      <c r="F23" s="242"/>
      <c r="G23" s="213" t="s">
        <v>575</v>
      </c>
      <c r="H23" s="213"/>
      <c r="I23" s="213"/>
      <c r="J23" s="213"/>
      <c r="K23" s="213"/>
      <c r="L23" s="213"/>
      <c r="M23" s="213"/>
      <c r="N23" s="213"/>
      <c r="O23" s="184" t="s">
        <v>536</v>
      </c>
      <c r="P23" s="184"/>
      <c r="Q23" s="184"/>
      <c r="R23" s="184"/>
      <c r="S23" s="184"/>
      <c r="T23" s="184"/>
      <c r="U23" s="184"/>
      <c r="V23" s="184"/>
      <c r="W23" s="64" t="s">
        <v>612</v>
      </c>
      <c r="X23" s="184" t="s">
        <v>190</v>
      </c>
      <c r="Y23" s="184"/>
      <c r="Z23" s="184"/>
      <c r="AA23" s="184"/>
      <c r="AB23" s="184"/>
      <c r="AC23" s="184"/>
      <c r="AD23" s="184"/>
      <c r="AE23" s="184"/>
      <c r="AF23" s="8" t="s">
        <v>159</v>
      </c>
      <c r="AG23" s="8" t="s">
        <v>159</v>
      </c>
      <c r="AH23" s="8" t="s">
        <v>159</v>
      </c>
      <c r="AI23" s="8" t="s">
        <v>159</v>
      </c>
      <c r="AJ23" s="8" t="s">
        <v>159</v>
      </c>
      <c r="AK23" s="8" t="s">
        <v>159</v>
      </c>
      <c r="AL23" s="8" t="s">
        <v>160</v>
      </c>
      <c r="AM23" s="8" t="s">
        <v>160</v>
      </c>
      <c r="AN23" s="8" t="s">
        <v>159</v>
      </c>
      <c r="AO23" s="8" t="s">
        <v>159</v>
      </c>
      <c r="AP23" s="8" t="s">
        <v>159</v>
      </c>
      <c r="AQ23" s="8" t="s">
        <v>159</v>
      </c>
      <c r="AR23" s="8" t="s">
        <v>159</v>
      </c>
      <c r="AS23" s="8" t="s">
        <v>159</v>
      </c>
      <c r="AT23" s="8" t="s">
        <v>159</v>
      </c>
      <c r="AU23" s="8" t="s">
        <v>160</v>
      </c>
      <c r="AV23" s="8" t="s">
        <v>159</v>
      </c>
      <c r="AW23" s="8" t="s">
        <v>159</v>
      </c>
      <c r="AX23" s="8" t="s">
        <v>160</v>
      </c>
      <c r="AY23" s="61">
        <f t="shared" ref="AY23:AY26" si="0">COUNTIF(AF23:AX23, "SI")</f>
        <v>15</v>
      </c>
      <c r="AZ23" s="77" t="str">
        <f t="shared" ref="AZ23:AZ25" si="1">IF($AU23="SI","CATASTRÓFICO",IF($AY23=0,".",IF($AY23&lt;6,"MODERADO",IF($AY23&lt;12,"MAYOR","CATASTRÓFICO"))))</f>
        <v>CATASTRÓFICO</v>
      </c>
      <c r="BA23" s="8">
        <v>1</v>
      </c>
      <c r="BB23" s="8">
        <f t="shared" ref="BB23:BB26" si="2">IF(AZ23="MODERADO",3,IF(AZ23="MAYOR",4,IF(AZ23="CATASTRÓFICO",5,"0")))</f>
        <v>5</v>
      </c>
      <c r="BC23" s="8">
        <f t="shared" ref="BC23:BC25" si="3">IF($BB23=5,5,IF(AND($BB23=4,$BA23&gt;2),5,IF(AND($BB23=4,$BA23&lt;3),4,IF(AND($BB23=3,$BA23=5),5,IF(AND($BB23=3,$BA23&gt;2),4,IF(AND($BB23=3,$BA23&lt;3),3,0))))))</f>
        <v>5</v>
      </c>
      <c r="BD23" s="61" t="str">
        <f>IFERROR(INDEX('Ayuda Diligenciamiento'!$AG$11:$AK$15,MATCH($BA23,'Ayuda Diligenciamiento'!$AF$11:$AF$15,0),MATCH($BB23,'Ayuda Diligenciamiento'!$AG$10:$AK$10,0)),"")</f>
        <v>CATASTRÓFICO</v>
      </c>
      <c r="BE23" s="189" t="s">
        <v>577</v>
      </c>
      <c r="BF23" s="189"/>
      <c r="BG23" s="189"/>
      <c r="BH23" s="189"/>
      <c r="BI23" s="189"/>
      <c r="BJ23" s="189"/>
      <c r="BK23" s="189"/>
      <c r="BL23" s="189"/>
      <c r="BM23" s="67" t="s">
        <v>563</v>
      </c>
      <c r="BN23" s="189" t="s">
        <v>578</v>
      </c>
      <c r="BO23" s="189"/>
      <c r="BP23" s="189"/>
      <c r="BQ23" s="189"/>
      <c r="BR23" s="189"/>
      <c r="BS23" s="189"/>
      <c r="BT23" s="189"/>
      <c r="BU23" s="61" t="s">
        <v>164</v>
      </c>
      <c r="BV23" s="61" t="s">
        <v>165</v>
      </c>
      <c r="BW23" s="61" t="s">
        <v>166</v>
      </c>
      <c r="BX23" s="61" t="s">
        <v>167</v>
      </c>
      <c r="BY23" s="61" t="s">
        <v>168</v>
      </c>
      <c r="BZ23" s="60" t="s">
        <v>169</v>
      </c>
      <c r="CA23" s="61" t="s">
        <v>170</v>
      </c>
      <c r="CB23" s="61">
        <f t="shared" ref="CB23:CB26" si="4">IFERROR(IF(BU23="Asignado", 15, 0), "")</f>
        <v>15</v>
      </c>
      <c r="CC23" s="61">
        <f t="shared" ref="CC23:CC26" si="5">IFERROR(IF(BV23="Adecuado", 15, 0), "")</f>
        <v>15</v>
      </c>
      <c r="CD23" s="61">
        <f t="shared" ref="CD23:CD26" si="6">IFERROR(IF(BW23="Oportuna", 15, 0), "")</f>
        <v>15</v>
      </c>
      <c r="CE23" s="61">
        <f t="shared" ref="CE23:CE26" si="7">IFERROR(IF(BX23="Prevenir", 15,IF(BX23="Detectar", 10, 0)), "")</f>
        <v>15</v>
      </c>
      <c r="CF23" s="61">
        <f t="shared" ref="CF23:CF26" si="8">IFERROR(IF(BY23="Confiable", 15, 0), "")</f>
        <v>15</v>
      </c>
      <c r="CG23" s="61">
        <f t="shared" ref="CG23:CG26" si="9">IFERROR(IF(BZ23="Se investigan y se resuelven oportunamente", 15, 0), "")</f>
        <v>15</v>
      </c>
      <c r="CH23" s="61">
        <f t="shared" ref="CH23:CH26" si="10">IFERROR(IF(CA23="Completa", 10,IF(CA23="Incompleta",5, 0)), "")</f>
        <v>10</v>
      </c>
      <c r="CI23" s="61">
        <f t="shared" ref="CI23:CI26" si="11">SUM(CB23:CH23)</f>
        <v>100</v>
      </c>
      <c r="CJ23" s="61" t="str">
        <f t="shared" ref="CJ23:CJ26" si="12">IF(CI23&lt;=85, "Debil", IF(CI23&lt;=95, "Moderado", IF(CI23&lt;=100,"Fuerte","")))</f>
        <v>Fuerte</v>
      </c>
      <c r="CK23" s="61" t="s">
        <v>171</v>
      </c>
      <c r="CL23" s="61" t="str">
        <f t="shared" ref="CL23:CL26" si="13">IF(CK23="Siempre se ejecuta","Fuerte",IF(CK23="Algunas veces","Moderado",IF(CK23="No se ejecuta","Debil","")))</f>
        <v>Fuerte</v>
      </c>
      <c r="CM23" s="61" t="str">
        <f t="shared" ref="CM23:CM26" si="14">IF(OR(CL23="Debil",CJ23="Debil"),"Debil", IF(OR(CL23="Moderado",CJ23="Moderado"), "Moderado", "Fuerte"))</f>
        <v>Fuerte</v>
      </c>
      <c r="CN23" s="61" t="str">
        <f t="shared" ref="CN23:CN26" si="15">CM23</f>
        <v>Fuerte</v>
      </c>
      <c r="CO23" s="61" t="s">
        <v>172</v>
      </c>
      <c r="CP23" s="61" t="s">
        <v>193</v>
      </c>
      <c r="CQ23" s="61">
        <f t="shared" ref="CQ23:CQ26" si="16">IF(CO23="Directamente",IF(CN23="Fuerte", 2, IF(CN23="Moderado", 1,0)),0)</f>
        <v>2</v>
      </c>
      <c r="CR23" s="61">
        <f t="shared" ref="CR23:CR26" si="17">IF(CP23="Directamente",IF(CN23="Fuerte",2,IF(CN23="Moderado",1,0)),IF(AND(CP23="Indirectamente",CN23="Fuerte"),1,0))</f>
        <v>1</v>
      </c>
      <c r="CS23" s="61">
        <f t="shared" ref="CS23:CT26" si="18">IF(BA23-CQ23&lt;=0,1,BA23-CQ23)</f>
        <v>1</v>
      </c>
      <c r="CT23" s="61">
        <f t="shared" si="18"/>
        <v>4</v>
      </c>
      <c r="CU23" s="61" t="str">
        <f>IF(CP23&lt;&gt;"",INDEX('Ayuda Diligenciamiento'!$AG$11:$AK$15,MATCH(CS23,'Ayuda Diligenciamiento'!$AF$11:$AF$15,0),MATCH(CT23,'Ayuda Diligenciamiento'!$AG$10:$AK$10,0)),"")</f>
        <v>MAYOR</v>
      </c>
      <c r="CV23" s="60">
        <f t="shared" ref="CV23:CV25" si="19">IF(CU23="BAJO",1,IF(CU23="MODERADO",3,IF(CU23="MAYOR",4,5)))</f>
        <v>4</v>
      </c>
    </row>
    <row r="24" spans="1:100" ht="157.4" customHeight="1" x14ac:dyDescent="0.35">
      <c r="A24" s="68" t="s">
        <v>581</v>
      </c>
      <c r="B24" s="242" t="s">
        <v>579</v>
      </c>
      <c r="C24" s="242"/>
      <c r="D24" s="242"/>
      <c r="E24" s="242"/>
      <c r="F24" s="242"/>
      <c r="G24" s="213" t="s">
        <v>580</v>
      </c>
      <c r="H24" s="213"/>
      <c r="I24" s="213"/>
      <c r="J24" s="213"/>
      <c r="K24" s="213"/>
      <c r="L24" s="213"/>
      <c r="M24" s="213"/>
      <c r="N24" s="213"/>
      <c r="O24" s="184" t="s">
        <v>536</v>
      </c>
      <c r="P24" s="184"/>
      <c r="Q24" s="184"/>
      <c r="R24" s="184"/>
      <c r="S24" s="184"/>
      <c r="T24" s="184"/>
      <c r="U24" s="184"/>
      <c r="V24" s="184"/>
      <c r="W24" s="64" t="s">
        <v>612</v>
      </c>
      <c r="X24" s="184" t="s">
        <v>190</v>
      </c>
      <c r="Y24" s="184"/>
      <c r="Z24" s="184"/>
      <c r="AA24" s="184"/>
      <c r="AB24" s="184"/>
      <c r="AC24" s="184"/>
      <c r="AD24" s="184"/>
      <c r="AE24" s="184"/>
      <c r="AF24" s="8" t="s">
        <v>159</v>
      </c>
      <c r="AG24" s="8" t="s">
        <v>159</v>
      </c>
      <c r="AH24" s="8" t="s">
        <v>159</v>
      </c>
      <c r="AI24" s="8" t="s">
        <v>159</v>
      </c>
      <c r="AJ24" s="8" t="s">
        <v>159</v>
      </c>
      <c r="AK24" s="8" t="s">
        <v>159</v>
      </c>
      <c r="AL24" s="8" t="s">
        <v>160</v>
      </c>
      <c r="AM24" s="8" t="s">
        <v>160</v>
      </c>
      <c r="AN24" s="8" t="s">
        <v>159</v>
      </c>
      <c r="AO24" s="8" t="s">
        <v>159</v>
      </c>
      <c r="AP24" s="8" t="s">
        <v>159</v>
      </c>
      <c r="AQ24" s="8" t="s">
        <v>159</v>
      </c>
      <c r="AR24" s="8" t="s">
        <v>159</v>
      </c>
      <c r="AS24" s="8" t="s">
        <v>159</v>
      </c>
      <c r="AT24" s="8" t="s">
        <v>159</v>
      </c>
      <c r="AU24" s="8" t="s">
        <v>160</v>
      </c>
      <c r="AV24" s="8" t="s">
        <v>159</v>
      </c>
      <c r="AW24" s="8" t="s">
        <v>159</v>
      </c>
      <c r="AX24" s="8" t="s">
        <v>160</v>
      </c>
      <c r="AY24" s="61">
        <f t="shared" si="0"/>
        <v>15</v>
      </c>
      <c r="AZ24" s="77" t="str">
        <f t="shared" si="1"/>
        <v>CATASTRÓFICO</v>
      </c>
      <c r="BA24" s="8">
        <v>1</v>
      </c>
      <c r="BB24" s="8">
        <f t="shared" si="2"/>
        <v>5</v>
      </c>
      <c r="BC24" s="8">
        <f t="shared" si="3"/>
        <v>5</v>
      </c>
      <c r="BD24" s="61" t="str">
        <f>IFERROR(INDEX('Ayuda Diligenciamiento'!$AG$11:$AK$15,MATCH($BA24,'Ayuda Diligenciamiento'!$AF$11:$AF$15,0),MATCH($BB24,'Ayuda Diligenciamiento'!$AG$10:$AK$10,0)),"")</f>
        <v>CATASTRÓFICO</v>
      </c>
      <c r="BE24" s="189" t="s">
        <v>577</v>
      </c>
      <c r="BF24" s="189"/>
      <c r="BG24" s="189"/>
      <c r="BH24" s="189"/>
      <c r="BI24" s="189"/>
      <c r="BJ24" s="189"/>
      <c r="BK24" s="189"/>
      <c r="BL24" s="189"/>
      <c r="BM24" s="67" t="s">
        <v>563</v>
      </c>
      <c r="BN24" s="189" t="s">
        <v>578</v>
      </c>
      <c r="BO24" s="189"/>
      <c r="BP24" s="189"/>
      <c r="BQ24" s="189"/>
      <c r="BR24" s="189"/>
      <c r="BS24" s="189"/>
      <c r="BT24" s="189"/>
      <c r="BU24" s="61" t="s">
        <v>164</v>
      </c>
      <c r="BV24" s="61" t="s">
        <v>165</v>
      </c>
      <c r="BW24" s="61" t="s">
        <v>166</v>
      </c>
      <c r="BX24" s="61" t="s">
        <v>167</v>
      </c>
      <c r="BY24" s="61" t="s">
        <v>168</v>
      </c>
      <c r="BZ24" s="60" t="s">
        <v>169</v>
      </c>
      <c r="CA24" s="61" t="s">
        <v>170</v>
      </c>
      <c r="CB24" s="61">
        <f t="shared" si="4"/>
        <v>15</v>
      </c>
      <c r="CC24" s="61">
        <f t="shared" si="5"/>
        <v>15</v>
      </c>
      <c r="CD24" s="61">
        <f t="shared" si="6"/>
        <v>15</v>
      </c>
      <c r="CE24" s="61">
        <f t="shared" si="7"/>
        <v>15</v>
      </c>
      <c r="CF24" s="61">
        <f t="shared" si="8"/>
        <v>15</v>
      </c>
      <c r="CG24" s="61">
        <f t="shared" si="9"/>
        <v>15</v>
      </c>
      <c r="CH24" s="61">
        <f t="shared" si="10"/>
        <v>10</v>
      </c>
      <c r="CI24" s="61">
        <f t="shared" si="11"/>
        <v>100</v>
      </c>
      <c r="CJ24" s="61" t="str">
        <f t="shared" si="12"/>
        <v>Fuerte</v>
      </c>
      <c r="CK24" s="61" t="s">
        <v>171</v>
      </c>
      <c r="CL24" s="61" t="str">
        <f t="shared" si="13"/>
        <v>Fuerte</v>
      </c>
      <c r="CM24" s="61" t="str">
        <f t="shared" si="14"/>
        <v>Fuerte</v>
      </c>
      <c r="CN24" s="61" t="str">
        <f t="shared" si="15"/>
        <v>Fuerte</v>
      </c>
      <c r="CO24" s="61" t="s">
        <v>172</v>
      </c>
      <c r="CP24" s="61" t="s">
        <v>193</v>
      </c>
      <c r="CQ24" s="61">
        <f t="shared" si="16"/>
        <v>2</v>
      </c>
      <c r="CR24" s="61">
        <f t="shared" si="17"/>
        <v>1</v>
      </c>
      <c r="CS24" s="61">
        <f t="shared" si="18"/>
        <v>1</v>
      </c>
      <c r="CT24" s="61">
        <f t="shared" si="18"/>
        <v>4</v>
      </c>
      <c r="CU24" s="61" t="str">
        <f>IF(CP24&lt;&gt;"",INDEX('Ayuda Diligenciamiento'!$AG$11:$AK$15,MATCH(CS24,'Ayuda Diligenciamiento'!$AF$11:$AF$15,0),MATCH(CT24,'Ayuda Diligenciamiento'!$AG$10:$AK$10,0)),"")</f>
        <v>MAYOR</v>
      </c>
      <c r="CV24" s="60">
        <f t="shared" si="19"/>
        <v>4</v>
      </c>
    </row>
    <row r="25" spans="1:100" ht="154.4" customHeight="1" x14ac:dyDescent="0.35">
      <c r="A25" s="68" t="s">
        <v>583</v>
      </c>
      <c r="B25" s="242" t="s">
        <v>579</v>
      </c>
      <c r="C25" s="242"/>
      <c r="D25" s="242"/>
      <c r="E25" s="242"/>
      <c r="F25" s="242"/>
      <c r="G25" s="213" t="s">
        <v>582</v>
      </c>
      <c r="H25" s="213"/>
      <c r="I25" s="213"/>
      <c r="J25" s="213"/>
      <c r="K25" s="213"/>
      <c r="L25" s="213"/>
      <c r="M25" s="213"/>
      <c r="N25" s="213"/>
      <c r="O25" s="184" t="s">
        <v>536</v>
      </c>
      <c r="P25" s="184"/>
      <c r="Q25" s="184"/>
      <c r="R25" s="184"/>
      <c r="S25" s="184"/>
      <c r="T25" s="184"/>
      <c r="U25" s="184"/>
      <c r="V25" s="184"/>
      <c r="W25" s="64" t="s">
        <v>612</v>
      </c>
      <c r="X25" s="184" t="s">
        <v>190</v>
      </c>
      <c r="Y25" s="184"/>
      <c r="Z25" s="184"/>
      <c r="AA25" s="184"/>
      <c r="AB25" s="184"/>
      <c r="AC25" s="184"/>
      <c r="AD25" s="184"/>
      <c r="AE25" s="184"/>
      <c r="AF25" s="8" t="s">
        <v>159</v>
      </c>
      <c r="AG25" s="8" t="s">
        <v>159</v>
      </c>
      <c r="AH25" s="8" t="s">
        <v>159</v>
      </c>
      <c r="AI25" s="8" t="s">
        <v>159</v>
      </c>
      <c r="AJ25" s="8" t="s">
        <v>159</v>
      </c>
      <c r="AK25" s="8" t="s">
        <v>159</v>
      </c>
      <c r="AL25" s="8" t="s">
        <v>160</v>
      </c>
      <c r="AM25" s="8" t="s">
        <v>160</v>
      </c>
      <c r="AN25" s="8" t="s">
        <v>159</v>
      </c>
      <c r="AO25" s="8" t="s">
        <v>159</v>
      </c>
      <c r="AP25" s="8" t="s">
        <v>159</v>
      </c>
      <c r="AQ25" s="8" t="s">
        <v>159</v>
      </c>
      <c r="AR25" s="8" t="s">
        <v>159</v>
      </c>
      <c r="AS25" s="8" t="s">
        <v>159</v>
      </c>
      <c r="AT25" s="8" t="s">
        <v>159</v>
      </c>
      <c r="AU25" s="8" t="s">
        <v>160</v>
      </c>
      <c r="AV25" s="8" t="s">
        <v>159</v>
      </c>
      <c r="AW25" s="8" t="s">
        <v>159</v>
      </c>
      <c r="AX25" s="8" t="s">
        <v>160</v>
      </c>
      <c r="AY25" s="61">
        <f t="shared" si="0"/>
        <v>15</v>
      </c>
      <c r="AZ25" s="77" t="str">
        <f t="shared" si="1"/>
        <v>CATASTRÓFICO</v>
      </c>
      <c r="BA25" s="8">
        <v>1</v>
      </c>
      <c r="BB25" s="8">
        <f t="shared" si="2"/>
        <v>5</v>
      </c>
      <c r="BC25" s="8">
        <f t="shared" si="3"/>
        <v>5</v>
      </c>
      <c r="BD25" s="61" t="str">
        <f>IFERROR(INDEX('Ayuda Diligenciamiento'!$AG$11:$AK$15,MATCH($BA25,'Ayuda Diligenciamiento'!$AF$11:$AF$15,0),MATCH($BB25,'Ayuda Diligenciamiento'!$AG$10:$AK$10,0)),"")</f>
        <v>CATASTRÓFICO</v>
      </c>
      <c r="BE25" s="189" t="s">
        <v>577</v>
      </c>
      <c r="BF25" s="189"/>
      <c r="BG25" s="189"/>
      <c r="BH25" s="189"/>
      <c r="BI25" s="189"/>
      <c r="BJ25" s="189"/>
      <c r="BK25" s="189"/>
      <c r="BL25" s="189"/>
      <c r="BM25" s="67" t="s">
        <v>563</v>
      </c>
      <c r="BN25" s="189" t="s">
        <v>578</v>
      </c>
      <c r="BO25" s="189"/>
      <c r="BP25" s="189"/>
      <c r="BQ25" s="189"/>
      <c r="BR25" s="189"/>
      <c r="BS25" s="189"/>
      <c r="BT25" s="189"/>
      <c r="BU25" s="61" t="s">
        <v>164</v>
      </c>
      <c r="BV25" s="61" t="s">
        <v>165</v>
      </c>
      <c r="BW25" s="61" t="s">
        <v>166</v>
      </c>
      <c r="BX25" s="61" t="s">
        <v>167</v>
      </c>
      <c r="BY25" s="61" t="s">
        <v>168</v>
      </c>
      <c r="BZ25" s="60" t="s">
        <v>169</v>
      </c>
      <c r="CA25" s="61" t="s">
        <v>170</v>
      </c>
      <c r="CB25" s="61">
        <f t="shared" si="4"/>
        <v>15</v>
      </c>
      <c r="CC25" s="61">
        <f t="shared" si="5"/>
        <v>15</v>
      </c>
      <c r="CD25" s="61">
        <f t="shared" si="6"/>
        <v>15</v>
      </c>
      <c r="CE25" s="61">
        <f t="shared" si="7"/>
        <v>15</v>
      </c>
      <c r="CF25" s="61">
        <f t="shared" si="8"/>
        <v>15</v>
      </c>
      <c r="CG25" s="61">
        <f t="shared" si="9"/>
        <v>15</v>
      </c>
      <c r="CH25" s="61">
        <f t="shared" si="10"/>
        <v>10</v>
      </c>
      <c r="CI25" s="61">
        <f t="shared" si="11"/>
        <v>100</v>
      </c>
      <c r="CJ25" s="61" t="str">
        <f t="shared" si="12"/>
        <v>Fuerte</v>
      </c>
      <c r="CK25" s="61" t="s">
        <v>171</v>
      </c>
      <c r="CL25" s="61" t="str">
        <f t="shared" si="13"/>
        <v>Fuerte</v>
      </c>
      <c r="CM25" s="61" t="str">
        <f t="shared" si="14"/>
        <v>Fuerte</v>
      </c>
      <c r="CN25" s="61" t="str">
        <f t="shared" si="15"/>
        <v>Fuerte</v>
      </c>
      <c r="CO25" s="61" t="s">
        <v>172</v>
      </c>
      <c r="CP25" s="61" t="s">
        <v>193</v>
      </c>
      <c r="CQ25" s="61">
        <f t="shared" si="16"/>
        <v>2</v>
      </c>
      <c r="CR25" s="61">
        <f t="shared" si="17"/>
        <v>1</v>
      </c>
      <c r="CS25" s="61">
        <f t="shared" si="18"/>
        <v>1</v>
      </c>
      <c r="CT25" s="61">
        <f t="shared" si="18"/>
        <v>4</v>
      </c>
      <c r="CU25" s="61" t="str">
        <f>IF(CP25&lt;&gt;"",INDEX('Ayuda Diligenciamiento'!$AG$11:$AK$15,MATCH(CS25,'Ayuda Diligenciamiento'!$AF$11:$AF$15,0),MATCH(CT25,'Ayuda Diligenciamiento'!$AG$10:$AK$10,0)),"")</f>
        <v>MAYOR</v>
      </c>
      <c r="CV25" s="60">
        <f t="shared" si="19"/>
        <v>4</v>
      </c>
    </row>
    <row r="26" spans="1:100" ht="259.89999999999998" customHeight="1" x14ac:dyDescent="0.35">
      <c r="A26" s="68" t="s">
        <v>584</v>
      </c>
      <c r="B26" s="242" t="s">
        <v>720</v>
      </c>
      <c r="C26" s="242"/>
      <c r="D26" s="242"/>
      <c r="E26" s="242"/>
      <c r="F26" s="242"/>
      <c r="G26" s="213" t="s">
        <v>188</v>
      </c>
      <c r="H26" s="213"/>
      <c r="I26" s="213"/>
      <c r="J26" s="213"/>
      <c r="K26" s="213"/>
      <c r="L26" s="213"/>
      <c r="M26" s="213"/>
      <c r="N26" s="213"/>
      <c r="O26" s="184" t="s">
        <v>189</v>
      </c>
      <c r="P26" s="184"/>
      <c r="Q26" s="184"/>
      <c r="R26" s="184"/>
      <c r="S26" s="184"/>
      <c r="T26" s="184"/>
      <c r="U26" s="184"/>
      <c r="V26" s="184"/>
      <c r="W26" s="62" t="s">
        <v>594</v>
      </c>
      <c r="X26" s="184" t="s">
        <v>190</v>
      </c>
      <c r="Y26" s="184"/>
      <c r="Z26" s="184"/>
      <c r="AA26" s="184"/>
      <c r="AB26" s="184"/>
      <c r="AC26" s="184"/>
      <c r="AD26" s="184"/>
      <c r="AE26" s="184"/>
      <c r="AF26" s="8" t="s">
        <v>159</v>
      </c>
      <c r="AG26" s="8" t="s">
        <v>160</v>
      </c>
      <c r="AH26" s="8" t="s">
        <v>160</v>
      </c>
      <c r="AI26" s="8" t="s">
        <v>160</v>
      </c>
      <c r="AJ26" s="8" t="s">
        <v>159</v>
      </c>
      <c r="AK26" s="8" t="s">
        <v>160</v>
      </c>
      <c r="AL26" s="8" t="s">
        <v>160</v>
      </c>
      <c r="AM26" s="8" t="s">
        <v>160</v>
      </c>
      <c r="AN26" s="8" t="s">
        <v>159</v>
      </c>
      <c r="AO26" s="8" t="s">
        <v>159</v>
      </c>
      <c r="AP26" s="8" t="s">
        <v>159</v>
      </c>
      <c r="AQ26" s="8" t="s">
        <v>159</v>
      </c>
      <c r="AR26" s="8" t="s">
        <v>160</v>
      </c>
      <c r="AS26" s="8" t="s">
        <v>160</v>
      </c>
      <c r="AT26" s="8" t="s">
        <v>159</v>
      </c>
      <c r="AU26" s="8" t="s">
        <v>160</v>
      </c>
      <c r="AV26" s="8" t="s">
        <v>160</v>
      </c>
      <c r="AW26" s="8" t="s">
        <v>160</v>
      </c>
      <c r="AX26" s="8" t="s">
        <v>160</v>
      </c>
      <c r="AY26" s="61">
        <f t="shared" si="0"/>
        <v>7</v>
      </c>
      <c r="AZ26" s="77" t="str">
        <f>IF($AU26="SI","CATASTRÓFICO",IF($AY26=0,".",IF($AY26&lt;6,"MODERADO",IF($AY26&lt;12,"MAYOR","CATASTRÓFICO"))))</f>
        <v>MAYOR</v>
      </c>
      <c r="BA26" s="8">
        <v>1</v>
      </c>
      <c r="BB26" s="8">
        <f t="shared" si="2"/>
        <v>4</v>
      </c>
      <c r="BC26" s="8">
        <f>IF($BB26=5,5,IF(AND($BB26=4,$BA26&gt;2),5,IF(AND($BB26=4,$BA26&lt;3),4,IF(AND($BB26=3,$BA26=5),5,IF(AND($BB26=3,$BA26&gt;2),4,IF(AND($BB26=3,$BA26&lt;3),3,0))))))</f>
        <v>4</v>
      </c>
      <c r="BD26" s="61" t="str">
        <f>IFERROR(INDEX('Ayuda Diligenciamiento'!$AG$11:$AK$15,MATCH($BA26,'Ayuda Diligenciamiento'!$AF$11:$AF$15,0),MATCH($BB26,'Ayuda Diligenciamiento'!$AG$10:$AK$10,0)),"")</f>
        <v>MAYOR</v>
      </c>
      <c r="BE26" s="189" t="s">
        <v>191</v>
      </c>
      <c r="BF26" s="189"/>
      <c r="BG26" s="189"/>
      <c r="BH26" s="189"/>
      <c r="BI26" s="189"/>
      <c r="BJ26" s="189"/>
      <c r="BK26" s="189"/>
      <c r="BL26" s="189"/>
      <c r="BM26" s="67" t="s">
        <v>185</v>
      </c>
      <c r="BN26" s="189" t="s">
        <v>192</v>
      </c>
      <c r="BO26" s="189"/>
      <c r="BP26" s="189"/>
      <c r="BQ26" s="189"/>
      <c r="BR26" s="189"/>
      <c r="BS26" s="189"/>
      <c r="BT26" s="189"/>
      <c r="BU26" s="61" t="s">
        <v>164</v>
      </c>
      <c r="BV26" s="61" t="s">
        <v>165</v>
      </c>
      <c r="BW26" s="61" t="s">
        <v>166</v>
      </c>
      <c r="BX26" s="61" t="s">
        <v>167</v>
      </c>
      <c r="BY26" s="61" t="s">
        <v>168</v>
      </c>
      <c r="BZ26" s="60" t="s">
        <v>169</v>
      </c>
      <c r="CA26" s="61" t="s">
        <v>170</v>
      </c>
      <c r="CB26" s="61">
        <f t="shared" si="4"/>
        <v>15</v>
      </c>
      <c r="CC26" s="61">
        <f t="shared" si="5"/>
        <v>15</v>
      </c>
      <c r="CD26" s="61">
        <f t="shared" si="6"/>
        <v>15</v>
      </c>
      <c r="CE26" s="61">
        <f t="shared" si="7"/>
        <v>15</v>
      </c>
      <c r="CF26" s="61">
        <f t="shared" si="8"/>
        <v>15</v>
      </c>
      <c r="CG26" s="61">
        <f t="shared" si="9"/>
        <v>15</v>
      </c>
      <c r="CH26" s="61">
        <f t="shared" si="10"/>
        <v>10</v>
      </c>
      <c r="CI26" s="61">
        <f t="shared" si="11"/>
        <v>100</v>
      </c>
      <c r="CJ26" s="61" t="str">
        <f t="shared" si="12"/>
        <v>Fuerte</v>
      </c>
      <c r="CK26" s="61" t="s">
        <v>171</v>
      </c>
      <c r="CL26" s="61" t="str">
        <f t="shared" si="13"/>
        <v>Fuerte</v>
      </c>
      <c r="CM26" s="61" t="str">
        <f t="shared" si="14"/>
        <v>Fuerte</v>
      </c>
      <c r="CN26" s="61" t="str">
        <f t="shared" si="15"/>
        <v>Fuerte</v>
      </c>
      <c r="CO26" s="61" t="s">
        <v>172</v>
      </c>
      <c r="CP26" s="61" t="s">
        <v>193</v>
      </c>
      <c r="CQ26" s="61">
        <f t="shared" si="16"/>
        <v>2</v>
      </c>
      <c r="CR26" s="61">
        <f t="shared" si="17"/>
        <v>1</v>
      </c>
      <c r="CS26" s="61">
        <f t="shared" si="18"/>
        <v>1</v>
      </c>
      <c r="CT26" s="61">
        <f t="shared" si="18"/>
        <v>3</v>
      </c>
      <c r="CU26" s="61" t="str">
        <f>IF(CP26&lt;&gt;"",INDEX('Ayuda Diligenciamiento'!$AG$11:$AK$15,MATCH(CS26,'Ayuda Diligenciamiento'!$AF$11:$AF$15,0),MATCH(CT26,'Ayuda Diligenciamiento'!$AG$10:$AK$10,0)),"")</f>
        <v>MODERADO</v>
      </c>
      <c r="CV26" s="60">
        <f t="shared" ref="CV26" si="20">IF(CU26="BAJO",1,IF(CU26="MODERADO",3,IF(CU26="MAYOR",4,0)))</f>
        <v>3</v>
      </c>
    </row>
  </sheetData>
  <mergeCells count="98">
    <mergeCell ref="A17:A22"/>
    <mergeCell ref="AZ18:AZ22"/>
    <mergeCell ref="BA18:BA22"/>
    <mergeCell ref="BD18:BD22"/>
    <mergeCell ref="X26:AE26"/>
    <mergeCell ref="AU18:AU22"/>
    <mergeCell ref="AV18:AV22"/>
    <mergeCell ref="AL18:AL22"/>
    <mergeCell ref="AM18:AM22"/>
    <mergeCell ref="AF18:AF22"/>
    <mergeCell ref="AG18:AG22"/>
    <mergeCell ref="AQ18:AQ22"/>
    <mergeCell ref="AR18:AR22"/>
    <mergeCell ref="AN18:AN22"/>
    <mergeCell ref="AT18:AT22"/>
    <mergeCell ref="AF17:AX17"/>
    <mergeCell ref="BE26:BL26"/>
    <mergeCell ref="BN26:BT26"/>
    <mergeCell ref="B24:F24"/>
    <mergeCell ref="G24:N24"/>
    <mergeCell ref="O24:V24"/>
    <mergeCell ref="X24:AE24"/>
    <mergeCell ref="BE24:BL24"/>
    <mergeCell ref="BN24:BT24"/>
    <mergeCell ref="B25:F25"/>
    <mergeCell ref="G25:N25"/>
    <mergeCell ref="O25:V25"/>
    <mergeCell ref="X25:AE25"/>
    <mergeCell ref="BE25:BL25"/>
    <mergeCell ref="B26:F26"/>
    <mergeCell ref="G26:N26"/>
    <mergeCell ref="O26:V26"/>
    <mergeCell ref="E1:AB1"/>
    <mergeCell ref="D2:J2"/>
    <mergeCell ref="K2:AB2"/>
    <mergeCell ref="D3:J3"/>
    <mergeCell ref="K3:AB3"/>
    <mergeCell ref="M15:BL15"/>
    <mergeCell ref="B16:AE16"/>
    <mergeCell ref="AF16:BD16"/>
    <mergeCell ref="BE16:BT16"/>
    <mergeCell ref="CU17:CU22"/>
    <mergeCell ref="CJ17:CJ22"/>
    <mergeCell ref="CK17:CK22"/>
    <mergeCell ref="CL17:CL22"/>
    <mergeCell ref="CM17:CM22"/>
    <mergeCell ref="CN17:CN22"/>
    <mergeCell ref="CO17:CO22"/>
    <mergeCell ref="CT17:CT22"/>
    <mergeCell ref="CO16:CV16"/>
    <mergeCell ref="BU16:CN16"/>
    <mergeCell ref="CI17:CI22"/>
    <mergeCell ref="BX17:BX22"/>
    <mergeCell ref="BY17:BY22"/>
    <mergeCell ref="BZ17:BZ22"/>
    <mergeCell ref="CA17:CA22"/>
    <mergeCell ref="CB17:CB22"/>
    <mergeCell ref="CC17:CC22"/>
    <mergeCell ref="CD17:CD22"/>
    <mergeCell ref="CE17:CE22"/>
    <mergeCell ref="CF17:CF22"/>
    <mergeCell ref="CG17:CG22"/>
    <mergeCell ref="CH17:CH22"/>
    <mergeCell ref="CV17:CV22"/>
    <mergeCell ref="CP17:CP22"/>
    <mergeCell ref="CQ17:CQ22"/>
    <mergeCell ref="CR17:CR22"/>
    <mergeCell ref="CS17:CS22"/>
    <mergeCell ref="BU17:BU22"/>
    <mergeCell ref="BV17:BV22"/>
    <mergeCell ref="BW17:BW22"/>
    <mergeCell ref="BB18:BB22"/>
    <mergeCell ref="BC18:BC22"/>
    <mergeCell ref="BM17:BM22"/>
    <mergeCell ref="BN17:BT22"/>
    <mergeCell ref="BE17:BL22"/>
    <mergeCell ref="BE23:BL23"/>
    <mergeCell ref="BN25:BT25"/>
    <mergeCell ref="BN23:BT23"/>
    <mergeCell ref="AI18:AI22"/>
    <mergeCell ref="AJ18:AJ22"/>
    <mergeCell ref="AK18:AK22"/>
    <mergeCell ref="AW18:AW22"/>
    <mergeCell ref="AX18:AX22"/>
    <mergeCell ref="AY18:AY22"/>
    <mergeCell ref="AS18:AS22"/>
    <mergeCell ref="AO18:AO22"/>
    <mergeCell ref="AP18:AP22"/>
    <mergeCell ref="B17:F22"/>
    <mergeCell ref="G17:N22"/>
    <mergeCell ref="O17:V22"/>
    <mergeCell ref="AH18:AH22"/>
    <mergeCell ref="O23:V23"/>
    <mergeCell ref="X23:AE23"/>
    <mergeCell ref="W17:W22"/>
    <mergeCell ref="X17:AE22"/>
    <mergeCell ref="B23:F23"/>
    <mergeCell ref="G23:N23"/>
  </mergeCells>
  <phoneticPr fontId="25" type="noConversion"/>
  <conditionalFormatting sqref="B23:B25 BU23:CV26 AF26:BD26 G23:V26 X26:AE244 W26:W275 BM26:BN26 X23:BN25">
    <cfRule type="cellIs" dxfId="31" priority="66" operator="equal">
      <formula>"MODERADO"</formula>
    </cfRule>
    <cfRule type="cellIs" dxfId="30" priority="67" operator="equal">
      <formula>"MAYOR"</formula>
    </cfRule>
    <cfRule type="cellIs" dxfId="29" priority="68" operator="equal">
      <formula>"CATASTRÓFICO"</formula>
    </cfRule>
  </conditionalFormatting>
  <conditionalFormatting sqref="B27:V244 AF27:CV244">
    <cfRule type="cellIs" dxfId="28" priority="61" operator="equal">
      <formula>"MODERADO"</formula>
    </cfRule>
    <cfRule type="cellIs" dxfId="27" priority="62" operator="equal">
      <formula>"MAYOR"</formula>
    </cfRule>
    <cfRule type="cellIs" dxfId="26" priority="63" operator="equal">
      <formula>"CATASTRÓFICO"</formula>
    </cfRule>
  </conditionalFormatting>
  <conditionalFormatting sqref="AZ17:BD17 BB18:BC18">
    <cfRule type="containsText" dxfId="25" priority="94" operator="containsText" text=".">
      <formula>NOT(ISERROR(SEARCH(".",AZ17)))</formula>
    </cfRule>
    <cfRule type="containsText" dxfId="24" priority="95" operator="containsText" text="MODERADO">
      <formula>NOT(ISERROR(SEARCH("MODERADO",AZ17)))</formula>
    </cfRule>
    <cfRule type="containsText" dxfId="23" priority="96" operator="containsText" text="MAYOR">
      <formula>NOT(ISERROR(SEARCH("MAYOR",AZ17)))</formula>
    </cfRule>
    <cfRule type="containsText" dxfId="22" priority="97" operator="containsText" text="CATASTRÓFICO">
      <formula>NOT(ISERROR(SEARCH("CATASTRÓFICO",AZ17)))</formula>
    </cfRule>
  </conditionalFormatting>
  <conditionalFormatting sqref="AZ8:BD9 AZ15:BD15 AZ23:BD1048576">
    <cfRule type="containsText" dxfId="21" priority="98" operator="containsText" text=".">
      <formula>NOT(ISERROR(SEARCH(".",AZ8)))</formula>
    </cfRule>
  </conditionalFormatting>
  <conditionalFormatting sqref="BE26:BL26">
    <cfRule type="cellIs" dxfId="20" priority="52" operator="equal">
      <formula>"MODERADO"</formula>
    </cfRule>
    <cfRule type="cellIs" dxfId="19" priority="53" operator="equal">
      <formula>"MAYOR"</formula>
    </cfRule>
    <cfRule type="cellIs" dxfId="18" priority="54" operator="equal">
      <formula>"CATASTRÓFICO"</formula>
    </cfRule>
  </conditionalFormatting>
  <conditionalFormatting sqref="A26">
    <cfRule type="cellIs" dxfId="17" priority="12" operator="equal">
      <formula>"MODERADO"</formula>
    </cfRule>
    <cfRule type="cellIs" dxfId="16" priority="13" operator="equal">
      <formula>"MAYOR"</formula>
    </cfRule>
    <cfRule type="cellIs" dxfId="15" priority="14" operator="equal">
      <formula>"CATASTRÓFICO"</formula>
    </cfRule>
  </conditionalFormatting>
  <conditionalFormatting sqref="A23:A25">
    <cfRule type="cellIs" dxfId="14" priority="16" operator="equal">
      <formula>"MODERADO"</formula>
    </cfRule>
    <cfRule type="cellIs" dxfId="13" priority="17" operator="equal">
      <formula>"MAYOR"</formula>
    </cfRule>
    <cfRule type="cellIs" dxfId="12" priority="18" operator="equal">
      <formula>"CATASTRÓFICO"</formula>
    </cfRule>
  </conditionalFormatting>
  <conditionalFormatting sqref="A23:A26">
    <cfRule type="cellIs" dxfId="11" priority="15" operator="equal">
      <formula>"BAJO"</formula>
    </cfRule>
  </conditionalFormatting>
  <conditionalFormatting sqref="B26">
    <cfRule type="cellIs" dxfId="10" priority="9" operator="equal">
      <formula>"MODERADO"</formula>
    </cfRule>
    <cfRule type="cellIs" dxfId="9" priority="10" operator="equal">
      <formula>"MAYOR"</formula>
    </cfRule>
    <cfRule type="cellIs" dxfId="8" priority="11" operator="equal">
      <formula>"CATASTRÓFICO"</formula>
    </cfRule>
  </conditionalFormatting>
  <conditionalFormatting sqref="AZ18:BA18">
    <cfRule type="containsText" dxfId="7" priority="5" operator="containsText" text=".">
      <formula>NOT(ISERROR(SEARCH(".",AZ18)))</formula>
    </cfRule>
    <cfRule type="containsText" dxfId="6" priority="6" operator="containsText" text="MODERADO">
      <formula>NOT(ISERROR(SEARCH("MODERADO",AZ18)))</formula>
    </cfRule>
    <cfRule type="containsText" dxfId="5" priority="7" operator="containsText" text="MAYOR">
      <formula>NOT(ISERROR(SEARCH("MAYOR",AZ18)))</formula>
    </cfRule>
    <cfRule type="containsText" dxfId="4" priority="8" operator="containsText" text="CATASTRÓFICO">
      <formula>NOT(ISERROR(SEARCH("CATASTRÓFICO",AZ18)))</formula>
    </cfRule>
  </conditionalFormatting>
  <conditionalFormatting sqref="BD18">
    <cfRule type="containsText" dxfId="3" priority="1" operator="containsText" text=".">
      <formula>NOT(ISERROR(SEARCH(".",BD18)))</formula>
    </cfRule>
    <cfRule type="containsText" dxfId="2" priority="2" operator="containsText" text="MODERADO">
      <formula>NOT(ISERROR(SEARCH("MODERADO",BD18)))</formula>
    </cfRule>
    <cfRule type="containsText" dxfId="1" priority="3" operator="containsText" text="MAYOR">
      <formula>NOT(ISERROR(SEARCH("MAYOR",BD18)))</formula>
    </cfRule>
    <cfRule type="containsText" dxfId="0" priority="4" operator="containsText" text="CATASTRÓFICO">
      <formula>NOT(ISERROR(SEARCH("CATASTRÓFICO",BD18)))</formula>
    </cfRule>
  </conditionalFormatting>
  <dataValidations count="12">
    <dataValidation type="list" allowBlank="1" showInputMessage="1" showErrorMessage="1" sqref="BU23:BU26">
      <formula1>"Asignado, No asignado"</formula1>
    </dataValidation>
    <dataValidation type="list" allowBlank="1" showInputMessage="1" showErrorMessage="1" sqref="BV23:BV26">
      <formula1>"Adecuado, Inadecuado"</formula1>
    </dataValidation>
    <dataValidation type="list" allowBlank="1" showInputMessage="1" showErrorMessage="1" sqref="BW23:BW26">
      <formula1>"Oportuna, Inoportuna"</formula1>
    </dataValidation>
    <dataValidation type="list" allowBlank="1" showInputMessage="1" showErrorMessage="1" sqref="BX23:BX26">
      <formula1>"Prevenir, Detectar, No es un control"</formula1>
    </dataValidation>
    <dataValidation type="list" allowBlank="1" showInputMessage="1" showErrorMessage="1" sqref="BY23:BY26">
      <formula1>"Confiable, No confiable"</formula1>
    </dataValidation>
    <dataValidation type="list" allowBlank="1" showInputMessage="1" showErrorMessage="1" sqref="BZ23:BZ26">
      <formula1>"Se investigan y se resuelven oportunamente, No se investigan y se resuelven oportunamente"</formula1>
    </dataValidation>
    <dataValidation type="list" allowBlank="1" showInputMessage="1" showErrorMessage="1" sqref="CA23:CA26">
      <formula1>"Completa, Incompleta, No existe"</formula1>
    </dataValidation>
    <dataValidation type="list" allowBlank="1" showInputMessage="1" showErrorMessage="1" sqref="CK23:CK26">
      <formula1>"Siempre se ejecuta, Algunas veces, No se ejecuta"</formula1>
    </dataValidation>
    <dataValidation type="list" allowBlank="1" showInputMessage="1" showErrorMessage="1" sqref="CO23:CO26">
      <formula1>"Directamente, No disminuye"</formula1>
    </dataValidation>
    <dataValidation type="list" allowBlank="1" showInputMessage="1" showErrorMessage="1" sqref="CP23:CP26">
      <formula1>"Directamente, Indirectamente, No disminuye"</formula1>
    </dataValidation>
    <dataValidation type="list" allowBlank="1" showInputMessage="1" showErrorMessage="1" sqref="AF23:AX26">
      <formula1>"SI, NO"</formula1>
    </dataValidation>
    <dataValidation type="list" allowBlank="1" showInputMessage="1" showErrorMessage="1" sqref="BA23:BA26">
      <formula1>"1,2,3,4,5"</formula1>
    </dataValidation>
  </dataValidation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162ee6-4e66-4e14-a6e7-b58e16b08be8" xsi:nil="true"/>
    <lcf76f155ced4ddcb4097134ff3c332f xmlns="4820a61c-938d-4a22-a923-c3c687ef55d9">
      <Terms xmlns="http://schemas.microsoft.com/office/infopath/2007/PartnerControls"/>
    </lcf76f155ced4ddcb4097134ff3c332f>
    <SharedWithUsers xmlns="d0162ee6-4e66-4e14-a6e7-b58e16b08be8">
      <UserInfo>
        <DisplayName>Dayan Patricia Pasaje Quiroga</DisplayName>
        <AccountId>69</AccountId>
        <AccountType/>
      </UserInfo>
      <UserInfo>
        <DisplayName>Leidy Johana Facundo Obando</DisplayName>
        <AccountId>48</AccountId>
        <AccountType/>
      </UserInfo>
      <UserInfo>
        <DisplayName>Sandra Milena Trujillo Vargas</DisplayName>
        <AccountId>27</AccountId>
        <AccountType/>
      </UserInfo>
      <UserInfo>
        <DisplayName>Diana Valentina Prieto Arias</DisplayName>
        <AccountId>114</AccountId>
        <AccountType/>
      </UserInfo>
      <UserInfo>
        <DisplayName>Jose Sebastian Estepa Andrade</DisplayName>
        <AccountId>9</AccountId>
        <AccountType/>
      </UserInfo>
      <UserInfo>
        <DisplayName>Yurani Ramos López</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455CDCAF36124EB13984980D9F8B72" ma:contentTypeVersion="15" ma:contentTypeDescription="Crear nuevo documento." ma:contentTypeScope="" ma:versionID="28e65c3150b3da6248e4e0d7385e1fe3">
  <xsd:schema xmlns:xsd="http://www.w3.org/2001/XMLSchema" xmlns:xs="http://www.w3.org/2001/XMLSchema" xmlns:p="http://schemas.microsoft.com/office/2006/metadata/properties" xmlns:ns2="4820a61c-938d-4a22-a923-c3c687ef55d9" xmlns:ns3="d0162ee6-4e66-4e14-a6e7-b58e16b08be8" targetNamespace="http://schemas.microsoft.com/office/2006/metadata/properties" ma:root="true" ma:fieldsID="a4e58fc536f6ab875527bd1d76226cb7" ns2:_="" ns3:_="">
    <xsd:import namespace="4820a61c-938d-4a22-a923-c3c687ef55d9"/>
    <xsd:import namespace="d0162ee6-4e66-4e14-a6e7-b58e16b08b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0a61c-938d-4a22-a923-c3c687ef5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162ee6-4e66-4e14-a6e7-b58e16b08b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2c456bd1-e2ea-4dc4-8abe-aaf919d7ea17}" ma:internalName="TaxCatchAll" ma:showField="CatchAllData" ma:web="d0162ee6-4e66-4e14-a6e7-b58e16b08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FF3FB-D379-4468-80BE-99D93FF73760}">
  <ds:schemaRefs>
    <ds:schemaRef ds:uri="http://schemas.microsoft.com/sharepoint/v3/contenttype/forms"/>
  </ds:schemaRefs>
</ds:datastoreItem>
</file>

<file path=customXml/itemProps2.xml><?xml version="1.0" encoding="utf-8"?>
<ds:datastoreItem xmlns:ds="http://schemas.openxmlformats.org/officeDocument/2006/customXml" ds:itemID="{561AEDB3-32E2-402E-AA6F-761A0642C691}">
  <ds:schemaRef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2006/documentManagement/types"/>
    <ds:schemaRef ds:uri="4820a61c-938d-4a22-a923-c3c687ef55d9"/>
    <ds:schemaRef ds:uri="http://schemas.microsoft.com/office/infopath/2007/PartnerControls"/>
    <ds:schemaRef ds:uri="d0162ee6-4e66-4e14-a6e7-b58e16b08be8"/>
    <ds:schemaRef ds:uri="http://schemas.microsoft.com/office/2006/metadata/properties"/>
  </ds:schemaRefs>
</ds:datastoreItem>
</file>

<file path=customXml/itemProps3.xml><?xml version="1.0" encoding="utf-8"?>
<ds:datastoreItem xmlns:ds="http://schemas.openxmlformats.org/officeDocument/2006/customXml" ds:itemID="{CE484BCE-6F84-4290-95BD-46C6D5E39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0a61c-938d-4a22-a923-c3c687ef55d9"/>
    <ds:schemaRef ds:uri="d0162ee6-4e66-4e14-a6e7-b58e16b0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Ayuda Diligenciamiento</vt:lpstr>
      <vt:lpstr>Inventario</vt:lpstr>
      <vt:lpstr>Planeación y Direccionamiento E</vt:lpstr>
      <vt:lpstr>Gestión de Comunicaciones</vt:lpstr>
      <vt:lpstr>Explotación de JSA</vt:lpstr>
      <vt:lpstr>Gestión Financiera y Contable</vt:lpstr>
      <vt:lpstr>Gestión de Recaudo</vt:lpstr>
      <vt:lpstr>Control, Inspección y Fiscaliza</vt:lpstr>
      <vt:lpstr>Atención y Servicio al Cliente</vt:lpstr>
      <vt:lpstr>Gestión del Talento Humano</vt:lpstr>
      <vt:lpstr>Gestión de Bienes y Servicios</vt:lpstr>
      <vt:lpstr>Gestión Documental</vt:lpstr>
      <vt:lpstr>Gestión de las Tecnologías</vt:lpstr>
      <vt:lpstr>Gestión Jurídica</vt:lpstr>
      <vt:lpstr>Evaluación Independiente y Cont</vt:lpstr>
      <vt:lpstr>Cumplimiento y Gestión LAFT</vt:lpstr>
      <vt:lpstr>Control Interno Disciplinario</vt:lpstr>
      <vt:lpstr>Protección de Datos Personales</vt:lpstr>
      <vt:lpstr>Cumplimiento y Gestión SGAS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Yurani Ramos López</cp:lastModifiedBy>
  <cp:revision/>
  <dcterms:created xsi:type="dcterms:W3CDTF">2023-08-02T21:56:53Z</dcterms:created>
  <dcterms:modified xsi:type="dcterms:W3CDTF">2025-02-24T14:16:49Z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0x010100FC455CDCAF36124EB13984980D9F8B72</vt:lpwstr>
  </property>
  <property fmtid="{D5CDD505-2E9C-101B-9397-08002B2CF9AE}" pid="3" name="MediaServiceImageTags">
    <vt:lpwstr/>
  </property>
</Properties>
</file>