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6"/>
  <workbookPr/>
  <mc:AlternateContent xmlns:mc="http://schemas.openxmlformats.org/markup-compatibility/2006">
    <mc:Choice Requires="x15">
      <x15ac:absPath xmlns:x15ac="http://schemas.microsoft.com/office/spreadsheetml/2010/11/ac" url="C:\Users\manue\Downloads\"/>
    </mc:Choice>
  </mc:AlternateContent>
  <xr:revisionPtr revIDLastSave="0" documentId="8_{67FD9152-1331-40E6-A8F2-0138E21B2ADC}" xr6:coauthVersionLast="47" xr6:coauthVersionMax="47" xr10:uidLastSave="{00000000-0000-0000-0000-000000000000}"/>
  <bookViews>
    <workbookView xWindow="-120" yWindow="-120" windowWidth="20730" windowHeight="11040" tabRatio="437" xr2:uid="{00000000-000D-0000-FFFF-FFFF00000000}"/>
  </bookViews>
  <sheets>
    <sheet name="CB-0402F_P.MEJORAMIENTO" sheetId="8" r:id="rId1"/>
  </sheets>
  <definedNames>
    <definedName name="_xlnm._FilterDatabase" localSheetId="0" hidden="1">'CB-0402F_P.MEJORAMIENTO'!$A$3:$BK$7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17" i="8" l="1"/>
  <c r="BI18" i="8"/>
  <c r="BI19" i="8"/>
  <c r="BI20" i="8"/>
  <c r="BI21" i="8"/>
  <c r="BI22" i="8"/>
  <c r="BI23" i="8"/>
  <c r="BI24" i="8"/>
  <c r="BI25" i="8"/>
  <c r="BI26" i="8"/>
  <c r="BI27" i="8"/>
  <c r="AX27" i="8"/>
  <c r="AX26" i="8"/>
  <c r="AX25" i="8"/>
  <c r="AX24" i="8"/>
  <c r="AX23" i="8"/>
  <c r="AX22" i="8"/>
  <c r="AX21" i="8"/>
  <c r="AX20" i="8"/>
  <c r="AX19" i="8"/>
  <c r="AX18" i="8"/>
  <c r="AS18" i="8"/>
  <c r="AT18" i="8"/>
  <c r="AU18" i="8"/>
  <c r="AS19" i="8"/>
  <c r="AT19" i="8"/>
  <c r="AU19" i="8"/>
  <c r="AS20" i="8"/>
  <c r="AT20" i="8"/>
  <c r="AU20" i="8"/>
  <c r="AS21" i="8"/>
  <c r="AT21" i="8"/>
  <c r="AU21" i="8"/>
  <c r="AS22" i="8"/>
  <c r="AT22" i="8" s="1"/>
  <c r="AU22" i="8"/>
  <c r="AS23" i="8"/>
  <c r="AT23" i="8"/>
  <c r="AU23" i="8"/>
  <c r="AS24" i="8"/>
  <c r="AT24" i="8" s="1"/>
  <c r="AU24" i="8"/>
  <c r="AS25" i="8"/>
  <c r="AT25" i="8" s="1"/>
  <c r="AU25" i="8"/>
  <c r="AS26" i="8"/>
  <c r="AT26" i="8"/>
  <c r="AU26" i="8"/>
  <c r="AS27" i="8"/>
  <c r="AT27" i="8"/>
  <c r="AU27" i="8"/>
  <c r="AT28" i="8"/>
  <c r="AX28" i="8" s="1"/>
  <c r="BI28" i="8" s="1"/>
  <c r="AU28" i="8"/>
  <c r="AT17" i="8"/>
  <c r="AJ17" i="8"/>
  <c r="AA17" i="8"/>
  <c r="AJ13" i="8"/>
  <c r="AK13" i="8" s="1"/>
  <c r="AL13" i="8" s="1"/>
  <c r="AJ20" i="8"/>
  <c r="AK20" i="8" s="1"/>
  <c r="AL20" i="8" s="1"/>
  <c r="AJ21" i="8"/>
  <c r="AK21" i="8" s="1"/>
  <c r="AJ23" i="8"/>
  <c r="AK23" i="8" s="1"/>
  <c r="AL23" i="8" s="1"/>
  <c r="AJ22" i="8"/>
  <c r="AK22" i="8" s="1"/>
  <c r="AO22" i="8" s="1"/>
  <c r="AJ24" i="8"/>
  <c r="AK24" i="8" s="1"/>
  <c r="AO24" i="8" s="1"/>
  <c r="AJ26" i="8"/>
  <c r="AK26" i="8" s="1"/>
  <c r="AL26" i="8" s="1"/>
  <c r="AJ27" i="8"/>
  <c r="AK27" i="8" s="1"/>
  <c r="AL27" i="8" s="1"/>
  <c r="BI17" i="8" l="1"/>
  <c r="AU17" i="8"/>
  <c r="AO23" i="8"/>
  <c r="AO20" i="8"/>
  <c r="AO13" i="8"/>
  <c r="AO27" i="8"/>
  <c r="AL24" i="8"/>
  <c r="AO26" i="8"/>
  <c r="AL21" i="8"/>
  <c r="AO21" i="8"/>
  <c r="AL22" i="8"/>
  <c r="AJ28" i="8"/>
  <c r="AK28" i="8" s="1"/>
  <c r="AO28" i="8" s="1"/>
  <c r="AJ19" i="8"/>
  <c r="AK19" i="8" s="1"/>
  <c r="AK17" i="8"/>
  <c r="AL17" i="8" s="1"/>
  <c r="AJ9" i="8"/>
  <c r="AK9" i="8" s="1"/>
  <c r="AL9" i="8" s="1"/>
  <c r="AO17" i="8" l="1"/>
  <c r="AL19" i="8"/>
  <c r="AO19" i="8"/>
  <c r="AL28" i="8"/>
  <c r="AJ10" i="8"/>
  <c r="AK10" i="8" s="1"/>
  <c r="AL10" i="8" s="1"/>
  <c r="AA9" i="8"/>
  <c r="AB9" i="8" s="1"/>
  <c r="AF9" i="8" s="1"/>
  <c r="AA10" i="8"/>
  <c r="AB10" i="8" s="1"/>
  <c r="AJ8" i="8"/>
  <c r="AK8" i="8" s="1"/>
  <c r="AL8" i="8" s="1"/>
  <c r="AO10" i="8" l="1"/>
  <c r="AO8" i="8"/>
  <c r="AO9" i="8"/>
  <c r="AC10" i="8"/>
  <c r="AF10" i="8"/>
  <c r="AC9" i="8"/>
  <c r="AA12" i="8"/>
  <c r="AA11" i="8"/>
  <c r="AA28" i="8" l="1"/>
  <c r="AB28" i="8" s="1"/>
  <c r="AF28" i="8" s="1"/>
  <c r="AA27" i="8"/>
  <c r="AB27" i="8" s="1"/>
  <c r="AA26" i="8"/>
  <c r="AB26" i="8" s="1"/>
  <c r="AA24" i="8"/>
  <c r="AB24" i="8" s="1"/>
  <c r="AA22" i="8"/>
  <c r="AB22" i="8" s="1"/>
  <c r="AC22" i="8" s="1"/>
  <c r="AA23" i="8"/>
  <c r="AB23" i="8" s="1"/>
  <c r="AC23" i="8" s="1"/>
  <c r="AA21" i="8"/>
  <c r="AB21" i="8" s="1"/>
  <c r="AA20" i="8"/>
  <c r="AB20" i="8" s="1"/>
  <c r="AF20" i="8" s="1"/>
  <c r="AA19" i="8"/>
  <c r="AB19" i="8" s="1"/>
  <c r="AF19" i="8" s="1"/>
  <c r="AA14" i="8"/>
  <c r="AB14" i="8" s="1"/>
  <c r="AC14" i="8" s="1"/>
  <c r="AA15" i="8"/>
  <c r="AB15" i="8" s="1"/>
  <c r="AA16" i="8"/>
  <c r="AB16" i="8" s="1"/>
  <c r="AC16" i="8" s="1"/>
  <c r="AB17" i="8"/>
  <c r="AC17" i="8" s="1"/>
  <c r="AA18" i="8"/>
  <c r="AB18" i="8" s="1"/>
  <c r="AC18" i="8" s="1"/>
  <c r="AA25" i="8"/>
  <c r="AB25" i="8" s="1"/>
  <c r="AC25" i="8" s="1"/>
  <c r="Y22" i="8"/>
  <c r="Y23" i="8" s="1"/>
  <c r="AF15" i="8" l="1"/>
  <c r="AC15" i="8"/>
  <c r="AF26" i="8"/>
  <c r="AC26" i="8"/>
  <c r="AF24" i="8"/>
  <c r="AC24" i="8"/>
  <c r="AC28" i="8"/>
  <c r="AF23" i="8"/>
  <c r="AF22" i="8"/>
  <c r="AC27" i="8"/>
  <c r="AF27" i="8"/>
  <c r="AF25" i="8"/>
  <c r="AF17" i="8"/>
  <c r="AF18" i="8"/>
  <c r="AF16" i="8"/>
  <c r="AF14" i="8"/>
  <c r="AF21" i="8"/>
  <c r="AC21" i="8"/>
  <c r="AC20" i="8"/>
  <c r="AC19" i="8"/>
  <c r="AB11" i="8"/>
  <c r="AA13" i="8"/>
  <c r="AB13" i="8" s="1"/>
  <c r="AF13" i="8" s="1"/>
  <c r="AB12" i="8"/>
  <c r="AC12" i="8" s="1"/>
  <c r="AC11" i="8" l="1"/>
  <c r="AF11" i="8"/>
  <c r="AC13" i="8"/>
  <c r="AF12" i="8"/>
</calcChain>
</file>

<file path=xl/sharedStrings.xml><?xml version="1.0" encoding="utf-8"?>
<sst xmlns="http://schemas.openxmlformats.org/spreadsheetml/2006/main" count="424" uniqueCount="250">
  <si>
    <t>IDENTIFICACIÓN DEL HALLAZGO</t>
  </si>
  <si>
    <t>ESTABLECIMIENTO ACCIONES DE MEJORA</t>
  </si>
  <si>
    <t>PRIMER SEGUIMIENTO CONTRALORIA  DE 2022</t>
  </si>
  <si>
    <t xml:space="preserve"> SEGUNDO SEGUIMIENTO DE 2022</t>
  </si>
  <si>
    <t xml:space="preserve"> TERCER SEGUIMIENTO DE 2022</t>
  </si>
  <si>
    <t xml:space="preserve"> CUARTO SEGUIMIENTO DE 2018</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</si>
  <si>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</si>
  <si>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</si>
  <si>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</si>
  <si>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</si>
  <si>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</si>
  <si>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</si>
  <si>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</si>
  <si>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</si>
  <si>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</si>
  <si>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</si>
  <si>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</si>
  <si>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</si>
  <si>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</si>
  <si>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</si>
  <si>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</si>
  <si>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</si>
  <si>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</si>
  <si>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</si>
  <si>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</si>
  <si>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</si>
  <si>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</si>
  <si>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</si>
  <si>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</si>
  <si>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</si>
  <si>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</si>
  <si>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</si>
  <si>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</si>
  <si>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</si>
  <si>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</si>
  <si>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</si>
  <si>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Estado de la acción en la entidad</t>
  </si>
  <si>
    <t>3.Fecha seguimiento</t>
  </si>
  <si>
    <t>3.Evidencias o soportes ejecución acción de mejora</t>
  </si>
  <si>
    <t>3.Actividades realizadas  a la fecha</t>
  </si>
  <si>
    <t>3.Resultado del indicador</t>
  </si>
  <si>
    <t>3. 50% avance en ejecución de la meta</t>
  </si>
  <si>
    <t>3.Alerta</t>
  </si>
  <si>
    <t>3.Analisis - Seguimiento OCI4</t>
  </si>
  <si>
    <t xml:space="preserve">Estado de la acción </t>
  </si>
  <si>
    <t>4.Fecha seguimiento</t>
  </si>
  <si>
    <t>4.Detalle del avance de la acción de mejora</t>
  </si>
  <si>
    <t>4.Actividades realizadas  a la fecha</t>
  </si>
  <si>
    <t>4.Resultado del indicador</t>
  </si>
  <si>
    <t>4. 75% avance en ejecución de la meta</t>
  </si>
  <si>
    <t>4.Alerta</t>
  </si>
  <si>
    <t>4.Analisis - Seguimiento OCI4</t>
  </si>
  <si>
    <t>4.Auditor que realizó el seguimiento</t>
  </si>
  <si>
    <t>Estado de la acción</t>
  </si>
  <si>
    <t>4.Evidencias o soportes ejecución acción de mejora</t>
  </si>
  <si>
    <t>4. 100% avance en ejecución de la meta</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</si>
  <si>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</si>
  <si>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</si>
  <si>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</si>
  <si>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</si>
  <si>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</si>
  <si>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</si>
  <si>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</si>
  <si>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</si>
  <si>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</si>
  <si>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</si>
  <si>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</si>
  <si>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</si>
  <si>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</si>
  <si>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</si>
  <si>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</si>
  <si>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</si>
  <si>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</si>
  <si>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</si>
  <si>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</si>
  <si>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</si>
  <si>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</si>
  <si>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</si>
  <si>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</si>
  <si>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</si>
  <si>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</si>
  <si>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</si>
  <si>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Externo</t>
  </si>
  <si>
    <t>AUDITORÍA DE DESEMPEÑO Apuestas 70-Vigencia pad 2021</t>
  </si>
  <si>
    <t>2020-2021</t>
  </si>
  <si>
    <t>3.5.1</t>
  </si>
  <si>
    <t>Hallazgo administrativo por no aplicar las multas pactadas en la cláusula décimo tercera del Contrato de Concesión No. 068 de 2016, ante el incumplimiento en el pago por concepto de rentabilidad mínima para la vigencia 2019 por parte del Grupo Empresarial en Línea S.A.</t>
  </si>
  <si>
    <t>Falta de conocimiento del supervisor del contrato, del procedimiento interno para iniciar las acciones a iniciar con ocasión a los incumplimientos contractuales, que puedan poner en riesgo su ejecución.</t>
  </si>
  <si>
    <t>Definir  el procedimiento de imposicion de multas, sanciones y declaratoria de incumplimiento contractual, con el fin de incluir las acciones y términos perentorios y precisos para la declaratoria del incumplimiento contractual, así como la aplicación de las sanciones o multas a que haya lugar.</t>
  </si>
  <si>
    <t>Procedimiento aprobado</t>
  </si>
  <si>
    <t>Secretaria General</t>
  </si>
  <si>
    <t>Procedimineto aprobado / Procedimiento diseñado</t>
  </si>
  <si>
    <t>2021/04/01</t>
  </si>
  <si>
    <t>2021/05/31</t>
  </si>
  <si>
    <t>ABIERTO</t>
  </si>
  <si>
    <t>Pendiente por cierre de la contraloría.</t>
  </si>
  <si>
    <t>Capacitar a todos los supervisores en la aplicación del procedimiento de imposicion de multas, sanciones y declaratoria de incumplimiento contractual</t>
  </si>
  <si>
    <t>Capacitacion</t>
  </si>
  <si>
    <t>Secretaria General y Unidad de Talento Humano</t>
  </si>
  <si>
    <t>Capacitación efectuada / Capacitación programada</t>
  </si>
  <si>
    <t>2021/06/01</t>
  </si>
  <si>
    <t>2021/12/31</t>
  </si>
  <si>
    <t>Cambios normativos en materia de la rentabilidad mínima por la operación del juego de apuestas permanentes que no fueron previstos en la etapa precontractual de asignacion de riesgos y que generaron una inseguridad jurídica para resolver el conflicto durante la etapa de ejecución contractual.</t>
  </si>
  <si>
    <t>Realizar una adecuada identificación, tipificacion y asignación de riesgos en la etapa preecontractual, que incluya la valoración de los mismos, por cambios normativos los cuales deben verse reflejados en la matriz de riesgos del proceso contractual.</t>
  </si>
  <si>
    <t>Matriz de Riesgos del respectivo proceso contractual con inclusión de riesgos jurídicos</t>
  </si>
  <si>
    <t>Secretaria General - Unidad de Apuestas y Control de Juegos</t>
  </si>
  <si>
    <t>Matriz de riesgo elaborado / Matriz de riesgo con el cumplimiento de las condiciones estipuladas</t>
  </si>
  <si>
    <t>2021/03/01</t>
  </si>
  <si>
    <t>2021/11/30</t>
  </si>
  <si>
    <t>INFORME PRELIMINAR DE AUDITORÍA DE REGULARIDAD
Código de Auditoría No. 76, 2020-PAD 2021</t>
  </si>
  <si>
    <t>2021 2021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</si>
  <si>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</si>
  <si>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</si>
  <si>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</si>
  <si>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</si>
  <si>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</si>
  <si>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</si>
  <si>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La evidencia sumistrada no es suficiente para recomendar al ente de Control su cierre, toda vez que, unicamente fueron aportados: 1) La programación de la reunión con el personal de Compra Eficiente y 2) dos pantallazos de la reunión en teams.
Por lo anterior se recomienda, por lo menos generar una memoria del contenido de la capacitación</t>
  </si>
  <si>
    <t>Se sugiere el cierre de la acción, toda vez que, mediante correo de fecha 10 de marzo del 2022, la Secretaría G remitió memoria de capacitación que relaciona la guía para comprar por la Tienda Virtual del Estado Colombiano (paso a paso del proceso para comprar); así mismo, se remite acta de la capacitación debidamente firmada por los aistentes.</t>
  </si>
  <si>
    <t>Manuela Hernándz J.</t>
  </si>
  <si>
    <t xml:space="preserve">ACTUALIZACIÓN Y SOCIALIZACIÓN DEL PROCEDIMIENTO PARA LA CONTRATACIÓN A TRAVÉS DE LA TIENDA VIRTUAL INLUYENDO PUNTO DE CONTROL
</t>
  </si>
  <si>
    <t>Procedimiento actualizado</t>
  </si>
  <si>
    <t xml:space="preserve">Posible incumplimiento: Pendiente de entrega de evidencias por parte del área responsable para respectiva validación por pate de la OCI. </t>
  </si>
  <si>
    <t>Pro 103-416-2 fecha 20-12-21, modificación del procedimiento; refuerzan controles</t>
  </si>
  <si>
    <t xml:space="preserve">Se sugiere el cierre de la acción, toda vez que, en correo del 23 de marzo del 2022, la Secretaría G adjunta procedimiento Pro 103-416-2 Tienda virtual del estado Colombiano, cuya modificación fue el 20 de diciembre del 2021, actualizando actividades y reforzando controles; así mismo, se adjunta acta de CIDGYD de la sesión del 20 de diciembre del 2021, donde fueron aprobados los ajustes realizados al citado procedimiento. </t>
  </si>
  <si>
    <t>FORMULACIÓN DEL PROCEDIMIENTO PARA LA ADQUISICIÓN DE RECURSOS TECNOLÓGICOS</t>
  </si>
  <si>
    <t xml:space="preserve">Procedimiento </t>
  </si>
  <si>
    <t xml:space="preserve">Se sugiere el cierre de la acción, toda vez que, en el acta del 20 de diciembre del 2021 de la sesión del CIDGYD, fue aprobado el Procedimiento para la Adquisición de Bienes Tecnológicos. 
Pendiente de retroalimentación para aprobación en el CIDGYD. </t>
  </si>
  <si>
    <t>Andrey Puerto S.</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</si>
  <si>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</si>
  <si>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</si>
  <si>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</si>
  <si>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</si>
  <si>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</si>
  <si>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</si>
  <si>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Para la vigencia 2021 se han elaborado y publicado en la pagina web los siguientes informes de ejecución del proyecto de inversión de los tres primeros trimestres del 2021.
El informe correspondiente al cuarto trimestre se radicará y publicará en lo que resta de enero de 2022. En sesiones del CIGYD llevadas a cabo los días: 24 de febrero de 2021, 12 de mayo, 11 de junio, 30 de julio, 11 de agosto, 23 de septiembre, 12 de octubre, 10 de noviembre y 20 de diciembre, Se presentaron los avances en la ejecución del proyecto de inversión de la Lotería de Bogotá.</t>
  </si>
  <si>
    <t xml:space="preserve">En la vigencia 2021, se realizaron 9 reuniones de seguimiento a las actividades contempladas dentro del proyecto de inversión de la entidad ante el CIDGYD. No obstante, si bien es cierto la acción iniciaba el 01 de octrubre del 2021 y posterior a ello, se identifican unicamente 3 reuniones. Se observa que la entidad desde febrero del 2021, sesionaba reuniones de seguimiento a los proyectos de inversión.  </t>
  </si>
  <si>
    <t>CUMPLIDA</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</si>
  <si>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</si>
  <si>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</si>
  <si>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</si>
  <si>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</si>
  <si>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</si>
  <si>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Para la vigencia 2021 se han elaborado y publicado los siguientes informes de ejecución del proyecto de inversión, donde se asocian las metas de los ODS:
a) Primer trimestre: https://loteriadebogota.com/wp-content/uploads/files/planeacion/INFORME_PI_TRI1_2021.pdf
b) Segundo trimestre: https://loteriadebogota.com/wp-content/uploads/files/planeacion/INFORME_PI_TRI2_2021.pdf
c) Tercer trimestre: https://loteriadebogota.com/wp-content/uploads/files/planeacion/INFORME_PI_TRI3_2021.pdf
El informe correspondiente al cuarto trimestre se radicará y publicará en lo que resta de enero de 2022.</t>
  </si>
  <si>
    <t xml:space="preserve">Desde el segundo trimestre del 2021, se incluyó en el informe de ejecución del proyecto de inversión, el seguimiento al avace del ODS N°16. "Paz, justicia e instituciones sólidas", asociadas a la meta de la ODS 16.6. Crear a todos los niveles instituciones eficaces y transparentes que rindan cuentas, evidenciando una ejecución a 31 de diciembre del 2021 del 100% y 99,99% respectivamente.  
No obstante, en las evidencias suministradas no se identificó la remisión de las copias de tres de los cuatro informes a la Secretaría Distrital de Planeación. </t>
  </si>
  <si>
    <t>Remitir copia del informe de ejecución trimestral del proyecto de invesión a la Secretaría Distrital de Planeación, con el fin de evitar inconsistencias en la identificación de los ODS.</t>
  </si>
  <si>
    <t>La Secretaría Distrital de Hacienda consolida la información sectorial para enviar a la Secretaría Distrital de Planeación, por tal motivo, se ha enviado la información mediante correo electrónico de la ejecución del proyecto de inversión a la Secretaría Distrital de Hacienda, como cabeza de sector.</t>
  </si>
  <si>
    <t xml:space="preserve">Posible incumplimiento: De la evidencia sumistrada se identificó el envío en febrero del 2022 de uno de los cuatro  informes de inversión vigencia 2021 de la entida a SDP. De acuerdo a lo informado por los responsables del proceso, en la vigencia 2021, no se remitíeron correos con copia del informe a la Secretaría Distrital de Planeación, teniendo en cuenta que la Secretaría Distrital de Hacienda consolida la información sectorial para remitir a dicho ente de control. No obstante, esta oficina considera que la justificación por parte del responsable no responde a la acción formulada.
Se recomienda realizar el envío de los informes faltantes de la vigencia 2021 a la SDP, con el fin de dar cumplimiento a la acción formulada. Sin embargo, es posible que el ente de control no acepte la evidencia por cuanto la acción  debía finalizar en enero del 2022. 
</t>
  </si>
  <si>
    <t xml:space="preserve">Se sugiere el cierre de la acción, toda vez que, el 01 de abril del 2022, desde la O. de Planeación estratégica se remitieron los informes de seguimiento a inversión del I, II y III trimestre del 2021 a la la Secretaría Distrital de Planeación en cumplimiento con la acción de mejora formulada. </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</si>
  <si>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</si>
  <si>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</si>
  <si>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</si>
  <si>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cuenta 24072001</t>
  </si>
  <si>
    <t>Avance en la depuración de la cuenta contable 24072001- Recaudo Consignaciones No Identificadas</t>
  </si>
  <si>
    <t>Unidad Financiera y Contable</t>
  </si>
  <si>
    <t>Se adjunta Res.2016 de 2021 "por medo de la cual se ordena la depuración y saneamiento de partidas contables" ; Acta de CSC de fecha 2 y 11 de nov.de 2021;  registro Contables del 30/11//2021.</t>
  </si>
  <si>
    <t>Se validan las evidencias reportadas y se da cierre a la acción de mejora para solucionar el hallazgo.</t>
  </si>
  <si>
    <t>Divia Castillo</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</si>
  <si>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</si>
  <si>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</si>
  <si>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</si>
  <si>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</si>
  <si>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</si>
  <si>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Se adjunta  Res. 240 del 30/12/2021 "por medio de la cua se ordena la depuración y saneamiento de unas partidas contables" ; acta de CSC No.007 de 29/12/2021; ficha de sanemiento contable No. 13 del 22/12/2021; Registro Contable de fecha 30/12/2021.</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</si>
  <si>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</si>
  <si>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</si>
  <si>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</si>
  <si>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</si>
  <si>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</si>
  <si>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Se ajustó el procedimiento, se solcitó a la Secretaría General informe fallos judiciales que tengan incidencia en los estados financieros</t>
  </si>
  <si>
    <t xml:space="preserve">Se reporta formato PRO-310-249-10 Generación de Estados Financieros ajustado y aprobado en CIDGYD sesionado el 16 de septiembre del 2021.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</si>
  <si>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</si>
  <si>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</si>
  <si>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</si>
  <si>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</si>
  <si>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</si>
  <si>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</si>
  <si>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Se solicitó a la Mesa de Servicio la creación del módulo, estamos a la espera de la implementación.</t>
  </si>
  <si>
    <t>Se  reporta  correo electronico del 22/02/2022 "Seguimiento Modulo de prestamos"  de gestión. proyectos@loteriade bogota.com, donde se observa que el modulo préstamos se encuentra creado, pero presenta inconsistencias; por lo tanto, se recomienda su seguimiento para obtener la implementación efectiva del módulo de control de créditos a trabajadores y extrabajadores.</t>
  </si>
  <si>
    <t>17/03/2022</t>
  </si>
  <si>
    <t>Se solicitó a Sistemas la creación del nuevo módulo, se envía seguimiento del área</t>
  </si>
  <si>
    <t xml:space="preserve">Si bien la acción de mejora formulada se encuentra en termino, en correo electrónico del 31 de marzo del 2022 no se reportó evidiencia de la solicitud efectuada a la Oficina de Sistemas para la impletación del modulo de control de créditos a trabajadores y extrabajadores
Se recomienda el envío de las evidencias que sustenten las actividades realizadas, para revisión y validación por parte de la OCI.
</t>
  </si>
  <si>
    <t>Manuela Hernández J. - Divia Castillo</t>
  </si>
  <si>
    <t>30/06/2022</t>
  </si>
  <si>
    <t xml:space="preserve">Se solicitó a Sistemas la creación del nuevo módulo, se envía seguimiento del área, se estime </t>
  </si>
  <si>
    <r>
      <rPr>
        <b/>
        <sz val="9"/>
        <color rgb="FF000000"/>
        <rFont val="Calibri"/>
      </rPr>
      <t>ALERTA DE POSIBLE INCUMPLIMIENTO;</t>
    </r>
    <r>
      <rPr>
        <sz val="9"/>
        <color rgb="FF000000"/>
        <rFont val="Calibri"/>
      </rPr>
      <t xml:space="preserve"> Teniendo en cuenta lo reportado por la Unidad Financiera y Contable respecto de la implementación del modulo de créditos en el aplicativo, fue copiado a OCI correo electrónico del 22 de julio remitido desde la Unidad Financiera reiterándo la solicitud a la Oficina de Sistemas y Secretaría General de la implementación e este modulo.  
No obstante, esta Oficina genera la alerta a la administración por un posible incumplimiento dado que la fecha de terminación es 31/08/2022, es decir en un mes. 
Fecha de inicio de la acción: 01/10/2021
- Jefe finaniera alerta sobre proximo vencimiento de la acción.</t>
    </r>
  </si>
  <si>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</si>
  <si>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</si>
  <si>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</si>
  <si>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</si>
  <si>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Res.2016 de 2021 "por medo de la cual se ordena la depuración y saneamiento de partidas contables" ; Acta de CSC de fecha 2 y 11 de nov.de 2021;  registro Contables del 30/11//2021.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</si>
  <si>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</si>
  <si>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</si>
  <si>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</si>
  <si>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</si>
  <si>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</si>
  <si>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r>
      <t xml:space="preserve">Posile incumplimiento: Aunque fueron suministradas como evidencias tres ordenes de pago asociadas con cesantias, no se identifica evidencia que sustente la acción formulada por la entidad para el cierre del hallazgo </t>
    </r>
    <r>
      <rPr>
        <b/>
        <i/>
        <sz val="9"/>
        <color theme="1"/>
        <rFont val="Calibri"/>
        <family val="2"/>
        <scheme val="minor"/>
      </rPr>
      <t>"Realizar los ajustes correspondientes a la parametrización contable de la orden de pago con la cual se registra el pago de las cesantias e intereses de cesantías"</t>
    </r>
    <r>
      <rPr>
        <b/>
        <sz val="9"/>
        <color theme="1"/>
        <rFont val="Calibri"/>
        <family val="2"/>
        <scheme val="minor"/>
      </rPr>
      <t xml:space="preserve">
Se recomienda aportar la evdiencia que sustente el cumplimiento de la acción lo antes posible dado que esta tenía como fecha de término el 31 de enero del 2022. </t>
    </r>
  </si>
  <si>
    <t>Se ajustó la parametrización de la Orden de Pago de Cesantías. OP 2172 , 2176, 2174</t>
  </si>
  <si>
    <t>Se sugiere el cierre de la acción, toda vez que, el 07 de abril del 2022, la U. Financiera y Contable remitió evidencia de la parametrización en la causación de las cesantias en las ordenes de pago; antes se causaba en la cuenta 24909001 Otras cuentas por pagar, ahora en la cuenta 25110201 Cesantias (ordenes de pago 2174, 2175 y 2176)</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</si>
  <si>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</si>
  <si>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</si>
  <si>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</si>
  <si>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</si>
  <si>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</si>
  <si>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Posible incumplimiento: El 28 de febrero del 2022, se programó reunión entre la Gerencia, Oficina de Control Interno y el área de Contabilidad, donde esta última presentó la programación de reuniones para sesionarlas en marzo del 2022 con el fin de actualizar el Manual de Políticas Contables. 
No obstante, se recomienda suscribir las actas de las mesas técnicas a desarrollar en cumplimiento de la acción formulada. 
Adicionalmente, se identificó que esta acción debía cumplirse a 31 de enero del 2022. </t>
  </si>
  <si>
    <t>Manual de Políticas Contables revisado y actualizado</t>
  </si>
  <si>
    <t xml:space="preserve">Se sugiere el cierre de está acción teniendo en cuenta que se adelantaron tres reuniones para revisión de las políticas contables: 15 de diciembre del 2021, revisión de políticas de inversiones de excedentes de liquidez (participación Unidad Financiera, Tesorería y Contabilidad); 24 de enero del 2021, revisión política de activos y política de activos contingentes (participantes Unidad Financiera); marzo del 2022, revisión de Políticas contables (participación de Secretaría General, Talento Humano y Financiera)
</t>
  </si>
  <si>
    <t xml:space="preserve">Actualizar politicas y procedimientos </t>
  </si>
  <si>
    <t>Politicas y procedimientos ajustados</t>
  </si>
  <si>
    <t xml:space="preserve">Se revisó la Resolución 426 de 2019 de la CGN y se estan proyectando los cambios que apliquen a la Política Contable de la Lotería </t>
  </si>
  <si>
    <r>
      <t xml:space="preserve">Se reporta proyecto ajuste Manual de politicas contables -versión 1 y Pro-310-249-10
El 28 de febrero del 2022, se programó reunión entre la Gerencia, Oficina de Control Interno y el área de Contabilidad, donde esta última presentó la programación de reuniones para sesionarlas en marzo del 2022 con el fin de actualziar el Manual de Políticas Contables. 
</t>
    </r>
    <r>
      <rPr>
        <b/>
        <sz val="9"/>
        <color theme="1"/>
        <rFont val="Calibri"/>
        <family val="2"/>
        <scheme val="minor"/>
      </rPr>
      <t xml:space="preserve">No obstante, se recomienda efectuar la actualización paralela del Manual con los procedimientos dado que la acción se formuló para ajustar ambos documentos.  </t>
    </r>
  </si>
  <si>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</si>
  <si>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</si>
  <si>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</si>
  <si>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</si>
  <si>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</si>
  <si>
    <t>Socialización de politicas y procedimientos</t>
  </si>
  <si>
    <t>jornadas de socialización de politicas y procedimientos</t>
  </si>
  <si>
    <t>Posible incumplimiento: Dado que no se ha surtido la actualización del Manual de Políticas Contables y procedimientos,, impide evidenciar su socialización. 
Se recomienda, consignar en las actas de las mesas técnicas, la socialización parcial de los temas abordados en cada uno de ellas y al consolidar la versión definitiva de la actualización, socializarlo en CIDGYD.</t>
  </si>
  <si>
    <t xml:space="preserve">Se sugiere el cirre de esta acción, dado que el área responsable en sesión del 31 de marzo del 2022 se realizó la socialización de los ajustes realizados al Manual de Políticas de conformidad con la Resolución 212 del 2021 emitida por la Contaduría General de la Nación. Así mismo, en sesión del CIDGYD del 01 de abril, socializó los cambios efectuados al procedimiento de Generación de estados Financieros versión 12, respecto de la inclusión de la matriz de flujo de información contable. 
</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</si>
  <si>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</si>
  <si>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</si>
  <si>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</si>
  <si>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</si>
  <si>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1701/2022</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</si>
  <si>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</si>
  <si>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</si>
  <si>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</si>
  <si>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</si>
  <si>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</si>
  <si>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 xml:space="preserve">Posible incumplimiento: Al 03 de marzo del 2022, esta oficina no ha recibido evidencia que sustente el cumplimiento de la acción formulada que debía ser realizada al 28 de febrero del 2022.  </t>
  </si>
  <si>
    <t>Se efectuó capacitación sobre la nueva aplicación para solicitar CDP en el comité directivo del 21 de diciembre de 2021</t>
  </si>
  <si>
    <t xml:space="preserve">Se sugiere el cierre de la acción de mejora, por cuanto, se realizó capacitación a los líderes de los procesos para la correcta clasificación presupuestal de las transacciones en la sesión del Comité de Gerencia del 21 de diciembre del 2021; se adjunta acta y listado de asistencia. 
</t>
  </si>
  <si>
    <t>Modificar los procedimientos de control y ejecución presupuestal a fin de implementar un control que permita verificar la correcta asignación de las fuentes y/o cuentas presupuestales.</t>
  </si>
  <si>
    <t>Modificacón del procedimiento</t>
  </si>
  <si>
    <t>Se solicitó a la Mesa de Servicio que se incluyera un punto de control en la expedición de CDP y Registros Presupuestales, estamos a la espera de la implementación</t>
  </si>
  <si>
    <t xml:space="preserve">Posible incumplimiento: Al 03 de marzo del 2022, esta oficina no ha recibid evidencia que sustente el cumplimiento de la acción formulada que debe ser realizada al 31 de marzo del 2022.  </t>
  </si>
  <si>
    <t>Procedimiento revisado y ajustado. Se presentará al CYGD el 01 de abril</t>
  </si>
  <si>
    <t xml:space="preserve">Se sugiere el cierre de la acción de mejora, por cuanto, el área responsable reportó que el procedimiento PRO310-245-10 EJECUCIÓN Y CONTROL PRESUPUESTAL fue aprobado en la sesión del 01 de abril del 2022 del CIDGYD, (se adjunta acta de comité), actualizando el procedimiento y se fortalecen controles. 
</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</si>
  <si>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</si>
  <si>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</si>
  <si>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</si>
  <si>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</si>
  <si>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</si>
  <si>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</si>
  <si>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 xml:space="preserve">Si bien es cierto el cumplimiento de la acción tiene fecha de terminación al 31 de ciciembre del 2022, se identificó que los seguimientos trimestrales a la ejecución física y financiera,  debían inicar desde el mes de octubre de la vigencia anterior, es decir, al 31 de enero del 2022 el responsable debe aportar evidencia del primer seguimiento.  </t>
  </si>
  <si>
    <t>Acta de comité Directivo del 29 de diciembre de 2021 donde se efectuò seguimiento a los saldos pendientes por pagar de los diferentes contratos. Se envía mensualmente la información de los registros por rubro a todos los jefes de Unidad</t>
  </si>
  <si>
    <t xml:space="preserve">La acción de mejora se encuentra en termino; en correo electrónico del 07 de abril del 2022 el área responsable reporta acta de comité directivo del 29 de diciembre del 2021 donde donde se revisaron los saldos. Así mismo se informa que todos los meses se está enviando a los Jefes de Unidad y Supervisores de Contratos la información de los Registros y los saldos. Por otra parte, la ejecución presupuestal es enviada mensualmente a la Secretearía General y a la Gerencia y es presentanda en la reunión mensual de junta directiva. 
No obstante a lo anterior, se recomienda presentar las evidencias correspondientes de las actividades descritas.   
 no reportó evdiencia de los seguimientos trimestrales a la Ejecución física y Financiera
Por lo anterior, se recmienda el envío de las evidencias que sustenten las actividades realizadas, para revisión y validación por parte de la OCI.
</t>
  </si>
  <si>
    <t>Se valida soportes de segumiento mensual por parte de la Unidad Financiera, Gerencia General y presentación a la JD de la entidad de la ejecución prespuestal.
Tanto la Unidad Financiera como la Gerencia, envían correos a las jefes de unidad, solicitando se revisen los pagos de los contratos, así como los saldos presupuestales pendientes de cancelar.</t>
  </si>
  <si>
    <r>
      <rPr>
        <sz val="9"/>
        <color rgb="FF000000"/>
        <rFont val="Calibri"/>
      </rPr>
      <t xml:space="preserve">LA ACCIÓN SE ENCUENTRA EN TERMINO;La Unidad Financiera reportó seguimiento mensual por parte de la Unidad Financiera, Gerencia General y presentación a la JD de la entidad de la ejecución presupuestal. 
</t>
    </r>
    <r>
      <rPr>
        <b/>
        <sz val="9"/>
        <color rgb="FF000000"/>
        <rFont val="Calibri"/>
      </rPr>
      <t xml:space="preserve">No obstante a lo anterior, esta Oficina no ha recibido las evidencias (actas de reuniones de seguimiento trimestrales) donde se identifique el cumplimiento de la acción, las cuales deben ser aportadas al ente de control para el cierre de las acciones.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</si>
</sst>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yyyy/mm/dd"/>
    <numFmt numFmtId="167" formatCode="d/mm/yyyy;@"/>
  </numFmts>
  <fonts count="2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sz val="9"/>
      <color theme="1"/>
      <name val="Calibri"/>
      <family val="2"/>
      <scheme val="minor"/>
    </font>
    <font>
      <sz val="9"/>
      <color rgb="FF000000"/>
      <name val="Arial"/>
      <family val="2"/>
    </font>
    <font>
      <b/>
      <sz val="9"/>
      <color theme="1"/>
      <name val="Calibri"/>
      <family val="2"/>
      <scheme val="minor"/>
    </font>
    <font>
      <sz val="11"/>
      <color theme="1"/>
      <name val="Calibri"/>
      <family val="2"/>
    </font>
    <font>
      <sz val="9"/>
      <color indexed="8"/>
      <name val="Calibri"/>
      <family val="2"/>
      <scheme val="minor"/>
    </font>
    <font>
      <sz val="9"/>
      <color rgb="FF000000"/>
      <name val="Calibri"/>
      <family val="2"/>
      <scheme val="minor"/>
    </font>
    <font>
      <sz val="9"/>
      <color theme="1"/>
      <name val="Calibri"/>
      <family val="2"/>
    </font>
    <font>
      <sz val="9"/>
      <color rgb="FF00B050"/>
      <name val="Calibri"/>
      <family val="2"/>
      <scheme val="minor"/>
    </font>
    <font>
      <sz val="9"/>
      <color rgb="FFFF0000"/>
      <name val="Calibri"/>
      <family val="2"/>
    </font>
    <font>
      <sz val="9"/>
      <color rgb="FFFF0000"/>
      <name val="Calibri"/>
      <family val="2"/>
      <scheme val="minor"/>
    </font>
    <font>
      <b/>
      <i/>
      <sz val="9"/>
      <color theme="1"/>
      <name val="Calibri"/>
      <family val="2"/>
      <scheme val="minor"/>
    </font>
    <font>
      <sz val="9"/>
      <color rgb="FFFF0000"/>
      <name val="Arial"/>
      <family val="2"/>
    </font>
    <font>
      <sz val="9"/>
      <name val="Calibri"/>
      <family val="2"/>
      <scheme val="minor"/>
    </font>
    <font>
      <sz val="9"/>
      <color rgb="FF000000"/>
      <name val="Calibri"/>
    </font>
    <font>
      <b/>
      <sz val="9"/>
      <color rgb="FF000000"/>
      <name val="Calibri"/>
    </font>
  </fonts>
  <fills count="21">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9" fillId="0" borderId="0"/>
    <xf numFmtId="0" fontId="1" fillId="0" borderId="0"/>
  </cellStyleXfs>
  <cellXfs count="131">
    <xf numFmtId="0" fontId="0" fillId="0" borderId="0" xfId="0"/>
    <xf numFmtId="0" fontId="5" fillId="0" borderId="0" xfId="0" applyFont="1" applyAlignment="1" applyProtection="1">
      <alignment horizontal="center" vertical="center"/>
      <protection locked="0"/>
    </xf>
    <xf numFmtId="0" fontId="6" fillId="0" borderId="0" xfId="0" applyFont="1" applyAlignment="1">
      <alignment horizontal="center" vertical="center"/>
    </xf>
    <xf numFmtId="2" fontId="5" fillId="0" borderId="0" xfId="0" applyNumberFormat="1" applyFont="1" applyAlignment="1" applyProtection="1">
      <alignment horizontal="center" vertical="center"/>
      <protection locked="0"/>
    </xf>
    <xf numFmtId="9" fontId="5" fillId="0" borderId="0" xfId="1" applyFont="1" applyFill="1" applyBorder="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6" fillId="18"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xf numFmtId="14" fontId="6" fillId="0" borderId="0" xfId="0" applyNumberFormat="1" applyFont="1" applyAlignment="1">
      <alignment horizontal="center" vertical="center"/>
    </xf>
    <xf numFmtId="0" fontId="8" fillId="0" borderId="0" xfId="0" applyFont="1" applyAlignment="1" applyProtection="1">
      <alignment horizontal="center" vertical="top"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8" fillId="0" borderId="0" xfId="0" applyFont="1" applyAlignment="1" applyProtection="1">
      <alignment horizontal="left" vertical="top" wrapText="1"/>
      <protection locked="0"/>
    </xf>
    <xf numFmtId="0" fontId="6" fillId="0" borderId="0" xfId="0" applyFont="1" applyAlignment="1">
      <alignment vertical="center"/>
    </xf>
    <xf numFmtId="0" fontId="6" fillId="0" borderId="0" xfId="0" applyFont="1" applyAlignment="1" applyProtection="1">
      <alignment horizontal="center" vertical="center" wrapText="1"/>
      <protection locked="0"/>
    </xf>
    <xf numFmtId="0" fontId="6" fillId="18" borderId="0" xfId="0" applyFont="1" applyFill="1" applyAlignment="1">
      <alignment horizontal="center" vertical="top" wrapText="1"/>
    </xf>
    <xf numFmtId="0" fontId="6" fillId="0" borderId="0" xfId="0" applyFont="1" applyAlignment="1">
      <alignment horizontal="center" vertical="top" wrapText="1"/>
    </xf>
    <xf numFmtId="0" fontId="8" fillId="6" borderId="0" xfId="0" applyFont="1" applyFill="1" applyAlignment="1">
      <alignment horizontal="center" vertical="center"/>
    </xf>
    <xf numFmtId="0" fontId="8" fillId="7" borderId="0" xfId="0" applyFont="1" applyFill="1" applyAlignment="1">
      <alignment vertical="center"/>
    </xf>
    <xf numFmtId="0" fontId="8" fillId="0" borderId="0" xfId="0" applyFont="1" applyAlignment="1">
      <alignment horizontal="center" vertical="center"/>
    </xf>
    <xf numFmtId="0" fontId="8" fillId="3" borderId="0" xfId="0" applyFont="1" applyFill="1" applyAlignment="1">
      <alignment horizontal="center" vertical="center" wrapText="1"/>
    </xf>
    <xf numFmtId="0" fontId="6" fillId="11" borderId="0" xfId="0" applyFont="1" applyFill="1" applyAlignment="1">
      <alignment horizontal="center" vertical="center" wrapText="1"/>
    </xf>
    <xf numFmtId="0" fontId="6" fillId="12" borderId="0" xfId="0" applyFont="1" applyFill="1" applyAlignment="1">
      <alignment horizontal="center" vertical="center" wrapText="1"/>
    </xf>
    <xf numFmtId="0" fontId="6" fillId="4" borderId="0" xfId="0" applyFont="1" applyFill="1" applyAlignment="1">
      <alignment horizontal="center" vertical="center" wrapText="1"/>
    </xf>
    <xf numFmtId="0" fontId="6" fillId="5" borderId="0" xfId="0" applyFont="1" applyFill="1" applyAlignment="1">
      <alignment horizontal="center" vertical="center" wrapText="1"/>
    </xf>
    <xf numFmtId="0" fontId="6" fillId="6" borderId="0" xfId="0" applyFont="1" applyFill="1" applyAlignment="1">
      <alignment horizontal="center" vertical="center" wrapText="1"/>
    </xf>
    <xf numFmtId="0" fontId="6" fillId="15" borderId="0" xfId="0" applyFont="1" applyFill="1" applyAlignment="1">
      <alignment horizontal="center" vertical="center" wrapText="1"/>
    </xf>
    <xf numFmtId="0" fontId="6" fillId="13" borderId="0" xfId="0" applyFont="1" applyFill="1" applyAlignment="1">
      <alignment horizontal="center" vertical="center" wrapText="1"/>
    </xf>
    <xf numFmtId="9" fontId="6" fillId="0" borderId="0" xfId="1" applyFont="1" applyFill="1" applyBorder="1" applyAlignment="1">
      <alignment horizontal="center" vertical="center"/>
    </xf>
    <xf numFmtId="0" fontId="6" fillId="19" borderId="0" xfId="0" applyFont="1" applyFill="1" applyAlignment="1">
      <alignment horizontal="center" vertical="center"/>
    </xf>
    <xf numFmtId="0" fontId="15" fillId="0" borderId="0" xfId="0" applyFont="1" applyAlignment="1">
      <alignment horizontal="center" vertical="center" wrapText="1"/>
    </xf>
    <xf numFmtId="0" fontId="18" fillId="0" borderId="0" xfId="0" applyFont="1" applyAlignment="1" applyProtection="1">
      <alignment horizontal="center" vertical="center"/>
      <protection locked="0"/>
    </xf>
    <xf numFmtId="0" fontId="6" fillId="20" borderId="0" xfId="0" applyFont="1" applyFill="1" applyAlignment="1">
      <alignment horizontal="center" vertical="top" wrapText="1"/>
    </xf>
    <xf numFmtId="165" fontId="6" fillId="0" borderId="0" xfId="0" applyNumberFormat="1" applyFont="1" applyAlignment="1">
      <alignment horizontal="center" vertical="center"/>
    </xf>
    <xf numFmtId="0" fontId="10" fillId="0" borderId="1" xfId="3" applyFont="1" applyBorder="1" applyAlignment="1" applyProtection="1">
      <alignment horizontal="center" vertical="center"/>
      <protection locked="0"/>
    </xf>
    <xf numFmtId="0" fontId="6" fillId="0" borderId="1" xfId="0" applyFont="1" applyBorder="1"/>
    <xf numFmtId="0" fontId="6" fillId="0" borderId="1" xfId="0" applyFont="1" applyBorder="1" applyAlignment="1">
      <alignment horizontal="center" vertical="center" wrapText="1"/>
    </xf>
    <xf numFmtId="0" fontId="10" fillId="0" borderId="1" xfId="3"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top" wrapText="1"/>
      <protection locked="0"/>
    </xf>
    <xf numFmtId="9" fontId="6" fillId="0" borderId="1" xfId="1" applyFont="1" applyFill="1" applyBorder="1" applyAlignment="1" applyProtection="1">
      <alignment horizontal="center" vertical="center"/>
      <protection locked="0"/>
    </xf>
    <xf numFmtId="166" fontId="6" fillId="0" borderId="1" xfId="0" applyNumberFormat="1" applyFont="1" applyBorder="1" applyAlignment="1" applyProtection="1">
      <alignment horizontal="center" vertical="center"/>
      <protection locked="0"/>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2" fontId="5" fillId="0" borderId="1" xfId="0" applyNumberFormat="1" applyFont="1" applyBorder="1" applyAlignment="1" applyProtection="1">
      <alignment horizontal="center" vertical="center"/>
      <protection locked="0"/>
    </xf>
    <xf numFmtId="9"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6" fillId="18" borderId="1" xfId="0" applyFont="1" applyFill="1" applyBorder="1" applyAlignment="1">
      <alignment horizontal="center" vertical="center" wrapText="1"/>
    </xf>
    <xf numFmtId="0" fontId="18" fillId="0" borderId="1" xfId="0" applyFont="1" applyBorder="1" applyAlignment="1" applyProtection="1">
      <alignment horizontal="center" vertical="center"/>
      <protection locked="0"/>
    </xf>
    <xf numFmtId="9" fontId="5" fillId="0" borderId="1" xfId="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6" fillId="18" borderId="1" xfId="0" applyFont="1" applyFill="1" applyBorder="1" applyAlignment="1">
      <alignment horizontal="center" vertical="top" wrapText="1"/>
    </xf>
    <xf numFmtId="166" fontId="6" fillId="19" borderId="1" xfId="0" applyNumberFormat="1" applyFont="1" applyFill="1" applyBorder="1" applyAlignment="1" applyProtection="1">
      <alignment horizontal="center" vertical="center"/>
      <protection locked="0"/>
    </xf>
    <xf numFmtId="0" fontId="8" fillId="18" borderId="1" xfId="0" applyFont="1" applyFill="1" applyBorder="1" applyAlignment="1">
      <alignment horizontal="center" vertical="top" wrapText="1"/>
    </xf>
    <xf numFmtId="14" fontId="17" fillId="0" borderId="1" xfId="0" applyNumberFormat="1" applyFont="1" applyBorder="1" applyAlignment="1" applyProtection="1">
      <alignment horizontal="center" vertical="center"/>
      <protection locked="0"/>
    </xf>
    <xf numFmtId="0" fontId="17" fillId="0" borderId="1" xfId="0" applyFont="1" applyBorder="1" applyAlignment="1">
      <alignment horizontal="center" vertical="center" wrapText="1"/>
    </xf>
    <xf numFmtId="0" fontId="17"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6" fillId="20" borderId="1" xfId="0" applyFont="1" applyFill="1" applyBorder="1" applyAlignment="1">
      <alignment horizontal="center" vertical="center" wrapText="1"/>
    </xf>
    <xf numFmtId="0" fontId="15"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top" wrapText="1"/>
    </xf>
    <xf numFmtId="14" fontId="11" fillId="0" borderId="1" xfId="0" applyNumberFormat="1" applyFont="1" applyBorder="1" applyAlignment="1">
      <alignment horizontal="center" vertical="center"/>
    </xf>
    <xf numFmtId="14" fontId="11" fillId="19" borderId="1" xfId="0" applyNumberFormat="1" applyFont="1" applyFill="1" applyBorder="1" applyAlignment="1">
      <alignment horizontal="center" vertical="center"/>
    </xf>
    <xf numFmtId="14" fontId="12" fillId="0" borderId="1" xfId="0" applyNumberFormat="1" applyFont="1" applyBorder="1" applyAlignment="1">
      <alignment horizontal="center" vertical="center" wrapText="1"/>
    </xf>
    <xf numFmtId="0" fontId="6" fillId="0" borderId="1" xfId="0" applyFont="1" applyBorder="1" applyAlignment="1">
      <alignment horizontal="center" wrapText="1"/>
    </xf>
    <xf numFmtId="0" fontId="6" fillId="18" borderId="1" xfId="0" applyFont="1" applyFill="1" applyBorder="1" applyAlignment="1">
      <alignment horizontal="center" vertical="center"/>
    </xf>
    <xf numFmtId="0" fontId="6" fillId="19"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6" fillId="0" borderId="1" xfId="0" applyFont="1" applyBorder="1" applyAlignment="1">
      <alignment vertical="center" wrapText="1"/>
    </xf>
    <xf numFmtId="9" fontId="6" fillId="0" borderId="1" xfId="0" applyNumberFormat="1" applyFont="1" applyBorder="1" applyAlignment="1" applyProtection="1">
      <alignment horizontal="center" vertical="center"/>
      <protection locked="0"/>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14" fontId="6" fillId="19" borderId="1" xfId="0" applyNumberFormat="1" applyFont="1" applyFill="1" applyBorder="1" applyAlignment="1">
      <alignment horizontal="center" vertical="center"/>
    </xf>
    <xf numFmtId="0" fontId="6" fillId="0" borderId="1" xfId="0" applyFont="1" applyBorder="1" applyAlignment="1">
      <alignment vertical="top" wrapText="1"/>
    </xf>
    <xf numFmtId="0" fontId="5" fillId="18" borderId="1" xfId="0" applyFont="1" applyFill="1" applyBorder="1" applyAlignment="1">
      <alignment horizontal="center" vertical="center" wrapText="1"/>
    </xf>
    <xf numFmtId="0" fontId="7" fillId="0" borderId="1" xfId="0" applyFont="1" applyBorder="1" applyAlignment="1">
      <alignment wrapText="1"/>
    </xf>
    <xf numFmtId="0" fontId="5" fillId="17" borderId="1" xfId="0" applyFont="1" applyFill="1" applyBorder="1" applyAlignment="1">
      <alignment horizontal="center" vertical="center" wrapText="1"/>
    </xf>
    <xf numFmtId="9" fontId="6" fillId="0" borderId="1" xfId="0" applyNumberFormat="1" applyFont="1" applyBorder="1" applyAlignment="1">
      <alignment horizontal="center" vertical="center"/>
    </xf>
    <xf numFmtId="0" fontId="6" fillId="17" borderId="1" xfId="0" applyFont="1" applyFill="1" applyBorder="1" applyAlignment="1">
      <alignment wrapText="1"/>
    </xf>
    <xf numFmtId="0" fontId="6" fillId="0" borderId="1" xfId="0" applyFont="1" applyBorder="1" applyAlignment="1">
      <alignment vertical="center"/>
    </xf>
    <xf numFmtId="0" fontId="6" fillId="0" borderId="1" xfId="0" applyFont="1" applyBorder="1" applyAlignment="1" applyProtection="1">
      <alignment horizontal="center" vertical="center" wrapText="1"/>
      <protection locked="0"/>
    </xf>
    <xf numFmtId="14" fontId="6" fillId="18" borderId="1" xfId="0" applyNumberFormat="1" applyFont="1" applyFill="1" applyBorder="1" applyAlignment="1">
      <alignment horizontal="center" vertical="center"/>
    </xf>
    <xf numFmtId="0" fontId="6" fillId="19" borderId="1" xfId="0" applyFont="1" applyFill="1" applyBorder="1" applyAlignment="1">
      <alignment horizontal="center" vertical="top" wrapText="1"/>
    </xf>
    <xf numFmtId="2" fontId="5" fillId="0" borderId="1" xfId="0" applyNumberFormat="1" applyFont="1" applyBorder="1" applyAlignment="1" applyProtection="1">
      <alignment horizontal="center" vertical="center" wrapText="1"/>
      <protection locked="0"/>
    </xf>
    <xf numFmtId="9" fontId="5" fillId="0" borderId="1"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17"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xf>
    <xf numFmtId="0" fontId="12" fillId="0" borderId="1" xfId="0" applyFont="1" applyBorder="1" applyAlignment="1">
      <alignment horizontal="center" vertical="top" wrapText="1"/>
    </xf>
    <xf numFmtId="0" fontId="6" fillId="17" borderId="1" xfId="0" applyFont="1" applyFill="1" applyBorder="1" applyAlignment="1">
      <alignment horizontal="center" vertical="center" wrapText="1"/>
    </xf>
    <xf numFmtId="0" fontId="10" fillId="0" borderId="1" xfId="3" applyFont="1" applyBorder="1" applyAlignment="1">
      <alignment horizontal="center" vertical="center"/>
    </xf>
    <xf numFmtId="9" fontId="11" fillId="0" borderId="1" xfId="0" quotePrefix="1" applyNumberFormat="1" applyFont="1" applyBorder="1" applyAlignment="1">
      <alignment horizontal="center" vertical="center" wrapText="1"/>
    </xf>
    <xf numFmtId="0" fontId="15" fillId="0" borderId="1" xfId="0" applyFont="1" applyBorder="1" applyAlignment="1">
      <alignment horizontal="center" wrapText="1"/>
    </xf>
    <xf numFmtId="0" fontId="6" fillId="0" borderId="2" xfId="0" applyFont="1" applyBorder="1"/>
    <xf numFmtId="0" fontId="5" fillId="18" borderId="1" xfId="0" applyFont="1" applyFill="1" applyBorder="1" applyAlignment="1">
      <alignment horizontal="center" vertical="top" wrapText="1"/>
    </xf>
    <xf numFmtId="167" fontId="11" fillId="0" borderId="1" xfId="0" applyNumberFormat="1" applyFont="1" applyBorder="1" applyAlignment="1">
      <alignment horizontal="center" vertical="center"/>
    </xf>
    <xf numFmtId="0" fontId="19" fillId="0" borderId="1" xfId="0" applyFont="1" applyBorder="1" applyAlignment="1">
      <alignment vertical="top" wrapText="1"/>
    </xf>
    <xf numFmtId="0" fontId="6" fillId="0" borderId="1" xfId="0" applyFont="1" applyBorder="1" applyAlignment="1">
      <alignment vertical="top"/>
    </xf>
    <xf numFmtId="0" fontId="19" fillId="19" borderId="1" xfId="0" applyFont="1" applyFill="1" applyBorder="1" applyAlignment="1">
      <alignment vertical="top" wrapText="1"/>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15" borderId="0" xfId="0" applyFont="1" applyFill="1" applyAlignment="1">
      <alignment horizontal="center" vertical="center"/>
    </xf>
    <xf numFmtId="0" fontId="8" fillId="2" borderId="0" xfId="0" applyFont="1" applyFill="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8" fillId="8" borderId="0" xfId="0" applyFont="1" applyFill="1" applyAlignment="1">
      <alignment horizontal="center" vertical="center" wrapText="1"/>
    </xf>
    <xf numFmtId="0" fontId="8" fillId="2" borderId="0" xfId="0" applyFont="1" applyFill="1" applyAlignment="1">
      <alignment horizontal="center" vertical="center"/>
    </xf>
    <xf numFmtId="0" fontId="8" fillId="4" borderId="0" xfId="0" applyFont="1" applyFill="1" applyAlignment="1">
      <alignment horizontal="center" vertical="center"/>
    </xf>
    <xf numFmtId="0" fontId="8" fillId="7" borderId="0" xfId="0" applyFont="1" applyFill="1" applyAlignment="1">
      <alignment horizontal="center" vertical="center" wrapText="1"/>
    </xf>
    <xf numFmtId="0" fontId="6" fillId="13" borderId="0" xfId="0" applyFont="1" applyFill="1" applyAlignment="1">
      <alignment horizontal="center" vertical="center" wrapText="1"/>
    </xf>
    <xf numFmtId="0" fontId="8" fillId="16" borderId="0" xfId="0" applyFont="1" applyFill="1" applyAlignment="1">
      <alignment horizontal="center" vertical="center" wrapText="1"/>
    </xf>
    <xf numFmtId="0" fontId="8" fillId="10" borderId="0" xfId="0" applyFont="1" applyFill="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9" borderId="0" xfId="0" applyFont="1" applyFill="1" applyAlignment="1">
      <alignment horizontal="center" vertical="center" wrapText="1"/>
    </xf>
    <xf numFmtId="0" fontId="8" fillId="0" borderId="1" xfId="0" applyFont="1" applyBorder="1" applyAlignment="1">
      <alignment horizontal="center" vertical="center" wrapText="1"/>
    </xf>
    <xf numFmtId="0" fontId="10" fillId="0" borderId="1" xfId="3"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10" fillId="0" borderId="1" xfId="3" applyFont="1" applyBorder="1" applyAlignment="1" applyProtection="1">
      <alignment horizontal="center" vertical="center"/>
      <protection locked="0"/>
    </xf>
    <xf numFmtId="0" fontId="10" fillId="0" borderId="1" xfId="3" applyFont="1" applyBorder="1" applyAlignment="1">
      <alignment horizontal="center" vertical="center"/>
    </xf>
    <xf numFmtId="0" fontId="6" fillId="0" borderId="0" xfId="0" applyFont="1" applyAlignment="1">
      <alignment horizontal="center" vertical="top" wrapText="1"/>
    </xf>
  </cellXfs>
  <cellStyles count="9">
    <cellStyle name="Millares 2" xfId="5" xr:uid="{00000000-0005-0000-0000-000000000000}"/>
    <cellStyle name="Normal" xfId="0" builtinId="0"/>
    <cellStyle name="Normal 2" xfId="2" xr:uid="{00000000-0005-0000-0000-000002000000}"/>
    <cellStyle name="Normal 2 2" xfId="4" xr:uid="{00000000-0005-0000-0000-000003000000}"/>
    <cellStyle name="Normal 3" xfId="7" xr:uid="{00000000-0005-0000-0000-000004000000}"/>
    <cellStyle name="Normal 4" xfId="3" xr:uid="{00000000-0005-0000-0000-000005000000}"/>
    <cellStyle name="Normal 5" xfId="8" xr:uid="{00000000-0005-0000-0000-000006000000}"/>
    <cellStyle name="Porcentaje" xfId="1" builtinId="5"/>
    <cellStyle name="Porcentaje 2" xfId="6" xr:uid="{00000000-0005-0000-0000-000008000000}"/>
  </cellStyles>
  <dxfs count="278">
    <dxf>
      <font>
        <color rgb="FF000000"/>
      </font>
      <fill>
        <patternFill patternType="solid">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fgColor auto="1"/>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s>
  <tableStyles count="0" defaultTableStyle="TableStyleMedium2" defaultPivotStyle="PivotStyleLight16"/>
  <colors>
    <mruColors>
      <color rgb="FFC92C0D"/>
      <color rgb="FFEE56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8"/>
  <sheetViews>
    <sheetView tabSelected="1" topLeftCell="AN1" zoomScale="80" zoomScaleNormal="80" workbookViewId="0">
      <selection activeCell="AV28" sqref="AV28"/>
    </sheetView>
  </sheetViews>
  <sheetFormatPr defaultColWidth="11.42578125" defaultRowHeight="35.1" customHeight="1" outlineLevelCol="2"/>
  <cols>
    <col min="1" max="1" width="11.42578125" style="2"/>
    <col min="2" max="2" width="0" style="2" hidden="1" customWidth="1"/>
    <col min="3" max="3" width="11.42578125" style="2"/>
    <col min="4" max="4" width="0" style="2" hidden="1" customWidth="1"/>
    <col min="5" max="7" width="11.42578125" style="2"/>
    <col min="8" max="8" width="26.85546875" style="2" hidden="1" customWidth="1"/>
    <col min="9" max="9" width="13.5703125" style="2" customWidth="1"/>
    <col min="10" max="11" width="20.28515625" style="2" customWidth="1" outlineLevel="1"/>
    <col min="12" max="12" width="16.5703125" style="2" customWidth="1" outlineLevel="1"/>
    <col min="13" max="13" width="11.42578125" style="2" customWidth="1" outlineLevel="1"/>
    <col min="14" max="14" width="4.5703125" style="2" hidden="1" customWidth="1" outlineLevel="1"/>
    <col min="15" max="15" width="4.28515625" style="2" hidden="1" customWidth="1" outlineLevel="1"/>
    <col min="16" max="16" width="11.42578125" style="2" customWidth="1" outlineLevel="1"/>
    <col min="17" max="19" width="11.42578125" style="2" hidden="1" customWidth="1" outlineLevel="1"/>
    <col min="20" max="24" width="11.42578125" style="2" customWidth="1" outlineLevel="1"/>
    <col min="25" max="25" width="18.42578125" style="2" customWidth="1"/>
    <col min="26" max="29" width="11.42578125" style="2"/>
    <col min="30" max="30" width="41.42578125" style="2" customWidth="1"/>
    <col min="31" max="31" width="11.42578125" style="2"/>
    <col min="32" max="32" width="12.85546875" style="2" customWidth="1"/>
    <col min="33" max="38" width="11.42578125" style="2" customWidth="1" outlineLevel="1"/>
    <col min="39" max="39" width="27.5703125" style="2" customWidth="1" outlineLevel="1"/>
    <col min="40" max="40" width="13.140625" style="2" customWidth="1" outlineLevel="1"/>
    <col min="41" max="42" width="11.42578125" style="2" customWidth="1" outlineLevel="1"/>
    <col min="43" max="43" width="35.5703125" style="2" customWidth="1" outlineLevel="1"/>
    <col min="44" max="47" width="11.42578125" style="2" customWidth="1" outlineLevel="1"/>
    <col min="48" max="48" width="37.7109375" style="2" customWidth="1" outlineLevel="1"/>
    <col min="49" max="50" width="11.42578125" style="2" customWidth="1" outlineLevel="1"/>
    <col min="51" max="58" width="11.42578125" style="2" hidden="1" customWidth="1" outlineLevel="2"/>
    <col min="59" max="59" width="11.42578125" style="2" hidden="1" customWidth="1" outlineLevel="1" collapsed="1"/>
    <col min="60" max="60" width="10.85546875" style="2" customWidth="1" outlineLevel="1"/>
    <col min="61" max="64" width="15.140625" style="2" customWidth="1"/>
    <col min="65" max="65" width="15.140625" style="14" customWidth="1"/>
    <col min="66" max="69" width="15.140625" style="2" customWidth="1"/>
    <col min="70" max="16384" width="11.42578125" style="2"/>
  </cols>
  <sheetData>
    <row r="1" spans="1:69" ht="35.1" customHeight="1">
      <c r="A1" s="113" t="s">
        <v>0</v>
      </c>
      <c r="B1" s="113"/>
      <c r="C1" s="113"/>
      <c r="D1" s="113"/>
      <c r="E1" s="113"/>
      <c r="F1" s="113"/>
      <c r="G1" s="113"/>
      <c r="H1" s="113"/>
      <c r="I1" s="113"/>
      <c r="J1" s="111" t="s">
        <v>1</v>
      </c>
      <c r="K1" s="111"/>
      <c r="L1" s="111"/>
      <c r="M1" s="111"/>
      <c r="N1" s="111"/>
      <c r="O1" s="111"/>
      <c r="P1" s="111"/>
      <c r="Q1" s="111"/>
      <c r="R1" s="111"/>
      <c r="S1" s="111"/>
      <c r="T1" s="111"/>
      <c r="U1" s="111"/>
      <c r="V1" s="111"/>
      <c r="W1" s="111"/>
      <c r="X1" s="114" t="s">
        <v>2</v>
      </c>
      <c r="Y1" s="114"/>
      <c r="Z1" s="114"/>
      <c r="AA1" s="114"/>
      <c r="AB1" s="114"/>
      <c r="AC1" s="114"/>
      <c r="AD1" s="114"/>
      <c r="AE1" s="114"/>
      <c r="AF1" s="114"/>
      <c r="AG1" s="106" t="s">
        <v>3</v>
      </c>
      <c r="AH1" s="106"/>
      <c r="AI1" s="106"/>
      <c r="AJ1" s="106"/>
      <c r="AK1" s="106"/>
      <c r="AL1" s="106"/>
      <c r="AM1" s="106"/>
      <c r="AN1" s="106"/>
      <c r="AO1" s="106"/>
      <c r="AP1" s="107" t="s">
        <v>4</v>
      </c>
      <c r="AQ1" s="107"/>
      <c r="AR1" s="107"/>
      <c r="AS1" s="107"/>
      <c r="AT1" s="107"/>
      <c r="AU1" s="107"/>
      <c r="AV1" s="107"/>
      <c r="AW1" s="107"/>
      <c r="AX1" s="18"/>
      <c r="AY1" s="108" t="s">
        <v>5</v>
      </c>
      <c r="AZ1" s="108"/>
      <c r="BA1" s="108"/>
      <c r="BB1" s="108"/>
      <c r="BC1" s="108"/>
      <c r="BD1" s="108"/>
      <c r="BE1" s="108"/>
      <c r="BF1" s="108"/>
      <c r="BG1" s="108"/>
      <c r="BH1" s="19"/>
      <c r="BI1" s="19" t="s">
        <v>6</v>
      </c>
      <c r="BJ1" s="19"/>
      <c r="BK1" s="19"/>
      <c r="BL1" s="20"/>
    </row>
    <row r="2" spans="1:69" ht="35.1" customHeight="1">
      <c r="A2" s="109" t="s">
        <v>7</v>
      </c>
      <c r="B2" s="109" t="s">
        <v>8</v>
      </c>
      <c r="C2" s="109" t="s">
        <v>9</v>
      </c>
      <c r="D2" s="109" t="s">
        <v>10</v>
      </c>
      <c r="E2" s="109" t="s">
        <v>11</v>
      </c>
      <c r="F2" s="109" t="s">
        <v>12</v>
      </c>
      <c r="G2" s="109" t="s">
        <v>13</v>
      </c>
      <c r="H2" s="109" t="s">
        <v>14</v>
      </c>
      <c r="I2" s="109" t="s">
        <v>15</v>
      </c>
      <c r="J2" s="110" t="s">
        <v>16</v>
      </c>
      <c r="K2" s="111" t="s">
        <v>17</v>
      </c>
      <c r="L2" s="111"/>
      <c r="M2" s="111"/>
      <c r="N2" s="110" t="s">
        <v>18</v>
      </c>
      <c r="O2" s="110" t="s">
        <v>19</v>
      </c>
      <c r="P2" s="110" t="s">
        <v>20</v>
      </c>
      <c r="Q2" s="110" t="s">
        <v>21</v>
      </c>
      <c r="R2" s="110" t="s">
        <v>22</v>
      </c>
      <c r="S2" s="110" t="s">
        <v>23</v>
      </c>
      <c r="T2" s="110" t="s">
        <v>24</v>
      </c>
      <c r="U2" s="110" t="s">
        <v>25</v>
      </c>
      <c r="V2" s="110" t="s">
        <v>26</v>
      </c>
      <c r="W2" s="110" t="s">
        <v>27</v>
      </c>
      <c r="X2" s="112" t="s">
        <v>28</v>
      </c>
      <c r="Y2" s="112" t="s">
        <v>29</v>
      </c>
      <c r="Z2" s="112" t="s">
        <v>30</v>
      </c>
      <c r="AA2" s="112" t="s">
        <v>31</v>
      </c>
      <c r="AB2" s="112" t="s">
        <v>32</v>
      </c>
      <c r="AC2" s="112" t="s">
        <v>33</v>
      </c>
      <c r="AD2" s="112" t="s">
        <v>34</v>
      </c>
      <c r="AE2" s="112" t="s">
        <v>35</v>
      </c>
      <c r="AF2" s="112" t="s">
        <v>36</v>
      </c>
      <c r="AG2" s="123" t="s">
        <v>37</v>
      </c>
      <c r="AH2" s="123" t="s">
        <v>38</v>
      </c>
      <c r="AI2" s="123" t="s">
        <v>39</v>
      </c>
      <c r="AJ2" s="123" t="s">
        <v>40</v>
      </c>
      <c r="AK2" s="123" t="s">
        <v>41</v>
      </c>
      <c r="AL2" s="123" t="s">
        <v>42</v>
      </c>
      <c r="AM2" s="123" t="s">
        <v>43</v>
      </c>
      <c r="AN2" s="123" t="s">
        <v>35</v>
      </c>
      <c r="AO2" s="123" t="s">
        <v>44</v>
      </c>
      <c r="AP2" s="118" t="s">
        <v>45</v>
      </c>
      <c r="AQ2" s="118" t="s">
        <v>46</v>
      </c>
      <c r="AR2" s="118" t="s">
        <v>47</v>
      </c>
      <c r="AS2" s="118" t="s">
        <v>48</v>
      </c>
      <c r="AT2" s="118" t="s">
        <v>49</v>
      </c>
      <c r="AU2" s="118" t="s">
        <v>50</v>
      </c>
      <c r="AV2" s="118" t="s">
        <v>51</v>
      </c>
      <c r="AW2" s="118" t="s">
        <v>52</v>
      </c>
      <c r="AX2" s="118" t="s">
        <v>53</v>
      </c>
      <c r="AY2" s="117" t="s">
        <v>45</v>
      </c>
      <c r="AZ2" s="117" t="s">
        <v>54</v>
      </c>
      <c r="BA2" s="117" t="s">
        <v>47</v>
      </c>
      <c r="BB2" s="117" t="s">
        <v>48</v>
      </c>
      <c r="BC2" s="117" t="s">
        <v>55</v>
      </c>
      <c r="BD2" s="117" t="s">
        <v>50</v>
      </c>
      <c r="BE2" s="117" t="s">
        <v>51</v>
      </c>
      <c r="BF2" s="117" t="s">
        <v>52</v>
      </c>
      <c r="BG2" s="117" t="s">
        <v>53</v>
      </c>
      <c r="BH2" s="115" t="s">
        <v>56</v>
      </c>
      <c r="BI2" s="115" t="s">
        <v>57</v>
      </c>
      <c r="BJ2" s="115" t="s">
        <v>58</v>
      </c>
      <c r="BK2" s="116" t="s">
        <v>59</v>
      </c>
      <c r="BL2" s="7"/>
    </row>
    <row r="3" spans="1:69" ht="35.1" customHeight="1">
      <c r="A3" s="109"/>
      <c r="B3" s="109"/>
      <c r="C3" s="109"/>
      <c r="D3" s="109"/>
      <c r="E3" s="109"/>
      <c r="F3" s="109"/>
      <c r="G3" s="109"/>
      <c r="H3" s="109"/>
      <c r="I3" s="109"/>
      <c r="J3" s="110"/>
      <c r="K3" s="21" t="s">
        <v>60</v>
      </c>
      <c r="L3" s="21" t="s">
        <v>61</v>
      </c>
      <c r="M3" s="21" t="s">
        <v>62</v>
      </c>
      <c r="N3" s="110"/>
      <c r="O3" s="110"/>
      <c r="P3" s="110"/>
      <c r="Q3" s="110"/>
      <c r="R3" s="110"/>
      <c r="S3" s="110"/>
      <c r="T3" s="110"/>
      <c r="U3" s="110"/>
      <c r="V3" s="110"/>
      <c r="W3" s="110"/>
      <c r="X3" s="112"/>
      <c r="Y3" s="112"/>
      <c r="Z3" s="112"/>
      <c r="AA3" s="112"/>
      <c r="AB3" s="112"/>
      <c r="AC3" s="112"/>
      <c r="AD3" s="112"/>
      <c r="AE3" s="112"/>
      <c r="AF3" s="112"/>
      <c r="AG3" s="123"/>
      <c r="AH3" s="123"/>
      <c r="AI3" s="123"/>
      <c r="AJ3" s="123"/>
      <c r="AK3" s="123"/>
      <c r="AL3" s="123"/>
      <c r="AM3" s="123"/>
      <c r="AN3" s="123"/>
      <c r="AO3" s="123"/>
      <c r="AP3" s="118"/>
      <c r="AQ3" s="118"/>
      <c r="AR3" s="118"/>
      <c r="AS3" s="118"/>
      <c r="AT3" s="118"/>
      <c r="AU3" s="118"/>
      <c r="AV3" s="118"/>
      <c r="AW3" s="118"/>
      <c r="AX3" s="118"/>
      <c r="AY3" s="117"/>
      <c r="AZ3" s="117"/>
      <c r="BA3" s="117"/>
      <c r="BB3" s="117"/>
      <c r="BC3" s="117"/>
      <c r="BD3" s="117"/>
      <c r="BE3" s="117"/>
      <c r="BF3" s="117"/>
      <c r="BG3" s="117"/>
      <c r="BH3" s="115"/>
      <c r="BI3" s="115"/>
      <c r="BJ3" s="115"/>
      <c r="BK3" s="116"/>
      <c r="BL3" s="7"/>
    </row>
    <row r="4" spans="1:69" ht="35.1" customHeight="1">
      <c r="A4" s="22" t="s">
        <v>63</v>
      </c>
      <c r="B4" s="22" t="s">
        <v>64</v>
      </c>
      <c r="C4" s="22" t="s">
        <v>65</v>
      </c>
      <c r="D4" s="22" t="s">
        <v>66</v>
      </c>
      <c r="E4" s="22" t="s">
        <v>67</v>
      </c>
      <c r="F4" s="22" t="s">
        <v>64</v>
      </c>
      <c r="G4" s="22" t="s">
        <v>68</v>
      </c>
      <c r="H4" s="22" t="s">
        <v>65</v>
      </c>
      <c r="I4" s="22" t="s">
        <v>69</v>
      </c>
      <c r="J4" s="23" t="s">
        <v>70</v>
      </c>
      <c r="K4" s="23" t="s">
        <v>71</v>
      </c>
      <c r="L4" s="23"/>
      <c r="M4" s="23" t="s">
        <v>72</v>
      </c>
      <c r="N4" s="23" t="s">
        <v>65</v>
      </c>
      <c r="O4" s="23" t="s">
        <v>73</v>
      </c>
      <c r="P4" s="23" t="s">
        <v>65</v>
      </c>
      <c r="Q4" s="23" t="s">
        <v>73</v>
      </c>
      <c r="R4" s="23" t="s">
        <v>74</v>
      </c>
      <c r="S4" s="23" t="s">
        <v>75</v>
      </c>
      <c r="T4" s="23" t="s">
        <v>65</v>
      </c>
      <c r="U4" s="23" t="s">
        <v>76</v>
      </c>
      <c r="V4" s="23" t="s">
        <v>64</v>
      </c>
      <c r="W4" s="23" t="s">
        <v>64</v>
      </c>
      <c r="X4" s="24" t="s">
        <v>64</v>
      </c>
      <c r="Y4" s="24" t="s">
        <v>77</v>
      </c>
      <c r="Z4" s="24" t="s">
        <v>78</v>
      </c>
      <c r="AA4" s="24" t="s">
        <v>79</v>
      </c>
      <c r="AB4" s="24" t="s">
        <v>79</v>
      </c>
      <c r="AC4" s="24" t="s">
        <v>73</v>
      </c>
      <c r="AD4" s="24" t="s">
        <v>80</v>
      </c>
      <c r="AE4" s="24" t="s">
        <v>65</v>
      </c>
      <c r="AF4" s="24"/>
      <c r="AG4" s="25" t="s">
        <v>64</v>
      </c>
      <c r="AH4" s="25" t="s">
        <v>77</v>
      </c>
      <c r="AI4" s="25" t="s">
        <v>78</v>
      </c>
      <c r="AJ4" s="25" t="s">
        <v>79</v>
      </c>
      <c r="AK4" s="25" t="s">
        <v>79</v>
      </c>
      <c r="AL4" s="25" t="s">
        <v>73</v>
      </c>
      <c r="AM4" s="25" t="s">
        <v>80</v>
      </c>
      <c r="AN4" s="25"/>
      <c r="AO4" s="25" t="s">
        <v>65</v>
      </c>
      <c r="AP4" s="26" t="s">
        <v>64</v>
      </c>
      <c r="AQ4" s="26" t="s">
        <v>77</v>
      </c>
      <c r="AR4" s="26" t="s">
        <v>78</v>
      </c>
      <c r="AS4" s="26" t="s">
        <v>79</v>
      </c>
      <c r="AT4" s="26" t="s">
        <v>79</v>
      </c>
      <c r="AU4" s="26" t="s">
        <v>73</v>
      </c>
      <c r="AV4" s="26" t="s">
        <v>80</v>
      </c>
      <c r="AW4" s="26" t="s">
        <v>65</v>
      </c>
      <c r="AX4" s="26"/>
      <c r="AY4" s="27" t="s">
        <v>64</v>
      </c>
      <c r="AZ4" s="27" t="s">
        <v>77</v>
      </c>
      <c r="BA4" s="27" t="s">
        <v>78</v>
      </c>
      <c r="BB4" s="27" t="s">
        <v>79</v>
      </c>
      <c r="BC4" s="27" t="s">
        <v>79</v>
      </c>
      <c r="BD4" s="27" t="s">
        <v>73</v>
      </c>
      <c r="BE4" s="27" t="s">
        <v>80</v>
      </c>
      <c r="BF4" s="27" t="s">
        <v>65</v>
      </c>
      <c r="BG4" s="27" t="s">
        <v>81</v>
      </c>
      <c r="BH4" s="28"/>
      <c r="BI4" s="28" t="s">
        <v>65</v>
      </c>
      <c r="BJ4" s="28"/>
      <c r="BK4" s="116"/>
      <c r="BL4" s="7"/>
    </row>
    <row r="5" spans="1:69" ht="35.1" hidden="1" customHeight="1">
      <c r="A5" s="119">
        <v>70</v>
      </c>
      <c r="B5" s="120">
        <v>44258</v>
      </c>
      <c r="C5" s="121" t="s">
        <v>82</v>
      </c>
      <c r="E5" s="122" t="s">
        <v>83</v>
      </c>
      <c r="F5" s="119" t="s">
        <v>84</v>
      </c>
      <c r="G5" s="119" t="s">
        <v>85</v>
      </c>
      <c r="I5" s="121" t="s">
        <v>86</v>
      </c>
      <c r="J5" s="130" t="s">
        <v>87</v>
      </c>
      <c r="K5" s="16" t="s">
        <v>88</v>
      </c>
      <c r="L5" s="7" t="s">
        <v>89</v>
      </c>
      <c r="M5" s="2">
        <v>1</v>
      </c>
      <c r="P5" s="15" t="s">
        <v>90</v>
      </c>
      <c r="T5" s="29">
        <v>1</v>
      </c>
      <c r="U5" s="7" t="s">
        <v>91</v>
      </c>
      <c r="V5" s="2" t="s">
        <v>92</v>
      </c>
      <c r="W5" s="30" t="s">
        <v>93</v>
      </c>
      <c r="X5" s="9"/>
      <c r="Y5" s="31"/>
      <c r="AA5" s="3"/>
      <c r="AB5" s="5"/>
      <c r="AC5" s="1"/>
      <c r="AD5" s="10"/>
      <c r="AF5" s="32"/>
      <c r="AP5" s="9"/>
      <c r="AQ5" s="17"/>
      <c r="AS5" s="3"/>
      <c r="AT5" s="4"/>
      <c r="AU5" s="1"/>
      <c r="AV5" s="17"/>
      <c r="AW5" s="7"/>
      <c r="AX5" s="32"/>
      <c r="BI5" s="1" t="s">
        <v>94</v>
      </c>
      <c r="BK5" s="6" t="s">
        <v>95</v>
      </c>
    </row>
    <row r="6" spans="1:69" ht="35.1" hidden="1" customHeight="1">
      <c r="A6" s="119"/>
      <c r="B6" s="120"/>
      <c r="C6" s="121"/>
      <c r="E6" s="122"/>
      <c r="F6" s="119"/>
      <c r="G6" s="119"/>
      <c r="I6" s="121"/>
      <c r="J6" s="130"/>
      <c r="K6" s="33" t="s">
        <v>96</v>
      </c>
      <c r="L6" s="7" t="s">
        <v>97</v>
      </c>
      <c r="M6" s="2">
        <v>1</v>
      </c>
      <c r="P6" s="15" t="s">
        <v>98</v>
      </c>
      <c r="T6" s="29">
        <v>1</v>
      </c>
      <c r="U6" s="7" t="s">
        <v>99</v>
      </c>
      <c r="V6" s="2" t="s">
        <v>100</v>
      </c>
      <c r="W6" s="2" t="s">
        <v>101</v>
      </c>
      <c r="X6" s="9"/>
      <c r="Z6" s="34"/>
      <c r="AA6" s="3"/>
      <c r="AB6" s="5"/>
      <c r="AC6" s="1"/>
      <c r="AD6" s="11"/>
      <c r="AF6" s="32"/>
      <c r="AO6" s="12"/>
      <c r="AP6" s="9"/>
      <c r="AQ6" s="7"/>
      <c r="AS6" s="3"/>
      <c r="AT6" s="5"/>
      <c r="AU6" s="1"/>
      <c r="AV6" s="7"/>
      <c r="AW6" s="7"/>
      <c r="AX6" s="32"/>
      <c r="AY6" s="9"/>
      <c r="AZ6" s="7"/>
      <c r="BB6" s="3"/>
      <c r="BC6" s="5"/>
      <c r="BD6" s="1"/>
      <c r="BE6" s="17"/>
      <c r="BF6" s="7"/>
      <c r="BG6" s="32"/>
      <c r="BH6" s="32"/>
      <c r="BI6" s="1" t="s">
        <v>94</v>
      </c>
      <c r="BK6" s="6" t="s">
        <v>95</v>
      </c>
      <c r="BM6" s="2"/>
      <c r="BQ6" s="2" t="s">
        <v>94</v>
      </c>
    </row>
    <row r="7" spans="1:69" ht="35.1" hidden="1" customHeight="1">
      <c r="A7" s="119"/>
      <c r="B7" s="120"/>
      <c r="C7" s="121"/>
      <c r="E7" s="122"/>
      <c r="F7" s="119"/>
      <c r="G7" s="119"/>
      <c r="I7" s="121"/>
      <c r="J7" s="17" t="s">
        <v>102</v>
      </c>
      <c r="K7" s="33" t="s">
        <v>103</v>
      </c>
      <c r="L7" s="7" t="s">
        <v>104</v>
      </c>
      <c r="M7" s="2">
        <v>1</v>
      </c>
      <c r="P7" s="15" t="s">
        <v>105</v>
      </c>
      <c r="T7" s="29">
        <v>1</v>
      </c>
      <c r="U7" s="7" t="s">
        <v>106</v>
      </c>
      <c r="V7" s="2" t="s">
        <v>107</v>
      </c>
      <c r="W7" s="2" t="s">
        <v>108</v>
      </c>
      <c r="X7" s="9"/>
      <c r="Y7" s="7"/>
      <c r="AA7" s="3"/>
      <c r="AB7" s="5"/>
      <c r="AC7" s="1"/>
      <c r="AD7" s="13"/>
      <c r="AF7" s="32"/>
      <c r="AO7" s="12"/>
      <c r="AP7" s="9"/>
      <c r="AV7" s="17"/>
      <c r="BG7" s="32"/>
      <c r="BI7" s="1" t="s">
        <v>94</v>
      </c>
      <c r="BK7" s="6" t="s">
        <v>95</v>
      </c>
    </row>
    <row r="8" spans="1:69" s="8" customFormat="1" ht="45" hidden="1" customHeight="1">
      <c r="A8" s="35">
        <v>76</v>
      </c>
      <c r="B8" s="36"/>
      <c r="C8" s="37" t="s">
        <v>82</v>
      </c>
      <c r="D8" s="36"/>
      <c r="E8" s="124" t="s">
        <v>109</v>
      </c>
      <c r="F8" s="35" t="s">
        <v>110</v>
      </c>
      <c r="G8" s="125" t="s">
        <v>111</v>
      </c>
      <c r="H8" s="36"/>
      <c r="I8" s="126" t="s">
        <v>112</v>
      </c>
      <c r="J8" s="127" t="s">
        <v>113</v>
      </c>
      <c r="K8" s="39" t="s">
        <v>114</v>
      </c>
      <c r="L8" s="39" t="s">
        <v>115</v>
      </c>
      <c r="M8" s="40">
        <v>1</v>
      </c>
      <c r="N8" s="36"/>
      <c r="O8" s="36"/>
      <c r="P8" s="41" t="s">
        <v>116</v>
      </c>
      <c r="Q8" s="36"/>
      <c r="R8" s="36"/>
      <c r="S8" s="36"/>
      <c r="T8" s="42">
        <v>1</v>
      </c>
      <c r="U8" s="36"/>
      <c r="V8" s="43">
        <v>44593</v>
      </c>
      <c r="W8" s="43">
        <v>44650</v>
      </c>
      <c r="X8" s="44"/>
      <c r="Y8" s="37"/>
      <c r="Z8" s="45"/>
      <c r="AA8" s="46"/>
      <c r="AB8" s="47"/>
      <c r="AC8" s="48"/>
      <c r="AD8" s="49" t="s">
        <v>117</v>
      </c>
      <c r="AE8" s="37"/>
      <c r="AF8" s="50"/>
      <c r="AG8" s="44">
        <v>44272</v>
      </c>
      <c r="AH8" s="39"/>
      <c r="AI8" s="45">
        <v>1</v>
      </c>
      <c r="AJ8" s="46">
        <f>IF(AI8="","",IF(OR($M8=0,$M8="",AG8=""),"",AI8/$M8))</f>
        <v>1</v>
      </c>
      <c r="AK8" s="51">
        <f t="shared" ref="AK8" si="0">(IF(OR($T8="",AJ8=""),"",IF(OR($T8=0,AJ8=0),0,IF((AJ8*100%)/$T8&gt;100%,100%,(AJ8*100%)/$T8))))</f>
        <v>1</v>
      </c>
      <c r="AL8" s="52" t="str">
        <f t="shared" ref="AL8" si="1">IF(AI8="","",IF(AK8&lt;100%, IF(AK8&lt;50%, "ALERTA","EN TERMINO"), IF(AK8=100%, "OK", "EN TERMINO")))</f>
        <v>OK</v>
      </c>
      <c r="AM8" s="37" t="s">
        <v>118</v>
      </c>
      <c r="AN8" s="37" t="s">
        <v>119</v>
      </c>
      <c r="AO8" s="50" t="str">
        <f>IF(AK8=100%,IF(AK8&gt;25%,"CUMPLIDA","PENDIENTE"),IF(AK8&lt;25%,"INCUMPLIDA","PENDIENTE"))</f>
        <v>CUMPLIDA</v>
      </c>
      <c r="AP8" s="36"/>
      <c r="AQ8" s="36"/>
      <c r="AR8" s="36"/>
      <c r="AS8" s="36"/>
      <c r="AT8" s="36"/>
      <c r="AU8" s="36"/>
      <c r="AV8" s="36"/>
      <c r="AW8" s="36"/>
      <c r="AX8" s="36"/>
      <c r="BI8" s="1" t="s">
        <v>94</v>
      </c>
      <c r="BK8" s="6" t="s">
        <v>95</v>
      </c>
    </row>
    <row r="9" spans="1:69" s="8" customFormat="1" ht="35.1" hidden="1" customHeight="1">
      <c r="A9" s="35">
        <v>76</v>
      </c>
      <c r="B9" s="36"/>
      <c r="C9" s="37" t="s">
        <v>82</v>
      </c>
      <c r="D9" s="36"/>
      <c r="E9" s="124"/>
      <c r="F9" s="35" t="s">
        <v>110</v>
      </c>
      <c r="G9" s="125"/>
      <c r="H9" s="36"/>
      <c r="I9" s="126"/>
      <c r="J9" s="127"/>
      <c r="K9" s="53" t="s">
        <v>120</v>
      </c>
      <c r="L9" s="39" t="s">
        <v>121</v>
      </c>
      <c r="M9" s="40">
        <v>1</v>
      </c>
      <c r="N9" s="36"/>
      <c r="O9" s="36"/>
      <c r="P9" s="41" t="s">
        <v>116</v>
      </c>
      <c r="Q9" s="36"/>
      <c r="R9" s="36"/>
      <c r="S9" s="36"/>
      <c r="T9" s="42">
        <v>1</v>
      </c>
      <c r="U9" s="36"/>
      <c r="V9" s="43">
        <v>44470</v>
      </c>
      <c r="W9" s="54">
        <v>44591</v>
      </c>
      <c r="X9" s="44"/>
      <c r="Y9" s="37"/>
      <c r="Z9" s="46">
        <v>0.9</v>
      </c>
      <c r="AA9" s="46" t="str">
        <f t="shared" ref="AA9:AA10" si="2">IF(Z9="","",IF(OR($M9=0,$M9="",X9=""),"",Z9/$M9))</f>
        <v/>
      </c>
      <c r="AB9" s="51" t="str">
        <f t="shared" ref="AB9:AB10" si="3">(IF(OR($T9="",AA9=""),"",IF(OR($T9=0,AA9=0),0,IF((AA9*100%)/$T9&gt;100%,100%,(AA9*100%)/$T9))))</f>
        <v/>
      </c>
      <c r="AC9" s="52" t="str">
        <f t="shared" ref="AC9:AC10" si="4">IF(Z9="","",IF(AB9&lt;100%, IF(AB9&lt;50%, "ALERTA","EN TERMINO"), IF(AB9=100%, "OK", "EN TERMINO")))</f>
        <v>EN TERMINO</v>
      </c>
      <c r="AD9" s="55" t="s">
        <v>122</v>
      </c>
      <c r="AE9" s="37"/>
      <c r="AF9" s="50" t="str">
        <f>IF(AB9=100%,IF(AB9&gt;25%,"CUMPLIDA","PENDIENTE"),IF(AB9&lt;100%,"INCUMPLIDA","PENDIENTE"))</f>
        <v>PENDIENTE</v>
      </c>
      <c r="AG9" s="56">
        <v>44643</v>
      </c>
      <c r="AH9" s="57" t="s">
        <v>123</v>
      </c>
      <c r="AI9" s="58">
        <v>1</v>
      </c>
      <c r="AJ9" s="46">
        <f>IF(AI9="","",IF(OR($M9=0,$M9="",AG9=""),"",AI9/$M9))</f>
        <v>1</v>
      </c>
      <c r="AK9" s="51">
        <f t="shared" ref="AK9" si="5">(IF(OR($T9="",AJ9=""),"",IF(OR($T9=0,AJ9=0),0,IF((AJ9*100%)/$T9&gt;100%,100%,(AJ9*100%)/$T9))))</f>
        <v>1</v>
      </c>
      <c r="AL9" s="52" t="str">
        <f t="shared" ref="AL9" si="6">IF(AI9="","",IF(AK9&lt;100%, IF(AK9&lt;50%, "ALERTA","EN TERMINO"), IF(AK9=100%, "OK", "EN TERMINO")))</f>
        <v>OK</v>
      </c>
      <c r="AM9" s="59" t="s">
        <v>124</v>
      </c>
      <c r="AN9" s="37" t="s">
        <v>119</v>
      </c>
      <c r="AO9" s="50" t="str">
        <f>IF(AK9=100%,IF(AK9&gt;25%,"CUMPLIDA","PENDIENTE"),IF(AK9&lt;100%,"INCUMPLIDA","PENDIENTE"))</f>
        <v>CUMPLIDA</v>
      </c>
      <c r="AP9" s="36"/>
      <c r="AQ9" s="36"/>
      <c r="AR9" s="36"/>
      <c r="AS9" s="36"/>
      <c r="AT9" s="36"/>
      <c r="AU9" s="36"/>
      <c r="AV9" s="36"/>
      <c r="AW9" s="36"/>
      <c r="AX9" s="36"/>
      <c r="BI9" s="1" t="s">
        <v>94</v>
      </c>
      <c r="BK9" s="6" t="s">
        <v>95</v>
      </c>
    </row>
    <row r="10" spans="1:69" s="8" customFormat="1" ht="35.1" hidden="1" customHeight="1">
      <c r="A10" s="35">
        <v>76</v>
      </c>
      <c r="B10" s="36"/>
      <c r="C10" s="37" t="s">
        <v>82</v>
      </c>
      <c r="D10" s="36"/>
      <c r="E10" s="124"/>
      <c r="F10" s="35" t="s">
        <v>110</v>
      </c>
      <c r="G10" s="125"/>
      <c r="H10" s="36"/>
      <c r="I10" s="126"/>
      <c r="J10" s="127"/>
      <c r="K10" s="60" t="s">
        <v>125</v>
      </c>
      <c r="L10" s="37" t="s">
        <v>126</v>
      </c>
      <c r="M10" s="40">
        <v>1</v>
      </c>
      <c r="N10" s="36"/>
      <c r="O10" s="36"/>
      <c r="P10" s="41" t="s">
        <v>116</v>
      </c>
      <c r="Q10" s="36"/>
      <c r="R10" s="36"/>
      <c r="S10" s="36"/>
      <c r="T10" s="42">
        <v>1</v>
      </c>
      <c r="U10" s="36"/>
      <c r="V10" s="43">
        <v>44470</v>
      </c>
      <c r="W10" s="54">
        <v>44530</v>
      </c>
      <c r="X10" s="44"/>
      <c r="Y10" s="39"/>
      <c r="Z10" s="46">
        <v>0.9</v>
      </c>
      <c r="AA10" s="46" t="str">
        <f t="shared" si="2"/>
        <v/>
      </c>
      <c r="AB10" s="51" t="str">
        <f t="shared" si="3"/>
        <v/>
      </c>
      <c r="AC10" s="52" t="str">
        <f t="shared" si="4"/>
        <v>EN TERMINO</v>
      </c>
      <c r="AD10" s="55" t="s">
        <v>122</v>
      </c>
      <c r="AE10" s="37"/>
      <c r="AF10" s="50" t="str">
        <f>IF(AB10=100%,IF(AB10&gt;25%,"CUMPLIDA","PENDIENTE"),IF(AB10&lt;100%,"INCUMPLIDA","PENDIENTE"))</f>
        <v>PENDIENTE</v>
      </c>
      <c r="AG10" s="44">
        <v>44272</v>
      </c>
      <c r="AH10" s="39"/>
      <c r="AI10" s="61">
        <v>1</v>
      </c>
      <c r="AJ10" s="46">
        <f t="shared" ref="AJ10" si="7">IF(AI10="","",IF(OR($M10=0,$M10="",AG10=""),"",AI10/$M10))</f>
        <v>1</v>
      </c>
      <c r="AK10" s="51">
        <f t="shared" ref="AK10" si="8">(IF(OR($T10="",AJ10=""),"",IF(OR($T10=0,AJ10=0),0,IF((AJ10*100%)/$T10&gt;100%,100%,(AJ10*100%)/$T10))))</f>
        <v>1</v>
      </c>
      <c r="AL10" s="52" t="str">
        <f t="shared" ref="AL10" si="9">IF(AI10="","",IF(AK10&lt;100%, IF(AK10&lt;50%, "ALERTA","EN TERMINO"), IF(AK10=100%, "OK", "EN TERMINO")))</f>
        <v>OK</v>
      </c>
      <c r="AM10" s="39" t="s">
        <v>127</v>
      </c>
      <c r="AN10" s="39" t="s">
        <v>128</v>
      </c>
      <c r="AO10" s="50" t="str">
        <f>IF(AK10=100%,IF(AK10&gt;25%,"CUMPLIDA","PENDIENTE"),IF(AK10&lt;100%,"INCUMPLIDA","PENDIENTE"))</f>
        <v>CUMPLIDA</v>
      </c>
      <c r="AP10" s="36"/>
      <c r="AQ10" s="36"/>
      <c r="AR10" s="36"/>
      <c r="AS10" s="36"/>
      <c r="AT10" s="36"/>
      <c r="AU10" s="36"/>
      <c r="AV10" s="36"/>
      <c r="AW10" s="36"/>
      <c r="AX10" s="36"/>
      <c r="BI10" s="1" t="s">
        <v>94</v>
      </c>
      <c r="BK10" s="6" t="s">
        <v>95</v>
      </c>
    </row>
    <row r="11" spans="1:69" s="8" customFormat="1" ht="35.1" hidden="1" customHeight="1">
      <c r="A11" s="35">
        <v>76</v>
      </c>
      <c r="B11" s="36"/>
      <c r="C11" s="37" t="s">
        <v>82</v>
      </c>
      <c r="D11" s="36"/>
      <c r="E11" s="124"/>
      <c r="F11" s="35" t="s">
        <v>110</v>
      </c>
      <c r="G11" s="38" t="s">
        <v>129</v>
      </c>
      <c r="H11" s="36"/>
      <c r="I11" s="37" t="s">
        <v>130</v>
      </c>
      <c r="J11" s="37" t="s">
        <v>131</v>
      </c>
      <c r="K11" s="39" t="s">
        <v>132</v>
      </c>
      <c r="L11" s="39" t="s">
        <v>133</v>
      </c>
      <c r="M11" s="62">
        <v>5</v>
      </c>
      <c r="N11" s="36"/>
      <c r="O11" s="36"/>
      <c r="P11" s="63" t="s">
        <v>134</v>
      </c>
      <c r="Q11" s="36"/>
      <c r="R11" s="36"/>
      <c r="S11" s="36"/>
      <c r="T11" s="42">
        <v>1</v>
      </c>
      <c r="U11" s="36"/>
      <c r="V11" s="64">
        <v>44470</v>
      </c>
      <c r="W11" s="65">
        <v>44592</v>
      </c>
      <c r="X11" s="66">
        <v>44579</v>
      </c>
      <c r="Y11" s="67" t="s">
        <v>135</v>
      </c>
      <c r="Z11" s="68">
        <v>8</v>
      </c>
      <c r="AA11" s="46">
        <f>IF(Z11="","",IF(OR($M11=0,$M11="",X11=""),"",Z11/$M11))</f>
        <v>1.6</v>
      </c>
      <c r="AB11" s="51">
        <f t="shared" ref="AB11" si="10">(IF(OR($T11="",AA11=""),"",IF(OR($T11=0,AA11=0),0,IF((AA11*100%)/$T11&gt;100%,100%,(AA11*100%)/$T11))))</f>
        <v>1</v>
      </c>
      <c r="AC11" s="52" t="str">
        <f t="shared" ref="AC11" si="11">IF(Z11="","",IF(AB11&lt;100%, IF(AB11&lt;50%, "ALERTA","EN TERMINO"), IF(AB11=100%, "OK", "EN TERMINO")))</f>
        <v>OK</v>
      </c>
      <c r="AD11" s="37" t="s">
        <v>136</v>
      </c>
      <c r="AE11" s="37" t="s">
        <v>119</v>
      </c>
      <c r="AF11" s="50" t="str">
        <f t="shared" ref="AF11:AF12" si="12">IF(AB11=100%,IF(AB11&gt;25%,"CUMPLIDA","PENDIENTE"),IF(AB11&lt;25%,"INCUMPLIDA","PENDIENTE"))</f>
        <v>CUMPLIDA</v>
      </c>
      <c r="AG11" s="44"/>
      <c r="AH11" s="36"/>
      <c r="AI11" s="36"/>
      <c r="AJ11" s="36"/>
      <c r="AK11" s="36"/>
      <c r="AL11" s="36"/>
      <c r="AM11" s="36"/>
      <c r="AN11" s="36"/>
      <c r="AO11" s="50" t="s">
        <v>137</v>
      </c>
      <c r="AP11" s="36"/>
      <c r="AQ11" s="36"/>
      <c r="AR11" s="36"/>
      <c r="AS11" s="36"/>
      <c r="AT11" s="36"/>
      <c r="AU11" s="36"/>
      <c r="AV11" s="36"/>
      <c r="AW11" s="36"/>
      <c r="AX11" s="36"/>
      <c r="BI11" s="1" t="s">
        <v>94</v>
      </c>
    </row>
    <row r="12" spans="1:69" s="8" customFormat="1" ht="35.1" hidden="1" customHeight="1">
      <c r="A12" s="35">
        <v>76</v>
      </c>
      <c r="B12" s="36"/>
      <c r="C12" s="37" t="s">
        <v>82</v>
      </c>
      <c r="D12" s="36"/>
      <c r="E12" s="124"/>
      <c r="F12" s="35" t="s">
        <v>110</v>
      </c>
      <c r="G12" s="125" t="s">
        <v>138</v>
      </c>
      <c r="H12" s="36"/>
      <c r="I12" s="127" t="s">
        <v>139</v>
      </c>
      <c r="J12" s="127" t="s">
        <v>140</v>
      </c>
      <c r="K12" s="39" t="s">
        <v>141</v>
      </c>
      <c r="L12" s="39" t="s">
        <v>142</v>
      </c>
      <c r="M12" s="62">
        <v>2</v>
      </c>
      <c r="N12" s="36"/>
      <c r="O12" s="36"/>
      <c r="P12" s="63" t="s">
        <v>134</v>
      </c>
      <c r="Q12" s="36"/>
      <c r="R12" s="36"/>
      <c r="S12" s="36"/>
      <c r="T12" s="42">
        <v>1</v>
      </c>
      <c r="U12" s="36"/>
      <c r="V12" s="64">
        <v>44470</v>
      </c>
      <c r="W12" s="65">
        <v>44592</v>
      </c>
      <c r="X12" s="66">
        <v>44579</v>
      </c>
      <c r="Y12" s="67" t="s">
        <v>143</v>
      </c>
      <c r="Z12" s="45">
        <v>4</v>
      </c>
      <c r="AA12" s="46">
        <f>IF(Z12="","",IF(OR($M12=0,$M12="",X12=""),"",Z12/$M12))</f>
        <v>2</v>
      </c>
      <c r="AB12" s="51">
        <f t="shared" ref="AB12" si="13">(IF(OR($T12="",AA12=""),"",IF(OR($T12=0,AA12=0),0,IF((AA12*100%)/$T12&gt;100%,100%,(AA12*100%)/$T12))))</f>
        <v>1</v>
      </c>
      <c r="AC12" s="52" t="str">
        <f t="shared" ref="AC12" si="14">IF(Z12="","",IF(AB12&lt;100%, IF(AB12&lt;50%, "ALERTA","EN TERMINO"), IF(AB12=100%, "OK", "EN TERMINO")))</f>
        <v>OK</v>
      </c>
      <c r="AD12" s="69" t="s">
        <v>144</v>
      </c>
      <c r="AE12" s="37" t="s">
        <v>119</v>
      </c>
      <c r="AF12" s="50" t="str">
        <f t="shared" si="12"/>
        <v>CUMPLIDA</v>
      </c>
      <c r="AG12" s="44"/>
      <c r="AH12" s="36"/>
      <c r="AI12" s="36"/>
      <c r="AJ12" s="36"/>
      <c r="AK12" s="36"/>
      <c r="AL12" s="36"/>
      <c r="AM12" s="36"/>
      <c r="AN12" s="36"/>
      <c r="AO12" s="50" t="s">
        <v>137</v>
      </c>
      <c r="AP12" s="36"/>
      <c r="AQ12" s="36"/>
      <c r="AR12" s="36"/>
      <c r="AS12" s="36"/>
      <c r="AT12" s="36"/>
      <c r="AU12" s="36"/>
      <c r="AV12" s="36"/>
      <c r="AW12" s="36"/>
      <c r="AX12" s="36"/>
      <c r="BI12" s="1" t="s">
        <v>94</v>
      </c>
    </row>
    <row r="13" spans="1:69" s="8" customFormat="1" ht="56.25" hidden="1" customHeight="1">
      <c r="A13" s="35">
        <v>76</v>
      </c>
      <c r="B13" s="36"/>
      <c r="C13" s="37" t="s">
        <v>82</v>
      </c>
      <c r="D13" s="36"/>
      <c r="E13" s="124"/>
      <c r="F13" s="35" t="s">
        <v>110</v>
      </c>
      <c r="G13" s="125"/>
      <c r="H13" s="36"/>
      <c r="I13" s="127"/>
      <c r="J13" s="127"/>
      <c r="K13" s="39" t="s">
        <v>145</v>
      </c>
      <c r="L13" s="37" t="s">
        <v>142</v>
      </c>
      <c r="M13" s="62">
        <v>2</v>
      </c>
      <c r="N13" s="36"/>
      <c r="O13" s="36"/>
      <c r="P13" s="63" t="s">
        <v>134</v>
      </c>
      <c r="Q13" s="36"/>
      <c r="R13" s="36"/>
      <c r="S13" s="36"/>
      <c r="T13" s="42">
        <v>1</v>
      </c>
      <c r="U13" s="36"/>
      <c r="V13" s="64">
        <v>44470</v>
      </c>
      <c r="W13" s="65">
        <v>44592</v>
      </c>
      <c r="X13" s="66">
        <v>44579</v>
      </c>
      <c r="Y13" s="67" t="s">
        <v>146</v>
      </c>
      <c r="Z13" s="45">
        <v>1</v>
      </c>
      <c r="AA13" s="46">
        <f>IF(Z13="","",IF(OR($M13=0,$M13="",X13=""),"",Z13/$M13))</f>
        <v>0.5</v>
      </c>
      <c r="AB13" s="51">
        <f t="shared" ref="AB13" si="15">(IF(OR($T13="",AA13=""),"",IF(OR($T13=0,AA13=0),0,IF((AA13*100%)/$T13&gt;100%,100%,(AA13*100%)/$T13))))</f>
        <v>0.5</v>
      </c>
      <c r="AC13" s="52" t="str">
        <f t="shared" ref="AC13" si="16">IF(Z13="","",IF(AB13&lt;100%, IF(AB13&lt;50%, "ALERTA","EN TERMINO"), IF(AB13=100%, "OK", "EN TERMINO")))</f>
        <v>EN TERMINO</v>
      </c>
      <c r="AD13" s="70" t="s">
        <v>147</v>
      </c>
      <c r="AE13" s="37" t="s">
        <v>119</v>
      </c>
      <c r="AF13" s="50" t="str">
        <f>IF(AB13=100%,IF(AB13&gt;25%,"CUMPLIDA","PENDIENTE"),IF(AB13&lt;100%,"INCUMPLIDA","PENDIENTE"))</f>
        <v>INCUMPLIDA</v>
      </c>
      <c r="AG13" s="44">
        <v>44655</v>
      </c>
      <c r="AH13" s="45"/>
      <c r="AI13" s="45">
        <v>3</v>
      </c>
      <c r="AJ13" s="46">
        <f t="shared" ref="AJ13" si="17">IF(AI13="","",IF(OR($M13=0,$M13="",AG13=""),"",AI13/$M13))</f>
        <v>1.5</v>
      </c>
      <c r="AK13" s="51">
        <f t="shared" ref="AK13" si="18">(IF(OR($T13="",AJ13=""),"",IF(OR($T13=0,AJ13=0),0,IF((AJ13*100%)/$T13&gt;100%,100%,(AJ13*100%)/$T13))))</f>
        <v>1</v>
      </c>
      <c r="AL13" s="52" t="str">
        <f t="shared" ref="AL13" si="19">IF(AI13="","",IF(AK13&lt;100%, IF(AK13&lt;50%, "ALERTA","EN TERMINO"), IF(AK13=100%, "OK", "EN TERMINO")))</f>
        <v>OK</v>
      </c>
      <c r="AM13" s="39" t="s">
        <v>148</v>
      </c>
      <c r="AN13" s="37" t="s">
        <v>119</v>
      </c>
      <c r="AO13" s="50" t="str">
        <f>IF(AK13=100%,IF(AK13&gt;25%,"CUMPLIDA","PENDIENTE"),IF(AK13&lt;100%,"INCUMPLIDA","PENDIENTE"))</f>
        <v>CUMPLIDA</v>
      </c>
      <c r="AP13" s="36"/>
      <c r="AQ13" s="36"/>
      <c r="AR13" s="36"/>
      <c r="AS13" s="36"/>
      <c r="AT13" s="36"/>
      <c r="AU13" s="36"/>
      <c r="AV13" s="36"/>
      <c r="AW13" s="36"/>
      <c r="AX13" s="36"/>
      <c r="BI13" s="1" t="s">
        <v>94</v>
      </c>
    </row>
    <row r="14" spans="1:69" s="8" customFormat="1" ht="35.1" hidden="1" customHeight="1">
      <c r="A14" s="35">
        <v>76</v>
      </c>
      <c r="B14" s="36"/>
      <c r="C14" s="37" t="s">
        <v>82</v>
      </c>
      <c r="D14" s="36"/>
      <c r="E14" s="124"/>
      <c r="F14" s="35" t="s">
        <v>110</v>
      </c>
      <c r="G14" s="38" t="s">
        <v>149</v>
      </c>
      <c r="H14" s="36"/>
      <c r="I14" s="37" t="s">
        <v>150</v>
      </c>
      <c r="J14" s="71" t="s">
        <v>151</v>
      </c>
      <c r="K14" s="39" t="s">
        <v>152</v>
      </c>
      <c r="L14" s="39" t="s">
        <v>153</v>
      </c>
      <c r="M14" s="72">
        <v>1</v>
      </c>
      <c r="N14" s="36"/>
      <c r="O14" s="36"/>
      <c r="P14" s="41" t="s">
        <v>154</v>
      </c>
      <c r="Q14" s="36"/>
      <c r="R14" s="36"/>
      <c r="S14" s="36"/>
      <c r="T14" s="42">
        <v>1</v>
      </c>
      <c r="U14" s="36"/>
      <c r="V14" s="64">
        <v>44470</v>
      </c>
      <c r="W14" s="54">
        <v>44592</v>
      </c>
      <c r="X14" s="66">
        <v>44603</v>
      </c>
      <c r="Y14" s="73" t="s">
        <v>155</v>
      </c>
      <c r="Z14" s="45">
        <v>100</v>
      </c>
      <c r="AA14" s="46">
        <f t="shared" ref="AA14:AA20" si="20">IF(Z14="","",IF(OR($M14=0,$M14="",X14=""),"",Z14/$M14))</f>
        <v>100</v>
      </c>
      <c r="AB14" s="51">
        <f t="shared" ref="AB14:AB20" si="21">(IF(OR($T14="",AA14=""),"",IF(OR($T14=0,AA14=0),0,IF((AA14*100%)/$T14&gt;100%,100%,(AA14*100%)/$T14))))</f>
        <v>1</v>
      </c>
      <c r="AC14" s="52" t="str">
        <f t="shared" ref="AC14:AC20" si="22">IF(Z14="","",IF(AB14&lt;100%, IF(AB14&lt;50%, "ALERTA","EN TERMINO"), IF(AB14=100%, "OK", "EN TERMINO")))</f>
        <v>OK</v>
      </c>
      <c r="AD14" s="37" t="s">
        <v>156</v>
      </c>
      <c r="AE14" s="74" t="s">
        <v>157</v>
      </c>
      <c r="AF14" s="50" t="str">
        <f t="shared" ref="AF14:AF18" si="23">IF(AB14=100%,IF(AB14&gt;25%,"CUMPLIDA","PENDIENTE"),IF(AB14&lt;100%,"INCUMPLIDA","PENDIENTE"))</f>
        <v>CUMPLIDA</v>
      </c>
      <c r="AG14" s="44"/>
      <c r="AH14" s="36"/>
      <c r="AI14" s="36"/>
      <c r="AJ14" s="36"/>
      <c r="AK14" s="36"/>
      <c r="AL14" s="36"/>
      <c r="AM14" s="36"/>
      <c r="AN14" s="36"/>
      <c r="AO14" s="50" t="s">
        <v>137</v>
      </c>
      <c r="AP14" s="36"/>
      <c r="AQ14" s="36"/>
      <c r="AR14" s="36"/>
      <c r="AS14" s="36"/>
      <c r="AT14" s="36"/>
      <c r="AU14" s="36"/>
      <c r="AV14" s="36"/>
      <c r="AW14" s="36"/>
      <c r="AX14" s="36"/>
      <c r="BI14" s="1" t="s">
        <v>94</v>
      </c>
    </row>
    <row r="15" spans="1:69" s="8" customFormat="1" ht="35.1" hidden="1" customHeight="1">
      <c r="A15" s="35">
        <v>76</v>
      </c>
      <c r="B15" s="36"/>
      <c r="C15" s="37" t="s">
        <v>82</v>
      </c>
      <c r="D15" s="36"/>
      <c r="E15" s="124"/>
      <c r="F15" s="35" t="s">
        <v>110</v>
      </c>
      <c r="G15" s="38" t="s">
        <v>158</v>
      </c>
      <c r="H15" s="36"/>
      <c r="I15" s="37" t="s">
        <v>159</v>
      </c>
      <c r="J15" s="71" t="s">
        <v>160</v>
      </c>
      <c r="K15" s="39" t="s">
        <v>161</v>
      </c>
      <c r="L15" s="39" t="s">
        <v>162</v>
      </c>
      <c r="M15" s="75">
        <v>1</v>
      </c>
      <c r="N15" s="36"/>
      <c r="O15" s="36"/>
      <c r="P15" s="41" t="s">
        <v>154</v>
      </c>
      <c r="Q15" s="36"/>
      <c r="R15" s="36"/>
      <c r="S15" s="36"/>
      <c r="T15" s="42">
        <v>1</v>
      </c>
      <c r="U15" s="36"/>
      <c r="V15" s="64">
        <v>44470</v>
      </c>
      <c r="W15" s="54">
        <v>44592</v>
      </c>
      <c r="X15" s="66">
        <v>44603</v>
      </c>
      <c r="Y15" s="73" t="s">
        <v>163</v>
      </c>
      <c r="Z15" s="45">
        <v>100</v>
      </c>
      <c r="AA15" s="46">
        <f t="shared" si="20"/>
        <v>100</v>
      </c>
      <c r="AB15" s="51">
        <f t="shared" si="21"/>
        <v>1</v>
      </c>
      <c r="AC15" s="52" t="str">
        <f t="shared" si="22"/>
        <v>OK</v>
      </c>
      <c r="AD15" s="37" t="s">
        <v>156</v>
      </c>
      <c r="AE15" s="74" t="s">
        <v>157</v>
      </c>
      <c r="AF15" s="50" t="str">
        <f t="shared" si="23"/>
        <v>CUMPLIDA</v>
      </c>
      <c r="AG15" s="44"/>
      <c r="AH15" s="36"/>
      <c r="AI15" s="36"/>
      <c r="AJ15" s="36"/>
      <c r="AK15" s="36"/>
      <c r="AL15" s="36"/>
      <c r="AM15" s="36"/>
      <c r="AN15" s="36"/>
      <c r="AO15" s="50" t="s">
        <v>137</v>
      </c>
      <c r="AP15" s="36"/>
      <c r="AQ15" s="36"/>
      <c r="AR15" s="36"/>
      <c r="AS15" s="36"/>
      <c r="AT15" s="36"/>
      <c r="AU15" s="36"/>
      <c r="AV15" s="36"/>
      <c r="AW15" s="36"/>
      <c r="AX15" s="36"/>
      <c r="BI15" s="1" t="s">
        <v>94</v>
      </c>
    </row>
    <row r="16" spans="1:69" s="8" customFormat="1" ht="35.1" hidden="1" customHeight="1">
      <c r="A16" s="35">
        <v>76</v>
      </c>
      <c r="B16" s="36"/>
      <c r="C16" s="37" t="s">
        <v>82</v>
      </c>
      <c r="D16" s="36"/>
      <c r="E16" s="124"/>
      <c r="F16" s="35" t="s">
        <v>110</v>
      </c>
      <c r="G16" s="38" t="s">
        <v>164</v>
      </c>
      <c r="H16" s="36"/>
      <c r="I16" s="37" t="s">
        <v>165</v>
      </c>
      <c r="J16" s="71" t="s">
        <v>166</v>
      </c>
      <c r="K16" s="39" t="s">
        <v>167</v>
      </c>
      <c r="L16" s="39" t="s">
        <v>168</v>
      </c>
      <c r="M16" s="37">
        <v>1</v>
      </c>
      <c r="N16" s="36"/>
      <c r="O16" s="36"/>
      <c r="P16" s="41" t="s">
        <v>154</v>
      </c>
      <c r="Q16" s="36"/>
      <c r="R16" s="36"/>
      <c r="S16" s="36"/>
      <c r="T16" s="42">
        <v>1</v>
      </c>
      <c r="U16" s="36"/>
      <c r="V16" s="64">
        <v>44470</v>
      </c>
      <c r="W16" s="76">
        <v>44592</v>
      </c>
      <c r="X16" s="66">
        <v>44603</v>
      </c>
      <c r="Y16" s="73" t="s">
        <v>169</v>
      </c>
      <c r="Z16" s="45">
        <v>1</v>
      </c>
      <c r="AA16" s="46">
        <f t="shared" si="20"/>
        <v>1</v>
      </c>
      <c r="AB16" s="51">
        <f t="shared" si="21"/>
        <v>1</v>
      </c>
      <c r="AC16" s="52" t="str">
        <f t="shared" si="22"/>
        <v>OK</v>
      </c>
      <c r="AD16" s="37" t="s">
        <v>170</v>
      </c>
      <c r="AE16" s="74" t="s">
        <v>157</v>
      </c>
      <c r="AF16" s="50" t="str">
        <f t="shared" si="23"/>
        <v>CUMPLIDA</v>
      </c>
      <c r="AG16" s="44"/>
      <c r="AH16" s="36"/>
      <c r="AI16" s="36"/>
      <c r="AJ16" s="36"/>
      <c r="AK16" s="36"/>
      <c r="AL16" s="36"/>
      <c r="AM16" s="36"/>
      <c r="AN16" s="36"/>
      <c r="AO16" s="50" t="s">
        <v>137</v>
      </c>
      <c r="AP16" s="36"/>
      <c r="AQ16" s="36"/>
      <c r="AR16" s="36"/>
      <c r="AS16" s="36"/>
      <c r="AT16" s="36"/>
      <c r="AU16" s="36"/>
      <c r="AV16" s="36"/>
      <c r="AW16" s="36"/>
      <c r="AX16" s="100"/>
      <c r="BI16" s="1" t="s">
        <v>94</v>
      </c>
    </row>
    <row r="17" spans="1:63" s="8" customFormat="1" ht="96" customHeight="1">
      <c r="A17" s="35">
        <v>76</v>
      </c>
      <c r="B17" s="36"/>
      <c r="C17" s="37" t="s">
        <v>82</v>
      </c>
      <c r="D17" s="36"/>
      <c r="E17" s="124"/>
      <c r="F17" s="35" t="s">
        <v>110</v>
      </c>
      <c r="G17" s="38" t="s">
        <v>171</v>
      </c>
      <c r="H17" s="36"/>
      <c r="I17" s="37" t="s">
        <v>172</v>
      </c>
      <c r="J17" s="71" t="s">
        <v>173</v>
      </c>
      <c r="K17" s="39" t="s">
        <v>174</v>
      </c>
      <c r="L17" s="39" t="s">
        <v>175</v>
      </c>
      <c r="M17" s="37">
        <v>1</v>
      </c>
      <c r="N17" s="36"/>
      <c r="O17" s="36"/>
      <c r="P17" s="41" t="s">
        <v>176</v>
      </c>
      <c r="Q17" s="36"/>
      <c r="R17" s="36"/>
      <c r="S17" s="36"/>
      <c r="T17" s="42">
        <v>1</v>
      </c>
      <c r="U17" s="36"/>
      <c r="V17" s="102">
        <v>44470</v>
      </c>
      <c r="W17" s="44">
        <v>44804</v>
      </c>
      <c r="X17" s="66">
        <v>44603</v>
      </c>
      <c r="Y17" s="73" t="s">
        <v>177</v>
      </c>
      <c r="Z17" s="45">
        <v>0.25</v>
      </c>
      <c r="AA17" s="46">
        <f>IF(Z17="","",IF(OR($M17=0,$M17="",X17=""),"",Z17/$M17))</f>
        <v>0.25</v>
      </c>
      <c r="AB17" s="51">
        <f t="shared" si="21"/>
        <v>0.25</v>
      </c>
      <c r="AC17" s="52" t="str">
        <f t="shared" si="22"/>
        <v>ALERTA</v>
      </c>
      <c r="AD17" s="37" t="s">
        <v>178</v>
      </c>
      <c r="AE17" s="74" t="s">
        <v>157</v>
      </c>
      <c r="AF17" s="50" t="str">
        <f>IF(AB17=100%,IF(AB17&gt;25%,"CUMPLIDA","PENDIENTE"),IF(AB17&lt;25%,"ATENCIÓN","PENDIENTE"))</f>
        <v>PENDIENTE</v>
      </c>
      <c r="AG17" s="44" t="s">
        <v>179</v>
      </c>
      <c r="AH17" s="77" t="s">
        <v>180</v>
      </c>
      <c r="AI17" s="45">
        <v>0.25</v>
      </c>
      <c r="AJ17" s="46">
        <f>IF(AI17="","",IF(OR($M17=0,$M17="",AG17=""),"",AI17/$M17))</f>
        <v>0.25</v>
      </c>
      <c r="AK17" s="51">
        <f t="shared" ref="AK17" si="24">(IF(OR($T17="",AJ17=""),"",IF(OR($T17=0,AJ17=0),0,IF((AJ17*100%)/$T17&gt;100%,100%,(AJ17*100%)/$T17))))</f>
        <v>0.25</v>
      </c>
      <c r="AL17" s="52" t="str">
        <f t="shared" ref="AL17" si="25">IF(AI17="","",IF(AK17&lt;100%, IF(AK17&lt;50%, "ALERTA","EN TERMINO"), IF(AK17=100%, "OK", "EN TERMINO")))</f>
        <v>ALERTA</v>
      </c>
      <c r="AM17" s="78" t="s">
        <v>181</v>
      </c>
      <c r="AN17" s="37" t="s">
        <v>182</v>
      </c>
      <c r="AO17" s="50" t="str">
        <f>IF(AK17=100%,IF(AK17&gt;25%,"CUMPLIDA","PENDIENTE"),IF(AK17&lt;25%,"INCUMPLIDA","PENDIENTE"))</f>
        <v>PENDIENTE</v>
      </c>
      <c r="AP17" s="45" t="s">
        <v>183</v>
      </c>
      <c r="AQ17" s="77" t="s">
        <v>184</v>
      </c>
      <c r="AR17" s="45">
        <v>0.25</v>
      </c>
      <c r="AS17" s="46">
        <v>0.2</v>
      </c>
      <c r="AT17" s="51">
        <f t="shared" ref="AT17" si="26">(IF(OR($T17="",AS17=""),"",IF(OR($T17=0,AS17=0),0,IF((AS17*100%)/$T17&gt;100%,100%,(AS17*100%)/$T17))))</f>
        <v>0.2</v>
      </c>
      <c r="AU17" s="52" t="str">
        <f t="shared" ref="AU17" si="27">IF(AR17="","",IF(AT17&lt;100%, IF(AT17&lt;50%, "ALERTA","EN TERMINO"), IF(AT17=100%, "OK", "EN TERMINO")))</f>
        <v>ALERTA</v>
      </c>
      <c r="AV17" s="105" t="s">
        <v>185</v>
      </c>
      <c r="AW17" s="79" t="s">
        <v>157</v>
      </c>
      <c r="AX17" s="50" t="str">
        <f>IF(AT17=100%,IF(AT17&gt;25%,"CUMPLIDA","PENDIENTE"),IF(AT17&lt;75%,"ATENCIÓN","PENDIENTE"))</f>
        <v>ATENCIÓN</v>
      </c>
      <c r="AY17" s="36"/>
      <c r="AZ17" s="36"/>
      <c r="BA17" s="36"/>
      <c r="BB17" s="36"/>
      <c r="BC17" s="36"/>
      <c r="BD17" s="36"/>
      <c r="BE17" s="36"/>
      <c r="BF17" s="36"/>
      <c r="BG17" s="36"/>
      <c r="BH17" s="36"/>
      <c r="BI17" s="48" t="str">
        <f>IF(AX17="CUMPLIDA","CERRADO","ABIERTO")</f>
        <v>ABIERTO</v>
      </c>
      <c r="BJ17" s="36"/>
      <c r="BK17" s="36"/>
    </row>
    <row r="18" spans="1:63" s="8" customFormat="1" ht="35.1" hidden="1" customHeight="1">
      <c r="A18" s="35">
        <v>76</v>
      </c>
      <c r="B18" s="36"/>
      <c r="C18" s="37" t="s">
        <v>82</v>
      </c>
      <c r="D18" s="36"/>
      <c r="E18" s="124"/>
      <c r="F18" s="35" t="s">
        <v>110</v>
      </c>
      <c r="G18" s="38" t="s">
        <v>186</v>
      </c>
      <c r="H18" s="36"/>
      <c r="I18" s="37" t="s">
        <v>187</v>
      </c>
      <c r="J18" s="71" t="s">
        <v>188</v>
      </c>
      <c r="K18" s="39" t="s">
        <v>189</v>
      </c>
      <c r="L18" s="39" t="s">
        <v>162</v>
      </c>
      <c r="M18" s="75">
        <v>1</v>
      </c>
      <c r="N18" s="36"/>
      <c r="O18" s="36"/>
      <c r="P18" s="41" t="s">
        <v>154</v>
      </c>
      <c r="Q18" s="36"/>
      <c r="R18" s="36"/>
      <c r="S18" s="36"/>
      <c r="T18" s="42">
        <v>1</v>
      </c>
      <c r="U18" s="36"/>
      <c r="V18" s="44">
        <v>44470</v>
      </c>
      <c r="W18" s="76">
        <v>44592</v>
      </c>
      <c r="X18" s="66">
        <v>44603</v>
      </c>
      <c r="Y18" s="73" t="s">
        <v>190</v>
      </c>
      <c r="Z18" s="45">
        <v>100</v>
      </c>
      <c r="AA18" s="46">
        <f t="shared" si="20"/>
        <v>100</v>
      </c>
      <c r="AB18" s="51">
        <f t="shared" si="21"/>
        <v>1</v>
      </c>
      <c r="AC18" s="52" t="str">
        <f t="shared" si="22"/>
        <v>OK</v>
      </c>
      <c r="AD18" s="37" t="s">
        <v>156</v>
      </c>
      <c r="AE18" s="74" t="s">
        <v>157</v>
      </c>
      <c r="AF18" s="50" t="str">
        <f t="shared" si="23"/>
        <v>CUMPLIDA</v>
      </c>
      <c r="AG18" s="44"/>
      <c r="AH18" s="36"/>
      <c r="AI18" s="36"/>
      <c r="AJ18" s="36"/>
      <c r="AK18" s="36"/>
      <c r="AL18" s="36"/>
      <c r="AM18" s="36"/>
      <c r="AN18" s="36"/>
      <c r="AO18" s="50" t="s">
        <v>137</v>
      </c>
      <c r="AP18" s="45"/>
      <c r="AQ18" s="45"/>
      <c r="AR18" s="45"/>
      <c r="AS18" s="46" t="str">
        <f t="shared" ref="AS18:AS28" si="28">IF(AR18="","",IF(OR($M18=0,$M18="",AP18=""),"",AR18/$M18))</f>
        <v/>
      </c>
      <c r="AT18" s="51" t="str">
        <f t="shared" ref="AT18:AT28" si="29">(IF(OR($T18="",AS18=""),"",IF(OR($T18=0,AS18=0),0,IF((AS18*100%)/$T18&gt;100%,100%,(AS18*100%)/$T18))))</f>
        <v/>
      </c>
      <c r="AU18" s="52" t="str">
        <f t="shared" ref="AU18:AU28" si="30">IF(AR18="","",IF(AT18&lt;100%, IF(AT18&lt;50%, "ALERTA","EN TERMINO"), IF(AT18=100%, "OK", "EN TERMINO")))</f>
        <v/>
      </c>
      <c r="AV18" s="104"/>
      <c r="AW18" s="36"/>
      <c r="AX18" s="50" t="str">
        <f t="shared" ref="AX17:AX28" si="31">IF(AT18=100%,IF(AT18&gt;25%,"CUMPLIDA","PENDIENTE"),IF(AT18&lt;25%,"INCUMPLIDA","PENDIENTE"))</f>
        <v>PENDIENTE</v>
      </c>
      <c r="AY18" s="36"/>
      <c r="AZ18" s="36"/>
      <c r="BA18" s="36"/>
      <c r="BB18" s="36"/>
      <c r="BC18" s="36"/>
      <c r="BD18" s="36"/>
      <c r="BE18" s="36"/>
      <c r="BF18" s="36"/>
      <c r="BG18" s="36"/>
      <c r="BH18" s="36"/>
      <c r="BI18" s="48" t="str">
        <f t="shared" ref="BI18:BI28" si="32">IF(AX18="CUMPLIDA","CERRADO","ABIERTO")</f>
        <v>ABIERTO</v>
      </c>
      <c r="BJ18" s="36"/>
      <c r="BK18" s="36"/>
    </row>
    <row r="19" spans="1:63" s="8" customFormat="1" ht="48.75" hidden="1" customHeight="1">
      <c r="A19" s="35">
        <v>76</v>
      </c>
      <c r="B19" s="36"/>
      <c r="C19" s="37" t="s">
        <v>82</v>
      </c>
      <c r="D19" s="36"/>
      <c r="E19" s="124"/>
      <c r="F19" s="35" t="s">
        <v>110</v>
      </c>
      <c r="G19" s="38" t="s">
        <v>191</v>
      </c>
      <c r="H19" s="36"/>
      <c r="I19" s="37" t="s">
        <v>192</v>
      </c>
      <c r="J19" s="71" t="s">
        <v>193</v>
      </c>
      <c r="K19" s="39" t="s">
        <v>194</v>
      </c>
      <c r="L19" s="39" t="s">
        <v>195</v>
      </c>
      <c r="M19" s="37">
        <v>1</v>
      </c>
      <c r="N19" s="36"/>
      <c r="O19" s="36"/>
      <c r="P19" s="41" t="s">
        <v>154</v>
      </c>
      <c r="Q19" s="36"/>
      <c r="R19" s="36"/>
      <c r="S19" s="36"/>
      <c r="T19" s="42">
        <v>1</v>
      </c>
      <c r="U19" s="36"/>
      <c r="V19" s="44">
        <v>44470</v>
      </c>
      <c r="W19" s="76">
        <v>44592</v>
      </c>
      <c r="X19" s="66">
        <v>44603</v>
      </c>
      <c r="Y19" s="67"/>
      <c r="Z19" s="45">
        <v>0.8</v>
      </c>
      <c r="AA19" s="46">
        <f t="shared" si="20"/>
        <v>0.8</v>
      </c>
      <c r="AB19" s="47">
        <f t="shared" si="21"/>
        <v>0.8</v>
      </c>
      <c r="AC19" s="48" t="str">
        <f t="shared" si="22"/>
        <v>EN TERMINO</v>
      </c>
      <c r="AD19" s="70" t="s">
        <v>196</v>
      </c>
      <c r="AE19" s="74" t="s">
        <v>157</v>
      </c>
      <c r="AF19" s="50" t="str">
        <f>IF(AB19=100%,IF(AB19&gt;25%,"CUMPLIDA","PENDIENTE"),IF(AB19&lt;100%,"INCUMPLIDA","PENDIENTE"))</f>
        <v>INCUMPLIDA</v>
      </c>
      <c r="AG19" s="44">
        <v>44637</v>
      </c>
      <c r="AH19" s="39" t="s">
        <v>197</v>
      </c>
      <c r="AI19" s="45">
        <v>1</v>
      </c>
      <c r="AJ19" s="46">
        <f t="shared" ref="AJ19" si="33">IF(AI19="","",IF(OR($M19=0,$M19="",AG19=""),"",AI19/$M19))</f>
        <v>1</v>
      </c>
      <c r="AK19" s="51">
        <f t="shared" ref="AK19" si="34">(IF(OR($T19="",AJ19=""),"",IF(OR($T19=0,AJ19=0),0,IF((AJ19*100%)/$T19&gt;100%,100%,(AJ19*100%)/$T19))))</f>
        <v>1</v>
      </c>
      <c r="AL19" s="52" t="str">
        <f t="shared" ref="AL19" si="35">IF(AI19="","",IF(AK19&lt;100%, IF(AK19&lt;50%, "ALERTA","EN TERMINO"), IF(AK19=100%, "OK", "EN TERMINO")))</f>
        <v>OK</v>
      </c>
      <c r="AM19" s="80" t="s">
        <v>198</v>
      </c>
      <c r="AN19" s="37" t="s">
        <v>119</v>
      </c>
      <c r="AO19" s="50" t="str">
        <f t="shared" ref="AO19:AO24" si="36">IF(AK19=100%,IF(AK19&gt;25%,"CUMPLIDA","PENDIENTE"),IF(AK19&lt;100%,"INCUMPLIDA","PENDIENTE"))</f>
        <v>CUMPLIDA</v>
      </c>
      <c r="AP19" s="45"/>
      <c r="AQ19" s="45"/>
      <c r="AR19" s="45"/>
      <c r="AS19" s="46" t="str">
        <f t="shared" si="28"/>
        <v/>
      </c>
      <c r="AT19" s="51" t="str">
        <f t="shared" si="29"/>
        <v/>
      </c>
      <c r="AU19" s="52" t="str">
        <f t="shared" si="30"/>
        <v/>
      </c>
      <c r="AV19" s="104"/>
      <c r="AW19" s="36"/>
      <c r="AX19" s="50" t="str">
        <f t="shared" si="31"/>
        <v>PENDIENTE</v>
      </c>
      <c r="AY19" s="36"/>
      <c r="AZ19" s="36"/>
      <c r="BA19" s="36"/>
      <c r="BB19" s="36"/>
      <c r="BC19" s="36"/>
      <c r="BD19" s="36"/>
      <c r="BE19" s="36"/>
      <c r="BF19" s="36"/>
      <c r="BG19" s="36"/>
      <c r="BH19" s="36"/>
      <c r="BI19" s="48" t="str">
        <f t="shared" si="32"/>
        <v>ABIERTO</v>
      </c>
      <c r="BJ19" s="36"/>
      <c r="BK19" s="36"/>
    </row>
    <row r="20" spans="1:63" s="8" customFormat="1" ht="35.1" hidden="1" customHeight="1">
      <c r="A20" s="35">
        <v>76</v>
      </c>
      <c r="B20" s="36"/>
      <c r="C20" s="37" t="s">
        <v>82</v>
      </c>
      <c r="D20" s="36"/>
      <c r="E20" s="124"/>
      <c r="F20" s="35" t="s">
        <v>110</v>
      </c>
      <c r="G20" s="125" t="s">
        <v>199</v>
      </c>
      <c r="H20" s="36"/>
      <c r="I20" s="127" t="s">
        <v>200</v>
      </c>
      <c r="J20" s="127" t="s">
        <v>201</v>
      </c>
      <c r="K20" s="39" t="s">
        <v>202</v>
      </c>
      <c r="L20" s="39" t="s">
        <v>203</v>
      </c>
      <c r="M20" s="81">
        <v>1</v>
      </c>
      <c r="N20" s="36"/>
      <c r="O20" s="36"/>
      <c r="P20" s="41" t="s">
        <v>154</v>
      </c>
      <c r="Q20" s="36"/>
      <c r="R20" s="36"/>
      <c r="S20" s="36"/>
      <c r="T20" s="42">
        <v>1</v>
      </c>
      <c r="U20" s="36"/>
      <c r="V20" s="44">
        <v>44470</v>
      </c>
      <c r="W20" s="76">
        <v>44592</v>
      </c>
      <c r="X20" s="66">
        <v>44603</v>
      </c>
      <c r="Y20" s="67"/>
      <c r="Z20" s="45">
        <v>0.5</v>
      </c>
      <c r="AA20" s="46">
        <f t="shared" si="20"/>
        <v>0.5</v>
      </c>
      <c r="AB20" s="47">
        <f t="shared" si="21"/>
        <v>0.5</v>
      </c>
      <c r="AC20" s="48" t="str">
        <f t="shared" si="22"/>
        <v>EN TERMINO</v>
      </c>
      <c r="AD20" s="70" t="s">
        <v>204</v>
      </c>
      <c r="AE20" s="74" t="s">
        <v>157</v>
      </c>
      <c r="AF20" s="50" t="str">
        <f>IF(AB20=100%,IF(AB20&gt;25%,"CUMPLIDA","PENDIENTE"),IF(AB20&lt;100%,"INCUMPLIDA","PENDIENTE"))</f>
        <v>INCUMPLIDA</v>
      </c>
      <c r="AG20" s="44">
        <v>44637</v>
      </c>
      <c r="AH20" s="37" t="s">
        <v>205</v>
      </c>
      <c r="AI20" s="45">
        <v>3</v>
      </c>
      <c r="AJ20" s="46">
        <f t="shared" ref="AJ20" si="37">IF(AI20="","",IF(OR($M20=0,$M20="",AG20=""),"",AI20/$M20))</f>
        <v>3</v>
      </c>
      <c r="AK20" s="51">
        <f t="shared" ref="AK20" si="38">(IF(OR($T20="",AJ20=""),"",IF(OR($T20=0,AJ20=0),0,IF((AJ20*100%)/$T20&gt;100%,100%,(AJ20*100%)/$T20))))</f>
        <v>1</v>
      </c>
      <c r="AL20" s="52" t="str">
        <f t="shared" ref="AL20" si="39">IF(AI20="","",IF(AK20&lt;100%, IF(AK20&lt;50%, "ALERTA","EN TERMINO"), IF(AK20=100%, "OK", "EN TERMINO")))</f>
        <v>OK</v>
      </c>
      <c r="AM20" s="82" t="s">
        <v>206</v>
      </c>
      <c r="AN20" s="37" t="s">
        <v>119</v>
      </c>
      <c r="AO20" s="50" t="str">
        <f t="shared" si="36"/>
        <v>CUMPLIDA</v>
      </c>
      <c r="AP20" s="45"/>
      <c r="AQ20" s="45"/>
      <c r="AR20" s="45"/>
      <c r="AS20" s="46" t="str">
        <f t="shared" si="28"/>
        <v/>
      </c>
      <c r="AT20" s="51" t="str">
        <f t="shared" si="29"/>
        <v/>
      </c>
      <c r="AU20" s="52" t="str">
        <f t="shared" si="30"/>
        <v/>
      </c>
      <c r="AV20" s="104"/>
      <c r="AW20" s="36"/>
      <c r="AX20" s="50" t="str">
        <f t="shared" si="31"/>
        <v>PENDIENTE</v>
      </c>
      <c r="AY20" s="36"/>
      <c r="AZ20" s="36"/>
      <c r="BA20" s="36"/>
      <c r="BB20" s="36"/>
      <c r="BC20" s="36"/>
      <c r="BD20" s="36"/>
      <c r="BE20" s="36"/>
      <c r="BF20" s="36"/>
      <c r="BG20" s="36"/>
      <c r="BH20" s="36"/>
      <c r="BI20" s="48" t="str">
        <f t="shared" si="32"/>
        <v>ABIERTO</v>
      </c>
      <c r="BJ20" s="36"/>
      <c r="BK20" s="36"/>
    </row>
    <row r="21" spans="1:63" s="14" customFormat="1" ht="90" hidden="1" customHeight="1">
      <c r="A21" s="35">
        <v>76</v>
      </c>
      <c r="B21" s="83"/>
      <c r="C21" s="37" t="s">
        <v>82</v>
      </c>
      <c r="D21" s="83"/>
      <c r="E21" s="124"/>
      <c r="F21" s="35" t="s">
        <v>110</v>
      </c>
      <c r="G21" s="125"/>
      <c r="H21" s="83"/>
      <c r="I21" s="127"/>
      <c r="J21" s="127"/>
      <c r="K21" s="37" t="s">
        <v>207</v>
      </c>
      <c r="L21" s="37" t="s">
        <v>208</v>
      </c>
      <c r="M21" s="37">
        <v>2</v>
      </c>
      <c r="N21" s="83"/>
      <c r="O21" s="83"/>
      <c r="P21" s="84" t="s">
        <v>154</v>
      </c>
      <c r="Q21" s="83"/>
      <c r="R21" s="83"/>
      <c r="S21" s="83"/>
      <c r="T21" s="42">
        <v>1</v>
      </c>
      <c r="U21" s="83"/>
      <c r="V21" s="44">
        <v>44501</v>
      </c>
      <c r="W21" s="85">
        <v>44651</v>
      </c>
      <c r="X21" s="66">
        <v>44603</v>
      </c>
      <c r="Y21" s="37" t="s">
        <v>209</v>
      </c>
      <c r="Z21" s="45">
        <v>0.8</v>
      </c>
      <c r="AA21" s="46">
        <f>IF(Z21="","",IF(OR($M21=0,$M21="",X21=""),"",Z21/$M21))</f>
        <v>0.4</v>
      </c>
      <c r="AB21" s="47">
        <f>(IF(OR($T21="",AA21=""),"",IF(OR($T21=0,AA21=0),0,IF((AA21*100%)/$T21&gt;100%,100%,(AA21*100%)/$T21))))</f>
        <v>0.4</v>
      </c>
      <c r="AC21" s="48" t="str">
        <f>IF(Z21="","",IF(AB21&lt;100%, IF(AB21&lt;50%, "ALERTA","EN TERMINO"), IF(AB21=100%, "OK", "EN TERMINO")))</f>
        <v>ALERTA</v>
      </c>
      <c r="AD21" s="86" t="s">
        <v>210</v>
      </c>
      <c r="AE21" s="74" t="s">
        <v>157</v>
      </c>
      <c r="AF21" s="50" t="str">
        <f>IF(AB21=100%,IF(AB21&gt;25%,"CUMPLIDA","PENDIENTE"),IF(AB21&lt;25%,"ATENCIÓN","PENDIENTE"))</f>
        <v>PENDIENTE</v>
      </c>
      <c r="AG21" s="44">
        <v>44637</v>
      </c>
      <c r="AH21" s="37" t="s">
        <v>205</v>
      </c>
      <c r="AI21" s="45">
        <v>2</v>
      </c>
      <c r="AJ21" s="87">
        <f>IF(AI21="","",IF(OR($M21=0,$M21="",AG21=""),"",AI21/$M21))</f>
        <v>1</v>
      </c>
      <c r="AK21" s="88">
        <f t="shared" ref="AK21" si="40">(IF(OR($T21="",AJ21=""),"",IF(OR($T21=0,AJ21=0),0,IF((AJ21*100%)/$T21&gt;100%,100%,(AJ21*100%)/$T21))))</f>
        <v>1</v>
      </c>
      <c r="AL21" s="89" t="str">
        <f t="shared" ref="AL21" si="41">IF(AI21="","",IF(AK21&lt;100%, IF(AK21&lt;50%, "ALERTA","EN TERMINO"), IF(AK21=100%, "OK", "EN TERMINO")))</f>
        <v>OK</v>
      </c>
      <c r="AM21" s="90" t="s">
        <v>211</v>
      </c>
      <c r="AN21" s="37" t="s">
        <v>119</v>
      </c>
      <c r="AO21" s="50" t="str">
        <f t="shared" si="36"/>
        <v>CUMPLIDA</v>
      </c>
      <c r="AP21" s="45"/>
      <c r="AQ21" s="45"/>
      <c r="AR21" s="45"/>
      <c r="AS21" s="46" t="str">
        <f t="shared" si="28"/>
        <v/>
      </c>
      <c r="AT21" s="51" t="str">
        <f t="shared" si="29"/>
        <v/>
      </c>
      <c r="AU21" s="52" t="str">
        <f t="shared" si="30"/>
        <v/>
      </c>
      <c r="AV21" s="104"/>
      <c r="AW21" s="83"/>
      <c r="AX21" s="50" t="str">
        <f t="shared" si="31"/>
        <v>PENDIENTE</v>
      </c>
      <c r="AY21" s="83"/>
      <c r="AZ21" s="83"/>
      <c r="BA21" s="83"/>
      <c r="BB21" s="83"/>
      <c r="BC21" s="83"/>
      <c r="BD21" s="83"/>
      <c r="BE21" s="83"/>
      <c r="BF21" s="83"/>
      <c r="BG21" s="83"/>
      <c r="BH21" s="83"/>
      <c r="BI21" s="48" t="str">
        <f t="shared" si="32"/>
        <v>ABIERTO</v>
      </c>
      <c r="BJ21" s="83"/>
      <c r="BK21" s="83"/>
    </row>
    <row r="22" spans="1:63" s="8" customFormat="1" ht="35.1" hidden="1" customHeight="1">
      <c r="A22" s="35">
        <v>76</v>
      </c>
      <c r="B22" s="36"/>
      <c r="C22" s="37" t="s">
        <v>82</v>
      </c>
      <c r="D22" s="36"/>
      <c r="E22" s="124"/>
      <c r="F22" s="35" t="s">
        <v>110</v>
      </c>
      <c r="G22" s="125" t="s">
        <v>212</v>
      </c>
      <c r="H22" s="36"/>
      <c r="I22" s="127" t="s">
        <v>213</v>
      </c>
      <c r="J22" s="127" t="s">
        <v>214</v>
      </c>
      <c r="K22" s="39" t="s">
        <v>207</v>
      </c>
      <c r="L22" s="39" t="s">
        <v>208</v>
      </c>
      <c r="M22" s="37">
        <v>2</v>
      </c>
      <c r="N22" s="36"/>
      <c r="O22" s="36"/>
      <c r="P22" s="41" t="s">
        <v>154</v>
      </c>
      <c r="Q22" s="36"/>
      <c r="R22" s="36"/>
      <c r="S22" s="36"/>
      <c r="T22" s="42">
        <v>1</v>
      </c>
      <c r="U22" s="36"/>
      <c r="V22" s="44">
        <v>44501</v>
      </c>
      <c r="W22" s="85">
        <v>44651</v>
      </c>
      <c r="X22" s="66">
        <v>44603</v>
      </c>
      <c r="Y22" s="67" t="str">
        <f>+Y21</f>
        <v xml:space="preserve">Se revisó la Resolución 426 de 2019 de la CGN y se estan proyectando los cambios que apliquen a la Política Contable de la Lotería </v>
      </c>
      <c r="Z22" s="45">
        <v>0.8</v>
      </c>
      <c r="AA22" s="46">
        <f t="shared" ref="AA22:AA24" si="42">IF(Z22="","",IF(OR($M22=0,$M22="",X22=""),"",Z22/$M22))</f>
        <v>0.4</v>
      </c>
      <c r="AB22" s="47">
        <f t="shared" ref="AB22:AB24" si="43">(IF(OR($T22="",AA22=""),"",IF(OR($T22=0,AA22=0),0,IF((AA22*100%)/$T22&gt;100%,100%,(AA22*100%)/$T22))))</f>
        <v>0.4</v>
      </c>
      <c r="AC22" s="48" t="str">
        <f t="shared" ref="AC22:AC24" si="44">IF(Z22="","",IF(AB22&lt;100%, IF(AB22&lt;50%, "ALERTA","EN TERMINO"), IF(AB22=100%, "OK", "EN TERMINO")))</f>
        <v>ALERTA</v>
      </c>
      <c r="AD22" s="86" t="s">
        <v>210</v>
      </c>
      <c r="AE22" s="74" t="s">
        <v>157</v>
      </c>
      <c r="AF22" s="50" t="str">
        <f t="shared" ref="AF22:AF24" si="45">IF(AB22=100%,IF(AB22&gt;25%,"CUMPLIDA","PENDIENTE"),IF(AB22&lt;25%,"ATENCIÓN","PENDIENTE"))</f>
        <v>PENDIENTE</v>
      </c>
      <c r="AG22" s="44">
        <v>44637</v>
      </c>
      <c r="AH22" s="37" t="s">
        <v>205</v>
      </c>
      <c r="AI22" s="45">
        <v>2</v>
      </c>
      <c r="AJ22" s="87">
        <f>IF(AI22="","",IF(OR($M22=0,$M22="",AG22=""),"",AI22/$M22))</f>
        <v>1</v>
      </c>
      <c r="AK22" s="88">
        <f t="shared" ref="AK22" si="46">(IF(OR($T22="",AJ22=""),"",IF(OR($T22=0,AJ22=0),0,IF((AJ22*100%)/$T22&gt;100%,100%,(AJ22*100%)/$T22))))</f>
        <v>1</v>
      </c>
      <c r="AL22" s="89" t="str">
        <f t="shared" ref="AL22:AL26" si="47">IF(AI22="","",IF(AK22&lt;100%, IF(AK22&lt;50%, "ALERTA","EN TERMINO"), IF(AK22=100%, "OK", "EN TERMINO")))</f>
        <v>OK</v>
      </c>
      <c r="AM22" s="90" t="s">
        <v>211</v>
      </c>
      <c r="AN22" s="37" t="s">
        <v>119</v>
      </c>
      <c r="AO22" s="50" t="str">
        <f t="shared" si="36"/>
        <v>CUMPLIDA</v>
      </c>
      <c r="AP22" s="45"/>
      <c r="AQ22" s="45"/>
      <c r="AR22" s="45"/>
      <c r="AS22" s="46" t="str">
        <f t="shared" si="28"/>
        <v/>
      </c>
      <c r="AT22" s="51" t="str">
        <f t="shared" si="29"/>
        <v/>
      </c>
      <c r="AU22" s="52" t="str">
        <f t="shared" si="30"/>
        <v/>
      </c>
      <c r="AV22" s="104"/>
      <c r="AW22" s="36"/>
      <c r="AX22" s="50" t="str">
        <f t="shared" si="31"/>
        <v>PENDIENTE</v>
      </c>
      <c r="AY22" s="36"/>
      <c r="AZ22" s="36"/>
      <c r="BA22" s="36"/>
      <c r="BB22" s="36"/>
      <c r="BC22" s="36"/>
      <c r="BD22" s="36"/>
      <c r="BE22" s="36"/>
      <c r="BF22" s="36"/>
      <c r="BG22" s="36"/>
      <c r="BH22" s="36"/>
      <c r="BI22" s="48" t="str">
        <f t="shared" si="32"/>
        <v>ABIERTO</v>
      </c>
      <c r="BJ22" s="36"/>
      <c r="BK22" s="36"/>
    </row>
    <row r="23" spans="1:63" s="8" customFormat="1" ht="35.1" hidden="1" customHeight="1">
      <c r="A23" s="35">
        <v>76</v>
      </c>
      <c r="B23" s="36"/>
      <c r="C23" s="37" t="s">
        <v>82</v>
      </c>
      <c r="D23" s="36"/>
      <c r="E23" s="124"/>
      <c r="F23" s="35" t="s">
        <v>110</v>
      </c>
      <c r="G23" s="125"/>
      <c r="H23" s="36"/>
      <c r="I23" s="127"/>
      <c r="J23" s="127"/>
      <c r="K23" s="39" t="s">
        <v>207</v>
      </c>
      <c r="L23" s="39" t="s">
        <v>208</v>
      </c>
      <c r="M23" s="37">
        <v>2</v>
      </c>
      <c r="N23" s="36"/>
      <c r="O23" s="36"/>
      <c r="P23" s="41" t="s">
        <v>154</v>
      </c>
      <c r="Q23" s="36"/>
      <c r="R23" s="36"/>
      <c r="S23" s="36"/>
      <c r="T23" s="42">
        <v>1</v>
      </c>
      <c r="U23" s="36"/>
      <c r="V23" s="44">
        <v>44501</v>
      </c>
      <c r="W23" s="85">
        <v>44651</v>
      </c>
      <c r="X23" s="66">
        <v>44603</v>
      </c>
      <c r="Y23" s="67" t="str">
        <f>+Y22</f>
        <v xml:space="preserve">Se revisó la Resolución 426 de 2019 de la CGN y se estan proyectando los cambios que apliquen a la Política Contable de la Lotería </v>
      </c>
      <c r="Z23" s="45">
        <v>0.8</v>
      </c>
      <c r="AA23" s="46">
        <f t="shared" si="42"/>
        <v>0.4</v>
      </c>
      <c r="AB23" s="47">
        <f t="shared" si="43"/>
        <v>0.4</v>
      </c>
      <c r="AC23" s="48" t="str">
        <f t="shared" si="44"/>
        <v>ALERTA</v>
      </c>
      <c r="AD23" s="86" t="s">
        <v>210</v>
      </c>
      <c r="AE23" s="74" t="s">
        <v>157</v>
      </c>
      <c r="AF23" s="50" t="str">
        <f t="shared" si="45"/>
        <v>PENDIENTE</v>
      </c>
      <c r="AG23" s="44">
        <v>44637</v>
      </c>
      <c r="AH23" s="37" t="s">
        <v>205</v>
      </c>
      <c r="AI23" s="45">
        <v>2</v>
      </c>
      <c r="AJ23" s="87">
        <f>IF(AI23="","",IF(OR($M23=0,$M23="",AG23=""),"",AI23/$M23))</f>
        <v>1</v>
      </c>
      <c r="AK23" s="88">
        <f t="shared" ref="AK23" si="48">(IF(OR($T23="",AJ23=""),"",IF(OR($T23=0,AJ23=0),0,IF((AJ23*100%)/$T23&gt;100%,100%,(AJ23*100%)/$T23))))</f>
        <v>1</v>
      </c>
      <c r="AL23" s="89" t="str">
        <f t="shared" si="47"/>
        <v>OK</v>
      </c>
      <c r="AM23" s="90" t="s">
        <v>215</v>
      </c>
      <c r="AN23" s="37" t="s">
        <v>119</v>
      </c>
      <c r="AO23" s="50" t="str">
        <f t="shared" si="36"/>
        <v>CUMPLIDA</v>
      </c>
      <c r="AP23" s="45"/>
      <c r="AQ23" s="45"/>
      <c r="AR23" s="45"/>
      <c r="AS23" s="46" t="str">
        <f t="shared" si="28"/>
        <v/>
      </c>
      <c r="AT23" s="51" t="str">
        <f t="shared" si="29"/>
        <v/>
      </c>
      <c r="AU23" s="52" t="str">
        <f t="shared" si="30"/>
        <v/>
      </c>
      <c r="AV23" s="104"/>
      <c r="AW23" s="36"/>
      <c r="AX23" s="50" t="str">
        <f t="shared" si="31"/>
        <v>PENDIENTE</v>
      </c>
      <c r="AY23" s="36"/>
      <c r="AZ23" s="36"/>
      <c r="BA23" s="36"/>
      <c r="BB23" s="36"/>
      <c r="BC23" s="36"/>
      <c r="BD23" s="36"/>
      <c r="BE23" s="36"/>
      <c r="BF23" s="36"/>
      <c r="BG23" s="36"/>
      <c r="BH23" s="36"/>
      <c r="BI23" s="48" t="str">
        <f t="shared" si="32"/>
        <v>ABIERTO</v>
      </c>
      <c r="BJ23" s="36"/>
      <c r="BK23" s="36"/>
    </row>
    <row r="24" spans="1:63" s="8" customFormat="1" ht="35.1" hidden="1" customHeight="1">
      <c r="A24" s="35">
        <v>76</v>
      </c>
      <c r="B24" s="36"/>
      <c r="C24" s="37" t="s">
        <v>82</v>
      </c>
      <c r="D24" s="36"/>
      <c r="E24" s="124"/>
      <c r="F24" s="35" t="s">
        <v>110</v>
      </c>
      <c r="G24" s="125"/>
      <c r="H24" s="36"/>
      <c r="I24" s="127"/>
      <c r="J24" s="127"/>
      <c r="K24" s="39" t="s">
        <v>216</v>
      </c>
      <c r="L24" s="39" t="s">
        <v>217</v>
      </c>
      <c r="M24" s="37">
        <v>2</v>
      </c>
      <c r="N24" s="36"/>
      <c r="O24" s="36"/>
      <c r="P24" s="41" t="s">
        <v>154</v>
      </c>
      <c r="Q24" s="36"/>
      <c r="R24" s="36"/>
      <c r="S24" s="36"/>
      <c r="T24" s="42">
        <v>1</v>
      </c>
      <c r="U24" s="36"/>
      <c r="V24" s="44">
        <v>44501</v>
      </c>
      <c r="W24" s="85">
        <v>44651</v>
      </c>
      <c r="X24" s="66">
        <v>44603</v>
      </c>
      <c r="Y24" s="67"/>
      <c r="Z24" s="45">
        <v>0</v>
      </c>
      <c r="AA24" s="46">
        <f t="shared" si="42"/>
        <v>0</v>
      </c>
      <c r="AB24" s="47">
        <f t="shared" si="43"/>
        <v>0</v>
      </c>
      <c r="AC24" s="48" t="str">
        <f t="shared" si="44"/>
        <v>ALERTA</v>
      </c>
      <c r="AD24" s="70" t="s">
        <v>218</v>
      </c>
      <c r="AE24" s="74" t="s">
        <v>157</v>
      </c>
      <c r="AF24" s="50" t="str">
        <f t="shared" si="45"/>
        <v>ATENCIÓN</v>
      </c>
      <c r="AG24" s="44">
        <v>44637</v>
      </c>
      <c r="AH24" s="37" t="s">
        <v>205</v>
      </c>
      <c r="AI24" s="45">
        <v>2</v>
      </c>
      <c r="AJ24" s="87">
        <f>IF(AI24="","",IF(OR($M24=0,$M24="",AG24=""),"",AI24/$M24))</f>
        <v>1</v>
      </c>
      <c r="AK24" s="88">
        <f t="shared" ref="AK24" si="49">(IF(OR($T24="",AJ24=""),"",IF(OR($T24=0,AJ24=0),0,IF((AJ24*100%)/$T24&gt;100%,100%,(AJ24*100%)/$T24))))</f>
        <v>1</v>
      </c>
      <c r="AL24" s="89" t="str">
        <f t="shared" si="47"/>
        <v>OK</v>
      </c>
      <c r="AM24" s="90" t="s">
        <v>219</v>
      </c>
      <c r="AN24" s="37" t="s">
        <v>119</v>
      </c>
      <c r="AO24" s="50" t="str">
        <f t="shared" si="36"/>
        <v>CUMPLIDA</v>
      </c>
      <c r="AP24" s="45"/>
      <c r="AQ24" s="45"/>
      <c r="AR24" s="45"/>
      <c r="AS24" s="46" t="str">
        <f t="shared" si="28"/>
        <v/>
      </c>
      <c r="AT24" s="51" t="str">
        <f t="shared" si="29"/>
        <v/>
      </c>
      <c r="AU24" s="52" t="str">
        <f t="shared" si="30"/>
        <v/>
      </c>
      <c r="AV24" s="104"/>
      <c r="AW24" s="36"/>
      <c r="AX24" s="50" t="str">
        <f t="shared" si="31"/>
        <v>PENDIENTE</v>
      </c>
      <c r="AY24" s="36"/>
      <c r="AZ24" s="36"/>
      <c r="BA24" s="36"/>
      <c r="BB24" s="36"/>
      <c r="BC24" s="36"/>
      <c r="BD24" s="36"/>
      <c r="BE24" s="36"/>
      <c r="BF24" s="36"/>
      <c r="BG24" s="36"/>
      <c r="BH24" s="36"/>
      <c r="BI24" s="48" t="str">
        <f t="shared" si="32"/>
        <v>ABIERTO</v>
      </c>
      <c r="BJ24" s="36"/>
      <c r="BK24" s="36"/>
    </row>
    <row r="25" spans="1:63" s="14" customFormat="1" ht="35.1" hidden="1" customHeight="1">
      <c r="A25" s="35">
        <v>76</v>
      </c>
      <c r="B25" s="83"/>
      <c r="C25" s="37" t="s">
        <v>82</v>
      </c>
      <c r="D25" s="83"/>
      <c r="E25" s="124"/>
      <c r="F25" s="35" t="s">
        <v>110</v>
      </c>
      <c r="G25" s="38" t="s">
        <v>220</v>
      </c>
      <c r="H25" s="83"/>
      <c r="I25" s="37" t="s">
        <v>221</v>
      </c>
      <c r="J25" s="71" t="s">
        <v>222</v>
      </c>
      <c r="K25" s="37" t="s">
        <v>223</v>
      </c>
      <c r="L25" s="37" t="s">
        <v>133</v>
      </c>
      <c r="M25" s="62">
        <v>2</v>
      </c>
      <c r="N25" s="83"/>
      <c r="O25" s="83"/>
      <c r="P25" s="91" t="s">
        <v>134</v>
      </c>
      <c r="Q25" s="83"/>
      <c r="R25" s="83"/>
      <c r="S25" s="83"/>
      <c r="T25" s="42">
        <v>1</v>
      </c>
      <c r="U25" s="83"/>
      <c r="V25" s="64">
        <v>44455</v>
      </c>
      <c r="W25" s="64">
        <v>44592</v>
      </c>
      <c r="X25" s="66" t="s">
        <v>224</v>
      </c>
      <c r="Y25" s="92"/>
      <c r="Z25" s="45">
        <v>2</v>
      </c>
      <c r="AA25" s="46">
        <f>IF(Z25="","",IF(OR($M25=0,$M25="",X25=""),"",Z25/$M25))</f>
        <v>1</v>
      </c>
      <c r="AB25" s="51">
        <f t="shared" ref="AB25" si="50">(IF(OR($T25="",AA25=""),"",IF(OR($T25=0,AA25=0),0,IF((AA25*100%)/$T25&gt;100%,100%,(AA25*100%)/$T25))))</f>
        <v>1</v>
      </c>
      <c r="AC25" s="52" t="str">
        <f t="shared" ref="AC25" si="51">IF(Z25="","",IF(AB25&lt;100%, IF(AB25&lt;50%, "ALERTA","EN TERMINO"), IF(AB25=100%, "OK", "EN TERMINO")))</f>
        <v>OK</v>
      </c>
      <c r="AD25" s="74" t="s">
        <v>156</v>
      </c>
      <c r="AE25" s="74" t="s">
        <v>157</v>
      </c>
      <c r="AF25" s="50" t="str">
        <f t="shared" ref="AF25" si="52">IF(AB25=100%,IF(AB25&gt;25%,"CUMPLIDA","PENDIENTE"),IF(AB25&lt;25%,"INCUMPLIDA","PENDIENTE"))</f>
        <v>CUMPLIDA</v>
      </c>
      <c r="AG25" s="83"/>
      <c r="AH25" s="83"/>
      <c r="AI25" s="83"/>
      <c r="AJ25" s="83"/>
      <c r="AK25" s="83"/>
      <c r="AL25" s="83"/>
      <c r="AM25" s="83"/>
      <c r="AN25" s="83"/>
      <c r="AO25" s="83"/>
      <c r="AP25" s="45"/>
      <c r="AQ25" s="45"/>
      <c r="AR25" s="45"/>
      <c r="AS25" s="46" t="str">
        <f t="shared" si="28"/>
        <v/>
      </c>
      <c r="AT25" s="51" t="str">
        <f t="shared" si="29"/>
        <v/>
      </c>
      <c r="AU25" s="52" t="str">
        <f t="shared" si="30"/>
        <v/>
      </c>
      <c r="AV25" s="104"/>
      <c r="AW25" s="83"/>
      <c r="AX25" s="50" t="str">
        <f t="shared" si="31"/>
        <v>PENDIENTE</v>
      </c>
      <c r="AY25" s="83"/>
      <c r="AZ25" s="83"/>
      <c r="BA25" s="83"/>
      <c r="BB25" s="83"/>
      <c r="BC25" s="83"/>
      <c r="BD25" s="83"/>
      <c r="BE25" s="83"/>
      <c r="BF25" s="83"/>
      <c r="BG25" s="83"/>
      <c r="BH25" s="83"/>
      <c r="BI25" s="48" t="str">
        <f t="shared" si="32"/>
        <v>ABIERTO</v>
      </c>
      <c r="BJ25" s="83"/>
      <c r="BK25" s="49" t="s">
        <v>95</v>
      </c>
    </row>
    <row r="26" spans="1:63" s="8" customFormat="1" ht="35.1" hidden="1" customHeight="1">
      <c r="A26" s="35">
        <v>76</v>
      </c>
      <c r="B26" s="36"/>
      <c r="C26" s="37" t="s">
        <v>82</v>
      </c>
      <c r="D26" s="36"/>
      <c r="E26" s="124"/>
      <c r="F26" s="128" t="s">
        <v>110</v>
      </c>
      <c r="G26" s="125" t="s">
        <v>225</v>
      </c>
      <c r="H26" s="36"/>
      <c r="I26" s="127" t="s">
        <v>226</v>
      </c>
      <c r="J26" s="127" t="s">
        <v>227</v>
      </c>
      <c r="K26" s="39" t="s">
        <v>228</v>
      </c>
      <c r="L26" s="39" t="s">
        <v>229</v>
      </c>
      <c r="M26" s="93">
        <v>1</v>
      </c>
      <c r="N26" s="36"/>
      <c r="O26" s="36"/>
      <c r="P26" s="41" t="s">
        <v>154</v>
      </c>
      <c r="Q26" s="36"/>
      <c r="R26" s="36"/>
      <c r="S26" s="36"/>
      <c r="T26" s="42">
        <v>1</v>
      </c>
      <c r="U26" s="36"/>
      <c r="V26" s="44">
        <v>44470</v>
      </c>
      <c r="W26" s="76">
        <v>44620</v>
      </c>
      <c r="X26" s="66">
        <v>44603</v>
      </c>
      <c r="Y26" s="94"/>
      <c r="Z26" s="45">
        <v>0</v>
      </c>
      <c r="AA26" s="46">
        <f>IF(Z26="","",IF(OR($M26=0,$M26="",X26=""),"",Z26/$M26))</f>
        <v>0</v>
      </c>
      <c r="AB26" s="51">
        <f t="shared" ref="AB26:AB28" si="53">(IF(OR($T26="",AA26=""),"",IF(OR($T26=0,AA26=0),0,IF((AA26*100%)/$T26&gt;100%,100%,(AA26*100%)/$T26))))</f>
        <v>0</v>
      </c>
      <c r="AC26" s="52" t="str">
        <f t="shared" ref="AC26:AC28" si="54">IF(Z26="","",IF(AB26&lt;100%, IF(AB26&lt;50%, "ALERTA","EN TERMINO"), IF(AB26=100%, "OK", "EN TERMINO")))</f>
        <v>ALERTA</v>
      </c>
      <c r="AD26" s="70" t="s">
        <v>230</v>
      </c>
      <c r="AE26" s="74" t="s">
        <v>157</v>
      </c>
      <c r="AF26" s="50" t="str">
        <f>IF(AB26=100%,IF(AB26&gt;25%,"CUMPLIDA","PENDIENTE"),IF(AB26&lt;100%,"INCUMPLIDA","PENDIENTE"))</f>
        <v>INCUMPLIDA</v>
      </c>
      <c r="AG26" s="44">
        <v>44637</v>
      </c>
      <c r="AH26" s="95" t="s">
        <v>231</v>
      </c>
      <c r="AI26" s="45">
        <v>1</v>
      </c>
      <c r="AJ26" s="87">
        <f>IF(AI26="","",IF(OR($M26=0,$M26="",AG26=""),"",AI26/$M26))</f>
        <v>1</v>
      </c>
      <c r="AK26" s="88">
        <f t="shared" ref="AK26" si="55">(IF(OR($T26="",AJ26=""),"",IF(OR($T26=0,AJ26=0),0,IF((AJ26*100%)/$T26&gt;100%,100%,(AJ26*100%)/$T26))))</f>
        <v>1</v>
      </c>
      <c r="AL26" s="89" t="str">
        <f t="shared" si="47"/>
        <v>OK</v>
      </c>
      <c r="AM26" s="96" t="s">
        <v>232</v>
      </c>
      <c r="AN26" s="37" t="s">
        <v>119</v>
      </c>
      <c r="AO26" s="50" t="str">
        <f>IF(AK26=100%,IF(AK26&gt;25%,"CUMPLIDA","PENDIENTE"),IF(AK26&lt;100%,"INCUMPLIDA","PENDIENTE"))</f>
        <v>CUMPLIDA</v>
      </c>
      <c r="AP26" s="45"/>
      <c r="AQ26" s="45"/>
      <c r="AR26" s="45"/>
      <c r="AS26" s="46" t="str">
        <f t="shared" si="28"/>
        <v/>
      </c>
      <c r="AT26" s="51" t="str">
        <f t="shared" si="29"/>
        <v/>
      </c>
      <c r="AU26" s="52" t="str">
        <f t="shared" si="30"/>
        <v/>
      </c>
      <c r="AV26" s="104"/>
      <c r="AW26" s="36"/>
      <c r="AX26" s="50" t="str">
        <f t="shared" si="31"/>
        <v>PENDIENTE</v>
      </c>
      <c r="AY26" s="36"/>
      <c r="AZ26" s="36"/>
      <c r="BA26" s="36"/>
      <c r="BB26" s="36"/>
      <c r="BC26" s="36"/>
      <c r="BD26" s="36"/>
      <c r="BE26" s="36"/>
      <c r="BF26" s="36"/>
      <c r="BG26" s="36"/>
      <c r="BH26" s="36"/>
      <c r="BI26" s="48" t="str">
        <f t="shared" si="32"/>
        <v>ABIERTO</v>
      </c>
      <c r="BJ26" s="36"/>
      <c r="BK26" s="36"/>
    </row>
    <row r="27" spans="1:63" s="8" customFormat="1" ht="35.1" hidden="1" customHeight="1">
      <c r="A27" s="97">
        <v>76</v>
      </c>
      <c r="B27" s="36"/>
      <c r="C27" s="37" t="s">
        <v>82</v>
      </c>
      <c r="D27" s="36"/>
      <c r="E27" s="124"/>
      <c r="F27" s="129"/>
      <c r="G27" s="125"/>
      <c r="H27" s="36"/>
      <c r="I27" s="127"/>
      <c r="J27" s="127"/>
      <c r="K27" s="39" t="s">
        <v>233</v>
      </c>
      <c r="L27" s="39" t="s">
        <v>234</v>
      </c>
      <c r="M27" s="93">
        <v>1</v>
      </c>
      <c r="N27" s="36"/>
      <c r="O27" s="36"/>
      <c r="P27" s="41" t="s">
        <v>154</v>
      </c>
      <c r="Q27" s="36"/>
      <c r="R27" s="36"/>
      <c r="S27" s="36"/>
      <c r="T27" s="42">
        <v>1</v>
      </c>
      <c r="U27" s="36"/>
      <c r="V27" s="44">
        <v>44470</v>
      </c>
      <c r="W27" s="85">
        <v>44651</v>
      </c>
      <c r="X27" s="66">
        <v>44603</v>
      </c>
      <c r="Y27" s="67" t="s">
        <v>235</v>
      </c>
      <c r="Z27" s="45">
        <v>0.25</v>
      </c>
      <c r="AA27" s="87">
        <f>IF(Z27="","",IF(OR($M27=0,$M27="",X27=""),"",Z27/$M27))</f>
        <v>0.25</v>
      </c>
      <c r="AB27" s="88">
        <f t="shared" si="53"/>
        <v>0.25</v>
      </c>
      <c r="AC27" s="89" t="str">
        <f t="shared" si="54"/>
        <v>ALERTA</v>
      </c>
      <c r="AD27" s="70" t="s">
        <v>236</v>
      </c>
      <c r="AE27" s="74" t="s">
        <v>157</v>
      </c>
      <c r="AF27" s="50" t="str">
        <f t="shared" ref="AF27:AF28" si="56">IF(AB27=100%,IF(AB27&gt;25%,"CUMPLIDA","PENDIENTE"),IF(AB27&lt;25%,"ATENCIÓN","PENDIENTE"))</f>
        <v>PENDIENTE</v>
      </c>
      <c r="AG27" s="44">
        <v>44637</v>
      </c>
      <c r="AH27" s="95" t="s">
        <v>237</v>
      </c>
      <c r="AI27" s="45">
        <v>1</v>
      </c>
      <c r="AJ27" s="87">
        <f>IF(AI27="","",IF(OR($M27=0,$M27="",AG27=""),"",AI27/$M27))</f>
        <v>1</v>
      </c>
      <c r="AK27" s="88">
        <f t="shared" ref="AK27" si="57">(IF(OR($T27="",AJ27=""),"",IF(OR($T27=0,AJ27=0),0,IF((AJ27*100%)/$T27&gt;100%,100%,(AJ27*100%)/$T27))))</f>
        <v>1</v>
      </c>
      <c r="AL27" s="89" t="str">
        <f t="shared" ref="AL27" si="58">IF(AI27="","",IF(AK27&lt;100%, IF(AK27&lt;50%, "ALERTA","EN TERMINO"), IF(AK27=100%, "OK", "EN TERMINO")))</f>
        <v>OK</v>
      </c>
      <c r="AM27" s="82" t="s">
        <v>238</v>
      </c>
      <c r="AN27" s="37" t="s">
        <v>119</v>
      </c>
      <c r="AO27" s="50" t="str">
        <f>IF(AK27=100%,IF(AK27&gt;25%,"CUMPLIDA","PENDIENTE"),IF(AK27&lt;100%,"INCUMPLIDA","PENDIENTE"))</f>
        <v>CUMPLIDA</v>
      </c>
      <c r="AP27" s="45"/>
      <c r="AQ27" s="45"/>
      <c r="AR27" s="45"/>
      <c r="AS27" s="46" t="str">
        <f t="shared" si="28"/>
        <v/>
      </c>
      <c r="AT27" s="51" t="str">
        <f t="shared" si="29"/>
        <v/>
      </c>
      <c r="AU27" s="52" t="str">
        <f t="shared" si="30"/>
        <v/>
      </c>
      <c r="AV27" s="104"/>
      <c r="AW27" s="36"/>
      <c r="AX27" s="50" t="str">
        <f t="shared" si="31"/>
        <v>PENDIENTE</v>
      </c>
      <c r="AY27" s="36"/>
      <c r="AZ27" s="36"/>
      <c r="BA27" s="36"/>
      <c r="BB27" s="36"/>
      <c r="BC27" s="36"/>
      <c r="BD27" s="36"/>
      <c r="BE27" s="36"/>
      <c r="BF27" s="36"/>
      <c r="BG27" s="36"/>
      <c r="BH27" s="36"/>
      <c r="BI27" s="48" t="str">
        <f t="shared" si="32"/>
        <v>ABIERTO</v>
      </c>
      <c r="BJ27" s="36"/>
      <c r="BK27" s="36"/>
    </row>
    <row r="28" spans="1:63" s="8" customFormat="1" ht="249.75" customHeight="1">
      <c r="A28" s="35">
        <v>76</v>
      </c>
      <c r="B28" s="36"/>
      <c r="C28" s="37" t="s">
        <v>82</v>
      </c>
      <c r="D28" s="36"/>
      <c r="E28" s="124"/>
      <c r="F28" s="35" t="s">
        <v>110</v>
      </c>
      <c r="G28" s="38" t="s">
        <v>239</v>
      </c>
      <c r="H28" s="36"/>
      <c r="I28" s="37" t="s">
        <v>240</v>
      </c>
      <c r="J28" s="71" t="s">
        <v>241</v>
      </c>
      <c r="K28" s="39" t="s">
        <v>242</v>
      </c>
      <c r="L28" s="39" t="s">
        <v>243</v>
      </c>
      <c r="M28" s="98">
        <v>1</v>
      </c>
      <c r="N28" s="36"/>
      <c r="O28" s="36"/>
      <c r="P28" s="63" t="s">
        <v>244</v>
      </c>
      <c r="Q28" s="36"/>
      <c r="R28" s="36"/>
      <c r="S28" s="36"/>
      <c r="T28" s="42">
        <v>1</v>
      </c>
      <c r="U28" s="36"/>
      <c r="V28" s="44">
        <v>44470</v>
      </c>
      <c r="W28" s="44">
        <v>44926</v>
      </c>
      <c r="X28" s="66">
        <v>44603</v>
      </c>
      <c r="Y28" s="99"/>
      <c r="Z28" s="45">
        <v>0</v>
      </c>
      <c r="AA28" s="87">
        <f>IF(Z28="","",IF(OR($M28=0,$M28="",X28=""),"",Z28/$M28))</f>
        <v>0</v>
      </c>
      <c r="AB28" s="88">
        <f t="shared" si="53"/>
        <v>0</v>
      </c>
      <c r="AC28" s="89" t="str">
        <f t="shared" si="54"/>
        <v>ALERTA</v>
      </c>
      <c r="AD28" s="69" t="s">
        <v>245</v>
      </c>
      <c r="AE28" s="74" t="s">
        <v>157</v>
      </c>
      <c r="AF28" s="50" t="str">
        <f t="shared" si="56"/>
        <v>ATENCIÓN</v>
      </c>
      <c r="AG28" s="44" t="s">
        <v>179</v>
      </c>
      <c r="AH28" s="39" t="s">
        <v>246</v>
      </c>
      <c r="AI28" s="45">
        <v>0.25</v>
      </c>
      <c r="AJ28" s="87">
        <f>IF(AI28="","",IF(OR($M28=0,$M28="",AG28=""),"",AI28/$M28))</f>
        <v>0.25</v>
      </c>
      <c r="AK28" s="88">
        <f t="shared" ref="AK28" si="59">(IF(OR($T28="",AJ28=""),"",IF(OR($T28=0,AJ28=0),0,IF((AJ28*100%)/$T28&gt;100%,100%,(AJ28*100%)/$T28))))</f>
        <v>0.25</v>
      </c>
      <c r="AL28" s="89" t="str">
        <f t="shared" ref="AL28" si="60">IF(AI28="","",IF(AK28&lt;100%, IF(AK28&lt;50%, "ALERTA","EN TERMINO"), IF(AK28=100%, "OK", "EN TERMINO")))</f>
        <v>ALERTA</v>
      </c>
      <c r="AM28" s="101" t="s">
        <v>247</v>
      </c>
      <c r="AN28" s="37" t="s">
        <v>182</v>
      </c>
      <c r="AO28" s="50" t="str">
        <f>IF(AK28=100%,IF(AK28&gt;25%,"CUMPLIDA","PENDIENTE"),IF(AK28&lt;100%,"ATENCIÓN","PENDIENTE"))</f>
        <v>ATENCIÓN</v>
      </c>
      <c r="AP28" s="45" t="s">
        <v>183</v>
      </c>
      <c r="AQ28" s="77" t="s">
        <v>248</v>
      </c>
      <c r="AR28" s="45">
        <v>6</v>
      </c>
      <c r="AS28" s="46">
        <v>0.6</v>
      </c>
      <c r="AT28" s="51">
        <f t="shared" si="29"/>
        <v>0.6</v>
      </c>
      <c r="AU28" s="52" t="str">
        <f t="shared" si="30"/>
        <v>EN TERMINO</v>
      </c>
      <c r="AV28" s="103" t="s">
        <v>249</v>
      </c>
      <c r="AW28" s="36" t="s">
        <v>157</v>
      </c>
      <c r="AX28" s="50" t="str">
        <f t="shared" si="31"/>
        <v>PENDIENTE</v>
      </c>
      <c r="AY28" s="36"/>
      <c r="AZ28" s="36"/>
      <c r="BA28" s="36"/>
      <c r="BB28" s="36"/>
      <c r="BC28" s="36"/>
      <c r="BD28" s="36"/>
      <c r="BE28" s="36"/>
      <c r="BF28" s="36"/>
      <c r="BG28" s="36"/>
      <c r="BH28" s="36"/>
      <c r="BI28" s="48" t="str">
        <f t="shared" si="32"/>
        <v>ABIERTO</v>
      </c>
      <c r="BJ28" s="36"/>
      <c r="BK28" s="36"/>
    </row>
  </sheetData>
  <autoFilter ref="A3:BK7" xr:uid="{00000000-0009-0000-0000-000000000000}"/>
  <mergeCells count="92">
    <mergeCell ref="AN2:AN3"/>
    <mergeCell ref="AC2:AC3"/>
    <mergeCell ref="AD2:AD3"/>
    <mergeCell ref="AG2:AG3"/>
    <mergeCell ref="AH2:AH3"/>
    <mergeCell ref="AI2:AI3"/>
    <mergeCell ref="I26:I27"/>
    <mergeCell ref="J26:J27"/>
    <mergeCell ref="J5:J6"/>
    <mergeCell ref="G5:G7"/>
    <mergeCell ref="I5:I7"/>
    <mergeCell ref="AY2:AY3"/>
    <mergeCell ref="E8:E28"/>
    <mergeCell ref="G8:G10"/>
    <mergeCell ref="I8:I10"/>
    <mergeCell ref="J8:J10"/>
    <mergeCell ref="G12:G13"/>
    <mergeCell ref="I12:I13"/>
    <mergeCell ref="J12:J13"/>
    <mergeCell ref="G20:G21"/>
    <mergeCell ref="I20:I21"/>
    <mergeCell ref="J20:J21"/>
    <mergeCell ref="G22:G24"/>
    <mergeCell ref="I22:I24"/>
    <mergeCell ref="J22:J24"/>
    <mergeCell ref="F26:F27"/>
    <mergeCell ref="G26:G27"/>
    <mergeCell ref="AT2:AT3"/>
    <mergeCell ref="AU2:AU3"/>
    <mergeCell ref="AV2:AV3"/>
    <mergeCell ref="AW2:AW3"/>
    <mergeCell ref="AX2:AX3"/>
    <mergeCell ref="AS2:AS3"/>
    <mergeCell ref="A5:A7"/>
    <mergeCell ref="B5:B7"/>
    <mergeCell ref="C5:C7"/>
    <mergeCell ref="E5:E7"/>
    <mergeCell ref="F5:F7"/>
    <mergeCell ref="AM2:AM3"/>
    <mergeCell ref="AO2:AO3"/>
    <mergeCell ref="AP2:AP3"/>
    <mergeCell ref="AQ2:AQ3"/>
    <mergeCell ref="AR2:AR3"/>
    <mergeCell ref="AJ2:AJ3"/>
    <mergeCell ref="AK2:AK3"/>
    <mergeCell ref="AL2:AL3"/>
    <mergeCell ref="AA2:AA3"/>
    <mergeCell ref="AB2:AB3"/>
    <mergeCell ref="BH2:BH3"/>
    <mergeCell ref="BI2:BI3"/>
    <mergeCell ref="BJ2:BJ3"/>
    <mergeCell ref="BK2:BK4"/>
    <mergeCell ref="AZ2:AZ3"/>
    <mergeCell ref="BA2:BA3"/>
    <mergeCell ref="BB2:BB3"/>
    <mergeCell ref="BC2:BC3"/>
    <mergeCell ref="BD2:BD3"/>
    <mergeCell ref="BE2:BE3"/>
    <mergeCell ref="BF2:BF3"/>
    <mergeCell ref="BG2:BG3"/>
    <mergeCell ref="X1:AF1"/>
    <mergeCell ref="A2:A3"/>
    <mergeCell ref="B2:B3"/>
    <mergeCell ref="C2:C3"/>
    <mergeCell ref="D2:D3"/>
    <mergeCell ref="E2:E3"/>
    <mergeCell ref="F2:F3"/>
    <mergeCell ref="U2:U3"/>
    <mergeCell ref="V2:V3"/>
    <mergeCell ref="W2:W3"/>
    <mergeCell ref="O2:O3"/>
    <mergeCell ref="P2:P3"/>
    <mergeCell ref="Q2:Q3"/>
    <mergeCell ref="R2:R3"/>
    <mergeCell ref="S2:S3"/>
    <mergeCell ref="T2:T3"/>
    <mergeCell ref="AG1:AO1"/>
    <mergeCell ref="AP1:AW1"/>
    <mergeCell ref="AY1:BG1"/>
    <mergeCell ref="G2:G3"/>
    <mergeCell ref="H2:H3"/>
    <mergeCell ref="I2:I3"/>
    <mergeCell ref="J2:J3"/>
    <mergeCell ref="K2:M2"/>
    <mergeCell ref="N2:N3"/>
    <mergeCell ref="X2:X3"/>
    <mergeCell ref="Y2:Y3"/>
    <mergeCell ref="Z2:Z3"/>
    <mergeCell ref="AE2:AE3"/>
    <mergeCell ref="AF2:AF3"/>
    <mergeCell ref="A1:I1"/>
    <mergeCell ref="J1:W1"/>
  </mergeCells>
  <conditionalFormatting sqref="AF5:AF7 AX5">
    <cfRule type="containsText" dxfId="277" priority="385" operator="containsText" text="Cumplida">
      <formula>NOT(ISERROR(SEARCH("Cumplida",AF5)))</formula>
    </cfRule>
    <cfRule type="containsText" dxfId="276" priority="386" operator="containsText" text="Pendiente">
      <formula>NOT(ISERROR(SEARCH("Pendiente",AF5)))</formula>
    </cfRule>
    <cfRule type="containsText" dxfId="275" priority="387" operator="containsText" text="Cumplida">
      <formula>NOT(ISERROR(SEARCH("Cumplida",AF5)))</formula>
    </cfRule>
  </conditionalFormatting>
  <conditionalFormatting sqref="AF5:AF7 AX5">
    <cfRule type="containsText" dxfId="274" priority="383" stopIfTrue="1" operator="containsText" text="Cumplida">
      <formula>NOT(ISERROR(SEARCH("Cumplida",AF5)))</formula>
    </cfRule>
    <cfRule type="containsText" dxfId="273" priority="384" stopIfTrue="1" operator="containsText" text="Pendiente">
      <formula>NOT(ISERROR(SEARCH("Pendiente",AF5)))</formula>
    </cfRule>
  </conditionalFormatting>
  <conditionalFormatting sqref="AC5:AC7 AU5">
    <cfRule type="containsText" dxfId="272" priority="376" stopIfTrue="1" operator="containsText" text="EN TERMINO">
      <formula>NOT(ISERROR(SEARCH("EN TERMINO",AC5)))</formula>
    </cfRule>
    <cfRule type="containsText" priority="377" operator="containsText" text="AMARILLO">
      <formula>NOT(ISERROR(SEARCH("AMARILLO",AC5)))</formula>
    </cfRule>
    <cfRule type="containsText" dxfId="271" priority="378" stopIfTrue="1" operator="containsText" text="ALERTA">
      <formula>NOT(ISERROR(SEARCH("ALERTA",AC5)))</formula>
    </cfRule>
    <cfRule type="containsText" dxfId="270" priority="379" stopIfTrue="1" operator="containsText" text="OK">
      <formula>NOT(ISERROR(SEARCH("OK",AC5)))</formula>
    </cfRule>
  </conditionalFormatting>
  <conditionalFormatting sqref="AF5:AF7 AX5">
    <cfRule type="containsText" dxfId="269" priority="392" stopIfTrue="1" operator="containsText" text="CUMPLIDA">
      <formula>NOT(ISERROR(SEARCH("CUMPLIDA",AF5)))</formula>
    </cfRule>
  </conditionalFormatting>
  <conditionalFormatting sqref="AF5:AF7 AX5">
    <cfRule type="containsText" dxfId="268" priority="393" operator="containsText" text="INCUMPLIDA">
      <formula>NOT(ISERROR(SEARCH("INCUMPLIDA",AF5)))</formula>
    </cfRule>
  </conditionalFormatting>
  <conditionalFormatting sqref="AF5">
    <cfRule type="containsText" dxfId="267" priority="374" operator="containsText" text="INCUMPLIDA">
      <formula>NOT(ISERROR(SEARCH("INCUMPLIDA",AF5)))</formula>
    </cfRule>
  </conditionalFormatting>
  <conditionalFormatting sqref="AF6">
    <cfRule type="containsText" dxfId="266" priority="373" operator="containsText" text="ATENCIÓN">
      <formula>NOT(ISERROR(SEARCH("ATENCIÓN",AF6)))</formula>
    </cfRule>
  </conditionalFormatting>
  <conditionalFormatting sqref="AO6">
    <cfRule type="containsText" dxfId="265" priority="366" stopIfTrue="1" operator="containsText" text="CUMPLIDA">
      <formula>NOT(ISERROR(SEARCH("CUMPLIDA",AO6)))</formula>
    </cfRule>
  </conditionalFormatting>
  <conditionalFormatting sqref="AO6">
    <cfRule type="containsText" dxfId="264" priority="365" operator="containsText" text="INCUMPLIDA">
      <formula>NOT(ISERROR(SEARCH("INCUMPLIDA",AO6)))</formula>
    </cfRule>
  </conditionalFormatting>
  <conditionalFormatting sqref="AO6">
    <cfRule type="containsText" dxfId="263" priority="364" stopIfTrue="1" operator="containsText" text="PENDIENTE">
      <formula>NOT(ISERROR(SEARCH("PENDIENTE",AO6)))</formula>
    </cfRule>
  </conditionalFormatting>
  <conditionalFormatting sqref="AO7">
    <cfRule type="containsText" dxfId="262" priority="360" stopIfTrue="1" operator="containsText" text="CUMPLIDA">
      <formula>NOT(ISERROR(SEARCH("CUMPLIDA",AO7)))</formula>
    </cfRule>
  </conditionalFormatting>
  <conditionalFormatting sqref="AO7">
    <cfRule type="containsText" dxfId="261" priority="359" operator="containsText" text="INCUMPLIDA">
      <formula>NOT(ISERROR(SEARCH("INCUMPLIDA",AO7)))</formula>
    </cfRule>
  </conditionalFormatting>
  <conditionalFormatting sqref="AO7">
    <cfRule type="containsText" dxfId="260" priority="358" stopIfTrue="1" operator="containsText" text="PENDIENTE">
      <formula>NOT(ISERROR(SEARCH("PENDIENTE",AO7)))</formula>
    </cfRule>
  </conditionalFormatting>
  <conditionalFormatting sqref="BG7">
    <cfRule type="containsText" dxfId="259" priority="342" operator="containsText" text="Cumplida">
      <formula>NOT(ISERROR(SEARCH("Cumplida",BG7)))</formula>
    </cfRule>
    <cfRule type="containsText" dxfId="258" priority="343" operator="containsText" text="Pendiente">
      <formula>NOT(ISERROR(SEARCH("Pendiente",BG7)))</formula>
    </cfRule>
    <cfRule type="containsText" dxfId="257" priority="344" operator="containsText" text="Cumplida">
      <formula>NOT(ISERROR(SEARCH("Cumplida",BG7)))</formula>
    </cfRule>
  </conditionalFormatting>
  <conditionalFormatting sqref="BG7">
    <cfRule type="containsText" dxfId="256" priority="340" stopIfTrue="1" operator="containsText" text="Cumplida">
      <formula>NOT(ISERROR(SEARCH("Cumplida",BG7)))</formula>
    </cfRule>
    <cfRule type="containsText" dxfId="255" priority="341" stopIfTrue="1" operator="containsText" text="Pendiente">
      <formula>NOT(ISERROR(SEARCH("Pendiente",BG7)))</formula>
    </cfRule>
  </conditionalFormatting>
  <conditionalFormatting sqref="BG7">
    <cfRule type="containsText" dxfId="254" priority="345" stopIfTrue="1" operator="containsText" text="CUMPLIDA">
      <formula>NOT(ISERROR(SEARCH("CUMPLIDA",BG7)))</formula>
    </cfRule>
  </conditionalFormatting>
  <conditionalFormatting sqref="BG7">
    <cfRule type="containsText" dxfId="253" priority="346" operator="containsText" text="INCUMPLIDA">
      <formula>NOT(ISERROR(SEARCH("INCUMPLIDA",BG7)))</formula>
    </cfRule>
  </conditionalFormatting>
  <conditionalFormatting sqref="BQ6">
    <cfRule type="containsText" dxfId="252" priority="337" operator="containsText" text="cerrada">
      <formula>NOT(ISERROR(SEARCH("cerrada",BQ6)))</formula>
    </cfRule>
    <cfRule type="containsText" dxfId="251" priority="338" operator="containsText" text="cerrado">
      <formula>NOT(ISERROR(SEARCH("cerrado",BQ6)))</formula>
    </cfRule>
    <cfRule type="containsText" dxfId="250" priority="339" operator="containsText" text="Abierto">
      <formula>NOT(ISERROR(SEARCH("Abierto",BQ6)))</formula>
    </cfRule>
  </conditionalFormatting>
  <conditionalFormatting sqref="AU6">
    <cfRule type="containsText" dxfId="249" priority="333" stopIfTrue="1" operator="containsText" text="EN TERMINO">
      <formula>NOT(ISERROR(SEARCH("EN TERMINO",AU6)))</formula>
    </cfRule>
    <cfRule type="containsText" priority="334" operator="containsText" text="AMARILLO">
      <formula>NOT(ISERROR(SEARCH("AMARILLO",AU6)))</formula>
    </cfRule>
    <cfRule type="containsText" dxfId="248" priority="335" stopIfTrue="1" operator="containsText" text="ALERTA">
      <formula>NOT(ISERROR(SEARCH("ALERTA",AU6)))</formula>
    </cfRule>
    <cfRule type="containsText" dxfId="247" priority="336" stopIfTrue="1" operator="containsText" text="OK">
      <formula>NOT(ISERROR(SEARCH("OK",AU6)))</formula>
    </cfRule>
  </conditionalFormatting>
  <conditionalFormatting sqref="AX6">
    <cfRule type="containsText" dxfId="246" priority="328" operator="containsText" text="Cumplida">
      <formula>NOT(ISERROR(SEARCH("Cumplida",AX6)))</formula>
    </cfRule>
    <cfRule type="containsText" dxfId="245" priority="329" operator="containsText" text="Pendiente">
      <formula>NOT(ISERROR(SEARCH("Pendiente",AX6)))</formula>
    </cfRule>
    <cfRule type="containsText" dxfId="244" priority="330" operator="containsText" text="Cumplida">
      <formula>NOT(ISERROR(SEARCH("Cumplida",AX6)))</formula>
    </cfRule>
  </conditionalFormatting>
  <conditionalFormatting sqref="AX6">
    <cfRule type="containsText" dxfId="243" priority="326" stopIfTrue="1" operator="containsText" text="Cumplida">
      <formula>NOT(ISERROR(SEARCH("Cumplida",AX6)))</formula>
    </cfRule>
    <cfRule type="containsText" dxfId="242" priority="327" stopIfTrue="1" operator="containsText" text="Pendiente">
      <formula>NOT(ISERROR(SEARCH("Pendiente",AX6)))</formula>
    </cfRule>
  </conditionalFormatting>
  <conditionalFormatting sqref="AX6">
    <cfRule type="containsText" dxfId="241" priority="331" stopIfTrue="1" operator="containsText" text="CUMPLIDA">
      <formula>NOT(ISERROR(SEARCH("CUMPLIDA",AX6)))</formula>
    </cfRule>
  </conditionalFormatting>
  <conditionalFormatting sqref="AX6">
    <cfRule type="containsText" dxfId="240" priority="332" operator="containsText" text="INCUMPLIDA">
      <formula>NOT(ISERROR(SEARCH("INCUMPLIDA",AX6)))</formula>
    </cfRule>
  </conditionalFormatting>
  <conditionalFormatting sqref="AX6">
    <cfRule type="containsText" dxfId="239" priority="325" operator="containsText" text="ATENCIÓN">
      <formula>NOT(ISERROR(SEARCH("ATENCIÓN",AX6)))</formula>
    </cfRule>
  </conditionalFormatting>
  <conditionalFormatting sqref="BD6">
    <cfRule type="containsText" dxfId="238" priority="313" stopIfTrue="1" operator="containsText" text="EN TERMINO">
      <formula>NOT(ISERROR(SEARCH("EN TERMINO",BD6)))</formula>
    </cfRule>
    <cfRule type="containsText" priority="314" operator="containsText" text="AMARILLO">
      <formula>NOT(ISERROR(SEARCH("AMARILLO",BD6)))</formula>
    </cfRule>
    <cfRule type="containsText" dxfId="237" priority="315" stopIfTrue="1" operator="containsText" text="ALERTA">
      <formula>NOT(ISERROR(SEARCH("ALERTA",BD6)))</formula>
    </cfRule>
    <cfRule type="containsText" dxfId="236" priority="316" stopIfTrue="1" operator="containsText" text="OK">
      <formula>NOT(ISERROR(SEARCH("OK",BD6)))</formula>
    </cfRule>
  </conditionalFormatting>
  <conditionalFormatting sqref="BH6">
    <cfRule type="containsText" dxfId="235" priority="320" operator="containsText" text="Cumplida">
      <formula>NOT(ISERROR(SEARCH("Cumplida",BH6)))</formula>
    </cfRule>
    <cfRule type="containsText" dxfId="234" priority="321" operator="containsText" text="Pendiente">
      <formula>NOT(ISERROR(SEARCH("Pendiente",BH6)))</formula>
    </cfRule>
    <cfRule type="containsText" dxfId="233" priority="322" operator="containsText" text="Cumplida">
      <formula>NOT(ISERROR(SEARCH("Cumplida",BH6)))</formula>
    </cfRule>
  </conditionalFormatting>
  <conditionalFormatting sqref="BH6">
    <cfRule type="containsText" dxfId="232" priority="318" stopIfTrue="1" operator="containsText" text="Cumplida">
      <formula>NOT(ISERROR(SEARCH("Cumplida",BH6)))</formula>
    </cfRule>
    <cfRule type="containsText" dxfId="231" priority="319" stopIfTrue="1" operator="containsText" text="Pendiente">
      <formula>NOT(ISERROR(SEARCH("Pendiente",BH6)))</formula>
    </cfRule>
  </conditionalFormatting>
  <conditionalFormatting sqref="BH6">
    <cfRule type="containsText" dxfId="230" priority="323" stopIfTrue="1" operator="containsText" text="CUMPLIDA">
      <formula>NOT(ISERROR(SEARCH("CUMPLIDA",BH6)))</formula>
    </cfRule>
  </conditionalFormatting>
  <conditionalFormatting sqref="BH6">
    <cfRule type="containsText" dxfId="229" priority="324" operator="containsText" text="INCUMPLIDA">
      <formula>NOT(ISERROR(SEARCH("INCUMPLIDA",BH6)))</formula>
    </cfRule>
  </conditionalFormatting>
  <conditionalFormatting sqref="BH6">
    <cfRule type="containsText" dxfId="228" priority="317" operator="containsText" text="ATENCIÓN">
      <formula>NOT(ISERROR(SEARCH("ATENCIÓN",BH6)))</formula>
    </cfRule>
  </conditionalFormatting>
  <conditionalFormatting sqref="BG6">
    <cfRule type="containsText" dxfId="227" priority="308" operator="containsText" text="Cumplida">
      <formula>NOT(ISERROR(SEARCH("Cumplida",BG6)))</formula>
    </cfRule>
    <cfRule type="containsText" dxfId="226" priority="309" operator="containsText" text="Pendiente">
      <formula>NOT(ISERROR(SEARCH("Pendiente",BG6)))</formula>
    </cfRule>
    <cfRule type="containsText" dxfId="225" priority="310" operator="containsText" text="Cumplida">
      <formula>NOT(ISERROR(SEARCH("Cumplida",BG6)))</formula>
    </cfRule>
  </conditionalFormatting>
  <conditionalFormatting sqref="BG6">
    <cfRule type="containsText" dxfId="224" priority="306" stopIfTrue="1" operator="containsText" text="Cumplida">
      <formula>NOT(ISERROR(SEARCH("Cumplida",BG6)))</formula>
    </cfRule>
    <cfRule type="containsText" dxfId="223" priority="307" stopIfTrue="1" operator="containsText" text="Pendiente">
      <formula>NOT(ISERROR(SEARCH("Pendiente",BG6)))</formula>
    </cfRule>
  </conditionalFormatting>
  <conditionalFormatting sqref="BG6">
    <cfRule type="containsText" dxfId="222" priority="311" stopIfTrue="1" operator="containsText" text="CUMPLIDA">
      <formula>NOT(ISERROR(SEARCH("CUMPLIDA",BG6)))</formula>
    </cfRule>
  </conditionalFormatting>
  <conditionalFormatting sqref="BG6">
    <cfRule type="containsText" dxfId="221" priority="312" operator="containsText" text="INCUMPLIDA">
      <formula>NOT(ISERROR(SEARCH("INCUMPLIDA",BG6)))</formula>
    </cfRule>
  </conditionalFormatting>
  <conditionalFormatting sqref="BG6">
    <cfRule type="containsText" dxfId="220" priority="305" operator="containsText" text="ATENCIÓN">
      <formula>NOT(ISERROR(SEARCH("ATENCIÓN",BG6)))</formula>
    </cfRule>
  </conditionalFormatting>
  <conditionalFormatting sqref="AC8 AC19:AC24">
    <cfRule type="containsText" dxfId="219" priority="301" stopIfTrue="1" operator="containsText" text="EN TERMINO">
      <formula>NOT(ISERROR(SEARCH("EN TERMINO",AC8)))</formula>
    </cfRule>
    <cfRule type="containsText" priority="302" operator="containsText" text="AMARILLO">
      <formula>NOT(ISERROR(SEARCH("AMARILLO",AC8)))</formula>
    </cfRule>
    <cfRule type="containsText" dxfId="218" priority="303" stopIfTrue="1" operator="containsText" text="ALERTA">
      <formula>NOT(ISERROR(SEARCH("ALERTA",AC8)))</formula>
    </cfRule>
    <cfRule type="containsText" dxfId="217" priority="304" stopIfTrue="1" operator="containsText" text="OK">
      <formula>NOT(ISERROR(SEARCH("OK",AC8)))</formula>
    </cfRule>
  </conditionalFormatting>
  <conditionalFormatting sqref="AF8">
    <cfRule type="containsText" dxfId="216" priority="296" operator="containsText" text="Cumplida">
      <formula>NOT(ISERROR(SEARCH("Cumplida",AF8)))</formula>
    </cfRule>
    <cfRule type="containsText" dxfId="215" priority="297" operator="containsText" text="Pendiente">
      <formula>NOT(ISERROR(SEARCH("Pendiente",AF8)))</formula>
    </cfRule>
    <cfRule type="containsText" dxfId="214" priority="298" operator="containsText" text="Cumplida">
      <formula>NOT(ISERROR(SEARCH("Cumplida",AF8)))</formula>
    </cfRule>
  </conditionalFormatting>
  <conditionalFormatting sqref="AF8">
    <cfRule type="containsText" dxfId="213" priority="294" stopIfTrue="1" operator="containsText" text="Cumplida">
      <formula>NOT(ISERROR(SEARCH("Cumplida",AF8)))</formula>
    </cfRule>
    <cfRule type="containsText" dxfId="212" priority="295" stopIfTrue="1" operator="containsText" text="Pendiente">
      <formula>NOT(ISERROR(SEARCH("Pendiente",AF8)))</formula>
    </cfRule>
  </conditionalFormatting>
  <conditionalFormatting sqref="AF8">
    <cfRule type="containsText" dxfId="211" priority="299" stopIfTrue="1" operator="containsText" text="CUMPLIDA">
      <formula>NOT(ISERROR(SEARCH("CUMPLIDA",AF8)))</formula>
    </cfRule>
  </conditionalFormatting>
  <conditionalFormatting sqref="AF8">
    <cfRule type="containsText" dxfId="210" priority="300" operator="containsText" text="INCUMPLIDA">
      <formula>NOT(ISERROR(SEARCH("INCUMPLIDA",AF8)))</formula>
    </cfRule>
  </conditionalFormatting>
  <conditionalFormatting sqref="AF8">
    <cfRule type="containsText" dxfId="209" priority="293" operator="containsText" text="ATENCIÓN">
      <formula>NOT(ISERROR(SEARCH("ATENCIÓN",AF8)))</formula>
    </cfRule>
  </conditionalFormatting>
  <conditionalFormatting sqref="AC27:AC28">
    <cfRule type="containsText" dxfId="208" priority="286" stopIfTrue="1" operator="containsText" text="EN TERMINO">
      <formula>NOT(ISERROR(SEARCH("EN TERMINO",AC27)))</formula>
    </cfRule>
    <cfRule type="containsText" priority="287" operator="containsText" text="AMARILLO">
      <formula>NOT(ISERROR(SEARCH("AMARILLO",AC27)))</formula>
    </cfRule>
    <cfRule type="containsText" dxfId="207" priority="288" stopIfTrue="1" operator="containsText" text="ALERTA">
      <formula>NOT(ISERROR(SEARCH("ALERTA",AC27)))</formula>
    </cfRule>
    <cfRule type="containsText" dxfId="206" priority="289" stopIfTrue="1" operator="containsText" text="OK">
      <formula>NOT(ISERROR(SEARCH("OK",AC27)))</formula>
    </cfRule>
  </conditionalFormatting>
  <conditionalFormatting sqref="BI5:BI16">
    <cfRule type="containsText" dxfId="205" priority="245" operator="containsText" text="cerrada">
      <formula>NOT(ISERROR(SEARCH("cerrada",BI5)))</formula>
    </cfRule>
    <cfRule type="containsText" dxfId="204" priority="246" operator="containsText" text="cerrado">
      <formula>NOT(ISERROR(SEARCH("cerrado",BI5)))</formula>
    </cfRule>
    <cfRule type="containsText" dxfId="203" priority="247" operator="containsText" text="Abierto">
      <formula>NOT(ISERROR(SEARCH("Abierto",BI5)))</formula>
    </cfRule>
  </conditionalFormatting>
  <conditionalFormatting sqref="AC9:AC18">
    <cfRule type="containsText" dxfId="202" priority="229" stopIfTrue="1" operator="containsText" text="EN TERMINO">
      <formula>NOT(ISERROR(SEARCH("EN TERMINO",AC9)))</formula>
    </cfRule>
    <cfRule type="containsText" priority="230" operator="containsText" text="AMARILLO">
      <formula>NOT(ISERROR(SEARCH("AMARILLO",AC9)))</formula>
    </cfRule>
    <cfRule type="containsText" dxfId="201" priority="231" stopIfTrue="1" operator="containsText" text="ALERTA">
      <formula>NOT(ISERROR(SEARCH("ALERTA",AC9)))</formula>
    </cfRule>
    <cfRule type="containsText" dxfId="200" priority="232" stopIfTrue="1" operator="containsText" text="OK">
      <formula>NOT(ISERROR(SEARCH("OK",AC9)))</formula>
    </cfRule>
  </conditionalFormatting>
  <conditionalFormatting sqref="AF11:AF18">
    <cfRule type="containsText" dxfId="199" priority="224" operator="containsText" text="Cumplida">
      <formula>NOT(ISERROR(SEARCH("Cumplida",AF11)))</formula>
    </cfRule>
    <cfRule type="containsText" dxfId="198" priority="225" operator="containsText" text="Pendiente">
      <formula>NOT(ISERROR(SEARCH("Pendiente",AF11)))</formula>
    </cfRule>
    <cfRule type="containsText" dxfId="197" priority="226" operator="containsText" text="Cumplida">
      <formula>NOT(ISERROR(SEARCH("Cumplida",AF11)))</formula>
    </cfRule>
  </conditionalFormatting>
  <conditionalFormatting sqref="AF11:AF18">
    <cfRule type="containsText" dxfId="196" priority="222" stopIfTrue="1" operator="containsText" text="Cumplida">
      <formula>NOT(ISERROR(SEARCH("Cumplida",AF11)))</formula>
    </cfRule>
    <cfRule type="containsText" dxfId="195" priority="223" stopIfTrue="1" operator="containsText" text="Pendiente">
      <formula>NOT(ISERROR(SEARCH("Pendiente",AF11)))</formula>
    </cfRule>
  </conditionalFormatting>
  <conditionalFormatting sqref="AF11:AF18">
    <cfRule type="containsText" dxfId="194" priority="227" stopIfTrue="1" operator="containsText" text="CUMPLIDA">
      <formula>NOT(ISERROR(SEARCH("CUMPLIDA",AF11)))</formula>
    </cfRule>
  </conditionalFormatting>
  <conditionalFormatting sqref="AF11:AF18">
    <cfRule type="containsText" dxfId="193" priority="228" operator="containsText" text="INCUMPLIDA">
      <formula>NOT(ISERROR(SEARCH("INCUMPLIDA",AF11)))</formula>
    </cfRule>
  </conditionalFormatting>
  <conditionalFormatting sqref="AF13:AF18">
    <cfRule type="containsText" dxfId="192" priority="221" operator="containsText" text="INCUMPLIDA">
      <formula>NOT(ISERROR(SEARCH("INCUMPLIDA",AF13)))</formula>
    </cfRule>
  </conditionalFormatting>
  <conditionalFormatting sqref="AC25:AC26">
    <cfRule type="containsText" dxfId="191" priority="217" stopIfTrue="1" operator="containsText" text="EN TERMINO">
      <formula>NOT(ISERROR(SEARCH("EN TERMINO",AC25)))</formula>
    </cfRule>
    <cfRule type="containsText" priority="218" operator="containsText" text="AMARILLO">
      <formula>NOT(ISERROR(SEARCH("AMARILLO",AC25)))</formula>
    </cfRule>
    <cfRule type="containsText" dxfId="190" priority="219" stopIfTrue="1" operator="containsText" text="ALERTA">
      <formula>NOT(ISERROR(SEARCH("ALERTA",AC25)))</formula>
    </cfRule>
    <cfRule type="containsText" dxfId="189" priority="220" stopIfTrue="1" operator="containsText" text="OK">
      <formula>NOT(ISERROR(SEARCH("OK",AC25)))</formula>
    </cfRule>
  </conditionalFormatting>
  <conditionalFormatting sqref="AF25">
    <cfRule type="containsText" dxfId="188" priority="212" operator="containsText" text="Cumplida">
      <formula>NOT(ISERROR(SEARCH("Cumplida",AF25)))</formula>
    </cfRule>
    <cfRule type="containsText" dxfId="187" priority="213" operator="containsText" text="Pendiente">
      <formula>NOT(ISERROR(SEARCH("Pendiente",AF25)))</formula>
    </cfRule>
    <cfRule type="containsText" dxfId="186" priority="214" operator="containsText" text="Cumplida">
      <formula>NOT(ISERROR(SEARCH("Cumplida",AF25)))</formula>
    </cfRule>
  </conditionalFormatting>
  <conditionalFormatting sqref="AF25">
    <cfRule type="containsText" dxfId="185" priority="210" stopIfTrue="1" operator="containsText" text="Cumplida">
      <formula>NOT(ISERROR(SEARCH("Cumplida",AF25)))</formula>
    </cfRule>
    <cfRule type="containsText" dxfId="184" priority="211" stopIfTrue="1" operator="containsText" text="Pendiente">
      <formula>NOT(ISERROR(SEARCH("Pendiente",AF25)))</formula>
    </cfRule>
  </conditionalFormatting>
  <conditionalFormatting sqref="AF25">
    <cfRule type="containsText" dxfId="183" priority="215" stopIfTrue="1" operator="containsText" text="CUMPLIDA">
      <formula>NOT(ISERROR(SEARCH("CUMPLIDA",AF25)))</formula>
    </cfRule>
  </conditionalFormatting>
  <conditionalFormatting sqref="AF25">
    <cfRule type="containsText" dxfId="182" priority="216" operator="containsText" text="INCUMPLIDA">
      <formula>NOT(ISERROR(SEARCH("INCUMPLIDA",AF25)))</formula>
    </cfRule>
  </conditionalFormatting>
  <conditionalFormatting sqref="AF19:AF20">
    <cfRule type="containsText" dxfId="181" priority="205" operator="containsText" text="Cumplida">
      <formula>NOT(ISERROR(SEARCH("Cumplida",AF19)))</formula>
    </cfRule>
    <cfRule type="containsText" dxfId="180" priority="206" operator="containsText" text="Pendiente">
      <formula>NOT(ISERROR(SEARCH("Pendiente",AF19)))</formula>
    </cfRule>
    <cfRule type="containsText" dxfId="179" priority="207" operator="containsText" text="Cumplida">
      <formula>NOT(ISERROR(SEARCH("Cumplida",AF19)))</formula>
    </cfRule>
  </conditionalFormatting>
  <conditionalFormatting sqref="AF19:AF20">
    <cfRule type="containsText" dxfId="178" priority="203" stopIfTrue="1" operator="containsText" text="Cumplida">
      <formula>NOT(ISERROR(SEARCH("Cumplida",AF19)))</formula>
    </cfRule>
    <cfRule type="containsText" dxfId="177" priority="204" stopIfTrue="1" operator="containsText" text="Pendiente">
      <formula>NOT(ISERROR(SEARCH("Pendiente",AF19)))</formula>
    </cfRule>
  </conditionalFormatting>
  <conditionalFormatting sqref="AF19:AF20">
    <cfRule type="containsText" dxfId="176" priority="208" stopIfTrue="1" operator="containsText" text="CUMPLIDA">
      <formula>NOT(ISERROR(SEARCH("CUMPLIDA",AF19)))</formula>
    </cfRule>
  </conditionalFormatting>
  <conditionalFormatting sqref="AF19:AF20">
    <cfRule type="containsText" dxfId="175" priority="209" operator="containsText" text="INCUMPLIDA">
      <formula>NOT(ISERROR(SEARCH("INCUMPLIDA",AF19)))</formula>
    </cfRule>
  </conditionalFormatting>
  <conditionalFormatting sqref="AF19:AF20">
    <cfRule type="containsText" dxfId="174" priority="202" operator="containsText" text="INCUMPLIDA">
      <formula>NOT(ISERROR(SEARCH("INCUMPLIDA",AF19)))</formula>
    </cfRule>
  </conditionalFormatting>
  <conditionalFormatting sqref="AF21:AF24">
    <cfRule type="containsText" dxfId="173" priority="197" operator="containsText" text="Cumplida">
      <formula>NOT(ISERROR(SEARCH("Cumplida",AF21)))</formula>
    </cfRule>
    <cfRule type="containsText" dxfId="172" priority="198" operator="containsText" text="Pendiente">
      <formula>NOT(ISERROR(SEARCH("Pendiente",AF21)))</formula>
    </cfRule>
    <cfRule type="containsText" dxfId="171" priority="199" operator="containsText" text="Cumplida">
      <formula>NOT(ISERROR(SEARCH("Cumplida",AF21)))</formula>
    </cfRule>
  </conditionalFormatting>
  <conditionalFormatting sqref="AF21:AF24">
    <cfRule type="containsText" dxfId="170" priority="195" stopIfTrue="1" operator="containsText" text="Cumplida">
      <formula>NOT(ISERROR(SEARCH("Cumplida",AF21)))</formula>
    </cfRule>
    <cfRule type="containsText" dxfId="169" priority="196" stopIfTrue="1" operator="containsText" text="Pendiente">
      <formula>NOT(ISERROR(SEARCH("Pendiente",AF21)))</formula>
    </cfRule>
  </conditionalFormatting>
  <conditionalFormatting sqref="AF21:AF24">
    <cfRule type="containsText" dxfId="168" priority="200" stopIfTrue="1" operator="containsText" text="CUMPLIDA">
      <formula>NOT(ISERROR(SEARCH("CUMPLIDA",AF21)))</formula>
    </cfRule>
  </conditionalFormatting>
  <conditionalFormatting sqref="AF21:AF24">
    <cfRule type="containsText" dxfId="167" priority="201" operator="containsText" text="INCUMPLIDA">
      <formula>NOT(ISERROR(SEARCH("INCUMPLIDA",AF21)))</formula>
    </cfRule>
  </conditionalFormatting>
  <conditionalFormatting sqref="AF21:AF24">
    <cfRule type="containsText" dxfId="166" priority="194" operator="containsText" text="INCUMPLIDA">
      <formula>NOT(ISERROR(SEARCH("INCUMPLIDA",AF21)))</formula>
    </cfRule>
  </conditionalFormatting>
  <conditionalFormatting sqref="AF24">
    <cfRule type="containsText" dxfId="165" priority="193" operator="containsText" text="ATENCIÓN">
      <formula>NOT(ISERROR(SEARCH("ATENCIÓN",AF24)))</formula>
    </cfRule>
  </conditionalFormatting>
  <conditionalFormatting sqref="AF26">
    <cfRule type="containsText" dxfId="164" priority="188" operator="containsText" text="Cumplida">
      <formula>NOT(ISERROR(SEARCH("Cumplida",AF26)))</formula>
    </cfRule>
    <cfRule type="containsText" dxfId="163" priority="189" operator="containsText" text="Pendiente">
      <formula>NOT(ISERROR(SEARCH("Pendiente",AF26)))</formula>
    </cfRule>
    <cfRule type="containsText" dxfId="162" priority="190" operator="containsText" text="Cumplida">
      <formula>NOT(ISERROR(SEARCH("Cumplida",AF26)))</formula>
    </cfRule>
  </conditionalFormatting>
  <conditionalFormatting sqref="AF26">
    <cfRule type="containsText" dxfId="161" priority="186" stopIfTrue="1" operator="containsText" text="Cumplida">
      <formula>NOT(ISERROR(SEARCH("Cumplida",AF26)))</formula>
    </cfRule>
    <cfRule type="containsText" dxfId="160" priority="187" stopIfTrue="1" operator="containsText" text="Pendiente">
      <formula>NOT(ISERROR(SEARCH("Pendiente",AF26)))</formula>
    </cfRule>
  </conditionalFormatting>
  <conditionalFormatting sqref="AF26">
    <cfRule type="containsText" dxfId="159" priority="191" stopIfTrue="1" operator="containsText" text="CUMPLIDA">
      <formula>NOT(ISERROR(SEARCH("CUMPLIDA",AF26)))</formula>
    </cfRule>
  </conditionalFormatting>
  <conditionalFormatting sqref="AF26">
    <cfRule type="containsText" dxfId="158" priority="192" operator="containsText" text="INCUMPLIDA">
      <formula>NOT(ISERROR(SEARCH("INCUMPLIDA",AF26)))</formula>
    </cfRule>
  </conditionalFormatting>
  <conditionalFormatting sqref="AF26">
    <cfRule type="containsText" dxfId="157" priority="185" operator="containsText" text="INCUMPLIDA">
      <formula>NOT(ISERROR(SEARCH("INCUMPLIDA",AF26)))</formula>
    </cfRule>
  </conditionalFormatting>
  <conditionalFormatting sqref="AF27">
    <cfRule type="containsText" dxfId="156" priority="180" operator="containsText" text="Cumplida">
      <formula>NOT(ISERROR(SEARCH("Cumplida",AF27)))</formula>
    </cfRule>
    <cfRule type="containsText" dxfId="155" priority="181" operator="containsText" text="Pendiente">
      <formula>NOT(ISERROR(SEARCH("Pendiente",AF27)))</formula>
    </cfRule>
    <cfRule type="containsText" dxfId="154" priority="182" operator="containsText" text="Cumplida">
      <formula>NOT(ISERROR(SEARCH("Cumplida",AF27)))</formula>
    </cfRule>
  </conditionalFormatting>
  <conditionalFormatting sqref="AF27">
    <cfRule type="containsText" dxfId="153" priority="178" stopIfTrue="1" operator="containsText" text="Cumplida">
      <formula>NOT(ISERROR(SEARCH("Cumplida",AF27)))</formula>
    </cfRule>
    <cfRule type="containsText" dxfId="152" priority="179" stopIfTrue="1" operator="containsText" text="Pendiente">
      <formula>NOT(ISERROR(SEARCH("Pendiente",AF27)))</formula>
    </cfRule>
  </conditionalFormatting>
  <conditionalFormatting sqref="AF27">
    <cfRule type="containsText" dxfId="151" priority="183" stopIfTrue="1" operator="containsText" text="CUMPLIDA">
      <formula>NOT(ISERROR(SEARCH("CUMPLIDA",AF27)))</formula>
    </cfRule>
  </conditionalFormatting>
  <conditionalFormatting sqref="AF27">
    <cfRule type="containsText" dxfId="150" priority="184" operator="containsText" text="INCUMPLIDA">
      <formula>NOT(ISERROR(SEARCH("INCUMPLIDA",AF27)))</formula>
    </cfRule>
  </conditionalFormatting>
  <conditionalFormatting sqref="AF27">
    <cfRule type="containsText" dxfId="149" priority="177" operator="containsText" text="INCUMPLIDA">
      <formula>NOT(ISERROR(SEARCH("INCUMPLIDA",AF27)))</formula>
    </cfRule>
  </conditionalFormatting>
  <conditionalFormatting sqref="AF27">
    <cfRule type="containsText" dxfId="148" priority="176" operator="containsText" text="ATENCIÓN">
      <formula>NOT(ISERROR(SEARCH("ATENCIÓN",AF27)))</formula>
    </cfRule>
  </conditionalFormatting>
  <conditionalFormatting sqref="AF28">
    <cfRule type="containsText" dxfId="147" priority="163" operator="containsText" text="Cumplida">
      <formula>NOT(ISERROR(SEARCH("Cumplida",AF28)))</formula>
    </cfRule>
    <cfRule type="containsText" dxfId="146" priority="164" operator="containsText" text="Pendiente">
      <formula>NOT(ISERROR(SEARCH("Pendiente",AF28)))</formula>
    </cfRule>
    <cfRule type="containsText" dxfId="145" priority="165" operator="containsText" text="Cumplida">
      <formula>NOT(ISERROR(SEARCH("Cumplida",AF28)))</formula>
    </cfRule>
  </conditionalFormatting>
  <conditionalFormatting sqref="AF28">
    <cfRule type="containsText" dxfId="144" priority="161" stopIfTrue="1" operator="containsText" text="Cumplida">
      <formula>NOT(ISERROR(SEARCH("Cumplida",AF28)))</formula>
    </cfRule>
    <cfRule type="containsText" dxfId="143" priority="162" stopIfTrue="1" operator="containsText" text="Pendiente">
      <formula>NOT(ISERROR(SEARCH("Pendiente",AF28)))</formula>
    </cfRule>
  </conditionalFormatting>
  <conditionalFormatting sqref="AF28">
    <cfRule type="containsText" dxfId="142" priority="166" stopIfTrue="1" operator="containsText" text="CUMPLIDA">
      <formula>NOT(ISERROR(SEARCH("CUMPLIDA",AF28)))</formula>
    </cfRule>
  </conditionalFormatting>
  <conditionalFormatting sqref="AF28">
    <cfRule type="containsText" dxfId="141" priority="167" operator="containsText" text="INCUMPLIDA">
      <formula>NOT(ISERROR(SEARCH("INCUMPLIDA",AF28)))</formula>
    </cfRule>
  </conditionalFormatting>
  <conditionalFormatting sqref="AF28">
    <cfRule type="containsText" dxfId="140" priority="160" operator="containsText" text="INCUMPLIDA">
      <formula>NOT(ISERROR(SEARCH("INCUMPLIDA",AF28)))</formula>
    </cfRule>
  </conditionalFormatting>
  <conditionalFormatting sqref="AF28">
    <cfRule type="containsText" dxfId="139" priority="159" operator="containsText" text="ATENCIÓN">
      <formula>NOT(ISERROR(SEARCH("ATENCIÓN",AF28)))</formula>
    </cfRule>
  </conditionalFormatting>
  <conditionalFormatting sqref="AL8:AL10">
    <cfRule type="containsText" dxfId="138" priority="155" stopIfTrue="1" operator="containsText" text="EN TERMINO">
      <formula>NOT(ISERROR(SEARCH("EN TERMINO",AL8)))</formula>
    </cfRule>
    <cfRule type="containsText" priority="156" operator="containsText" text="AMARILLO">
      <formula>NOT(ISERROR(SEARCH("AMARILLO",AL8)))</formula>
    </cfRule>
    <cfRule type="containsText" dxfId="137" priority="157" stopIfTrue="1" operator="containsText" text="ALERTA">
      <formula>NOT(ISERROR(SEARCH("ALERTA",AL8)))</formula>
    </cfRule>
    <cfRule type="containsText" dxfId="136" priority="158" stopIfTrue="1" operator="containsText" text="OK">
      <formula>NOT(ISERROR(SEARCH("OK",AL8)))</formula>
    </cfRule>
  </conditionalFormatting>
  <conditionalFormatting sqref="AO8:AO10">
    <cfRule type="containsText" dxfId="135" priority="150" operator="containsText" text="Cumplida">
      <formula>NOT(ISERROR(SEARCH("Cumplida",AO8)))</formula>
    </cfRule>
    <cfRule type="containsText" dxfId="134" priority="151" operator="containsText" text="Pendiente">
      <formula>NOT(ISERROR(SEARCH("Pendiente",AO8)))</formula>
    </cfRule>
    <cfRule type="containsText" dxfId="133" priority="152" operator="containsText" text="Cumplida">
      <formula>NOT(ISERROR(SEARCH("Cumplida",AO8)))</formula>
    </cfRule>
  </conditionalFormatting>
  <conditionalFormatting sqref="AO8:AO10">
    <cfRule type="containsText" dxfId="132" priority="148" stopIfTrue="1" operator="containsText" text="Cumplida">
      <formula>NOT(ISERROR(SEARCH("Cumplida",AO8)))</formula>
    </cfRule>
    <cfRule type="containsText" dxfId="131" priority="149" stopIfTrue="1" operator="containsText" text="Pendiente">
      <formula>NOT(ISERROR(SEARCH("Pendiente",AO8)))</formula>
    </cfRule>
  </conditionalFormatting>
  <conditionalFormatting sqref="AO8:AO10">
    <cfRule type="containsText" dxfId="130" priority="153" stopIfTrue="1" operator="containsText" text="CUMPLIDA">
      <formula>NOT(ISERROR(SEARCH("CUMPLIDA",AO8)))</formula>
    </cfRule>
  </conditionalFormatting>
  <conditionalFormatting sqref="AO8:AO10">
    <cfRule type="containsText" dxfId="129" priority="154" operator="containsText" text="INCUMPLIDA">
      <formula>NOT(ISERROR(SEARCH("INCUMPLIDA",AO8)))</formula>
    </cfRule>
  </conditionalFormatting>
  <conditionalFormatting sqref="AF9">
    <cfRule type="containsText" dxfId="128" priority="143" operator="containsText" text="Cumplida">
      <formula>NOT(ISERROR(SEARCH("Cumplida",AF9)))</formula>
    </cfRule>
    <cfRule type="containsText" dxfId="127" priority="144" operator="containsText" text="Pendiente">
      <formula>NOT(ISERROR(SEARCH("Pendiente",AF9)))</formula>
    </cfRule>
    <cfRule type="containsText" dxfId="126" priority="145" operator="containsText" text="Cumplida">
      <formula>NOT(ISERROR(SEARCH("Cumplida",AF9)))</formula>
    </cfRule>
  </conditionalFormatting>
  <conditionalFormatting sqref="AF9">
    <cfRule type="containsText" dxfId="125" priority="141" stopIfTrue="1" operator="containsText" text="Cumplida">
      <formula>NOT(ISERROR(SEARCH("Cumplida",AF9)))</formula>
    </cfRule>
    <cfRule type="containsText" dxfId="124" priority="142" stopIfTrue="1" operator="containsText" text="Pendiente">
      <formula>NOT(ISERROR(SEARCH("Pendiente",AF9)))</formula>
    </cfRule>
  </conditionalFormatting>
  <conditionalFormatting sqref="AF9">
    <cfRule type="containsText" dxfId="123" priority="146" stopIfTrue="1" operator="containsText" text="CUMPLIDA">
      <formula>NOT(ISERROR(SEARCH("CUMPLIDA",AF9)))</formula>
    </cfRule>
  </conditionalFormatting>
  <conditionalFormatting sqref="AF9">
    <cfRule type="containsText" dxfId="122" priority="147" operator="containsText" text="INCUMPLIDA">
      <formula>NOT(ISERROR(SEARCH("INCUMPLIDA",AF9)))</formula>
    </cfRule>
  </conditionalFormatting>
  <conditionalFormatting sqref="AF9">
    <cfRule type="containsText" dxfId="121" priority="140" operator="containsText" text="INCUMPLIDA">
      <formula>NOT(ISERROR(SEARCH("INCUMPLIDA",AF9)))</formula>
    </cfRule>
  </conditionalFormatting>
  <conditionalFormatting sqref="AF10">
    <cfRule type="containsText" dxfId="120" priority="135" operator="containsText" text="Cumplida">
      <formula>NOT(ISERROR(SEARCH("Cumplida",AF10)))</formula>
    </cfRule>
    <cfRule type="containsText" dxfId="119" priority="136" operator="containsText" text="Pendiente">
      <formula>NOT(ISERROR(SEARCH("Pendiente",AF10)))</formula>
    </cfRule>
    <cfRule type="containsText" dxfId="118" priority="137" operator="containsText" text="Cumplida">
      <formula>NOT(ISERROR(SEARCH("Cumplida",AF10)))</formula>
    </cfRule>
  </conditionalFormatting>
  <conditionalFormatting sqref="AF10">
    <cfRule type="containsText" dxfId="117" priority="133" stopIfTrue="1" operator="containsText" text="Cumplida">
      <formula>NOT(ISERROR(SEARCH("Cumplida",AF10)))</formula>
    </cfRule>
    <cfRule type="containsText" dxfId="116" priority="134" stopIfTrue="1" operator="containsText" text="Pendiente">
      <formula>NOT(ISERROR(SEARCH("Pendiente",AF10)))</formula>
    </cfRule>
  </conditionalFormatting>
  <conditionalFormatting sqref="AF10">
    <cfRule type="containsText" dxfId="115" priority="138" stopIfTrue="1" operator="containsText" text="CUMPLIDA">
      <formula>NOT(ISERROR(SEARCH("CUMPLIDA",AF10)))</formula>
    </cfRule>
  </conditionalFormatting>
  <conditionalFormatting sqref="AF10">
    <cfRule type="containsText" dxfId="114" priority="139" operator="containsText" text="INCUMPLIDA">
      <formula>NOT(ISERROR(SEARCH("INCUMPLIDA",AF10)))</formula>
    </cfRule>
  </conditionalFormatting>
  <conditionalFormatting sqref="AF10">
    <cfRule type="containsText" dxfId="113" priority="132" operator="containsText" text="INCUMPLIDA">
      <formula>NOT(ISERROR(SEARCH("INCUMPLIDA",AF10)))</formula>
    </cfRule>
  </conditionalFormatting>
  <conditionalFormatting sqref="AO9:AO10">
    <cfRule type="containsText" dxfId="112" priority="131" operator="containsText" text="INCUMPLIDA">
      <formula>NOT(ISERROR(SEARCH("INCUMPLIDA",AO9)))</formula>
    </cfRule>
  </conditionalFormatting>
  <conditionalFormatting sqref="AL17">
    <cfRule type="containsText" dxfId="111" priority="123" stopIfTrue="1" operator="containsText" text="EN TERMINO">
      <formula>NOT(ISERROR(SEARCH("EN TERMINO",AL17)))</formula>
    </cfRule>
    <cfRule type="containsText" priority="124" operator="containsText" text="AMARILLO">
      <formula>NOT(ISERROR(SEARCH("AMARILLO",AL17)))</formula>
    </cfRule>
    <cfRule type="containsText" dxfId="110" priority="125" stopIfTrue="1" operator="containsText" text="ALERTA">
      <formula>NOT(ISERROR(SEARCH("ALERTA",AL17)))</formula>
    </cfRule>
    <cfRule type="containsText" dxfId="109" priority="126" stopIfTrue="1" operator="containsText" text="OK">
      <formula>NOT(ISERROR(SEARCH("OK",AL17)))</formula>
    </cfRule>
  </conditionalFormatting>
  <conditionalFormatting sqref="AO17">
    <cfRule type="containsText" dxfId="108" priority="118" operator="containsText" text="Cumplida">
      <formula>NOT(ISERROR(SEARCH("Cumplida",AO17)))</formula>
    </cfRule>
    <cfRule type="containsText" dxfId="107" priority="119" operator="containsText" text="Pendiente">
      <formula>NOT(ISERROR(SEARCH("Pendiente",AO17)))</formula>
    </cfRule>
    <cfRule type="containsText" dxfId="106" priority="120" operator="containsText" text="Cumplida">
      <formula>NOT(ISERROR(SEARCH("Cumplida",AO17)))</formula>
    </cfRule>
  </conditionalFormatting>
  <conditionalFormatting sqref="AO17">
    <cfRule type="containsText" dxfId="105" priority="116" stopIfTrue="1" operator="containsText" text="Cumplida">
      <formula>NOT(ISERROR(SEARCH("Cumplida",AO17)))</formula>
    </cfRule>
    <cfRule type="containsText" dxfId="104" priority="117" stopIfTrue="1" operator="containsText" text="Pendiente">
      <formula>NOT(ISERROR(SEARCH("Pendiente",AO17)))</formula>
    </cfRule>
  </conditionalFormatting>
  <conditionalFormatting sqref="AO17">
    <cfRule type="containsText" dxfId="103" priority="121" stopIfTrue="1" operator="containsText" text="CUMPLIDA">
      <formula>NOT(ISERROR(SEARCH("CUMPLIDA",AO17)))</formula>
    </cfRule>
  </conditionalFormatting>
  <conditionalFormatting sqref="AO17">
    <cfRule type="containsText" dxfId="102" priority="122" operator="containsText" text="INCUMPLIDA">
      <formula>NOT(ISERROR(SEARCH("INCUMPLIDA",AO17)))</formula>
    </cfRule>
  </conditionalFormatting>
  <conditionalFormatting sqref="AL19:AL20">
    <cfRule type="containsText" dxfId="101" priority="112" stopIfTrue="1" operator="containsText" text="EN TERMINO">
      <formula>NOT(ISERROR(SEARCH("EN TERMINO",AL19)))</formula>
    </cfRule>
    <cfRule type="containsText" priority="113" operator="containsText" text="AMARILLO">
      <formula>NOT(ISERROR(SEARCH("AMARILLO",AL19)))</formula>
    </cfRule>
    <cfRule type="containsText" dxfId="100" priority="114" stopIfTrue="1" operator="containsText" text="ALERTA">
      <formula>NOT(ISERROR(SEARCH("ALERTA",AL19)))</formula>
    </cfRule>
    <cfRule type="containsText" dxfId="99" priority="115" stopIfTrue="1" operator="containsText" text="OK">
      <formula>NOT(ISERROR(SEARCH("OK",AL19)))</formula>
    </cfRule>
  </conditionalFormatting>
  <conditionalFormatting sqref="AO19:AO20">
    <cfRule type="containsText" dxfId="98" priority="100" operator="containsText" text="Cumplida">
      <formula>NOT(ISERROR(SEARCH("Cumplida",AO19)))</formula>
    </cfRule>
    <cfRule type="containsText" dxfId="97" priority="101" operator="containsText" text="Pendiente">
      <formula>NOT(ISERROR(SEARCH("Pendiente",AO19)))</formula>
    </cfRule>
    <cfRule type="containsText" dxfId="96" priority="102" operator="containsText" text="Cumplida">
      <formula>NOT(ISERROR(SEARCH("Cumplida",AO19)))</formula>
    </cfRule>
  </conditionalFormatting>
  <conditionalFormatting sqref="AO19:AO20">
    <cfRule type="containsText" dxfId="95" priority="98" stopIfTrue="1" operator="containsText" text="Cumplida">
      <formula>NOT(ISERROR(SEARCH("Cumplida",AO19)))</formula>
    </cfRule>
    <cfRule type="containsText" dxfId="94" priority="99" stopIfTrue="1" operator="containsText" text="Pendiente">
      <formula>NOT(ISERROR(SEARCH("Pendiente",AO19)))</formula>
    </cfRule>
  </conditionalFormatting>
  <conditionalFormatting sqref="AO19:AO20">
    <cfRule type="containsText" dxfId="93" priority="103" stopIfTrue="1" operator="containsText" text="CUMPLIDA">
      <formula>NOT(ISERROR(SEARCH("CUMPLIDA",AO19)))</formula>
    </cfRule>
  </conditionalFormatting>
  <conditionalFormatting sqref="AO19:AO20">
    <cfRule type="containsText" dxfId="92" priority="104" operator="containsText" text="INCUMPLIDA">
      <formula>NOT(ISERROR(SEARCH("INCUMPLIDA",AO19)))</formula>
    </cfRule>
  </conditionalFormatting>
  <conditionalFormatting sqref="AO19:AO20">
    <cfRule type="containsText" dxfId="91" priority="97" operator="containsText" text="INCUMPLIDA">
      <formula>NOT(ISERROR(SEARCH("INCUMPLIDA",AO19)))</formula>
    </cfRule>
  </conditionalFormatting>
  <conditionalFormatting sqref="AO26:AO28">
    <cfRule type="containsText" dxfId="90" priority="92" operator="containsText" text="Cumplida">
      <formula>NOT(ISERROR(SEARCH("Cumplida",AO26)))</formula>
    </cfRule>
    <cfRule type="containsText" dxfId="89" priority="93" operator="containsText" text="Pendiente">
      <formula>NOT(ISERROR(SEARCH("Pendiente",AO26)))</formula>
    </cfRule>
    <cfRule type="containsText" dxfId="88" priority="94" operator="containsText" text="Cumplida">
      <formula>NOT(ISERROR(SEARCH("Cumplida",AO26)))</formula>
    </cfRule>
  </conditionalFormatting>
  <conditionalFormatting sqref="AO26:AO28">
    <cfRule type="containsText" dxfId="87" priority="90" stopIfTrue="1" operator="containsText" text="Cumplida">
      <formula>NOT(ISERROR(SEARCH("Cumplida",AO26)))</formula>
    </cfRule>
    <cfRule type="containsText" dxfId="86" priority="91" stopIfTrue="1" operator="containsText" text="Pendiente">
      <formula>NOT(ISERROR(SEARCH("Pendiente",AO26)))</formula>
    </cfRule>
  </conditionalFormatting>
  <conditionalFormatting sqref="AO26:AO28">
    <cfRule type="containsText" dxfId="85" priority="95" stopIfTrue="1" operator="containsText" text="CUMPLIDA">
      <formula>NOT(ISERROR(SEARCH("CUMPLIDA",AO26)))</formula>
    </cfRule>
  </conditionalFormatting>
  <conditionalFormatting sqref="AO26:AO28">
    <cfRule type="containsText" dxfId="84" priority="96" operator="containsText" text="INCUMPLIDA">
      <formula>NOT(ISERROR(SEARCH("INCUMPLIDA",AO26)))</formula>
    </cfRule>
  </conditionalFormatting>
  <conditionalFormatting sqref="AO26:AO28">
    <cfRule type="containsText" dxfId="83" priority="89" operator="containsText" text="INCUMPLIDA">
      <formula>NOT(ISERROR(SEARCH("INCUMPLIDA",AO26)))</formula>
    </cfRule>
  </conditionalFormatting>
  <conditionalFormatting sqref="AL26:AL28">
    <cfRule type="containsText" dxfId="82" priority="85" stopIfTrue="1" operator="containsText" text="EN TERMINO">
      <formula>NOT(ISERROR(SEARCH("EN TERMINO",AL26)))</formula>
    </cfRule>
    <cfRule type="containsText" priority="86" operator="containsText" text="AMARILLO">
      <formula>NOT(ISERROR(SEARCH("AMARILLO",AL26)))</formula>
    </cfRule>
    <cfRule type="containsText" dxfId="81" priority="87" stopIfTrue="1" operator="containsText" text="ALERTA">
      <formula>NOT(ISERROR(SEARCH("ALERTA",AL26)))</formula>
    </cfRule>
    <cfRule type="containsText" dxfId="80" priority="88" stopIfTrue="1" operator="containsText" text="OK">
      <formula>NOT(ISERROR(SEARCH("OK",AL26)))</formula>
    </cfRule>
  </conditionalFormatting>
  <conditionalFormatting sqref="AO24">
    <cfRule type="containsText" dxfId="79" priority="80" operator="containsText" text="Cumplida">
      <formula>NOT(ISERROR(SEARCH("Cumplida",AO24)))</formula>
    </cfRule>
    <cfRule type="containsText" dxfId="78" priority="81" operator="containsText" text="Pendiente">
      <formula>NOT(ISERROR(SEARCH("Pendiente",AO24)))</formula>
    </cfRule>
    <cfRule type="containsText" dxfId="77" priority="82" operator="containsText" text="Cumplida">
      <formula>NOT(ISERROR(SEARCH("Cumplida",AO24)))</formula>
    </cfRule>
  </conditionalFormatting>
  <conditionalFormatting sqref="AO24">
    <cfRule type="containsText" dxfId="76" priority="78" stopIfTrue="1" operator="containsText" text="Cumplida">
      <formula>NOT(ISERROR(SEARCH("Cumplida",AO24)))</formula>
    </cfRule>
    <cfRule type="containsText" dxfId="75" priority="79" stopIfTrue="1" operator="containsText" text="Pendiente">
      <formula>NOT(ISERROR(SEARCH("Pendiente",AO24)))</formula>
    </cfRule>
  </conditionalFormatting>
  <conditionalFormatting sqref="AO24">
    <cfRule type="containsText" dxfId="74" priority="83" stopIfTrue="1" operator="containsText" text="CUMPLIDA">
      <formula>NOT(ISERROR(SEARCH("CUMPLIDA",AO24)))</formula>
    </cfRule>
  </conditionalFormatting>
  <conditionalFormatting sqref="AO24">
    <cfRule type="containsText" dxfId="73" priority="84" operator="containsText" text="INCUMPLIDA">
      <formula>NOT(ISERROR(SEARCH("INCUMPLIDA",AO24)))</formula>
    </cfRule>
  </conditionalFormatting>
  <conditionalFormatting sqref="AO24">
    <cfRule type="containsText" dxfId="72" priority="77" operator="containsText" text="INCUMPLIDA">
      <formula>NOT(ISERROR(SEARCH("INCUMPLIDA",AO24)))</formula>
    </cfRule>
  </conditionalFormatting>
  <conditionalFormatting sqref="AO21:AO23">
    <cfRule type="containsText" dxfId="71" priority="72" operator="containsText" text="Cumplida">
      <formula>NOT(ISERROR(SEARCH("Cumplida",AO21)))</formula>
    </cfRule>
    <cfRule type="containsText" dxfId="70" priority="73" operator="containsText" text="Pendiente">
      <formula>NOT(ISERROR(SEARCH("Pendiente",AO21)))</formula>
    </cfRule>
    <cfRule type="containsText" dxfId="69" priority="74" operator="containsText" text="Cumplida">
      <formula>NOT(ISERROR(SEARCH("Cumplida",AO21)))</formula>
    </cfRule>
  </conditionalFormatting>
  <conditionalFormatting sqref="AO21:AO23">
    <cfRule type="containsText" dxfId="68" priority="70" stopIfTrue="1" operator="containsText" text="Cumplida">
      <formula>NOT(ISERROR(SEARCH("Cumplida",AO21)))</formula>
    </cfRule>
    <cfRule type="containsText" dxfId="67" priority="71" stopIfTrue="1" operator="containsText" text="Pendiente">
      <formula>NOT(ISERROR(SEARCH("Pendiente",AO21)))</formula>
    </cfRule>
  </conditionalFormatting>
  <conditionalFormatting sqref="AO21:AO23">
    <cfRule type="containsText" dxfId="66" priority="75" stopIfTrue="1" operator="containsText" text="CUMPLIDA">
      <formula>NOT(ISERROR(SEARCH("CUMPLIDA",AO21)))</formula>
    </cfRule>
  </conditionalFormatting>
  <conditionalFormatting sqref="AO21:AO23">
    <cfRule type="containsText" dxfId="65" priority="76" operator="containsText" text="INCUMPLIDA">
      <formula>NOT(ISERROR(SEARCH("INCUMPLIDA",AO21)))</formula>
    </cfRule>
  </conditionalFormatting>
  <conditionalFormatting sqref="AO21:AO23">
    <cfRule type="containsText" dxfId="64" priority="69" operator="containsText" text="INCUMPLIDA">
      <formula>NOT(ISERROR(SEARCH("INCUMPLIDA",AO21)))</formula>
    </cfRule>
  </conditionalFormatting>
  <conditionalFormatting sqref="AL24">
    <cfRule type="containsText" dxfId="63" priority="65" stopIfTrue="1" operator="containsText" text="EN TERMINO">
      <formula>NOT(ISERROR(SEARCH("EN TERMINO",AL24)))</formula>
    </cfRule>
    <cfRule type="containsText" priority="66" operator="containsText" text="AMARILLO">
      <formula>NOT(ISERROR(SEARCH("AMARILLO",AL24)))</formula>
    </cfRule>
    <cfRule type="containsText" dxfId="62" priority="67" stopIfTrue="1" operator="containsText" text="ALERTA">
      <formula>NOT(ISERROR(SEARCH("ALERTA",AL24)))</formula>
    </cfRule>
    <cfRule type="containsText" dxfId="61" priority="68" stopIfTrue="1" operator="containsText" text="OK">
      <formula>NOT(ISERROR(SEARCH("OK",AL24)))</formula>
    </cfRule>
  </conditionalFormatting>
  <conditionalFormatting sqref="AL21:AL23">
    <cfRule type="containsText" dxfId="60" priority="61" stopIfTrue="1" operator="containsText" text="EN TERMINO">
      <formula>NOT(ISERROR(SEARCH("EN TERMINO",AL21)))</formula>
    </cfRule>
    <cfRule type="containsText" priority="62" operator="containsText" text="AMARILLO">
      <formula>NOT(ISERROR(SEARCH("AMARILLO",AL21)))</formula>
    </cfRule>
    <cfRule type="containsText" dxfId="59" priority="63" stopIfTrue="1" operator="containsText" text="ALERTA">
      <formula>NOT(ISERROR(SEARCH("ALERTA",AL21)))</formula>
    </cfRule>
    <cfRule type="containsText" dxfId="58" priority="64" stopIfTrue="1" operator="containsText" text="OK">
      <formula>NOT(ISERROR(SEARCH("OK",AL21)))</formula>
    </cfRule>
  </conditionalFormatting>
  <conditionalFormatting sqref="AL13">
    <cfRule type="containsText" dxfId="57" priority="57" stopIfTrue="1" operator="containsText" text="EN TERMINO">
      <formula>NOT(ISERROR(SEARCH("EN TERMINO",AL13)))</formula>
    </cfRule>
    <cfRule type="containsText" priority="58" operator="containsText" text="AMARILLO">
      <formula>NOT(ISERROR(SEARCH("AMARILLO",AL13)))</formula>
    </cfRule>
    <cfRule type="containsText" dxfId="56" priority="59" stopIfTrue="1" operator="containsText" text="ALERTA">
      <formula>NOT(ISERROR(SEARCH("ALERTA",AL13)))</formula>
    </cfRule>
    <cfRule type="containsText" dxfId="55" priority="60" stopIfTrue="1" operator="containsText" text="OK">
      <formula>NOT(ISERROR(SEARCH("OK",AL13)))</formula>
    </cfRule>
  </conditionalFormatting>
  <conditionalFormatting sqref="AO13">
    <cfRule type="containsText" dxfId="54" priority="52" operator="containsText" text="Cumplida">
      <formula>NOT(ISERROR(SEARCH("Cumplida",AO13)))</formula>
    </cfRule>
    <cfRule type="containsText" dxfId="53" priority="53" operator="containsText" text="Pendiente">
      <formula>NOT(ISERROR(SEARCH("Pendiente",AO13)))</formula>
    </cfRule>
    <cfRule type="containsText" dxfId="52" priority="54" operator="containsText" text="Cumplida">
      <formula>NOT(ISERROR(SEARCH("Cumplida",AO13)))</formula>
    </cfRule>
  </conditionalFormatting>
  <conditionalFormatting sqref="AO13">
    <cfRule type="containsText" dxfId="51" priority="50" stopIfTrue="1" operator="containsText" text="Cumplida">
      <formula>NOT(ISERROR(SEARCH("Cumplida",AO13)))</formula>
    </cfRule>
    <cfRule type="containsText" dxfId="50" priority="51" stopIfTrue="1" operator="containsText" text="Pendiente">
      <formula>NOT(ISERROR(SEARCH("Pendiente",AO13)))</formula>
    </cfRule>
  </conditionalFormatting>
  <conditionalFormatting sqref="AO13">
    <cfRule type="containsText" dxfId="49" priority="55" stopIfTrue="1" operator="containsText" text="CUMPLIDA">
      <formula>NOT(ISERROR(SEARCH("CUMPLIDA",AO13)))</formula>
    </cfRule>
  </conditionalFormatting>
  <conditionalFormatting sqref="AO13">
    <cfRule type="containsText" dxfId="48" priority="56" operator="containsText" text="INCUMPLIDA">
      <formula>NOT(ISERROR(SEARCH("INCUMPLIDA",AO13)))</formula>
    </cfRule>
  </conditionalFormatting>
  <conditionalFormatting sqref="AO13">
    <cfRule type="containsText" dxfId="47" priority="49" operator="containsText" text="INCUMPLIDA">
      <formula>NOT(ISERROR(SEARCH("INCUMPLIDA",AO13)))</formula>
    </cfRule>
  </conditionalFormatting>
  <conditionalFormatting sqref="AO18">
    <cfRule type="containsText" dxfId="46" priority="44" operator="containsText" text="Cumplida">
      <formula>NOT(ISERROR(SEARCH("Cumplida",AO18)))</formula>
    </cfRule>
    <cfRule type="containsText" dxfId="45" priority="45" operator="containsText" text="Pendiente">
      <formula>NOT(ISERROR(SEARCH("Pendiente",AO18)))</formula>
    </cfRule>
    <cfRule type="containsText" dxfId="44" priority="46" operator="containsText" text="Cumplida">
      <formula>NOT(ISERROR(SEARCH("Cumplida",AO18)))</formula>
    </cfRule>
  </conditionalFormatting>
  <conditionalFormatting sqref="AO18">
    <cfRule type="containsText" dxfId="43" priority="42" stopIfTrue="1" operator="containsText" text="Cumplida">
      <formula>NOT(ISERROR(SEARCH("Cumplida",AO18)))</formula>
    </cfRule>
    <cfRule type="containsText" dxfId="42" priority="43" stopIfTrue="1" operator="containsText" text="Pendiente">
      <formula>NOT(ISERROR(SEARCH("Pendiente",AO18)))</formula>
    </cfRule>
  </conditionalFormatting>
  <conditionalFormatting sqref="AO18">
    <cfRule type="containsText" dxfId="41" priority="47" stopIfTrue="1" operator="containsText" text="CUMPLIDA">
      <formula>NOT(ISERROR(SEARCH("CUMPLIDA",AO18)))</formula>
    </cfRule>
  </conditionalFormatting>
  <conditionalFormatting sqref="AO18">
    <cfRule type="containsText" dxfId="40" priority="48" operator="containsText" text="INCUMPLIDA">
      <formula>NOT(ISERROR(SEARCH("INCUMPLIDA",AO18)))</formula>
    </cfRule>
  </conditionalFormatting>
  <conditionalFormatting sqref="AO18">
    <cfRule type="containsText" dxfId="39" priority="41" operator="containsText" text="INCUMPLIDA">
      <formula>NOT(ISERROR(SEARCH("INCUMPLIDA",AO18)))</formula>
    </cfRule>
  </conditionalFormatting>
  <conditionalFormatting sqref="AO14:AO16">
    <cfRule type="containsText" dxfId="38" priority="36" operator="containsText" text="Cumplida">
      <formula>NOT(ISERROR(SEARCH("Cumplida",AO14)))</formula>
    </cfRule>
    <cfRule type="containsText" dxfId="37" priority="37" operator="containsText" text="Pendiente">
      <formula>NOT(ISERROR(SEARCH("Pendiente",AO14)))</formula>
    </cfRule>
    <cfRule type="containsText" dxfId="36" priority="38" operator="containsText" text="Cumplida">
      <formula>NOT(ISERROR(SEARCH("Cumplida",AO14)))</formula>
    </cfRule>
  </conditionalFormatting>
  <conditionalFormatting sqref="AO14:AO16">
    <cfRule type="containsText" dxfId="35" priority="34" stopIfTrue="1" operator="containsText" text="Cumplida">
      <formula>NOT(ISERROR(SEARCH("Cumplida",AO14)))</formula>
    </cfRule>
    <cfRule type="containsText" dxfId="34" priority="35" stopIfTrue="1" operator="containsText" text="Pendiente">
      <formula>NOT(ISERROR(SEARCH("Pendiente",AO14)))</formula>
    </cfRule>
  </conditionalFormatting>
  <conditionalFormatting sqref="AO14:AO16">
    <cfRule type="containsText" dxfId="33" priority="39" stopIfTrue="1" operator="containsText" text="CUMPLIDA">
      <formula>NOT(ISERROR(SEARCH("CUMPLIDA",AO14)))</formula>
    </cfRule>
  </conditionalFormatting>
  <conditionalFormatting sqref="AO14:AO16">
    <cfRule type="containsText" dxfId="32" priority="40" operator="containsText" text="INCUMPLIDA">
      <formula>NOT(ISERROR(SEARCH("INCUMPLIDA",AO14)))</formula>
    </cfRule>
  </conditionalFormatting>
  <conditionalFormatting sqref="AO14:AO16">
    <cfRule type="containsText" dxfId="31" priority="33" operator="containsText" text="INCUMPLIDA">
      <formula>NOT(ISERROR(SEARCH("INCUMPLIDA",AO14)))</formula>
    </cfRule>
  </conditionalFormatting>
  <conditionalFormatting sqref="AO12">
    <cfRule type="containsText" dxfId="30" priority="28" operator="containsText" text="Cumplida">
      <formula>NOT(ISERROR(SEARCH("Cumplida",AO12)))</formula>
    </cfRule>
    <cfRule type="containsText" dxfId="29" priority="29" operator="containsText" text="Pendiente">
      <formula>NOT(ISERROR(SEARCH("Pendiente",AO12)))</formula>
    </cfRule>
    <cfRule type="containsText" dxfId="28" priority="30" operator="containsText" text="Cumplida">
      <formula>NOT(ISERROR(SEARCH("Cumplida",AO12)))</formula>
    </cfRule>
  </conditionalFormatting>
  <conditionalFormatting sqref="AO12">
    <cfRule type="containsText" dxfId="27" priority="26" stopIfTrue="1" operator="containsText" text="Cumplida">
      <formula>NOT(ISERROR(SEARCH("Cumplida",AO12)))</formula>
    </cfRule>
    <cfRule type="containsText" dxfId="26" priority="27" stopIfTrue="1" operator="containsText" text="Pendiente">
      <formula>NOT(ISERROR(SEARCH("Pendiente",AO12)))</formula>
    </cfRule>
  </conditionalFormatting>
  <conditionalFormatting sqref="AO12">
    <cfRule type="containsText" dxfId="25" priority="31" stopIfTrue="1" operator="containsText" text="CUMPLIDA">
      <formula>NOT(ISERROR(SEARCH("CUMPLIDA",AO12)))</formula>
    </cfRule>
  </conditionalFormatting>
  <conditionalFormatting sqref="AO12">
    <cfRule type="containsText" dxfId="24" priority="32" operator="containsText" text="INCUMPLIDA">
      <formula>NOT(ISERROR(SEARCH("INCUMPLIDA",AO12)))</formula>
    </cfRule>
  </conditionalFormatting>
  <conditionalFormatting sqref="AO12">
    <cfRule type="containsText" dxfId="23" priority="25" operator="containsText" text="INCUMPLIDA">
      <formula>NOT(ISERROR(SEARCH("INCUMPLIDA",AO12)))</formula>
    </cfRule>
  </conditionalFormatting>
  <conditionalFormatting sqref="AO11">
    <cfRule type="containsText" dxfId="22" priority="20" operator="containsText" text="Cumplida">
      <formula>NOT(ISERROR(SEARCH("Cumplida",AO11)))</formula>
    </cfRule>
    <cfRule type="containsText" dxfId="21" priority="21" operator="containsText" text="Pendiente">
      <formula>NOT(ISERROR(SEARCH("Pendiente",AO11)))</formula>
    </cfRule>
    <cfRule type="containsText" dxfId="20" priority="22" operator="containsText" text="Cumplida">
      <formula>NOT(ISERROR(SEARCH("Cumplida",AO11)))</formula>
    </cfRule>
  </conditionalFormatting>
  <conditionalFormatting sqref="AO11">
    <cfRule type="containsText" dxfId="19" priority="18" stopIfTrue="1" operator="containsText" text="Cumplida">
      <formula>NOT(ISERROR(SEARCH("Cumplida",AO11)))</formula>
    </cfRule>
    <cfRule type="containsText" dxfId="18" priority="19" stopIfTrue="1" operator="containsText" text="Pendiente">
      <formula>NOT(ISERROR(SEARCH("Pendiente",AO11)))</formula>
    </cfRule>
  </conditionalFormatting>
  <conditionalFormatting sqref="AO11">
    <cfRule type="containsText" dxfId="17" priority="23" stopIfTrue="1" operator="containsText" text="CUMPLIDA">
      <formula>NOT(ISERROR(SEARCH("CUMPLIDA",AO11)))</formula>
    </cfRule>
  </conditionalFormatting>
  <conditionalFormatting sqref="AO11">
    <cfRule type="containsText" dxfId="16" priority="24" operator="containsText" text="INCUMPLIDA">
      <formula>NOT(ISERROR(SEARCH("INCUMPLIDA",AO11)))</formula>
    </cfRule>
  </conditionalFormatting>
  <conditionalFormatting sqref="AO11">
    <cfRule type="containsText" dxfId="15" priority="17" operator="containsText" text="INCUMPLIDA">
      <formula>NOT(ISERROR(SEARCH("INCUMPLIDA",AO11)))</formula>
    </cfRule>
  </conditionalFormatting>
  <conditionalFormatting sqref="AO28">
    <cfRule type="containsText" dxfId="14" priority="16" operator="containsText" text="ATENCIÓN">
      <formula>NOT(ISERROR(SEARCH("ATENCIÓN",AO28)))</formula>
    </cfRule>
  </conditionalFormatting>
  <conditionalFormatting sqref="AU17:AU28">
    <cfRule type="containsText" dxfId="13" priority="12" stopIfTrue="1" operator="containsText" text="EN TERMINO">
      <formula>NOT(ISERROR(SEARCH("EN TERMINO",AU17)))</formula>
    </cfRule>
    <cfRule type="containsText" priority="13" operator="containsText" text="AMARILLO">
      <formula>NOT(ISERROR(SEARCH("AMARILLO",AU17)))</formula>
    </cfRule>
    <cfRule type="containsText" dxfId="12" priority="14" stopIfTrue="1" operator="containsText" text="ALERTA">
      <formula>NOT(ISERROR(SEARCH("ALERTA",AU17)))</formula>
    </cfRule>
    <cfRule type="containsText" dxfId="11" priority="15" stopIfTrue="1" operator="containsText" text="OK">
      <formula>NOT(ISERROR(SEARCH("OK",AU17)))</formula>
    </cfRule>
  </conditionalFormatting>
  <conditionalFormatting sqref="AX17:AX28">
    <cfRule type="containsText" dxfId="10" priority="7" operator="containsText" text="Cumplida">
      <formula>NOT(ISERROR(SEARCH("Cumplida",AX17)))</formula>
    </cfRule>
    <cfRule type="containsText" dxfId="9" priority="8" operator="containsText" text="Pendiente">
      <formula>NOT(ISERROR(SEARCH("Pendiente",AX17)))</formula>
    </cfRule>
    <cfRule type="containsText" dxfId="8" priority="9" operator="containsText" text="Cumplida">
      <formula>NOT(ISERROR(SEARCH("Cumplida",AX17)))</formula>
    </cfRule>
  </conditionalFormatting>
  <conditionalFormatting sqref="AX17:AX28">
    <cfRule type="containsText" dxfId="7" priority="5" stopIfTrue="1" operator="containsText" text="Cumplida">
      <formula>NOT(ISERROR(SEARCH("Cumplida",AX17)))</formula>
    </cfRule>
    <cfRule type="containsText" dxfId="6" priority="6" stopIfTrue="1" operator="containsText" text="Pendiente">
      <formula>NOT(ISERROR(SEARCH("Pendiente",AX17)))</formula>
    </cfRule>
  </conditionalFormatting>
  <conditionalFormatting sqref="AX17:AX28">
    <cfRule type="containsText" dxfId="5" priority="10" stopIfTrue="1" operator="containsText" text="CUMPLIDA">
      <formula>NOT(ISERROR(SEARCH("CUMPLIDA",AX17)))</formula>
    </cfRule>
  </conditionalFormatting>
  <conditionalFormatting sqref="AX17:AX28">
    <cfRule type="containsText" dxfId="4" priority="11" operator="containsText" text="INCUMPLIDA">
      <formula>NOT(ISERROR(SEARCH("INCUMPLIDA",AX17)))</formula>
    </cfRule>
  </conditionalFormatting>
  <conditionalFormatting sqref="BI17:BI28">
    <cfRule type="containsText" dxfId="3" priority="2" operator="containsText" text="cerrada">
      <formula>NOT(ISERROR(SEARCH("cerrada",BI17)))</formula>
    </cfRule>
    <cfRule type="containsText" dxfId="2" priority="3" operator="containsText" text="cerrado">
      <formula>NOT(ISERROR(SEARCH("cerrado",BI17)))</formula>
    </cfRule>
    <cfRule type="containsText" dxfId="1" priority="4" operator="containsText" text="Abierto">
      <formula>NOT(ISERROR(SEARCH("Abierto",BI17)))</formula>
    </cfRule>
  </conditionalFormatting>
  <conditionalFormatting sqref="AX17">
    <cfRule type="containsText" dxfId="0" priority="1" operator="containsText" text="ATENCIÓN">
      <formula>NOT(ISERROR(SEARCH("ATENCIÓN",AX17)))</formula>
    </cfRule>
  </conditionalFormatting>
  <dataValidations count="3">
    <dataValidation type="decimal" allowBlank="1" showInputMessage="1" showErrorMessage="1" errorTitle="Entrada no válida" error="Por favor escriba un número" promptTitle="Escriba un número en esta casilla" sqref="M8:M10 M14" xr:uid="{00000000-0002-0000-0000-000000000000}">
      <formula1>-999999</formula1>
      <formula2>999999</formula2>
    </dataValidation>
    <dataValidation type="date" allowBlank="1" showInputMessage="1" errorTitle="Entrada no válida" error="Por favor escriba una fecha válida (AAAA/MM/DD)" promptTitle="Ingrese una fecha (AAAA/MM/DD)" sqref="V8:W10 W14:W15" xr:uid="{00000000-0002-0000-0000-000001000000}">
      <formula1>1900/1/1</formula1>
      <formula2>3000/1/1</formula2>
    </dataValidation>
    <dataValidation type="textLength" allowBlank="1" showInputMessage="1" showErrorMessage="1" errorTitle="Entrada no válida" error="Escriba un texto  Maximo 100 Caracteres" promptTitle="Cualquier contenido Maximo 100 Caracteres" sqref="P5:P10 P26:P27 P14:P24" xr:uid="{00000000-0002-0000-0000-000002000000}">
      <formula1>0</formula1>
      <formula2>100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
  <cp:revision/>
  <dcterms:created xsi:type="dcterms:W3CDTF">2019-01-04T19:58:30Z</dcterms:created>
  <dcterms:modified xsi:type="dcterms:W3CDTF">2022-08-19T15:35:41Z</dcterms:modified>
  <cp:category/>
  <cp:contentStatus/>
</cp:coreProperties>
</file>