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Z:\ARCHIVOS 2021\Seguimiento Planes de Mejoramiento 2021\Auditorías Contraloría\5. Noviembre 2021\"/>
    </mc:Choice>
  </mc:AlternateContent>
  <xr:revisionPtr revIDLastSave="0" documentId="13_ncr:1_{3C7B1EF2-C5E2-4F93-8A5F-3A6852D981CF}" xr6:coauthVersionLast="47" xr6:coauthVersionMax="47" xr10:uidLastSave="{00000000-0000-0000-0000-000000000000}"/>
  <bookViews>
    <workbookView xWindow="-120" yWindow="-120" windowWidth="20730" windowHeight="11040" tabRatio="437" xr2:uid="{00000000-000D-0000-FFFF-FFFF00000000}"/>
  </bookViews>
  <sheets>
    <sheet name="CB-0402F_P.MEJORAMIENTO" sheetId="6" r:id="rId1"/>
    <sheet name="RESUMÉN" sheetId="7" r:id="rId2"/>
  </sheets>
  <definedNames>
    <definedName name="_xlnm._FilterDatabase" localSheetId="0" hidden="1">'CB-0402F_P.MEJORAMIENTO'!$A$3:$BJ$21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7" l="1"/>
  <c r="G11" i="7"/>
  <c r="E11" i="7"/>
  <c r="AF42" i="6"/>
  <c r="AF41" i="6"/>
  <c r="AF40" i="6"/>
  <c r="AF38" i="6"/>
  <c r="AF26" i="6"/>
  <c r="AF27" i="6"/>
  <c r="AF28" i="6"/>
  <c r="AF29" i="6"/>
  <c r="AF30" i="6"/>
  <c r="AF31" i="6"/>
  <c r="AF32" i="6"/>
  <c r="AF33" i="6"/>
  <c r="AF34" i="6"/>
  <c r="AF35" i="6"/>
  <c r="AF36" i="6"/>
  <c r="AF37" i="6"/>
  <c r="AF25" i="6"/>
  <c r="AA40" i="6"/>
  <c r="AB40" i="6"/>
  <c r="AC40" i="6"/>
  <c r="AA41" i="6"/>
  <c r="AB41" i="6"/>
  <c r="AC41" i="6"/>
  <c r="AA42" i="6"/>
  <c r="AB42" i="6"/>
  <c r="AC42" i="6"/>
  <c r="AA25" i="6"/>
  <c r="AB25" i="6"/>
  <c r="AC25" i="6" s="1"/>
  <c r="AA26" i="6"/>
  <c r="AB26" i="6" s="1"/>
  <c r="AC26" i="6" s="1"/>
  <c r="AA27" i="6"/>
  <c r="AB27" i="6"/>
  <c r="AC27" i="6"/>
  <c r="AA28" i="6"/>
  <c r="AB28" i="6" s="1"/>
  <c r="AC28" i="6" s="1"/>
  <c r="AA29" i="6"/>
  <c r="AB29" i="6"/>
  <c r="AC29" i="6" s="1"/>
  <c r="AA30" i="6"/>
  <c r="AB30" i="6" s="1"/>
  <c r="AC30" i="6" s="1"/>
  <c r="AA31" i="6"/>
  <c r="AB31" i="6"/>
  <c r="AC31" i="6" s="1"/>
  <c r="AA32" i="6"/>
  <c r="AB32" i="6" s="1"/>
  <c r="AC32" i="6"/>
  <c r="AA33" i="6"/>
  <c r="AB33" i="6" s="1"/>
  <c r="AC33" i="6" s="1"/>
  <c r="AA34" i="6"/>
  <c r="AB34" i="6" s="1"/>
  <c r="AC34" i="6" s="1"/>
  <c r="AA35" i="6"/>
  <c r="AB35" i="6"/>
  <c r="AC35" i="6" s="1"/>
  <c r="AA36" i="6"/>
  <c r="AB36" i="6"/>
  <c r="AC36" i="6" s="1"/>
  <c r="AA37" i="6"/>
  <c r="AB37" i="6" s="1"/>
  <c r="AC37" i="6" s="1"/>
  <c r="AA38" i="6"/>
  <c r="AB38" i="6" s="1"/>
  <c r="AC38" i="6" s="1"/>
  <c r="Y36" i="6"/>
  <c r="Y37" i="6" s="1"/>
  <c r="D12" i="7" l="1"/>
  <c r="F12" i="7"/>
  <c r="G12" i="7"/>
  <c r="E12" i="7"/>
  <c r="H12" i="7"/>
  <c r="I12" i="7"/>
  <c r="AA39" i="6"/>
  <c r="AB39" i="6" s="1"/>
  <c r="AF39" i="6" s="1"/>
  <c r="AA23" i="6"/>
  <c r="AB23" i="6" s="1"/>
  <c r="AA24" i="6"/>
  <c r="AB24" i="6" s="1"/>
  <c r="AA22" i="6"/>
  <c r="AB22" i="6" s="1"/>
  <c r="AF22" i="6" s="1"/>
  <c r="BA20" i="6"/>
  <c r="BB20" i="6" s="1"/>
  <c r="AC39" i="6" l="1"/>
  <c r="AC24" i="6"/>
  <c r="AF24" i="6"/>
  <c r="AF23" i="6"/>
  <c r="AC23" i="6"/>
  <c r="AC22" i="6"/>
  <c r="BF20" i="6"/>
  <c r="BC20" i="6"/>
  <c r="BG20" i="6"/>
  <c r="AR20" i="6" l="1"/>
  <c r="AS20" i="6" l="1"/>
  <c r="AT20" i="6" l="1"/>
  <c r="AW20" i="6"/>
  <c r="F11" i="7" l="1"/>
  <c r="AR6" i="6"/>
  <c r="AS6" i="6" s="1"/>
  <c r="AR7" i="6"/>
  <c r="AS7" i="6" s="1"/>
  <c r="AR8" i="6"/>
  <c r="AS8" i="6"/>
  <c r="AW8" i="6" s="1"/>
  <c r="AR9" i="6"/>
  <c r="AS9" i="6" s="1"/>
  <c r="AR10" i="6"/>
  <c r="AS10" i="6" s="1"/>
  <c r="AR11" i="6"/>
  <c r="AS11" i="6" s="1"/>
  <c r="AR12" i="6"/>
  <c r="AS12" i="6" s="1"/>
  <c r="AR13" i="6"/>
  <c r="AS13" i="6" s="1"/>
  <c r="AR14" i="6"/>
  <c r="AS14" i="6" s="1"/>
  <c r="AR15" i="6"/>
  <c r="AS15" i="6" s="1"/>
  <c r="AR16" i="6"/>
  <c r="AS16" i="6" s="1"/>
  <c r="AR17" i="6"/>
  <c r="AS17" i="6" s="1"/>
  <c r="AR18" i="6"/>
  <c r="AS18" i="6" s="1"/>
  <c r="AR19" i="6"/>
  <c r="AS19" i="6" s="1"/>
  <c r="AR5" i="6"/>
  <c r="AS5" i="6" s="1"/>
  <c r="AT5" i="6" l="1"/>
  <c r="AW5" i="6"/>
  <c r="AT12" i="6"/>
  <c r="AW12" i="6"/>
  <c r="AT10" i="6"/>
  <c r="AW10" i="6"/>
  <c r="AT9" i="6"/>
  <c r="AW9" i="6"/>
  <c r="AT8" i="6"/>
  <c r="AT11" i="6"/>
  <c r="AW11" i="6"/>
  <c r="AT18" i="6"/>
  <c r="AW18" i="6"/>
  <c r="AT16" i="6"/>
  <c r="AW16" i="6"/>
  <c r="AT6" i="6"/>
  <c r="AW6" i="6"/>
  <c r="AT13" i="6"/>
  <c r="AW13" i="6"/>
  <c r="AT19" i="6"/>
  <c r="AW19" i="6"/>
  <c r="AT17" i="6"/>
  <c r="AW17" i="6"/>
  <c r="AT7" i="6"/>
  <c r="AW7" i="6"/>
  <c r="AT15" i="6"/>
  <c r="AW15" i="6"/>
  <c r="AT14" i="6"/>
  <c r="AW14" i="6"/>
  <c r="H11" i="7"/>
  <c r="B11" i="7"/>
  <c r="AA19" i="6"/>
  <c r="AB19" i="6" s="1"/>
  <c r="AC19" i="6" s="1"/>
  <c r="AA20" i="6"/>
  <c r="AB20" i="6" s="1"/>
  <c r="AF20" i="6" s="1"/>
  <c r="AA21" i="6"/>
  <c r="AB21" i="6" s="1"/>
  <c r="AC21" i="6" s="1"/>
  <c r="AF21" i="6" l="1"/>
  <c r="AC20" i="6"/>
  <c r="AF19" i="6"/>
  <c r="I11" i="7" l="1"/>
  <c r="AC18" i="6" l="1"/>
  <c r="AA18" i="6"/>
  <c r="AB18" i="6" s="1"/>
  <c r="AC17" i="6"/>
  <c r="AA17" i="6"/>
  <c r="AB17" i="6" s="1"/>
  <c r="AC16" i="6"/>
  <c r="AA16" i="6"/>
  <c r="AB16" i="6" s="1"/>
  <c r="AC15" i="6"/>
  <c r="AA15" i="6"/>
  <c r="AB15" i="6" s="1"/>
  <c r="AJ14" i="6"/>
  <c r="AK14" i="6" s="1"/>
  <c r="AC14" i="6"/>
  <c r="AA14" i="6"/>
  <c r="AB14" i="6" s="1"/>
  <c r="AF14" i="6" s="1"/>
  <c r="AA13" i="6"/>
  <c r="AB13" i="6" s="1"/>
  <c r="AF13" i="6" s="1"/>
  <c r="AC12" i="6"/>
  <c r="AA12" i="6"/>
  <c r="AB12" i="6" s="1"/>
  <c r="AC11" i="6"/>
  <c r="AA11" i="6"/>
  <c r="AB11" i="6" s="1"/>
  <c r="AC10" i="6"/>
  <c r="AA10" i="6"/>
  <c r="AB10" i="6" s="1"/>
  <c r="AC9" i="6"/>
  <c r="AA9" i="6"/>
  <c r="AB9" i="6" s="1"/>
  <c r="AC8" i="6"/>
  <c r="AA8" i="6"/>
  <c r="AB8" i="6" s="1"/>
  <c r="AC7" i="6"/>
  <c r="AA7" i="6"/>
  <c r="AB7" i="6" s="1"/>
  <c r="AC6" i="6"/>
  <c r="AA6" i="6"/>
  <c r="AB6" i="6" s="1"/>
  <c r="AC5" i="6"/>
  <c r="AA5" i="6"/>
  <c r="AB5" i="6" s="1"/>
  <c r="AC13" i="6" l="1"/>
  <c r="AL14" i="6"/>
</calcChain>
</file>

<file path=xl/sharedStrings.xml><?xml version="1.0" encoding="utf-8"?>
<sst xmlns="http://schemas.openxmlformats.org/spreadsheetml/2006/main" count="624" uniqueCount="295">
  <si>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</si>
  <si>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</si>
  <si>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</si>
  <si>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</si>
  <si>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</si>
  <si>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</si>
  <si>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</si>
  <si>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</si>
  <si>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</si>
  <si>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</si>
  <si>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</si>
  <si>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</si>
  <si>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</si>
  <si>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</si>
  <si>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</si>
  <si>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</si>
  <si>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</si>
  <si>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</si>
  <si>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</si>
  <si>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</si>
  <si>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</si>
  <si>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</si>
  <si>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</si>
  <si>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</si>
  <si>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</si>
  <si>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</si>
  <si>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</si>
  <si>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</si>
  <si>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</si>
  <si>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</si>
  <si>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</si>
  <si>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</si>
  <si>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</si>
  <si>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</si>
  <si>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</si>
  <si>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</si>
  <si>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</si>
  <si>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</si>
  <si>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</si>
  <si>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</si>
  <si>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</si>
  <si>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</si>
  <si>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</si>
  <si>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</si>
  <si>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</si>
  <si>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</si>
  <si>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</si>
  <si>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</si>
  <si>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</si>
  <si>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</si>
  <si>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</si>
  <si>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</si>
  <si>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</si>
  <si>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</si>
  <si>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</si>
  <si>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</si>
  <si>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</si>
  <si>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</si>
  <si>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</si>
  <si>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</si>
  <si>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</si>
  <si>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</si>
  <si>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</si>
  <si>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</si>
  <si>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</si>
  <si>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</si>
  <si>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</si>
  <si>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Unidad de Medida</t>
  </si>
  <si>
    <t>Cantidad Unidad de Medida</t>
  </si>
  <si>
    <t>2. 25% avance en ejecución de la meta</t>
  </si>
  <si>
    <t>3. 50% avance en ejecución de la meta</t>
  </si>
  <si>
    <t>4. 75% avance en ejecución de la meta</t>
  </si>
  <si>
    <t>4. 100% avance en ejecución de la meta</t>
  </si>
  <si>
    <t>Auditor que valida cumplimiento a la acción</t>
  </si>
  <si>
    <t xml:space="preserve"> TERCER SEGUIMIENTO DE 2018</t>
  </si>
  <si>
    <t xml:space="preserve"> CUARTO SEGUIMIENTO DE 2018</t>
  </si>
  <si>
    <t>2.Fecha seguimiento</t>
  </si>
  <si>
    <t xml:space="preserve">Estado de la acción </t>
  </si>
  <si>
    <t>Origen Externo</t>
  </si>
  <si>
    <t>3.3.1.1</t>
  </si>
  <si>
    <t>3.3.4.1</t>
  </si>
  <si>
    <t>Procedimiento actualizado</t>
  </si>
  <si>
    <t>Auditoría de Desempeño PAD(79)</t>
  </si>
  <si>
    <t>2020 2020</t>
  </si>
  <si>
    <t>Auditoría Regular Vigencia PAD 2020</t>
  </si>
  <si>
    <t>3.1.3.5</t>
  </si>
  <si>
    <t>HALLAZGO ADMINISTRATIVO POR EL NO CUMPLIMIENTO DEL TIEMPO DE EJECUCIÓN DEL CONTRATO 73 Y LO ESTABLECIDO EN LA CLÁUSULA QUINTA DEL MISMO</t>
  </si>
  <si>
    <t>Error involutario en el diligenciamiento del informe de seguimiento por parte del supervisor el cual indicó que era un informe final dado que el pago de la obligación principal se daba con dicho informe y la obligación accesoría continuaba vigente.</t>
  </si>
  <si>
    <t>Mejoramiento de la cultura de autocontrol a través de capacitaciones y campañas de sensibilización.</t>
  </si>
  <si>
    <t>Capacitaciones y campañas de sensibilización implementadas</t>
  </si>
  <si>
    <t>Área de Sistemas  Oficina de Control Interno  Unidad de Talento Humano</t>
  </si>
  <si>
    <t>Número de capacitaciones implementadas/Número de capacitaciones  programadas</t>
  </si>
  <si>
    <t>Campañas de sensibilización implementadas/ Campañas de sensiblilización programadas</t>
  </si>
  <si>
    <t>HALLAZGO ADMINISTRATIVO POR INCONSISTENCIAS EN EL NOMBRE DE LOS BANCOS RELACIONADOS EN EL BALANCE DE PRUEBA DE LOS MESES DE ENERO Y FEBRERO DE 2019.</t>
  </si>
  <si>
    <t>Deficiencia de autocontrol por no corregir el nombre del banco en el auxiliar contable.</t>
  </si>
  <si>
    <t>Unidad Financiera y Contable - Contabilidad</t>
  </si>
  <si>
    <t>Unidad Financiera y Contable - Contabilidad  Oficina de Control Interno  Unidad de Talento Humano</t>
  </si>
  <si>
    <t>3.3.1.2</t>
  </si>
  <si>
    <t>HALLAZGO ADMINISTRATIVO POR ERRORES EN LOS SALDOS DEL BALANCE DE PRUEBA DEL MES DE MAYO EN EL BANCO DAVIVIENDA CUENTA NO.0099 00134306</t>
  </si>
  <si>
    <t>Deficiencia de autocontrol por no verificar los soportes correspondientes en las carpetas de conciliaciones bancarias..</t>
  </si>
  <si>
    <t>3.3.1.3</t>
  </si>
  <si>
    <t>HALLAZGO ADMINISTRATIVO POR DIFERENCIAS ENTRE LOS SALDOS REPORTADOS EN TRES FUENTES DIFERENTES EN LA CONTABILIDAD DE LA LOTERÍA DE BOGOTÁ A 31-12-2019 EN LA CUENTA 13170301 DISTRIBUIDORES DE LOTERÍA ORDINARIA.</t>
  </si>
  <si>
    <t>Deficiencia de autocontrol por no verificar los reportes que genera el sistema.  Por inconsistencias presentadas en el software al generar la información financiera, después de haber efectuado el cierre contable.</t>
  </si>
  <si>
    <t>Revisión y ajuste al procedimiento de generación de estados financieros para incorporar un control que garantice que la información reportada sea consistente con la información generada en el sistema administrativo y finaciero</t>
  </si>
  <si>
    <t>Procedimiento actualizado / Procedimiento existente</t>
  </si>
  <si>
    <t>3.3.1.4</t>
  </si>
  <si>
    <t>HALLAZGO ADMINISTRATIVO POR INEFICIENCIAS EN LA GESTIÓN DE LOS COMPARENDOS NÚMEROS 6710956, 10439243 Y 13018418 A LOS VEHÍCULOS DE PLACAS OBH023, POR INFRACCIÓN A LAS NORMAS DE TRÁNSITO</t>
  </si>
  <si>
    <t>Falta de gestión de cobro oportuna los infractores o conductores responsables del comparendo o un procedimiento establecido para tal fin.</t>
  </si>
  <si>
    <t>Establecer un procedimiento con el fin de estandarizar las actividades y términos a seguir, para que en caso de imposición de multas o sanciones administrativas contra la entidad por el incumplimiento de las normas vigentes; vinculando al servidor y/o contratista que dio lugar a la multa o sanción.</t>
  </si>
  <si>
    <t>Procedimiento elaborado y aprobado por el CIGD</t>
  </si>
  <si>
    <t>Procedimiento Elaborado / Procedimiento Aprobado</t>
  </si>
  <si>
    <t>HALLAZGO ADMINISTRATIVO POR QUE LA LOTERÍA DE BOGOTÁ NO REFLEJA EN LA EJECUCIÓN PRESUPUESTAL DE INGRESOS A 31 DE DICIEMBRE DE 2019 EL REGISTRO TOTAL DE DISPONIBILIDAD INICIAL.</t>
  </si>
  <si>
    <t>Número de capacitaciones implementadas/Número de capacitaciones  programadas.</t>
  </si>
  <si>
    <t>3.3.4.3</t>
  </si>
  <si>
    <t>HALLAZGO ADMINISTRATIVO POR BAJA EJECUCIÓN DE GIROS EN LOS PRESUPUESTOS DE GASTOS, DE OPERACIÓN – RUBROS GESTIÓN COMERCIAL E IMPRESIÓN TALONARIOS Y BILLETES DE LOTERÍA Y GASTOS DE INVERSIÓN PROYECTO 193 - FORTALECIMIENTO INSTITUCIONAL COMERCIAL Y OPERATIVO DE LA LOTERÍA DE BOGOTÁ.</t>
  </si>
  <si>
    <t>AUDITORÍA</t>
  </si>
  <si>
    <t>N° HALLAZGOS / OBSERVACIONES</t>
  </si>
  <si>
    <t>N° ACCIONES</t>
  </si>
  <si>
    <t xml:space="preserve">CERRADAS </t>
  </si>
  <si>
    <t>CUMPLIDO PENDIENTE DE CIERRE</t>
  </si>
  <si>
    <t>EN EJECUCIÓN</t>
  </si>
  <si>
    <t>EN EJECUCIÓN SIN REPORTE DE AVANCE</t>
  </si>
  <si>
    <t>INCUMPLIDAS</t>
  </si>
  <si>
    <t>EN EJECUCIÓN TERMINO VENCIDO</t>
  </si>
  <si>
    <t xml:space="preserve">Auditoría Especial 2018 apuestas (067) </t>
  </si>
  <si>
    <t xml:space="preserve">Auditoría Regular Vigencia 2017 - PAD 2018 (070) </t>
  </si>
  <si>
    <t xml:space="preserve">Auditoría Especial 2019 apuestas (44) </t>
  </si>
  <si>
    <t>Auditoría Regular Vigencia 2018 - PAD 2019(47)</t>
  </si>
  <si>
    <t>TOTAL</t>
  </si>
  <si>
    <t>2020-2021</t>
  </si>
  <si>
    <t>3.5.1</t>
  </si>
  <si>
    <t>AUDITORÍA DE DESEMPEÑO Apuestas 70-Vigencia pad 2021</t>
  </si>
  <si>
    <t>Auditoría de Desempeño Apuestas-PAD 2021 (70)</t>
  </si>
  <si>
    <t>No se tiene en cuenta</t>
  </si>
  <si>
    <t>Hallazgo administrativo por no aplicar las multas pactadas en la cláusula décimo tercera del Contrato de Concesión No. 068 de 2016, ante el incumplimiento en el pago por concepto de rentabilidad mínima para la vigencia 2019 por parte del Grupo Empresarial en Línea S.A.</t>
  </si>
  <si>
    <t>Secreraría General</t>
  </si>
  <si>
    <t>No se reporta avance por el área.</t>
  </si>
  <si>
    <t>CUMPLIDA</t>
  </si>
  <si>
    <t xml:space="preserve">Análisis a 31/12/2020: Se valida el avance reportado, por lo tanto se da cierre a la presente acción de mejora. </t>
  </si>
  <si>
    <t>Reporte a 31/12/2020: Aprovechando la oferta de capacitación del DASC, la Veeduría Distrital  y la Secretaría General, Se realizarn capacitaciones  sobre el tema de contratación  a los funcionarios vinculados al proceso de gestión contractual</t>
  </si>
  <si>
    <t>Reporte a 31/12/2020 Se publican en banners  de la intranet y a través mailing campañas de autocontrol.
 La actividad tiene fecha de vencimiento 28/02/2021</t>
  </si>
  <si>
    <t>Reporte a 31/12/2020: Aprovechando la oferta de capacitación del DASC, la Veeduría Distrital  y la Contaduría General, Se realizarn capacitaciones  sobre el tema de contratación  a los funcionarios vinculados al proceso de gestión contractual</t>
  </si>
  <si>
    <t>Reporte a 31/12/2020: Se publican en banners  de la intranet y a través mailing campañas de autocontrol. 
La actividad tiene fecha de vencimiento 28/02/2021</t>
  </si>
  <si>
    <t xml:space="preserve">Reporte a 31/12/2020: Con el concurso de la Red Latinoamericana de Cumplimiento, se realizaron actividades de capacitación sobre temas rela tivos al código de integridad y gestión de riesgos, en los cuales se desarrollaron temáticas relativas al auto control  </t>
  </si>
  <si>
    <t>Reporte a 31/12/2020: Se publican en banners  de la intranet y a través mailing campañas de autocontrol.</t>
  </si>
  <si>
    <t>PENDIENTE</t>
  </si>
  <si>
    <t>PRIMER SEGUIMIENTO CONTRALORIA  DE 2021</t>
  </si>
  <si>
    <t>Falta de conocimiento del supervisor del contrato, del procedimiento interno para iniciar las acciones a iniciar con ocasión a los incumplimientos contractuales, que puedan poner en riesgo su ejecución.</t>
  </si>
  <si>
    <t>Cambios normativos en materia de la rentabilidad mínima por la operación del juego de apuestas permanentes que no fueron previstos en la etapa precontractual de asignacion de riesgos y que generaron una inseguridad jurídica para resolver el conflicto durante la etapa de ejecución contractual.</t>
  </si>
  <si>
    <t>Definir  el procedimiento de imposicion de multas, sanciones y declaratoria de incumplimiento contractual, con el fin de incluir las acciones y términos perentorios y precisos para la declaratoria del incumplimiento contractual, así como la aplicación de las sanciones o multas a que haya lugar.</t>
  </si>
  <si>
    <t>Capacitar a todos los supervisores en la aplicación del procedimiento de imposicion de multas, sanciones y declaratoria de incumplimiento contractual</t>
  </si>
  <si>
    <t>Realizar una adecuada identificación, tipificacion y asignación de riesgos en la etapa preecontractual, que incluya la valoración de los mismos, por cambios normativos los cuales deben verse reflejados en la matriz de riesgos del proceso contractual.</t>
  </si>
  <si>
    <t>Procedimiento aprobado</t>
  </si>
  <si>
    <t>Capacitacion</t>
  </si>
  <si>
    <t>Matriz de Riesgos del respectivo proceso contractual con inclusión de riesgos jurídicos</t>
  </si>
  <si>
    <t>2021/04/01</t>
  </si>
  <si>
    <t>2021/05/31</t>
  </si>
  <si>
    <t>2021/06/01</t>
  </si>
  <si>
    <t>2021/12/31</t>
  </si>
  <si>
    <t>2021/03/01</t>
  </si>
  <si>
    <t>2021/11/30</t>
  </si>
  <si>
    <t>Procedimineto aprobado / Procedimiento diseñado</t>
  </si>
  <si>
    <t>Capacitación efectuada / Capacitación programada</t>
  </si>
  <si>
    <t>Matriz de riesgo elaborado / Matriz de riesgo con el cumplimiento de las condiciones estipuladas</t>
  </si>
  <si>
    <t>Secretaria General - Unidad de Apuestas y Control de Juegos</t>
  </si>
  <si>
    <t>Secretaria General</t>
  </si>
  <si>
    <t>Secretaria General y Unidad de Talento Humano</t>
  </si>
  <si>
    <t>Reporte corte a 20/05/2021:
Se efectuó revisión y ajuste al procedimiento generación de estados financieros en julio de 2020. En la vigencia 2021 se efectuará nuevamente revisión y ajuste</t>
  </si>
  <si>
    <t xml:space="preserve"> SEGUNDO SEGUIMIENTO DE 2021</t>
  </si>
  <si>
    <t>Se adjunta procedimiento PRO103-385-1 Declaración de incumplimiento total o parcial Póliza de cumplimiento ante entidades publicas con régimen privado de contratación Y CDT</t>
  </si>
  <si>
    <t>Se valida el avance reportado, por lo tanto se da cierre a la presente acción de mejora. 
Pendiente acta de CIDGYD</t>
  </si>
  <si>
    <t>Se solicita ampliación del término de esta actividad para el 30 de septiembre de 2021</t>
  </si>
  <si>
    <t>En termino</t>
  </si>
  <si>
    <t>No se presenta evidencias del avance de ejecución de la acción de mejora.</t>
  </si>
  <si>
    <t>Se adjunta matriz de riesgos del proceso de contratación; La Lotería de Bogotá, viene adelantando el proceso licitatorio 01 de 2021, para la adjudicación del contrato de concesión para la operación del juego de apuestas permanentes desde el 4 de febrero de 2022 al 3 de febrero de 2027, dentro del cual se establecio la matriz de riesgos del proceso, que incluyó la valoración de los mismos, por cambios normativos los cuales deben verse reflejados en la matriz de riesgos del proceso contractual.</t>
  </si>
  <si>
    <t xml:space="preserve">Según la resolución reglamentaria No. 36-2019 de la Contraloría de Bogotá, por la cual reglamentan el tramite de Plan de Mejoramiento, en su art, 9 parágrafo 1 dice que deben ser con 30 días hábiles de antelación, por lo tanto, la solicitud de modificación para el cambio de fecha de ejecución no cumple con la normatividad. De acuerdo a lo anterior, se establece que la acción se encuentra en estado "INCUMPLIDA". </t>
  </si>
  <si>
    <t xml:space="preserve">Se valida el avance reportado y se da cierre a la acción de mejora para solucionar el hallazgo.  </t>
  </si>
  <si>
    <t xml:space="preserve">no abre archivo
</t>
  </si>
  <si>
    <t>INCUMPLIDA</t>
  </si>
  <si>
    <t>**La contraloría cerró las 5 acciones de mejora faltantes de la Auditoría Regular Vigencia 2018 - PAD 2019(47), durante la auditoría de regularidad, vigencia 2020-PAD 2021 (76)</t>
  </si>
  <si>
    <t>ABIERTO</t>
  </si>
  <si>
    <t>Informe Auditoría de Regularidad N°76 vigencia 2020,pad 2021 pág 32 a 42.</t>
  </si>
  <si>
    <t>Auditoría Regular Vigencia 2019-PAD 2020 (86)</t>
  </si>
  <si>
    <t>**32 de las acciones de mejora fueron cerrada por la Contraloría durante la Auditoría de Regularidad, Vigencia 2020- PAD 2021 (76), ver informe final, pág 32 a 42; las 6 restantes durante la Auditoría Regular Vigencia 2019-PAD 2020 (86), ver informe final, pág 27 a 33.</t>
  </si>
  <si>
    <t xml:space="preserve">Se programó y desarrolló la primera sesión de capacitación del "Fomento de la Cultura de Auotocntrol" en la entidad para el dia 22 de septiembre de 8 a 10 a.m., donde inicialmente se desarrollaron los temas del MECI, MIPG y su relación con el Autocontrol como uno de los principios funadamentales para lograr mayor eficiencia en el desarrollo de las actividades de la entidad. De igual forma, se evaluaron los temas aprendidos en dicha sesión. </t>
  </si>
  <si>
    <t xml:space="preserve">Adicional a los banners publicados en la Intranet de la Lotería a pricnipio de la vigencia  para conocimiento de todos los funcionarios de la entidad, el 20 de agosto se envío mediante correo electrónico a todos los funcionarios de la entidad comunicación respecto al objetivo y metodología a emplear para la campaña de Autocontrol diseñada para sensibilizar a todos los funcionarios de la entidad. 
En la semana del 23 al 27 de agosto, se enviaron a manera de tips banners informativos en temas relacionados al SCI y autocontrol a todos los funcionarios por medio del correo electronico. De igual forma el 20 de septiembre se envió el formulario de evaluación de conocimientos prevista para evaluar el conocimiento de todos los funcionarios de la entidad asociada a los tips enviados durante la última semana de agosto. 
Finalmente se solicitó al área de sistemas la actualización de algunos de los banners diseñados en la intranet de la Lotería. </t>
  </si>
  <si>
    <t xml:space="preserve">Se realizó la formulación de los ajustes al procedimiento de Generación de Estados Financieros, tenientes a la determinación de plazos en la ejecución de las actividades, así como nuevos controles y formulación de actas; la aprobación de los ajustes realizados al procedimiento se realizó en la sesión del CIDGYD del 16 de septiembre del 2021. </t>
  </si>
  <si>
    <t xml:space="preserve">Se ctualizó el procedimiento de Declaración de incumplimiento total o parcial Póliza de cumplimiento ante entidades publicas con régimen privado de contratación durante la vigencia 2020; la aprobación de los ajustes realizados al procedimiento se realizó en la sesión del CIDGYD del 04 de agosto del 2020. </t>
  </si>
  <si>
    <t xml:space="preserve">Se actualizó  procedimiento “Declaración de incumplimiento contractual” explicando que esta reglado de acuerdo a la ley que se aplica en los procedimientos para la contratación estatal, en terminos de sanciones por incumplimiento; la aprobación de los ajustes realizados al procedimiento se realizó en la sesión del CIDGYD del 16 de septiembre del 2021. </t>
  </si>
  <si>
    <t>Auditoría de Regularidad, Vigencia 2020- PAD 2021 (76)</t>
  </si>
  <si>
    <t>INFORME PRELIMINAR DE AUDITORÍA DE REGULARIDAD
Código de Auditoría No. 76, 2020-PAD 2021</t>
  </si>
  <si>
    <t>2021 2021</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</si>
  <si>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</si>
  <si>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</si>
  <si>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</si>
  <si>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</si>
  <si>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</si>
  <si>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</si>
  <si>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 xml:space="preserve">ACTUALIZACIÓN Y SOCIALIZACIÓN DEL PROCEDIMIENTO PARA LA CONTRATACIÓN A TRAVÉS DE LA TIENDA VIRTUAL INLUYENDO PUNTO DE CONTROL
</t>
  </si>
  <si>
    <t>FORMULACIÓN DEL PROCEDIMIENTO PARA LA ADQUISICIÓN DE RECURSOS TECNOLÓGICOS</t>
  </si>
  <si>
    <t xml:space="preserve">Procedimiento </t>
  </si>
  <si>
    <t xml:space="preserve">3.2.1.2.1.1.1. </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</si>
  <si>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</si>
  <si>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</si>
  <si>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</si>
  <si>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</si>
  <si>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</si>
  <si>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</si>
  <si>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</si>
  <si>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</si>
  <si>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</si>
  <si>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</si>
  <si>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Remitir copia del informe de ejecución trimestral del proyecto de invesión a la Secretaría Distrital de Planeación, con el fin de evitar inconsistencias en la identificación de los ODS.</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</si>
  <si>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</si>
  <si>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</si>
  <si>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</si>
  <si>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Depurar los saldos de vigencias anteriores de la cuanta 24072001</t>
  </si>
  <si>
    <t>Avance en la depuración de la cuenta contable 24072001- Recaudo Consignaciones No Identificadas</t>
  </si>
  <si>
    <t>Unidad Financiera y Contable</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</si>
  <si>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</si>
  <si>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</si>
  <si>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</si>
  <si>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</si>
  <si>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</si>
  <si>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</si>
  <si>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</si>
  <si>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</si>
  <si>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</si>
  <si>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</si>
  <si>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</si>
  <si>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</si>
  <si>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</si>
  <si>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</si>
  <si>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</si>
  <si>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</si>
  <si>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</si>
  <si>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</si>
  <si>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</si>
  <si>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</si>
  <si>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</si>
  <si>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</si>
  <si>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</si>
  <si>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</si>
  <si>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</si>
  <si>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</si>
  <si>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</si>
  <si>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</si>
  <si>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</si>
  <si>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</si>
  <si>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Actualizar politicas y procedimientos </t>
  </si>
  <si>
    <t>Politicas y procedimientos ajustados</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</si>
  <si>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</si>
  <si>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</si>
  <si>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</si>
  <si>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Socialización de politicas y procedimientos</t>
  </si>
  <si>
    <t>jornadas de socialización de politicas y procedimientos</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</si>
  <si>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</si>
  <si>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</si>
  <si>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</si>
  <si>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</si>
  <si>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</si>
  <si>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</si>
  <si>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</si>
  <si>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</si>
  <si>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</si>
  <si>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Modificar los procedimientos de control y ejecución presupuestal a fin de implementar un control que permita verificar la correcta asignación de las fuentes y/o cuentas presupuestales.</t>
  </si>
  <si>
    <t>Modificacón del procedimiento</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</si>
  <si>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</si>
  <si>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</si>
  <si>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</si>
  <si>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</si>
  <si>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</si>
  <si>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</si>
  <si>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Pendiente de validación por la Contraloría para cierre de la acción.</t>
  </si>
  <si>
    <t>Se tiene programado la capacitación para finales de octubre</t>
  </si>
  <si>
    <t xml:space="preserve">Pendiente de evidencia de programación de la capacitación, para validación del avance reportado por el área. </t>
  </si>
  <si>
    <t>Manuela Hernández J.</t>
  </si>
  <si>
    <t>Se programa para realizar en noviembre, en función de socializar el procedimiento aprobado en sesión de octubre del CIDGYD</t>
  </si>
  <si>
    <t xml:space="preserve">Se valida el avnce reportado por el área; sin embargo se recomienda realizar las gestiones correspondientes oportunamente a fin de lograr cumplir con la acción propuesta en los términos definidos. </t>
  </si>
  <si>
    <t xml:space="preserve">Se asigna seguimiento a Claudia Vega, para comunicación con compra eficiente para lo particular. </t>
  </si>
  <si>
    <t>Se valida el avnce reportado por el área</t>
  </si>
  <si>
    <t xml:space="preserve">Se asigna actualización a Camila Arroyave. </t>
  </si>
  <si>
    <t>Actas CIDGYD</t>
  </si>
  <si>
    <t xml:space="preserve">Se validan las evidencias y se siguiere  un seguimiento adicional  en razon a que revisada de ejuecución presupuestal con corte a 31/10/2021,  se observa una ejecuión del 81,68% del rubro de Inversión.  </t>
  </si>
  <si>
    <t>DIVIA CASTILLO</t>
  </si>
  <si>
    <r>
      <rPr>
        <b/>
        <sz val="8"/>
        <color theme="1"/>
        <rFont val="Calibri"/>
        <family val="2"/>
        <scheme val="minor"/>
      </rPr>
      <t>Secretaría General: S</t>
    </r>
    <r>
      <rPr>
        <sz val="8"/>
        <color theme="1"/>
        <rFont val="Calibri"/>
        <family val="2"/>
        <scheme val="minor"/>
      </rPr>
      <t>e revisará con el área de sistemas, para el avance en lo particular; se asigna seguimiento a Claudia Vega</t>
    </r>
  </si>
  <si>
    <t xml:space="preserve">No se presenta avance ppor parte del área responsable. </t>
  </si>
  <si>
    <t>Fichas del comité de sostenibilidad Contable. Después de realizado el seguimiento y verificación de las partidas registradas y por no poder identifar el origen de las mismas, se llevó al comité de Sostenibilidad Contable la depuracción de las mismas, lo que fue aprobado en reunión del 11 de noviembre de 2021</t>
  </si>
  <si>
    <t>No se aportan evidencias</t>
  </si>
  <si>
    <t>Se ajustó el procedimiento, se solcitó a la Secretaría General informe fallos judiciales que tengan incidencia en los estados financieros</t>
  </si>
  <si>
    <t>Se solicitó a la Mesa de Serrvicio la creación del módulo, estamos a la espera de la implementación.</t>
  </si>
  <si>
    <t>Se revisaron los saldos y se determinó que los mismos no corresponden a cuentas por pagar reales. Se llevó su depuración al comité de Sostenibilidad Contable.</t>
  </si>
  <si>
    <t xml:space="preserve">Se revisó la Resolución 426 de 2019 de la CGN y se estan proyectando los cambios que apliquen a la Política Contable de la Lotería </t>
  </si>
  <si>
    <t>Se solicitó a la Mesa de Servicio que se incluyera un punto de control en la expedición de CDP y Registros Presupuestales, estamos a la espera de la implementación</t>
  </si>
  <si>
    <t xml:space="preserve">Por parte de la Secretaría se traspasa responsabilidad a la Unidad Financiera Y contable, para ejecución de dicha 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</si>
</sst>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yyyy/mm/dd"/>
  </numFmts>
  <fonts count="27"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Calibri"/>
      <family val="2"/>
      <scheme val="minor"/>
    </font>
    <font>
      <sz val="8"/>
      <name val="Calibri"/>
      <family val="2"/>
      <scheme val="minor"/>
    </font>
    <font>
      <sz val="11"/>
      <color indexed="8"/>
      <name val="Calibri"/>
      <family val="2"/>
      <scheme val="minor"/>
    </font>
    <font>
      <sz val="9"/>
      <name val="Arial"/>
      <family val="2"/>
    </font>
    <font>
      <sz val="9"/>
      <color theme="1"/>
      <name val="Arial"/>
      <family val="2"/>
    </font>
    <font>
      <sz val="8"/>
      <color rgb="FFFF0000"/>
      <name val="Calibri"/>
      <family val="2"/>
      <scheme val="minor"/>
    </font>
    <font>
      <sz val="9"/>
      <color theme="1"/>
      <name val="Calibri"/>
      <family val="2"/>
      <scheme val="minor"/>
    </font>
    <font>
      <b/>
      <sz val="7"/>
      <color rgb="FF000000"/>
      <name val="Arial"/>
      <family val="2"/>
    </font>
    <font>
      <b/>
      <sz val="6"/>
      <color rgb="FF000000"/>
      <name val="Arial"/>
      <family val="2"/>
    </font>
    <font>
      <sz val="18"/>
      <name val="Arial"/>
      <family val="2"/>
    </font>
    <font>
      <sz val="9"/>
      <color rgb="FF000000"/>
      <name val="Arial"/>
      <family val="2"/>
    </font>
    <font>
      <sz val="7"/>
      <color rgb="FF000000"/>
      <name val="Arial"/>
      <family val="2"/>
    </font>
    <font>
      <sz val="7"/>
      <name val="Arial"/>
      <family val="2"/>
    </font>
    <font>
      <sz val="8"/>
      <color rgb="FF000000"/>
      <name val="Calibri"/>
      <family val="2"/>
    </font>
    <font>
      <b/>
      <sz val="7"/>
      <name val="Arial"/>
      <family val="2"/>
    </font>
    <font>
      <b/>
      <sz val="9"/>
      <color theme="1"/>
      <name val="Arial"/>
      <family val="2"/>
    </font>
    <font>
      <b/>
      <sz val="9"/>
      <color theme="1"/>
      <name val="Calibri"/>
      <family val="2"/>
      <scheme val="minor"/>
    </font>
    <font>
      <sz val="11"/>
      <color theme="1"/>
      <name val="Calibri"/>
      <family val="2"/>
    </font>
    <font>
      <sz val="7"/>
      <color rgb="FFFF0000"/>
      <name val="Arial"/>
      <family val="2"/>
    </font>
    <font>
      <sz val="9"/>
      <color indexed="8"/>
      <name val="Calibri"/>
      <family val="2"/>
      <scheme val="minor"/>
    </font>
    <font>
      <sz val="9"/>
      <color rgb="FF000000"/>
      <name val="Calibri"/>
      <family val="2"/>
      <scheme val="minor"/>
    </font>
    <font>
      <sz val="9"/>
      <color theme="1"/>
      <name val="Calibri"/>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5B9BD5"/>
        <bgColor indexed="64"/>
      </patternFill>
    </fill>
    <fill>
      <patternFill patternType="solid">
        <fgColor theme="0" tint="-4.9989318521683403E-2"/>
        <bgColor indexed="64"/>
      </patternFill>
    </fill>
    <fill>
      <patternFill patternType="solid">
        <fgColor rgb="FFD2DEEF"/>
        <bgColor indexed="64"/>
      </patternFill>
    </fill>
    <fill>
      <patternFill patternType="solid">
        <fgColor rgb="FF0070C0"/>
        <bgColor indexed="64"/>
      </patternFill>
    </fill>
    <fill>
      <patternFill patternType="solid">
        <fgColor theme="9" tint="0.59999389629810485"/>
        <bgColor indexed="64"/>
      </patternFill>
    </fill>
  </fills>
  <borders count="14">
    <border>
      <left/>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s>
  <cellStyleXfs count="9">
    <xf numFmtId="0" fontId="0" fillId="0" borderId="0"/>
    <xf numFmtId="9" fontId="1" fillId="0" borderId="0" applyFont="0" applyFill="0" applyBorder="0" applyAlignment="0" applyProtection="0"/>
    <xf numFmtId="0" fontId="4" fillId="0" borderId="0"/>
    <xf numFmtId="0" fontId="7"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2" fillId="0" borderId="0"/>
    <xf numFmtId="0" fontId="1" fillId="0" borderId="0"/>
  </cellStyleXfs>
  <cellXfs count="186">
    <xf numFmtId="0" fontId="0" fillId="0" borderId="0" xfId="0"/>
    <xf numFmtId="0" fontId="8" fillId="4"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11"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0" borderId="0" xfId="0" applyFont="1" applyBorder="1" applyAlignment="1">
      <alignment horizontal="center" vertical="center"/>
    </xf>
    <xf numFmtId="9" fontId="3" fillId="0" borderId="0" xfId="1"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5"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lignment horizontal="center" vertical="center"/>
    </xf>
    <xf numFmtId="14"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2" fontId="9" fillId="0" borderId="0" xfId="0" applyNumberFormat="1" applyFont="1" applyBorder="1" applyAlignment="1" applyProtection="1">
      <alignment horizontal="center" vertical="center" wrapText="1"/>
      <protection locked="0"/>
    </xf>
    <xf numFmtId="9" fontId="9" fillId="0" borderId="0" xfId="0" applyNumberFormat="1" applyFont="1" applyBorder="1" applyAlignment="1" applyProtection="1">
      <alignment horizontal="center" vertical="center" wrapText="1"/>
      <protection locked="0"/>
    </xf>
    <xf numFmtId="0" fontId="9" fillId="14" borderId="0"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2" fontId="9" fillId="0" borderId="0" xfId="0" applyNumberFormat="1" applyFont="1" applyFill="1" applyBorder="1" applyAlignment="1" applyProtection="1">
      <alignment horizontal="center" vertical="center"/>
      <protection locked="0"/>
    </xf>
    <xf numFmtId="9" fontId="9" fillId="0" borderId="0" xfId="1" applyFont="1" applyFill="1" applyBorder="1" applyAlignment="1" applyProtection="1">
      <alignment horizontal="center" vertical="center"/>
      <protection locked="0"/>
    </xf>
    <xf numFmtId="9" fontId="9" fillId="0" borderId="0" xfId="0" applyNumberFormat="1" applyFont="1" applyFill="1" applyBorder="1" applyAlignment="1" applyProtection="1">
      <alignment horizontal="center" vertical="center"/>
      <protection locked="0"/>
    </xf>
    <xf numFmtId="2" fontId="9" fillId="0" borderId="0" xfId="0" applyNumberFormat="1" applyFont="1" applyBorder="1" applyAlignment="1" applyProtection="1">
      <alignment horizontal="center" vertical="center"/>
      <protection locked="0"/>
    </xf>
    <xf numFmtId="9" fontId="9" fillId="0" borderId="0" xfId="1" applyFont="1" applyBorder="1" applyAlignment="1" applyProtection="1">
      <alignment horizontal="center" vertical="center"/>
      <protection locked="0"/>
    </xf>
    <xf numFmtId="14" fontId="5" fillId="0" borderId="0" xfId="0" applyNumberFormat="1" applyFont="1" applyFill="1" applyBorder="1" applyAlignment="1" applyProtection="1">
      <alignment horizontal="center" vertical="center"/>
      <protection locked="0"/>
    </xf>
    <xf numFmtId="1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3" fillId="0" borderId="0" xfId="0"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protection locked="0" hidden="1"/>
    </xf>
    <xf numFmtId="14" fontId="5" fillId="2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hidden="1"/>
    </xf>
    <xf numFmtId="14" fontId="3" fillId="20" borderId="0" xfId="0" applyNumberFormat="1" applyFont="1" applyFill="1" applyBorder="1" applyAlignment="1">
      <alignment horizontal="center" vertical="center"/>
    </xf>
    <xf numFmtId="0" fontId="14" fillId="21" borderId="4" xfId="0" applyFont="1" applyFill="1" applyBorder="1" applyAlignment="1">
      <alignment vertical="center" wrapText="1"/>
    </xf>
    <xf numFmtId="0" fontId="14" fillId="21" borderId="5" xfId="0" applyFont="1" applyFill="1" applyBorder="1" applyAlignment="1">
      <alignment vertical="center" wrapText="1"/>
    </xf>
    <xf numFmtId="0" fontId="14" fillId="21" borderId="6" xfId="0" applyFont="1" applyFill="1" applyBorder="1" applyAlignment="1">
      <alignment vertical="center" wrapText="1"/>
    </xf>
    <xf numFmtId="0" fontId="13" fillId="17" borderId="9" xfId="0" applyFont="1" applyFill="1" applyBorder="1" applyAlignment="1">
      <alignment horizontal="center" vertical="center" wrapText="1" readingOrder="1"/>
    </xf>
    <xf numFmtId="0" fontId="13" fillId="18" borderId="9" xfId="0" applyFont="1" applyFill="1" applyBorder="1" applyAlignment="1">
      <alignment horizontal="center" vertical="center" wrapText="1" readingOrder="1"/>
    </xf>
    <xf numFmtId="0" fontId="13" fillId="19" borderId="10" xfId="0" applyFont="1" applyFill="1" applyBorder="1" applyAlignment="1">
      <alignment horizontal="center" vertical="center" wrapText="1" readingOrder="1"/>
    </xf>
    <xf numFmtId="0" fontId="13" fillId="19" borderId="11" xfId="0" applyFont="1" applyFill="1" applyBorder="1" applyAlignment="1">
      <alignment horizontal="center" vertical="center" wrapText="1" readingOrder="1"/>
    </xf>
    <xf numFmtId="0" fontId="13" fillId="20" borderId="9" xfId="0" applyFont="1" applyFill="1" applyBorder="1" applyAlignment="1">
      <alignment horizontal="center" vertical="center" wrapText="1" readingOrder="1"/>
    </xf>
    <xf numFmtId="0" fontId="15" fillId="22" borderId="9" xfId="0" applyFont="1" applyFill="1" applyBorder="1" applyAlignment="1">
      <alignment horizontal="left" vertical="center" wrapText="1" readingOrder="1"/>
    </xf>
    <xf numFmtId="0" fontId="16" fillId="22" borderId="9" xfId="0" applyFont="1" applyFill="1" applyBorder="1" applyAlignment="1">
      <alignment horizontal="center" vertical="center" wrapText="1" readingOrder="1"/>
    </xf>
    <xf numFmtId="0" fontId="16" fillId="22" borderId="12" xfId="0" applyFont="1" applyFill="1" applyBorder="1" applyAlignment="1">
      <alignment horizontal="center" vertical="center" wrapText="1" readingOrder="1"/>
    </xf>
    <xf numFmtId="0" fontId="17" fillId="22" borderId="13" xfId="0" applyFont="1" applyFill="1" applyBorder="1" applyAlignment="1">
      <alignment horizontal="center" vertical="center" wrapText="1"/>
    </xf>
    <xf numFmtId="0" fontId="18" fillId="22" borderId="13" xfId="0" applyFont="1" applyFill="1" applyBorder="1" applyAlignment="1">
      <alignment horizontal="center" vertical="center" wrapText="1" readingOrder="1"/>
    </xf>
    <xf numFmtId="0" fontId="14" fillId="22" borderId="13" xfId="0" applyFont="1" applyFill="1" applyBorder="1" applyAlignment="1">
      <alignment horizontal="center" vertical="center" wrapText="1"/>
    </xf>
    <xf numFmtId="0" fontId="14" fillId="22" borderId="13" xfId="0" applyFont="1" applyFill="1" applyBorder="1" applyAlignment="1">
      <alignment vertical="top" wrapText="1"/>
    </xf>
    <xf numFmtId="0" fontId="15" fillId="23" borderId="13" xfId="0" applyFont="1" applyFill="1" applyBorder="1" applyAlignment="1">
      <alignment horizontal="justify" vertical="center" wrapText="1" readingOrder="1"/>
    </xf>
    <xf numFmtId="0" fontId="16" fillId="23" borderId="13" xfId="0" applyFont="1" applyFill="1" applyBorder="1" applyAlignment="1">
      <alignment horizontal="center" vertical="center" wrapText="1" readingOrder="1"/>
    </xf>
    <xf numFmtId="0" fontId="12" fillId="23" borderId="13" xfId="0" applyFont="1" applyFill="1" applyBorder="1" applyAlignment="1">
      <alignment horizontal="center" vertical="center" wrapText="1" readingOrder="1"/>
    </xf>
    <xf numFmtId="0" fontId="17" fillId="23" borderId="13" xfId="0" applyFont="1" applyFill="1" applyBorder="1" applyAlignment="1">
      <alignment horizontal="center" vertical="center" wrapText="1"/>
    </xf>
    <xf numFmtId="0" fontId="15" fillId="22" borderId="13" xfId="0" applyFont="1" applyFill="1" applyBorder="1" applyAlignment="1">
      <alignment horizontal="justify" vertical="center" wrapText="1" readingOrder="1"/>
    </xf>
    <xf numFmtId="0" fontId="16" fillId="22" borderId="13" xfId="0" applyFont="1" applyFill="1" applyBorder="1" applyAlignment="1">
      <alignment horizontal="center" vertical="center" wrapText="1" readingOrder="1"/>
    </xf>
    <xf numFmtId="0" fontId="15" fillId="22" borderId="13" xfId="0" applyNumberFormat="1" applyFont="1" applyFill="1" applyBorder="1" applyAlignment="1">
      <alignment horizontal="justify" vertical="center" wrapText="1" readingOrder="1"/>
    </xf>
    <xf numFmtId="0" fontId="15" fillId="23" borderId="13" xfId="0" applyNumberFormat="1" applyFont="1" applyFill="1" applyBorder="1" applyAlignment="1">
      <alignment horizontal="justify" vertical="center" wrapText="1" readingOrder="1"/>
    </xf>
    <xf numFmtId="0" fontId="14" fillId="23" borderId="13" xfId="0" applyFont="1" applyFill="1" applyBorder="1" applyAlignment="1">
      <alignment horizontal="center" vertical="center" wrapText="1"/>
    </xf>
    <xf numFmtId="0" fontId="19" fillId="24" borderId="13" xfId="0" applyFont="1" applyFill="1" applyBorder="1" applyAlignment="1">
      <alignment vertical="center" wrapText="1"/>
    </xf>
    <xf numFmtId="0" fontId="12" fillId="24" borderId="13" xfId="0" applyFont="1" applyFill="1" applyBorder="1" applyAlignment="1">
      <alignment horizontal="center" vertical="center" wrapText="1" readingOrder="1"/>
    </xf>
    <xf numFmtId="0" fontId="14" fillId="23" borderId="13" xfId="0" applyFont="1" applyFill="1" applyBorder="1" applyAlignment="1">
      <alignment vertical="center" wrapText="1"/>
    </xf>
    <xf numFmtId="10" fontId="12" fillId="23" borderId="13" xfId="0" applyNumberFormat="1" applyFont="1" applyFill="1" applyBorder="1" applyAlignment="1">
      <alignment horizontal="center" wrapText="1" readingOrder="1"/>
    </xf>
    <xf numFmtId="0" fontId="20" fillId="20" borderId="0" xfId="0" applyFont="1" applyFill="1" applyBorder="1" applyAlignment="1">
      <alignment horizontal="center" vertical="top" wrapText="1"/>
    </xf>
    <xf numFmtId="0" fontId="11" fillId="19" borderId="0" xfId="0" applyFont="1" applyFill="1" applyBorder="1" applyAlignment="1">
      <alignment horizontal="center" vertical="center" wrapText="1"/>
    </xf>
    <xf numFmtId="0" fontId="3" fillId="20" borderId="0" xfId="0" applyFont="1" applyFill="1" applyBorder="1" applyAlignment="1">
      <alignment horizontal="center" vertical="center"/>
    </xf>
    <xf numFmtId="0" fontId="20" fillId="0" borderId="0" xfId="0" applyFont="1" applyFill="1" applyBorder="1" applyAlignment="1" applyProtection="1">
      <alignment horizontal="center" vertical="center" wrapText="1"/>
      <protection locked="0"/>
    </xf>
    <xf numFmtId="0" fontId="9" fillId="0" borderId="0" xfId="0" applyFont="1" applyFill="1" applyBorder="1" applyAlignment="1">
      <alignment vertical="center" wrapText="1"/>
    </xf>
    <xf numFmtId="0" fontId="21" fillId="25" borderId="0" xfId="0" applyFont="1" applyFill="1" applyBorder="1" applyAlignment="1">
      <alignment horizontal="center" vertical="center" wrapText="1"/>
    </xf>
    <xf numFmtId="14" fontId="3" fillId="19"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19" borderId="0" xfId="0" applyFont="1" applyFill="1" applyBorder="1" applyAlignment="1" applyProtection="1">
      <alignment horizontal="center" vertical="center" wrapText="1"/>
      <protection locked="0" hidden="1"/>
    </xf>
    <xf numFmtId="0" fontId="3" fillId="19" borderId="0" xfId="0" applyFont="1" applyFill="1" applyBorder="1" applyAlignment="1" applyProtection="1">
      <alignment horizontal="center" vertical="center" wrapText="1"/>
    </xf>
    <xf numFmtId="0" fontId="21" fillId="25" borderId="0" xfId="0" applyFont="1" applyFill="1" applyBorder="1" applyAlignment="1" applyProtection="1">
      <alignment horizontal="left" vertical="top" wrapText="1"/>
      <protection locked="0"/>
    </xf>
    <xf numFmtId="0" fontId="3" fillId="0" borderId="0" xfId="0" applyFont="1" applyFill="1" applyBorder="1" applyAlignment="1" applyProtection="1">
      <alignment vertical="center" wrapText="1"/>
      <protection locked="0" hidden="1"/>
    </xf>
    <xf numFmtId="0" fontId="3" fillId="19" borderId="0" xfId="0" applyFont="1" applyFill="1" applyBorder="1" applyAlignment="1">
      <alignment horizontal="center" vertical="top" wrapText="1"/>
    </xf>
    <xf numFmtId="0" fontId="3" fillId="19"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2" fillId="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23" fillId="22" borderId="13" xfId="0" applyFont="1" applyFill="1" applyBorder="1" applyAlignment="1">
      <alignment horizontal="center" vertical="center" wrapText="1"/>
    </xf>
    <xf numFmtId="0" fontId="16" fillId="23" borderId="13" xfId="0" applyFont="1" applyFill="1" applyBorder="1" applyAlignment="1">
      <alignment horizontal="center" vertical="center" wrapText="1" readingOrder="1"/>
    </xf>
    <xf numFmtId="0" fontId="3" fillId="2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21" fillId="19" borderId="0" xfId="0" applyFont="1" applyFill="1" applyBorder="1" applyAlignment="1" applyProtection="1">
      <alignment horizontal="center" vertical="top" wrapText="1"/>
      <protection locked="0"/>
    </xf>
    <xf numFmtId="0" fontId="21" fillId="19"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2" fillId="6"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3" fillId="0" borderId="0" xfId="0" applyFont="1" applyFill="1" applyBorder="1" applyAlignment="1">
      <alignment horizontal="center" vertical="top" wrapText="1"/>
    </xf>
    <xf numFmtId="9" fontId="11" fillId="0" borderId="0" xfId="1" applyFont="1" applyFill="1" applyBorder="1" applyAlignment="1" applyProtection="1">
      <alignment horizontal="center" vertical="center"/>
      <protection locked="0"/>
    </xf>
    <xf numFmtId="0" fontId="24" fillId="0" borderId="0" xfId="3" applyFont="1" applyFill="1" applyAlignment="1" applyProtection="1">
      <alignment horizontal="center" vertical="center"/>
      <protection locked="0"/>
    </xf>
    <xf numFmtId="0" fontId="11" fillId="0" borderId="0" xfId="0" applyFont="1" applyFill="1"/>
    <xf numFmtId="0" fontId="11" fillId="0" borderId="0" xfId="0" applyFont="1" applyFill="1" applyAlignment="1">
      <alignment horizontal="center" vertical="center" wrapText="1"/>
    </xf>
    <xf numFmtId="0" fontId="11" fillId="0" borderId="0" xfId="0" applyFont="1" applyFill="1" applyAlignment="1">
      <alignment horizontal="center" vertical="top" wrapText="1"/>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top" wrapText="1"/>
      <protection locked="0"/>
    </xf>
    <xf numFmtId="165" fontId="11" fillId="0" borderId="0" xfId="0" applyNumberFormat="1" applyFont="1" applyFill="1" applyAlignment="1" applyProtection="1">
      <alignment horizontal="center" vertical="center"/>
      <protection locked="0"/>
    </xf>
    <xf numFmtId="0" fontId="24" fillId="0" borderId="0" xfId="3" applyFont="1" applyFill="1" applyAlignment="1">
      <alignment horizontal="center" vertical="center" wrapText="1"/>
    </xf>
    <xf numFmtId="0" fontId="11" fillId="0" borderId="0" xfId="0" applyFont="1" applyFill="1" applyAlignment="1">
      <alignment vertical="center" wrapText="1"/>
    </xf>
    <xf numFmtId="0" fontId="25" fillId="0" borderId="0" xfId="0" applyFont="1" applyFill="1" applyAlignment="1">
      <alignment horizontal="center" vertical="center"/>
    </xf>
    <xf numFmtId="0" fontId="25" fillId="0" borderId="0" xfId="0" applyFont="1" applyFill="1" applyAlignment="1">
      <alignment horizontal="center" vertical="top" wrapText="1"/>
    </xf>
    <xf numFmtId="14" fontId="25" fillId="0" borderId="0" xfId="0" applyNumberFormat="1" applyFont="1" applyFill="1" applyAlignment="1">
      <alignment horizontal="center" vertical="center"/>
    </xf>
    <xf numFmtId="9" fontId="11" fillId="0" borderId="0" xfId="0" applyNumberFormat="1" applyFont="1" applyFill="1" applyAlignment="1" applyProtection="1">
      <alignment horizontal="center" vertical="center"/>
      <protection locked="0"/>
    </xf>
    <xf numFmtId="9" fontId="11" fillId="0" borderId="0" xfId="0" applyNumberFormat="1" applyFont="1" applyFill="1" applyAlignment="1">
      <alignment horizontal="center" vertical="center" wrapText="1"/>
    </xf>
    <xf numFmtId="14" fontId="11" fillId="0" borderId="0" xfId="0" applyNumberFormat="1" applyFont="1" applyFill="1" applyAlignment="1">
      <alignment horizontal="center" vertical="center"/>
    </xf>
    <xf numFmtId="9" fontId="11" fillId="0" borderId="0" xfId="0" applyNumberFormat="1" applyFont="1" applyFill="1" applyAlignment="1">
      <alignment horizontal="center" vertical="center"/>
    </xf>
    <xf numFmtId="14" fontId="25" fillId="0" borderId="0" xfId="0" applyNumberFormat="1" applyFont="1" applyFill="1" applyAlignment="1">
      <alignment horizontal="center"/>
    </xf>
    <xf numFmtId="0" fontId="11" fillId="0" borderId="0" xfId="0" quotePrefix="1" applyFont="1" applyFill="1" applyAlignment="1">
      <alignment horizontal="center" vertical="center" wrapText="1"/>
    </xf>
    <xf numFmtId="0" fontId="24" fillId="0" borderId="0" xfId="3" applyFont="1" applyFill="1" applyAlignment="1">
      <alignment horizontal="center" vertical="center"/>
    </xf>
    <xf numFmtId="9" fontId="25" fillId="0" borderId="0" xfId="0" quotePrefix="1" applyNumberFormat="1" applyFont="1" applyFill="1" applyAlignment="1">
      <alignment horizontal="center" vertical="center" wrapText="1"/>
    </xf>
    <xf numFmtId="0" fontId="25" fillId="0" borderId="0" xfId="0" applyFont="1" applyFill="1" applyAlignment="1">
      <alignment horizontal="center" vertical="top"/>
    </xf>
    <xf numFmtId="0" fontId="1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2" fontId="9" fillId="0" borderId="0" xfId="0" applyNumberFormat="1" applyFont="1" applyAlignment="1" applyProtection="1">
      <alignment horizontal="center" vertical="center"/>
      <protection locked="0"/>
    </xf>
    <xf numFmtId="9" fontId="9" fillId="0" borderId="0" xfId="0" applyNumberFormat="1" applyFont="1" applyAlignment="1" applyProtection="1">
      <alignment horizontal="center" vertical="center"/>
      <protection locked="0"/>
    </xf>
    <xf numFmtId="0" fontId="9" fillId="14" borderId="0" xfId="0" applyFont="1" applyFill="1" applyAlignment="1" applyProtection="1">
      <alignment horizontal="center" vertical="center"/>
      <protection locked="0"/>
    </xf>
    <xf numFmtId="0" fontId="3" fillId="19" borderId="0" xfId="0" applyFont="1" applyFill="1" applyAlignment="1">
      <alignment horizontal="center" vertical="center" wrapText="1"/>
    </xf>
    <xf numFmtId="0" fontId="6" fillId="0" borderId="0" xfId="0" applyFont="1" applyAlignment="1" applyProtection="1">
      <alignment horizontal="center" vertical="center"/>
      <protection locked="0"/>
    </xf>
    <xf numFmtId="0" fontId="2" fillId="7" borderId="0" xfId="0" applyFont="1" applyFill="1" applyBorder="1" applyAlignment="1">
      <alignment vertical="center"/>
    </xf>
    <xf numFmtId="0" fontId="3" fillId="0" borderId="0" xfId="0" applyFont="1" applyAlignment="1">
      <alignment horizontal="center" vertical="top" wrapText="1"/>
    </xf>
    <xf numFmtId="0" fontId="3" fillId="19" borderId="0" xfId="0" applyFont="1" applyFill="1" applyAlignment="1">
      <alignment horizontal="center" vertical="top" wrapText="1"/>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14" fontId="26"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2" fontId="9" fillId="0" borderId="0" xfId="0" applyNumberFormat="1" applyFont="1" applyAlignment="1" applyProtection="1">
      <alignment horizontal="center" vertical="center" wrapText="1"/>
      <protection locked="0"/>
    </xf>
    <xf numFmtId="9" fontId="9" fillId="0" borderId="0" xfId="1" applyFont="1" applyFill="1" applyBorder="1" applyAlignment="1" applyProtection="1">
      <alignment horizontal="center" vertical="center" wrapText="1"/>
      <protection locked="0"/>
    </xf>
    <xf numFmtId="0" fontId="9" fillId="14" borderId="0" xfId="0" applyFont="1" applyFill="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2" fillId="10" borderId="0" xfId="0" applyFont="1" applyFill="1" applyBorder="1" applyAlignment="1">
      <alignment horizontal="center" vertical="center" wrapText="1"/>
    </xf>
    <xf numFmtId="0" fontId="2" fillId="15"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6"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3" fillId="0" borderId="0" xfId="0" applyFont="1" applyFill="1" applyBorder="1" applyAlignment="1">
      <alignment horizontal="center" vertical="top" wrapText="1"/>
    </xf>
    <xf numFmtId="0" fontId="3" fillId="19" borderId="0" xfId="0" applyFont="1" applyFill="1" applyBorder="1" applyAlignment="1">
      <alignment horizontal="center"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21" fillId="0" borderId="0" xfId="0" applyFont="1" applyFill="1" applyAlignment="1">
      <alignment horizontal="center" vertical="center" wrapText="1"/>
    </xf>
    <xf numFmtId="0" fontId="24" fillId="0" borderId="0" xfId="3" applyFont="1" applyFill="1" applyAlignment="1">
      <alignment horizontal="center" vertical="center" wrapText="1"/>
    </xf>
    <xf numFmtId="0" fontId="11" fillId="0" borderId="0" xfId="0" applyFont="1" applyFill="1" applyAlignment="1">
      <alignment horizontal="center" vertical="top" wrapText="1"/>
    </xf>
    <xf numFmtId="0" fontId="24" fillId="0" borderId="0" xfId="3" applyFont="1" applyFill="1" applyAlignment="1" applyProtection="1">
      <alignment horizontal="center" vertical="center"/>
      <protection locked="0"/>
    </xf>
    <xf numFmtId="0" fontId="24" fillId="0" borderId="0" xfId="3" applyFont="1" applyFill="1" applyAlignment="1">
      <alignment horizontal="center" vertical="center"/>
    </xf>
    <xf numFmtId="0" fontId="12" fillId="21" borderId="1" xfId="0" applyFont="1" applyFill="1" applyBorder="1" applyAlignment="1">
      <alignment horizontal="center" vertical="center" wrapText="1" readingOrder="1"/>
    </xf>
    <xf numFmtId="0" fontId="12" fillId="21" borderId="7" xfId="0" applyFont="1" applyFill="1" applyBorder="1" applyAlignment="1">
      <alignment horizontal="center" vertical="center" wrapText="1" readingOrder="1"/>
    </xf>
    <xf numFmtId="0" fontId="13" fillId="21" borderId="2" xfId="0" applyFont="1" applyFill="1" applyBorder="1" applyAlignment="1">
      <alignment horizontal="center" vertical="center" wrapText="1" readingOrder="1"/>
    </xf>
    <xf numFmtId="0" fontId="13" fillId="21" borderId="8" xfId="0" applyFont="1" applyFill="1" applyBorder="1" applyAlignment="1">
      <alignment horizontal="center" vertical="center" wrapText="1" readingOrder="1"/>
    </xf>
    <xf numFmtId="0" fontId="13" fillId="21" borderId="3" xfId="0" applyFont="1" applyFill="1" applyBorder="1" applyAlignment="1">
      <alignment horizontal="center" vertical="center" wrapText="1" readingOrder="1"/>
    </xf>
    <xf numFmtId="0" fontId="13" fillId="21" borderId="0" xfId="0" applyFont="1" applyFill="1" applyBorder="1" applyAlignment="1">
      <alignment horizontal="center" vertical="center" wrapText="1" readingOrder="1"/>
    </xf>
    <xf numFmtId="165" fontId="11" fillId="20" borderId="0" xfId="0" applyNumberFormat="1" applyFont="1" applyFill="1" applyAlignment="1" applyProtection="1">
      <alignment horizontal="center" vertical="center"/>
      <protection locked="0"/>
    </xf>
    <xf numFmtId="0" fontId="11" fillId="0" borderId="0" xfId="0" applyFont="1" applyFill="1" applyAlignment="1">
      <alignment horizontal="center" vertical="center"/>
    </xf>
    <xf numFmtId="0" fontId="11" fillId="0" borderId="0" xfId="0" applyFont="1" applyAlignment="1">
      <alignment horizontal="center" wrapText="1"/>
    </xf>
    <xf numFmtId="0" fontId="11" fillId="0" borderId="0" xfId="0" applyFont="1" applyAlignment="1">
      <alignment horizontal="center" vertical="center" wrapText="1"/>
    </xf>
    <xf numFmtId="0" fontId="11" fillId="0" borderId="0" xfId="0" applyFont="1" applyFill="1" applyAlignment="1">
      <alignment wrapText="1"/>
    </xf>
    <xf numFmtId="0" fontId="11" fillId="20" borderId="0" xfId="0" applyFont="1" applyFill="1" applyAlignment="1">
      <alignment horizontal="center" vertical="center" wrapText="1"/>
    </xf>
  </cellXfs>
  <cellStyles count="9">
    <cellStyle name="Millares 2" xfId="5" xr:uid="{FCA347D2-A8F9-4E61-BA56-5B93E9097048}"/>
    <cellStyle name="Normal" xfId="0" builtinId="0"/>
    <cellStyle name="Normal 2" xfId="2" xr:uid="{00000000-0005-0000-0000-000001000000}"/>
    <cellStyle name="Normal 2 2" xfId="4" xr:uid="{CF157486-9941-40C5-96BB-A5DD3343A665}"/>
    <cellStyle name="Normal 3" xfId="7" xr:uid="{03C9DED2-28EC-493F-B102-4BEEBD969264}"/>
    <cellStyle name="Normal 4" xfId="3" xr:uid="{00000000-0005-0000-0000-000002000000}"/>
    <cellStyle name="Normal 5" xfId="8" xr:uid="{BD2A0D7E-6860-490C-95A1-D24B8D1072F4}"/>
    <cellStyle name="Porcentaje" xfId="1" builtinId="5"/>
    <cellStyle name="Porcentaje 2" xfId="6" xr:uid="{C5C88B5F-30D4-4E22-B3D2-3F070C45E3C9}"/>
  </cellStyles>
  <dxfs count="116">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C92C0D"/>
      <color rgb="FFEE56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ESTADO DE LA ACCIÓN DE MEJORA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5FB4-4E59-BC60-3821D9A22E9E}"/>
              </c:ext>
            </c:extLst>
          </c:dPt>
          <c:dPt>
            <c:idx val="1"/>
            <c:bubble3D val="0"/>
            <c:spPr>
              <a:solidFill>
                <a:srgbClr val="FFC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FB4-4E59-BC60-3821D9A22E9E}"/>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5FB4-4E59-BC60-3821D9A22E9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RESUMÉN!$N$2:$N$8</c:f>
              <c:strCache>
                <c:ptCount val="3"/>
                <c:pt idx="0">
                  <c:v>CERRADAS </c:v>
                </c:pt>
                <c:pt idx="1">
                  <c:v>CUMPLIDO PENDIENTE DE CIERRE</c:v>
                </c:pt>
                <c:pt idx="2">
                  <c:v>EN EJECUCIÓN</c:v>
                </c:pt>
              </c:strCache>
            </c:strRef>
          </c:cat>
          <c:val>
            <c:numRef>
              <c:f>RESUMÉN!$O$2:$O$8</c:f>
              <c:numCache>
                <c:formatCode>General</c:formatCode>
                <c:ptCount val="3"/>
                <c:pt idx="0">
                  <c:v>38</c:v>
                </c:pt>
                <c:pt idx="1">
                  <c:v>16</c:v>
                </c:pt>
                <c:pt idx="2">
                  <c:v>22</c:v>
                </c:pt>
              </c:numCache>
            </c:numRef>
          </c:val>
          <c:extLst>
            <c:ext xmlns:c16="http://schemas.microsoft.com/office/drawing/2014/chart" uri="{C3380CC4-5D6E-409C-BE32-E72D297353CC}">
              <c16:uniqueId val="{00000000-5FB4-4E59-BC60-3821D9A22E9E}"/>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457200</xdr:colOff>
      <xdr:row>0</xdr:row>
      <xdr:rowOff>176212</xdr:rowOff>
    </xdr:from>
    <xdr:to>
      <xdr:col>21</xdr:col>
      <xdr:colOff>457200</xdr:colOff>
      <xdr:row>16</xdr:row>
      <xdr:rowOff>52387</xdr:rowOff>
    </xdr:to>
    <xdr:graphicFrame macro="">
      <xdr:nvGraphicFramePr>
        <xdr:cNvPr id="4" name="Gráfico 3">
          <a:extLst>
            <a:ext uri="{FF2B5EF4-FFF2-40B4-BE49-F238E27FC236}">
              <a16:creationId xmlns:a16="http://schemas.microsoft.com/office/drawing/2014/main" id="{308C960E-A63C-4795-9B5E-4CAE01E73F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42"/>
  <sheetViews>
    <sheetView tabSelected="1" zoomScale="80" zoomScaleNormal="80" workbookViewId="0">
      <pane xSplit="13" ySplit="4" topLeftCell="Y21" activePane="bottomRight" state="frozen"/>
      <selection pane="topRight" activeCell="N1" sqref="N1"/>
      <selection pane="bottomLeft" activeCell="A5" sqref="A5"/>
      <selection pane="bottomRight" activeCell="P22" sqref="P22"/>
    </sheetView>
  </sheetViews>
  <sheetFormatPr baseColWidth="10" defaultRowHeight="35.1" customHeight="1" outlineLevelCol="1" x14ac:dyDescent="0.25"/>
  <cols>
    <col min="1" max="7" width="11.42578125" style="9"/>
    <col min="8" max="8" width="26.85546875" style="9" hidden="1" customWidth="1"/>
    <col min="9" max="9" width="13.5703125" style="9" customWidth="1"/>
    <col min="10" max="11" width="20.28515625" style="9" customWidth="1" outlineLevel="1"/>
    <col min="12" max="13" width="11.42578125" style="9" customWidth="1" outlineLevel="1"/>
    <col min="14" max="14" width="4.5703125" style="9" customWidth="1" outlineLevel="1"/>
    <col min="15" max="15" width="4.28515625" style="9" customWidth="1" outlineLevel="1"/>
    <col min="16" max="24" width="11.42578125" style="9" customWidth="1" outlineLevel="1"/>
    <col min="25" max="29" width="11.42578125" style="9"/>
    <col min="30" max="30" width="41.42578125" style="9" customWidth="1"/>
    <col min="31" max="31" width="11.42578125" style="9"/>
    <col min="32" max="32" width="12.85546875" style="9" customWidth="1"/>
    <col min="33" max="38" width="11.42578125" style="9" customWidth="1"/>
    <col min="39" max="39" width="15.28515625" style="9" customWidth="1"/>
    <col min="40" max="41" width="11.42578125" style="9" customWidth="1"/>
    <col min="42" max="42" width="15.42578125" style="9" customWidth="1"/>
    <col min="43" max="49" width="11.42578125" style="9" customWidth="1"/>
    <col min="50" max="57" width="11.42578125" style="9" customWidth="1" outlineLevel="1"/>
    <col min="58" max="58" width="11.42578125" style="9" customWidth="1"/>
    <col min="59" max="59" width="11.42578125" style="9" hidden="1" customWidth="1"/>
    <col min="60" max="60" width="11.42578125" style="9" customWidth="1"/>
    <col min="61" max="61" width="0" style="9" hidden="1" customWidth="1"/>
    <col min="62" max="62" width="11.42578125" style="9"/>
    <col min="63" max="63" width="11.42578125" style="81"/>
    <col min="64" max="64" width="11.42578125" style="12"/>
    <col min="65" max="88" width="11.42578125" style="81"/>
    <col min="89" max="16384" width="11.42578125" style="9"/>
  </cols>
  <sheetData>
    <row r="1" spans="1:64" ht="35.1" customHeight="1" x14ac:dyDescent="0.25">
      <c r="A1" s="157" t="s">
        <v>0</v>
      </c>
      <c r="B1" s="157"/>
      <c r="C1" s="157"/>
      <c r="D1" s="157"/>
      <c r="E1" s="157"/>
      <c r="F1" s="157"/>
      <c r="G1" s="157"/>
      <c r="H1" s="157"/>
      <c r="I1" s="157"/>
      <c r="J1" s="155" t="s">
        <v>1</v>
      </c>
      <c r="K1" s="155"/>
      <c r="L1" s="155"/>
      <c r="M1" s="155"/>
      <c r="N1" s="155"/>
      <c r="O1" s="155"/>
      <c r="P1" s="155"/>
      <c r="Q1" s="155"/>
      <c r="R1" s="155"/>
      <c r="S1" s="155"/>
      <c r="T1" s="155"/>
      <c r="U1" s="155"/>
      <c r="V1" s="155"/>
      <c r="W1" s="155"/>
      <c r="X1" s="158" t="s">
        <v>146</v>
      </c>
      <c r="Y1" s="158"/>
      <c r="Z1" s="158"/>
      <c r="AA1" s="158"/>
      <c r="AB1" s="158"/>
      <c r="AC1" s="158"/>
      <c r="AD1" s="158"/>
      <c r="AE1" s="158"/>
      <c r="AF1" s="158"/>
      <c r="AG1" s="159" t="s">
        <v>168</v>
      </c>
      <c r="AH1" s="159"/>
      <c r="AI1" s="159"/>
      <c r="AJ1" s="159"/>
      <c r="AK1" s="159"/>
      <c r="AL1" s="159"/>
      <c r="AM1" s="159"/>
      <c r="AN1" s="159"/>
      <c r="AO1" s="160" t="s">
        <v>74</v>
      </c>
      <c r="AP1" s="160"/>
      <c r="AQ1" s="160"/>
      <c r="AR1" s="160"/>
      <c r="AS1" s="160"/>
      <c r="AT1" s="160"/>
      <c r="AU1" s="160"/>
      <c r="AV1" s="160"/>
      <c r="AW1" s="99"/>
      <c r="AX1" s="148" t="s">
        <v>75</v>
      </c>
      <c r="AY1" s="148"/>
      <c r="AZ1" s="148"/>
      <c r="BA1" s="148"/>
      <c r="BB1" s="148"/>
      <c r="BC1" s="148"/>
      <c r="BD1" s="148"/>
      <c r="BE1" s="148"/>
      <c r="BF1" s="148"/>
      <c r="BG1" s="136"/>
      <c r="BH1" s="136" t="s">
        <v>2</v>
      </c>
      <c r="BI1" s="136"/>
      <c r="BJ1" s="136"/>
      <c r="BK1" s="91"/>
    </row>
    <row r="2" spans="1:64" ht="35.1" customHeight="1" x14ac:dyDescent="0.25">
      <c r="A2" s="156" t="s">
        <v>3</v>
      </c>
      <c r="B2" s="156" t="s">
        <v>4</v>
      </c>
      <c r="C2" s="156" t="s">
        <v>5</v>
      </c>
      <c r="D2" s="156" t="s">
        <v>6</v>
      </c>
      <c r="E2" s="156" t="s">
        <v>7</v>
      </c>
      <c r="F2" s="156" t="s">
        <v>8</v>
      </c>
      <c r="G2" s="156" t="s">
        <v>9</v>
      </c>
      <c r="H2" s="156" t="s">
        <v>10</v>
      </c>
      <c r="I2" s="156" t="s">
        <v>11</v>
      </c>
      <c r="J2" s="149" t="s">
        <v>12</v>
      </c>
      <c r="K2" s="155" t="s">
        <v>13</v>
      </c>
      <c r="L2" s="155"/>
      <c r="M2" s="155"/>
      <c r="N2" s="149" t="s">
        <v>14</v>
      </c>
      <c r="O2" s="149" t="s">
        <v>15</v>
      </c>
      <c r="P2" s="149" t="s">
        <v>16</v>
      </c>
      <c r="Q2" s="149" t="s">
        <v>17</v>
      </c>
      <c r="R2" s="149" t="s">
        <v>18</v>
      </c>
      <c r="S2" s="149" t="s">
        <v>19</v>
      </c>
      <c r="T2" s="149" t="s">
        <v>20</v>
      </c>
      <c r="U2" s="149" t="s">
        <v>21</v>
      </c>
      <c r="V2" s="149" t="s">
        <v>22</v>
      </c>
      <c r="W2" s="149" t="s">
        <v>23</v>
      </c>
      <c r="X2" s="154" t="s">
        <v>76</v>
      </c>
      <c r="Y2" s="154" t="s">
        <v>24</v>
      </c>
      <c r="Z2" s="154" t="s">
        <v>25</v>
      </c>
      <c r="AA2" s="154" t="s">
        <v>26</v>
      </c>
      <c r="AB2" s="154" t="s">
        <v>69</v>
      </c>
      <c r="AC2" s="154" t="s">
        <v>27</v>
      </c>
      <c r="AD2" s="154" t="s">
        <v>28</v>
      </c>
      <c r="AE2" s="154" t="s">
        <v>29</v>
      </c>
      <c r="AF2" s="154" t="s">
        <v>77</v>
      </c>
      <c r="AG2" s="153" t="s">
        <v>30</v>
      </c>
      <c r="AH2" s="153" t="s">
        <v>31</v>
      </c>
      <c r="AI2" s="153" t="s">
        <v>32</v>
      </c>
      <c r="AJ2" s="153" t="s">
        <v>33</v>
      </c>
      <c r="AK2" s="153" t="s">
        <v>70</v>
      </c>
      <c r="AL2" s="153" t="s">
        <v>34</v>
      </c>
      <c r="AM2" s="153" t="s">
        <v>35</v>
      </c>
      <c r="AN2" s="153" t="s">
        <v>77</v>
      </c>
      <c r="AO2" s="147" t="s">
        <v>36</v>
      </c>
      <c r="AP2" s="147" t="s">
        <v>37</v>
      </c>
      <c r="AQ2" s="147" t="s">
        <v>38</v>
      </c>
      <c r="AR2" s="147" t="s">
        <v>39</v>
      </c>
      <c r="AS2" s="147" t="s">
        <v>71</v>
      </c>
      <c r="AT2" s="147" t="s">
        <v>40</v>
      </c>
      <c r="AU2" s="147" t="s">
        <v>41</v>
      </c>
      <c r="AV2" s="147" t="s">
        <v>42</v>
      </c>
      <c r="AW2" s="147" t="s">
        <v>43</v>
      </c>
      <c r="AX2" s="152" t="s">
        <v>36</v>
      </c>
      <c r="AY2" s="152" t="s">
        <v>37</v>
      </c>
      <c r="AZ2" s="152" t="s">
        <v>38</v>
      </c>
      <c r="BA2" s="152" t="s">
        <v>39</v>
      </c>
      <c r="BB2" s="152" t="s">
        <v>72</v>
      </c>
      <c r="BC2" s="152" t="s">
        <v>40</v>
      </c>
      <c r="BD2" s="152" t="s">
        <v>41</v>
      </c>
      <c r="BE2" s="152" t="s">
        <v>42</v>
      </c>
      <c r="BF2" s="152" t="s">
        <v>43</v>
      </c>
      <c r="BG2" s="150" t="s">
        <v>73</v>
      </c>
      <c r="BH2" s="150" t="s">
        <v>44</v>
      </c>
      <c r="BI2" s="150" t="s">
        <v>45</v>
      </c>
      <c r="BJ2" s="151" t="s">
        <v>46</v>
      </c>
      <c r="BK2" s="80"/>
    </row>
    <row r="3" spans="1:64" ht="35.1" customHeight="1" x14ac:dyDescent="0.25">
      <c r="A3" s="156"/>
      <c r="B3" s="156"/>
      <c r="C3" s="156"/>
      <c r="D3" s="156"/>
      <c r="E3" s="156"/>
      <c r="F3" s="156"/>
      <c r="G3" s="156"/>
      <c r="H3" s="156"/>
      <c r="I3" s="156"/>
      <c r="J3" s="149"/>
      <c r="K3" s="84" t="s">
        <v>47</v>
      </c>
      <c r="L3" s="84" t="s">
        <v>67</v>
      </c>
      <c r="M3" s="84" t="s">
        <v>68</v>
      </c>
      <c r="N3" s="149"/>
      <c r="O3" s="149"/>
      <c r="P3" s="149"/>
      <c r="Q3" s="149"/>
      <c r="R3" s="149"/>
      <c r="S3" s="149"/>
      <c r="T3" s="149"/>
      <c r="U3" s="149"/>
      <c r="V3" s="149"/>
      <c r="W3" s="149"/>
      <c r="X3" s="154"/>
      <c r="Y3" s="154"/>
      <c r="Z3" s="154"/>
      <c r="AA3" s="154"/>
      <c r="AB3" s="154"/>
      <c r="AC3" s="154"/>
      <c r="AD3" s="154"/>
      <c r="AE3" s="154"/>
      <c r="AF3" s="154"/>
      <c r="AG3" s="153"/>
      <c r="AH3" s="153"/>
      <c r="AI3" s="153"/>
      <c r="AJ3" s="153"/>
      <c r="AK3" s="153"/>
      <c r="AL3" s="153"/>
      <c r="AM3" s="153"/>
      <c r="AN3" s="153"/>
      <c r="AO3" s="147"/>
      <c r="AP3" s="147"/>
      <c r="AQ3" s="147"/>
      <c r="AR3" s="147"/>
      <c r="AS3" s="147"/>
      <c r="AT3" s="147"/>
      <c r="AU3" s="147"/>
      <c r="AV3" s="147"/>
      <c r="AW3" s="147"/>
      <c r="AX3" s="152"/>
      <c r="AY3" s="152"/>
      <c r="AZ3" s="152"/>
      <c r="BA3" s="152"/>
      <c r="BB3" s="152"/>
      <c r="BC3" s="152"/>
      <c r="BD3" s="152"/>
      <c r="BE3" s="152"/>
      <c r="BF3" s="152"/>
      <c r="BG3" s="150"/>
      <c r="BH3" s="150"/>
      <c r="BI3" s="150"/>
      <c r="BJ3" s="151"/>
      <c r="BK3" s="80"/>
    </row>
    <row r="4" spans="1:64" ht="35.1" customHeight="1" x14ac:dyDescent="0.25">
      <c r="A4" s="3" t="s">
        <v>48</v>
      </c>
      <c r="B4" s="3" t="s">
        <v>49</v>
      </c>
      <c r="C4" s="3" t="s">
        <v>50</v>
      </c>
      <c r="D4" s="3" t="s">
        <v>51</v>
      </c>
      <c r="E4" s="3" t="s">
        <v>52</v>
      </c>
      <c r="F4" s="3" t="s">
        <v>49</v>
      </c>
      <c r="G4" s="3" t="s">
        <v>53</v>
      </c>
      <c r="H4" s="3" t="s">
        <v>50</v>
      </c>
      <c r="I4" s="3" t="s">
        <v>54</v>
      </c>
      <c r="J4" s="4" t="s">
        <v>55</v>
      </c>
      <c r="K4" s="4" t="s">
        <v>56</v>
      </c>
      <c r="L4" s="4"/>
      <c r="M4" s="4" t="s">
        <v>57</v>
      </c>
      <c r="N4" s="4" t="s">
        <v>50</v>
      </c>
      <c r="O4" s="4" t="s">
        <v>58</v>
      </c>
      <c r="P4" s="4" t="s">
        <v>50</v>
      </c>
      <c r="Q4" s="4" t="s">
        <v>58</v>
      </c>
      <c r="R4" s="4" t="s">
        <v>59</v>
      </c>
      <c r="S4" s="4" t="s">
        <v>60</v>
      </c>
      <c r="T4" s="4" t="s">
        <v>50</v>
      </c>
      <c r="U4" s="4" t="s">
        <v>61</v>
      </c>
      <c r="V4" s="4" t="s">
        <v>49</v>
      </c>
      <c r="W4" s="4" t="s">
        <v>49</v>
      </c>
      <c r="X4" s="5" t="s">
        <v>49</v>
      </c>
      <c r="Y4" s="5" t="s">
        <v>62</v>
      </c>
      <c r="Z4" s="5" t="s">
        <v>63</v>
      </c>
      <c r="AA4" s="5" t="s">
        <v>64</v>
      </c>
      <c r="AB4" s="5" t="s">
        <v>64</v>
      </c>
      <c r="AC4" s="5" t="s">
        <v>58</v>
      </c>
      <c r="AD4" s="5" t="s">
        <v>65</v>
      </c>
      <c r="AE4" s="5" t="s">
        <v>50</v>
      </c>
      <c r="AF4" s="5"/>
      <c r="AG4" s="6" t="s">
        <v>49</v>
      </c>
      <c r="AH4" s="6" t="s">
        <v>62</v>
      </c>
      <c r="AI4" s="6" t="s">
        <v>63</v>
      </c>
      <c r="AJ4" s="6" t="s">
        <v>64</v>
      </c>
      <c r="AK4" s="6" t="s">
        <v>64</v>
      </c>
      <c r="AL4" s="6" t="s">
        <v>58</v>
      </c>
      <c r="AM4" s="6" t="s">
        <v>65</v>
      </c>
      <c r="AN4" s="6" t="s">
        <v>50</v>
      </c>
      <c r="AO4" s="7" t="s">
        <v>49</v>
      </c>
      <c r="AP4" s="7" t="s">
        <v>62</v>
      </c>
      <c r="AQ4" s="7" t="s">
        <v>63</v>
      </c>
      <c r="AR4" s="7" t="s">
        <v>64</v>
      </c>
      <c r="AS4" s="7" t="s">
        <v>64</v>
      </c>
      <c r="AT4" s="7" t="s">
        <v>58</v>
      </c>
      <c r="AU4" s="7" t="s">
        <v>65</v>
      </c>
      <c r="AV4" s="7" t="s">
        <v>50</v>
      </c>
      <c r="AW4" s="7"/>
      <c r="AX4" s="8" t="s">
        <v>49</v>
      </c>
      <c r="AY4" s="8" t="s">
        <v>62</v>
      </c>
      <c r="AZ4" s="8" t="s">
        <v>63</v>
      </c>
      <c r="BA4" s="8" t="s">
        <v>64</v>
      </c>
      <c r="BB4" s="8" t="s">
        <v>64</v>
      </c>
      <c r="BC4" s="8" t="s">
        <v>58</v>
      </c>
      <c r="BD4" s="8" t="s">
        <v>65</v>
      </c>
      <c r="BE4" s="8" t="s">
        <v>50</v>
      </c>
      <c r="BF4" s="8" t="s">
        <v>66</v>
      </c>
      <c r="BG4" s="85"/>
      <c r="BH4" s="85" t="s">
        <v>50</v>
      </c>
      <c r="BI4" s="85"/>
      <c r="BJ4" s="151"/>
      <c r="BK4" s="80"/>
    </row>
    <row r="5" spans="1:64" s="81" customFormat="1" ht="35.1" customHeight="1" x14ac:dyDescent="0.25">
      <c r="A5" s="165">
        <v>86</v>
      </c>
      <c r="B5" s="82"/>
      <c r="C5" s="80" t="s">
        <v>78</v>
      </c>
      <c r="E5" s="167" t="s">
        <v>84</v>
      </c>
      <c r="F5" s="82" t="s">
        <v>83</v>
      </c>
      <c r="G5" s="164" t="s">
        <v>85</v>
      </c>
      <c r="H5" s="161"/>
      <c r="I5" s="161" t="s">
        <v>86</v>
      </c>
      <c r="J5" s="161" t="s">
        <v>87</v>
      </c>
      <c r="K5" s="80" t="s">
        <v>88</v>
      </c>
      <c r="L5" s="80" t="s">
        <v>89</v>
      </c>
      <c r="M5" s="81">
        <v>2</v>
      </c>
      <c r="O5" s="80"/>
      <c r="P5" s="80" t="s">
        <v>90</v>
      </c>
      <c r="Q5" s="80"/>
      <c r="S5" s="13"/>
      <c r="T5" s="10">
        <v>1</v>
      </c>
      <c r="U5" s="13" t="s">
        <v>91</v>
      </c>
      <c r="V5" s="26">
        <v>44075</v>
      </c>
      <c r="W5" s="26">
        <v>44377</v>
      </c>
      <c r="X5" s="15"/>
      <c r="Y5" s="28" t="s">
        <v>139</v>
      </c>
      <c r="AA5" s="17" t="str">
        <f t="shared" ref="AA5:AA6" si="0">(IF(Z5="","",IF(OR($M5=0,$M5="",X5=""),"",Z5/$M5)))</f>
        <v/>
      </c>
      <c r="AB5" s="18" t="str">
        <f t="shared" ref="AB5:AB18" si="1">(IF(OR($T5="",AA5=""),"",IF(OR($T5=0,AA5=0),0,IF((AA5*100%)/$T5&gt;100%,100%,(AA5*100%)/$T5))))</f>
        <v/>
      </c>
      <c r="AC5" s="19" t="str">
        <f t="shared" ref="AC5:AC13" si="2">IF(Z5="","",IF(AB5&lt;100%, IF(AB5&lt;25%, "ALERTA","EN TERMINO"), IF(AB5=100%, "OK", "EN TERMINO")))</f>
        <v/>
      </c>
      <c r="AD5" s="16" t="s">
        <v>138</v>
      </c>
      <c r="AE5" s="80"/>
      <c r="AF5" s="11"/>
      <c r="AG5" s="82"/>
      <c r="AH5" s="28"/>
      <c r="AJ5" s="21"/>
      <c r="AK5" s="22"/>
      <c r="AL5" s="2"/>
      <c r="AM5" s="68"/>
      <c r="AN5" s="66" t="s">
        <v>178</v>
      </c>
      <c r="AO5" s="97">
        <v>44469</v>
      </c>
      <c r="AP5" s="95" t="s">
        <v>184</v>
      </c>
      <c r="AQ5" s="100">
        <v>2</v>
      </c>
      <c r="AR5" s="24">
        <f>IF(AQ5="","",IF(OR($M5=0,$M5="",AO5=""),"",AQ5/$M5))</f>
        <v>1</v>
      </c>
      <c r="AS5" s="25">
        <f t="shared" ref="AS5" si="3">(IF(OR($T5="",AR5=""),"",IF(OR($T5=0,AR5=0),0,IF((AR5*100%)/$T5&gt;100%,100%,(AR5*100%)/$T5))))</f>
        <v>1</v>
      </c>
      <c r="AT5" s="19" t="str">
        <f t="shared" ref="AT5" si="4">IF(AQ5="","",IF(AS5&lt;100%, IF(AS5&lt;50%, "ALERTA","EN TERMINO"), IF(AS5=100%, "OK", "EN TERMINO")))</f>
        <v>OK</v>
      </c>
      <c r="AU5" s="103" t="s">
        <v>273</v>
      </c>
      <c r="AV5" s="101" t="s">
        <v>276</v>
      </c>
      <c r="AW5" s="11" t="str">
        <f t="shared" ref="AW5:AW19" si="5">IF(AS5=100%,IF(AS5&gt;25%,"CUMPLIDA","PENDIENTE"),IF(AS5&lt;25%,"INCUMPLIDA","PENDIENTE"))</f>
        <v>CUMPLIDA</v>
      </c>
      <c r="BH5" s="81" t="s">
        <v>180</v>
      </c>
      <c r="BJ5" s="90" t="s">
        <v>181</v>
      </c>
      <c r="BL5" s="12"/>
    </row>
    <row r="6" spans="1:64" s="81" customFormat="1" ht="35.1" customHeight="1" x14ac:dyDescent="0.25">
      <c r="A6" s="165"/>
      <c r="B6" s="82"/>
      <c r="C6" s="80" t="s">
        <v>78</v>
      </c>
      <c r="E6" s="167"/>
      <c r="F6" s="82" t="s">
        <v>83</v>
      </c>
      <c r="G6" s="164"/>
      <c r="H6" s="161"/>
      <c r="I6" s="161"/>
      <c r="J6" s="161"/>
      <c r="K6" s="13" t="s">
        <v>88</v>
      </c>
      <c r="L6" s="13" t="s">
        <v>89</v>
      </c>
      <c r="M6" s="81">
        <v>4</v>
      </c>
      <c r="O6" s="80"/>
      <c r="P6" s="80" t="s">
        <v>90</v>
      </c>
      <c r="Q6" s="80"/>
      <c r="S6" s="13"/>
      <c r="T6" s="10">
        <v>1</v>
      </c>
      <c r="U6" s="13" t="s">
        <v>92</v>
      </c>
      <c r="V6" s="26">
        <v>44075</v>
      </c>
      <c r="W6" s="26">
        <v>44377</v>
      </c>
      <c r="X6" s="15"/>
      <c r="Y6" s="28" t="s">
        <v>140</v>
      </c>
      <c r="Z6" s="14"/>
      <c r="AA6" s="17" t="str">
        <f t="shared" si="0"/>
        <v/>
      </c>
      <c r="AB6" s="18" t="str">
        <f t="shared" si="1"/>
        <v/>
      </c>
      <c r="AC6" s="19" t="str">
        <f t="shared" si="2"/>
        <v/>
      </c>
      <c r="AD6" s="16" t="s">
        <v>138</v>
      </c>
      <c r="AE6" s="80"/>
      <c r="AF6" s="11"/>
      <c r="AG6" s="82"/>
      <c r="AH6" s="29"/>
      <c r="AJ6" s="21"/>
      <c r="AK6" s="22"/>
      <c r="AL6" s="2"/>
      <c r="AM6" s="68"/>
      <c r="AN6" s="66" t="s">
        <v>178</v>
      </c>
      <c r="AO6" s="97">
        <v>44469</v>
      </c>
      <c r="AP6" s="95" t="s">
        <v>185</v>
      </c>
      <c r="AQ6" s="100">
        <v>4</v>
      </c>
      <c r="AR6" s="24">
        <f t="shared" ref="AR6:AR19" si="6">IF(AQ6="","",IF(OR($M6=0,$M6="",AO6=""),"",AQ6/$M6))</f>
        <v>1</v>
      </c>
      <c r="AS6" s="25">
        <f t="shared" ref="AS6:AS20" si="7">(IF(OR($T6="",AR6=""),"",IF(OR($T6=0,AR6=0),0,IF((AR6*100%)/$T6&gt;100%,100%,(AR6*100%)/$T6))))</f>
        <v>1</v>
      </c>
      <c r="AT6" s="19" t="str">
        <f t="shared" ref="AT6:AT19" si="8">IF(AQ6="","",IF(AS6&lt;100%, IF(AS6&lt;50%, "ALERTA","EN TERMINO"), IF(AS6=100%, "OK", "EN TERMINO")))</f>
        <v>OK</v>
      </c>
      <c r="AU6" s="103" t="s">
        <v>273</v>
      </c>
      <c r="AV6" s="101" t="s">
        <v>276</v>
      </c>
      <c r="AW6" s="11" t="str">
        <f t="shared" si="5"/>
        <v>CUMPLIDA</v>
      </c>
      <c r="BH6" s="81" t="s">
        <v>180</v>
      </c>
      <c r="BJ6" s="90" t="s">
        <v>181</v>
      </c>
      <c r="BL6" s="12"/>
    </row>
    <row r="7" spans="1:64" s="81" customFormat="1" ht="35.1" customHeight="1" x14ac:dyDescent="0.25">
      <c r="A7" s="165"/>
      <c r="B7" s="82"/>
      <c r="C7" s="80" t="s">
        <v>78</v>
      </c>
      <c r="E7" s="167"/>
      <c r="F7" s="82" t="s">
        <v>83</v>
      </c>
      <c r="G7" s="164" t="s">
        <v>79</v>
      </c>
      <c r="H7" s="87"/>
      <c r="I7" s="161" t="s">
        <v>93</v>
      </c>
      <c r="J7" s="75" t="s">
        <v>94</v>
      </c>
      <c r="K7" s="87" t="s">
        <v>88</v>
      </c>
      <c r="L7" s="72" t="s">
        <v>89</v>
      </c>
      <c r="M7" s="87">
        <v>2</v>
      </c>
      <c r="N7" s="87"/>
      <c r="O7" s="87"/>
      <c r="P7" s="31" t="s">
        <v>96</v>
      </c>
      <c r="Q7" s="87"/>
      <c r="R7" s="26"/>
      <c r="S7" s="87"/>
      <c r="T7" s="10">
        <v>1</v>
      </c>
      <c r="U7" s="87" t="s">
        <v>91</v>
      </c>
      <c r="V7" s="26">
        <v>44075</v>
      </c>
      <c r="W7" s="32">
        <v>44255</v>
      </c>
      <c r="X7" s="15"/>
      <c r="Y7" s="28" t="s">
        <v>142</v>
      </c>
      <c r="Z7" s="20"/>
      <c r="AA7" s="21" t="str">
        <f t="shared" ref="AA7:AA13" si="9">(IF(Z7="","",IF(OR($M7=0,$M7="",X7=""),"",Z7/$M7)))</f>
        <v/>
      </c>
      <c r="AB7" s="23" t="str">
        <f t="shared" si="1"/>
        <v/>
      </c>
      <c r="AC7" s="19" t="str">
        <f t="shared" si="2"/>
        <v/>
      </c>
      <c r="AD7" s="16" t="s">
        <v>138</v>
      </c>
      <c r="AE7" s="80"/>
      <c r="AF7" s="11"/>
      <c r="AG7" s="82"/>
      <c r="AH7" s="28"/>
      <c r="AI7" s="20"/>
      <c r="AJ7" s="21"/>
      <c r="AK7" s="22"/>
      <c r="AL7" s="2"/>
      <c r="AM7" s="68"/>
      <c r="AN7" s="66" t="s">
        <v>178</v>
      </c>
      <c r="AO7" s="97">
        <v>44469</v>
      </c>
      <c r="AP7" s="95" t="s">
        <v>184</v>
      </c>
      <c r="AQ7" s="102">
        <v>2</v>
      </c>
      <c r="AR7" s="24">
        <f t="shared" si="6"/>
        <v>1</v>
      </c>
      <c r="AS7" s="25">
        <f t="shared" si="7"/>
        <v>1</v>
      </c>
      <c r="AT7" s="19" t="str">
        <f t="shared" si="8"/>
        <v>OK</v>
      </c>
      <c r="AU7" s="103" t="s">
        <v>273</v>
      </c>
      <c r="AV7" s="101" t="s">
        <v>276</v>
      </c>
      <c r="AW7" s="11" t="str">
        <f t="shared" si="5"/>
        <v>CUMPLIDA</v>
      </c>
      <c r="BH7" s="81" t="s">
        <v>180</v>
      </c>
      <c r="BJ7" s="90" t="s">
        <v>181</v>
      </c>
      <c r="BL7" s="12"/>
    </row>
    <row r="8" spans="1:64" s="81" customFormat="1" ht="35.1" customHeight="1" x14ac:dyDescent="0.25">
      <c r="A8" s="165"/>
      <c r="B8" s="82"/>
      <c r="C8" s="80" t="s">
        <v>78</v>
      </c>
      <c r="E8" s="167"/>
      <c r="F8" s="82" t="s">
        <v>83</v>
      </c>
      <c r="G8" s="164"/>
      <c r="H8" s="87"/>
      <c r="I8" s="161"/>
      <c r="J8" s="75"/>
      <c r="K8" s="87" t="s">
        <v>88</v>
      </c>
      <c r="L8" s="72" t="s">
        <v>89</v>
      </c>
      <c r="M8" s="87">
        <v>4</v>
      </c>
      <c r="N8" s="87"/>
      <c r="O8" s="87"/>
      <c r="P8" s="31" t="s">
        <v>96</v>
      </c>
      <c r="Q8" s="87"/>
      <c r="R8" s="26"/>
      <c r="S8" s="87"/>
      <c r="T8" s="10">
        <v>1</v>
      </c>
      <c r="U8" s="87" t="s">
        <v>92</v>
      </c>
      <c r="V8" s="26">
        <v>44075</v>
      </c>
      <c r="W8" s="32">
        <v>44255</v>
      </c>
      <c r="X8" s="15"/>
      <c r="Y8" s="28" t="s">
        <v>142</v>
      </c>
      <c r="Z8" s="20"/>
      <c r="AA8" s="21" t="str">
        <f t="shared" si="9"/>
        <v/>
      </c>
      <c r="AB8" s="23" t="str">
        <f t="shared" si="1"/>
        <v/>
      </c>
      <c r="AC8" s="19" t="str">
        <f t="shared" si="2"/>
        <v/>
      </c>
      <c r="AD8" s="16" t="s">
        <v>138</v>
      </c>
      <c r="AE8" s="80"/>
      <c r="AF8" s="11"/>
      <c r="AG8" s="82"/>
      <c r="AH8" s="28"/>
      <c r="AI8" s="20"/>
      <c r="AJ8" s="21"/>
      <c r="AK8" s="22"/>
      <c r="AL8" s="2"/>
      <c r="AM8" s="68"/>
      <c r="AN8" s="66" t="s">
        <v>178</v>
      </c>
      <c r="AO8" s="97">
        <v>44469</v>
      </c>
      <c r="AP8" s="95" t="s">
        <v>185</v>
      </c>
      <c r="AQ8" s="102">
        <v>4</v>
      </c>
      <c r="AR8" s="24">
        <f t="shared" si="6"/>
        <v>1</v>
      </c>
      <c r="AS8" s="25">
        <f t="shared" si="7"/>
        <v>1</v>
      </c>
      <c r="AT8" s="19" t="str">
        <f t="shared" si="8"/>
        <v>OK</v>
      </c>
      <c r="AU8" s="103" t="s">
        <v>273</v>
      </c>
      <c r="AV8" s="101" t="s">
        <v>276</v>
      </c>
      <c r="AW8" s="11" t="str">
        <f t="shared" si="5"/>
        <v>CUMPLIDA</v>
      </c>
      <c r="BH8" s="81" t="s">
        <v>180</v>
      </c>
      <c r="BJ8" s="90" t="s">
        <v>181</v>
      </c>
      <c r="BL8" s="12"/>
    </row>
    <row r="9" spans="1:64" s="81" customFormat="1" ht="35.1" customHeight="1" x14ac:dyDescent="0.25">
      <c r="A9" s="165"/>
      <c r="B9" s="82"/>
      <c r="C9" s="80" t="s">
        <v>78</v>
      </c>
      <c r="E9" s="167"/>
      <c r="F9" s="82" t="s">
        <v>83</v>
      </c>
      <c r="G9" s="165" t="s">
        <v>97</v>
      </c>
      <c r="H9" s="87"/>
      <c r="I9" s="161" t="s">
        <v>98</v>
      </c>
      <c r="J9" s="162" t="s">
        <v>99</v>
      </c>
      <c r="K9" s="87" t="s">
        <v>88</v>
      </c>
      <c r="L9" s="72" t="s">
        <v>89</v>
      </c>
      <c r="M9" s="87">
        <v>2</v>
      </c>
      <c r="N9" s="87"/>
      <c r="O9" s="87"/>
      <c r="P9" s="31" t="s">
        <v>96</v>
      </c>
      <c r="Q9" s="87"/>
      <c r="R9" s="26"/>
      <c r="S9" s="87"/>
      <c r="T9" s="10">
        <v>1</v>
      </c>
      <c r="U9" s="87" t="s">
        <v>91</v>
      </c>
      <c r="V9" s="26">
        <v>44075</v>
      </c>
      <c r="W9" s="32">
        <v>44255</v>
      </c>
      <c r="X9" s="15"/>
      <c r="Y9" s="28" t="s">
        <v>142</v>
      </c>
      <c r="Z9" s="20"/>
      <c r="AA9" s="21" t="str">
        <f t="shared" si="9"/>
        <v/>
      </c>
      <c r="AB9" s="23" t="str">
        <f t="shared" si="1"/>
        <v/>
      </c>
      <c r="AC9" s="19" t="str">
        <f t="shared" si="2"/>
        <v/>
      </c>
      <c r="AD9" s="16" t="s">
        <v>138</v>
      </c>
      <c r="AE9" s="80"/>
      <c r="AF9" s="11"/>
      <c r="AG9" s="82"/>
      <c r="AH9" s="28"/>
      <c r="AI9" s="20"/>
      <c r="AJ9" s="21"/>
      <c r="AK9" s="22"/>
      <c r="AL9" s="2"/>
      <c r="AM9" s="68"/>
      <c r="AN9" s="66" t="s">
        <v>178</v>
      </c>
      <c r="AO9" s="97">
        <v>44469</v>
      </c>
      <c r="AP9" s="95" t="s">
        <v>184</v>
      </c>
      <c r="AQ9" s="102">
        <v>2</v>
      </c>
      <c r="AR9" s="24">
        <f t="shared" si="6"/>
        <v>1</v>
      </c>
      <c r="AS9" s="25">
        <f t="shared" si="7"/>
        <v>1</v>
      </c>
      <c r="AT9" s="19" t="str">
        <f t="shared" si="8"/>
        <v>OK</v>
      </c>
      <c r="AU9" s="103" t="s">
        <v>273</v>
      </c>
      <c r="AV9" s="101" t="s">
        <v>276</v>
      </c>
      <c r="AW9" s="11" t="str">
        <f t="shared" si="5"/>
        <v>CUMPLIDA</v>
      </c>
      <c r="BH9" s="81" t="s">
        <v>180</v>
      </c>
      <c r="BJ9" s="90" t="s">
        <v>181</v>
      </c>
      <c r="BL9" s="12"/>
    </row>
    <row r="10" spans="1:64" s="81" customFormat="1" ht="35.1" customHeight="1" x14ac:dyDescent="0.25">
      <c r="A10" s="165"/>
      <c r="B10" s="82"/>
      <c r="C10" s="80" t="s">
        <v>78</v>
      </c>
      <c r="E10" s="167"/>
      <c r="F10" s="82" t="s">
        <v>83</v>
      </c>
      <c r="G10" s="165"/>
      <c r="H10" s="87"/>
      <c r="I10" s="161"/>
      <c r="J10" s="162"/>
      <c r="K10" s="87" t="s">
        <v>88</v>
      </c>
      <c r="L10" s="72" t="s">
        <v>89</v>
      </c>
      <c r="M10" s="87">
        <v>4</v>
      </c>
      <c r="N10" s="87"/>
      <c r="O10" s="87"/>
      <c r="P10" s="31" t="s">
        <v>96</v>
      </c>
      <c r="Q10" s="87"/>
      <c r="R10" s="26"/>
      <c r="S10" s="87"/>
      <c r="T10" s="10">
        <v>1</v>
      </c>
      <c r="U10" s="87" t="s">
        <v>92</v>
      </c>
      <c r="V10" s="26">
        <v>44075</v>
      </c>
      <c r="W10" s="32">
        <v>44255</v>
      </c>
      <c r="X10" s="15"/>
      <c r="Y10" s="28" t="s">
        <v>142</v>
      </c>
      <c r="Z10" s="20"/>
      <c r="AA10" s="21" t="str">
        <f t="shared" si="9"/>
        <v/>
      </c>
      <c r="AB10" s="23" t="str">
        <f t="shared" si="1"/>
        <v/>
      </c>
      <c r="AC10" s="19" t="str">
        <f t="shared" si="2"/>
        <v/>
      </c>
      <c r="AD10" s="16" t="s">
        <v>138</v>
      </c>
      <c r="AE10" s="80"/>
      <c r="AF10" s="11"/>
      <c r="AG10" s="82"/>
      <c r="AH10" s="28"/>
      <c r="AI10" s="20"/>
      <c r="AJ10" s="21"/>
      <c r="AK10" s="22"/>
      <c r="AL10" s="2"/>
      <c r="AM10" s="68"/>
      <c r="AN10" s="66" t="s">
        <v>178</v>
      </c>
      <c r="AO10" s="97">
        <v>44469</v>
      </c>
      <c r="AP10" s="95" t="s">
        <v>185</v>
      </c>
      <c r="AQ10" s="102">
        <v>4</v>
      </c>
      <c r="AR10" s="24">
        <f t="shared" si="6"/>
        <v>1</v>
      </c>
      <c r="AS10" s="25">
        <f t="shared" si="7"/>
        <v>1</v>
      </c>
      <c r="AT10" s="19" t="str">
        <f t="shared" si="8"/>
        <v>OK</v>
      </c>
      <c r="AU10" s="103" t="s">
        <v>273</v>
      </c>
      <c r="AV10" s="101" t="s">
        <v>276</v>
      </c>
      <c r="AW10" s="11" t="str">
        <f t="shared" si="5"/>
        <v>CUMPLIDA</v>
      </c>
      <c r="BH10" s="81" t="s">
        <v>180</v>
      </c>
      <c r="BJ10" s="90" t="s">
        <v>181</v>
      </c>
      <c r="BL10" s="12"/>
    </row>
    <row r="11" spans="1:64" s="81" customFormat="1" ht="35.1" customHeight="1" x14ac:dyDescent="0.25">
      <c r="A11" s="165"/>
      <c r="B11" s="82"/>
      <c r="C11" s="80" t="s">
        <v>78</v>
      </c>
      <c r="E11" s="167"/>
      <c r="F11" s="82" t="s">
        <v>83</v>
      </c>
      <c r="G11" s="164" t="s">
        <v>100</v>
      </c>
      <c r="H11" s="87"/>
      <c r="I11" s="161" t="s">
        <v>101</v>
      </c>
      <c r="J11" s="163" t="s">
        <v>102</v>
      </c>
      <c r="K11" s="87" t="s">
        <v>88</v>
      </c>
      <c r="L11" s="72" t="s">
        <v>89</v>
      </c>
      <c r="M11" s="87">
        <v>2</v>
      </c>
      <c r="N11" s="87"/>
      <c r="O11" s="87"/>
      <c r="P11" s="31" t="s">
        <v>96</v>
      </c>
      <c r="Q11" s="87"/>
      <c r="R11" s="26"/>
      <c r="S11" s="87"/>
      <c r="T11" s="10">
        <v>1</v>
      </c>
      <c r="U11" s="87" t="s">
        <v>91</v>
      </c>
      <c r="V11" s="26">
        <v>44075</v>
      </c>
      <c r="W11" s="32">
        <v>44255</v>
      </c>
      <c r="X11" s="15"/>
      <c r="Y11" s="28" t="s">
        <v>143</v>
      </c>
      <c r="Z11" s="20"/>
      <c r="AA11" s="21" t="str">
        <f t="shared" si="9"/>
        <v/>
      </c>
      <c r="AB11" s="23" t="str">
        <f t="shared" si="1"/>
        <v/>
      </c>
      <c r="AC11" s="19" t="str">
        <f t="shared" si="2"/>
        <v/>
      </c>
      <c r="AD11" s="16" t="s">
        <v>138</v>
      </c>
      <c r="AE11" s="80"/>
      <c r="AF11" s="11"/>
      <c r="AG11" s="82"/>
      <c r="AH11" s="29"/>
      <c r="AI11" s="20"/>
      <c r="AJ11" s="21"/>
      <c r="AK11" s="22"/>
      <c r="AL11" s="2"/>
      <c r="AM11" s="68"/>
      <c r="AN11" s="66" t="s">
        <v>178</v>
      </c>
      <c r="AO11" s="97">
        <v>44469</v>
      </c>
      <c r="AP11" s="95" t="s">
        <v>184</v>
      </c>
      <c r="AQ11" s="102">
        <v>2</v>
      </c>
      <c r="AR11" s="24">
        <f t="shared" si="6"/>
        <v>1</v>
      </c>
      <c r="AS11" s="25">
        <f t="shared" si="7"/>
        <v>1</v>
      </c>
      <c r="AT11" s="19" t="str">
        <f t="shared" si="8"/>
        <v>OK</v>
      </c>
      <c r="AU11" s="103" t="s">
        <v>273</v>
      </c>
      <c r="AV11" s="101" t="s">
        <v>276</v>
      </c>
      <c r="AW11" s="11" t="str">
        <f t="shared" si="5"/>
        <v>CUMPLIDA</v>
      </c>
      <c r="BH11" s="81" t="s">
        <v>180</v>
      </c>
      <c r="BJ11" s="90" t="s">
        <v>181</v>
      </c>
      <c r="BL11" s="12"/>
    </row>
    <row r="12" spans="1:64" s="81" customFormat="1" ht="35.1" customHeight="1" x14ac:dyDescent="0.25">
      <c r="A12" s="165"/>
      <c r="B12" s="82"/>
      <c r="C12" s="80" t="s">
        <v>78</v>
      </c>
      <c r="E12" s="167"/>
      <c r="F12" s="82" t="s">
        <v>83</v>
      </c>
      <c r="G12" s="164"/>
      <c r="H12" s="87"/>
      <c r="I12" s="161"/>
      <c r="J12" s="163"/>
      <c r="K12" s="87" t="s">
        <v>88</v>
      </c>
      <c r="L12" s="72" t="s">
        <v>89</v>
      </c>
      <c r="M12" s="87">
        <v>4</v>
      </c>
      <c r="N12" s="87"/>
      <c r="O12" s="87"/>
      <c r="P12" s="31" t="s">
        <v>96</v>
      </c>
      <c r="Q12" s="87"/>
      <c r="R12" s="26"/>
      <c r="S12" s="87"/>
      <c r="T12" s="10">
        <v>1</v>
      </c>
      <c r="U12" s="87" t="s">
        <v>92</v>
      </c>
      <c r="V12" s="26">
        <v>44075</v>
      </c>
      <c r="W12" s="32">
        <v>44255</v>
      </c>
      <c r="X12" s="15"/>
      <c r="Y12" s="86" t="s">
        <v>144</v>
      </c>
      <c r="Z12" s="20"/>
      <c r="AA12" s="21" t="str">
        <f t="shared" si="9"/>
        <v/>
      </c>
      <c r="AB12" s="23" t="str">
        <f t="shared" si="1"/>
        <v/>
      </c>
      <c r="AC12" s="19" t="str">
        <f t="shared" si="2"/>
        <v/>
      </c>
      <c r="AD12" s="16" t="s">
        <v>138</v>
      </c>
      <c r="AE12" s="80"/>
      <c r="AF12" s="11"/>
      <c r="AG12" s="82"/>
      <c r="AH12" s="86"/>
      <c r="AI12" s="20"/>
      <c r="AJ12" s="21"/>
      <c r="AK12" s="22"/>
      <c r="AL12" s="2"/>
      <c r="AM12" s="68"/>
      <c r="AN12" s="66" t="s">
        <v>178</v>
      </c>
      <c r="AO12" s="97">
        <v>44469</v>
      </c>
      <c r="AP12" s="95" t="s">
        <v>185</v>
      </c>
      <c r="AQ12" s="102">
        <v>4</v>
      </c>
      <c r="AR12" s="24">
        <f t="shared" si="6"/>
        <v>1</v>
      </c>
      <c r="AS12" s="25">
        <f t="shared" si="7"/>
        <v>1</v>
      </c>
      <c r="AT12" s="19" t="str">
        <f t="shared" si="8"/>
        <v>OK</v>
      </c>
      <c r="AU12" s="103" t="s">
        <v>273</v>
      </c>
      <c r="AV12" s="101" t="s">
        <v>276</v>
      </c>
      <c r="AW12" s="11" t="str">
        <f t="shared" si="5"/>
        <v>CUMPLIDA</v>
      </c>
      <c r="BH12" s="81" t="s">
        <v>180</v>
      </c>
      <c r="BJ12" s="90" t="s">
        <v>181</v>
      </c>
      <c r="BL12" s="12"/>
    </row>
    <row r="13" spans="1:64" s="81" customFormat="1" ht="35.1" customHeight="1" x14ac:dyDescent="0.25">
      <c r="A13" s="165"/>
      <c r="B13" s="82"/>
      <c r="C13" s="80" t="s">
        <v>78</v>
      </c>
      <c r="E13" s="167"/>
      <c r="F13" s="82" t="s">
        <v>83</v>
      </c>
      <c r="G13" s="164"/>
      <c r="H13" s="87" t="s">
        <v>177</v>
      </c>
      <c r="I13" s="161"/>
      <c r="J13" s="163"/>
      <c r="K13" s="72" t="s">
        <v>103</v>
      </c>
      <c r="L13" s="87" t="s">
        <v>81</v>
      </c>
      <c r="M13" s="87">
        <v>1</v>
      </c>
      <c r="N13" s="87"/>
      <c r="O13" s="87"/>
      <c r="P13" s="31" t="s">
        <v>96</v>
      </c>
      <c r="Q13" s="87"/>
      <c r="R13" s="26"/>
      <c r="S13" s="87"/>
      <c r="T13" s="10">
        <v>1</v>
      </c>
      <c r="U13" s="87" t="s">
        <v>104</v>
      </c>
      <c r="V13" s="26">
        <v>44075</v>
      </c>
      <c r="W13" s="32">
        <v>44255</v>
      </c>
      <c r="X13" s="15">
        <v>44286</v>
      </c>
      <c r="Y13" s="65" t="s">
        <v>167</v>
      </c>
      <c r="Z13" s="20">
        <v>1</v>
      </c>
      <c r="AA13" s="21">
        <f t="shared" si="9"/>
        <v>1</v>
      </c>
      <c r="AB13" s="23">
        <f t="shared" si="1"/>
        <v>1</v>
      </c>
      <c r="AC13" s="19" t="str">
        <f t="shared" si="2"/>
        <v>OK</v>
      </c>
      <c r="AD13" s="67"/>
      <c r="AE13" s="80"/>
      <c r="AF13" s="11" t="str">
        <f t="shared" ref="AF13:AF14" si="10">IF(AB13=100%,IF(AB13&gt;25%,"CUMPLIDA","PENDIENTE"),IF(AB13&lt;25%,"INCUMPLIDA","PENDIENTE"))</f>
        <v>CUMPLIDA</v>
      </c>
      <c r="AG13" s="82"/>
      <c r="AH13" s="86"/>
      <c r="AJ13" s="21"/>
      <c r="AK13" s="22"/>
      <c r="AL13" s="2"/>
      <c r="AM13" s="16"/>
      <c r="AN13" s="66" t="s">
        <v>178</v>
      </c>
      <c r="AO13" s="97">
        <v>44469</v>
      </c>
      <c r="AP13" s="95" t="s">
        <v>186</v>
      </c>
      <c r="AQ13" s="102">
        <v>1</v>
      </c>
      <c r="AR13" s="24">
        <f t="shared" si="6"/>
        <v>1</v>
      </c>
      <c r="AS13" s="25">
        <f t="shared" si="7"/>
        <v>1</v>
      </c>
      <c r="AT13" s="19" t="str">
        <f t="shared" si="8"/>
        <v>OK</v>
      </c>
      <c r="AU13" s="103" t="s">
        <v>273</v>
      </c>
      <c r="AV13" s="101" t="s">
        <v>276</v>
      </c>
      <c r="AW13" s="11" t="str">
        <f t="shared" si="5"/>
        <v>CUMPLIDA</v>
      </c>
      <c r="BH13" s="81" t="s">
        <v>180</v>
      </c>
      <c r="BJ13" s="90" t="s">
        <v>181</v>
      </c>
      <c r="BL13" s="12"/>
    </row>
    <row r="14" spans="1:64" s="81" customFormat="1" ht="35.1" customHeight="1" x14ac:dyDescent="0.25">
      <c r="A14" s="165"/>
      <c r="B14" s="82"/>
      <c r="C14" s="80" t="s">
        <v>78</v>
      </c>
      <c r="E14" s="167"/>
      <c r="F14" s="82" t="s">
        <v>83</v>
      </c>
      <c r="G14" s="96" t="s">
        <v>105</v>
      </c>
      <c r="H14" s="87"/>
      <c r="I14" s="98" t="s">
        <v>106</v>
      </c>
      <c r="J14" s="75" t="s">
        <v>107</v>
      </c>
      <c r="K14" s="87" t="s">
        <v>108</v>
      </c>
      <c r="L14" s="87" t="s">
        <v>109</v>
      </c>
      <c r="M14" s="87">
        <v>1</v>
      </c>
      <c r="N14" s="87"/>
      <c r="O14" s="87"/>
      <c r="P14" s="31" t="s">
        <v>135</v>
      </c>
      <c r="Q14" s="87"/>
      <c r="R14" s="26"/>
      <c r="S14" s="87"/>
      <c r="T14" s="10">
        <v>1</v>
      </c>
      <c r="U14" s="87" t="s">
        <v>110</v>
      </c>
      <c r="V14" s="26">
        <v>44075</v>
      </c>
      <c r="W14" s="32">
        <v>44377</v>
      </c>
      <c r="X14" s="27">
        <v>44286</v>
      </c>
      <c r="Y14" s="80"/>
      <c r="AA14" s="21" t="str">
        <f>(IF(Z14="","",IF(OR($M14=0,$M14="",$X14=""),"",Z14/$M14)))</f>
        <v/>
      </c>
      <c r="AB14" s="23" t="str">
        <f t="shared" si="1"/>
        <v/>
      </c>
      <c r="AC14" s="19" t="str">
        <f>IF(Z14="","",IF(AB14&lt;100%, IF(AB14&lt;25%, "ALERTA","EN TERMINO"), IF(AB14=100%, "OK", "EN TERMINO")))</f>
        <v/>
      </c>
      <c r="AD14" s="64" t="s">
        <v>136</v>
      </c>
      <c r="AE14" s="80"/>
      <c r="AF14" s="11" t="str">
        <f t="shared" si="10"/>
        <v>PENDIENTE</v>
      </c>
      <c r="AG14" s="70">
        <v>44377</v>
      </c>
      <c r="AH14" s="29" t="s">
        <v>169</v>
      </c>
      <c r="AI14" s="81">
        <v>1</v>
      </c>
      <c r="AJ14" s="24">
        <f t="shared" ref="AJ14" si="11">IF(AI14="","",IF(OR($M14=0,$M14="",AG14=""),"",AI14/$M14))</f>
        <v>1</v>
      </c>
      <c r="AK14" s="25">
        <f t="shared" ref="AK14" si="12">(IF(OR($T14="",AJ14=""),"",IF(OR($T14=0,AJ14=0),0,IF((AJ14*100%)/$T14&gt;100%,100%,(AJ14*100%)/$T14))))</f>
        <v>1</v>
      </c>
      <c r="AL14" s="19" t="str">
        <f t="shared" ref="AL14" si="13">IF(AI14="","",IF(AK14&lt;100%, IF(AK14&lt;50%, "ALERTA","EN TERMINO"), IF(AK14=100%, "OK", "EN TERMINO")))</f>
        <v>OK</v>
      </c>
      <c r="AM14" s="69" t="s">
        <v>170</v>
      </c>
      <c r="AN14" s="66" t="s">
        <v>178</v>
      </c>
      <c r="AO14" s="97">
        <v>44469</v>
      </c>
      <c r="AP14" s="95" t="s">
        <v>187</v>
      </c>
      <c r="AQ14" s="102">
        <v>1</v>
      </c>
      <c r="AR14" s="24">
        <f t="shared" si="6"/>
        <v>1</v>
      </c>
      <c r="AS14" s="25">
        <f t="shared" si="7"/>
        <v>1</v>
      </c>
      <c r="AT14" s="19" t="str">
        <f t="shared" si="8"/>
        <v>OK</v>
      </c>
      <c r="AU14" s="103" t="s">
        <v>273</v>
      </c>
      <c r="AV14" s="101" t="s">
        <v>276</v>
      </c>
      <c r="AW14" s="11" t="str">
        <f t="shared" si="5"/>
        <v>CUMPLIDA</v>
      </c>
      <c r="BH14" s="81" t="s">
        <v>180</v>
      </c>
      <c r="BJ14" s="90" t="s">
        <v>181</v>
      </c>
      <c r="BL14" s="12"/>
    </row>
    <row r="15" spans="1:64" s="81" customFormat="1" ht="35.1" customHeight="1" x14ac:dyDescent="0.25">
      <c r="A15" s="165"/>
      <c r="B15" s="82"/>
      <c r="C15" s="80" t="s">
        <v>78</v>
      </c>
      <c r="E15" s="167"/>
      <c r="F15" s="82" t="s">
        <v>83</v>
      </c>
      <c r="G15" s="165" t="s">
        <v>80</v>
      </c>
      <c r="H15" s="87"/>
      <c r="I15" s="161" t="s">
        <v>111</v>
      </c>
      <c r="J15" s="162"/>
      <c r="K15" s="87" t="s">
        <v>88</v>
      </c>
      <c r="L15" s="72" t="s">
        <v>89</v>
      </c>
      <c r="M15" s="87">
        <v>2</v>
      </c>
      <c r="N15" s="87"/>
      <c r="O15" s="87"/>
      <c r="P15" s="31" t="s">
        <v>95</v>
      </c>
      <c r="Q15" s="87"/>
      <c r="R15" s="26"/>
      <c r="S15" s="87"/>
      <c r="T15" s="10">
        <v>1</v>
      </c>
      <c r="U15" s="87" t="s">
        <v>112</v>
      </c>
      <c r="V15" s="26">
        <v>44075</v>
      </c>
      <c r="W15" s="32">
        <v>44255</v>
      </c>
      <c r="X15" s="15"/>
      <c r="Y15" s="28" t="s">
        <v>141</v>
      </c>
      <c r="Z15" s="20"/>
      <c r="AA15" s="21" t="str">
        <f t="shared" ref="AA15:AA18" si="14">(IF(Z15="","",IF(OR($M15=0,$M15="",X15=""),"",Z15/$M15)))</f>
        <v/>
      </c>
      <c r="AB15" s="23" t="str">
        <f t="shared" si="1"/>
        <v/>
      </c>
      <c r="AC15" s="19" t="str">
        <f t="shared" ref="AC15:AC18" si="15">IF(Z15="","",IF(AB15&lt;100%, IF(AB15&lt;25%, "ALERTA","EN TERMINO"), IF(AB15=100%, "OK", "EN TERMINO")))</f>
        <v/>
      </c>
      <c r="AD15" s="16" t="s">
        <v>138</v>
      </c>
      <c r="AE15" s="80"/>
      <c r="AF15" s="11"/>
      <c r="AG15" s="82"/>
      <c r="AH15" s="28"/>
      <c r="AI15" s="20"/>
      <c r="AK15" s="22"/>
      <c r="AL15" s="2"/>
      <c r="AM15" s="68"/>
      <c r="AN15" s="66" t="s">
        <v>178</v>
      </c>
      <c r="AO15" s="97">
        <v>44469</v>
      </c>
      <c r="AP15" s="95" t="s">
        <v>184</v>
      </c>
      <c r="AQ15" s="102">
        <v>2</v>
      </c>
      <c r="AR15" s="24">
        <f t="shared" si="6"/>
        <v>1</v>
      </c>
      <c r="AS15" s="25">
        <f t="shared" si="7"/>
        <v>1</v>
      </c>
      <c r="AT15" s="19" t="str">
        <f t="shared" si="8"/>
        <v>OK</v>
      </c>
      <c r="AU15" s="103" t="s">
        <v>273</v>
      </c>
      <c r="AV15" s="101" t="s">
        <v>276</v>
      </c>
      <c r="AW15" s="11" t="str">
        <f t="shared" si="5"/>
        <v>CUMPLIDA</v>
      </c>
      <c r="BH15" s="81" t="s">
        <v>180</v>
      </c>
      <c r="BJ15" s="90" t="s">
        <v>181</v>
      </c>
      <c r="BL15" s="12"/>
    </row>
    <row r="16" spans="1:64" s="81" customFormat="1" ht="35.1" customHeight="1" x14ac:dyDescent="0.25">
      <c r="A16" s="165"/>
      <c r="B16" s="82"/>
      <c r="C16" s="80" t="s">
        <v>78</v>
      </c>
      <c r="E16" s="167"/>
      <c r="F16" s="82" t="s">
        <v>83</v>
      </c>
      <c r="G16" s="165"/>
      <c r="H16" s="87"/>
      <c r="I16" s="161"/>
      <c r="J16" s="162"/>
      <c r="K16" s="30" t="s">
        <v>88</v>
      </c>
      <c r="L16" s="73" t="s">
        <v>89</v>
      </c>
      <c r="M16" s="30">
        <v>4</v>
      </c>
      <c r="N16" s="30"/>
      <c r="O16" s="87"/>
      <c r="P16" s="31" t="s">
        <v>95</v>
      </c>
      <c r="Q16" s="33"/>
      <c r="R16" s="30"/>
      <c r="S16" s="30"/>
      <c r="T16" s="10">
        <v>1</v>
      </c>
      <c r="U16" s="34" t="s">
        <v>92</v>
      </c>
      <c r="V16" s="26">
        <v>44075</v>
      </c>
      <c r="W16" s="32">
        <v>44255</v>
      </c>
      <c r="X16" s="15"/>
      <c r="Y16" s="86" t="s">
        <v>144</v>
      </c>
      <c r="Z16" s="20"/>
      <c r="AA16" s="21" t="str">
        <f t="shared" si="14"/>
        <v/>
      </c>
      <c r="AB16" s="23" t="str">
        <f t="shared" si="1"/>
        <v/>
      </c>
      <c r="AC16" s="19" t="str">
        <f t="shared" si="15"/>
        <v/>
      </c>
      <c r="AD16" s="16" t="s">
        <v>138</v>
      </c>
      <c r="AE16" s="80"/>
      <c r="AF16" s="11"/>
      <c r="AG16" s="82"/>
      <c r="AH16" s="86"/>
      <c r="AI16" s="20"/>
      <c r="AK16" s="22"/>
      <c r="AL16" s="2"/>
      <c r="AM16" s="68"/>
      <c r="AN16" s="66" t="s">
        <v>178</v>
      </c>
      <c r="AO16" s="97">
        <v>44469</v>
      </c>
      <c r="AP16" s="95" t="s">
        <v>185</v>
      </c>
      <c r="AQ16" s="30">
        <v>4</v>
      </c>
      <c r="AR16" s="24">
        <f t="shared" si="6"/>
        <v>1</v>
      </c>
      <c r="AS16" s="25">
        <f t="shared" si="7"/>
        <v>1</v>
      </c>
      <c r="AT16" s="19" t="str">
        <f t="shared" si="8"/>
        <v>OK</v>
      </c>
      <c r="AU16" s="103" t="s">
        <v>273</v>
      </c>
      <c r="AV16" s="101" t="s">
        <v>276</v>
      </c>
      <c r="AW16" s="11" t="str">
        <f t="shared" si="5"/>
        <v>CUMPLIDA</v>
      </c>
      <c r="BH16" s="81" t="s">
        <v>180</v>
      </c>
      <c r="BJ16" s="90" t="s">
        <v>181</v>
      </c>
      <c r="BL16" s="12"/>
    </row>
    <row r="17" spans="1:68" s="81" customFormat="1" ht="35.1" customHeight="1" x14ac:dyDescent="0.25">
      <c r="A17" s="165"/>
      <c r="B17" s="82"/>
      <c r="C17" s="80" t="s">
        <v>78</v>
      </c>
      <c r="E17" s="167"/>
      <c r="F17" s="82" t="s">
        <v>83</v>
      </c>
      <c r="G17" s="165" t="s">
        <v>113</v>
      </c>
      <c r="I17" s="161" t="s">
        <v>114</v>
      </c>
      <c r="J17" s="161"/>
      <c r="K17" s="80" t="s">
        <v>88</v>
      </c>
      <c r="L17" s="77" t="s">
        <v>89</v>
      </c>
      <c r="M17" s="81">
        <v>2</v>
      </c>
      <c r="P17" s="80" t="s">
        <v>96</v>
      </c>
      <c r="T17" s="10">
        <v>1</v>
      </c>
      <c r="U17" s="80" t="s">
        <v>112</v>
      </c>
      <c r="V17" s="82">
        <v>44075</v>
      </c>
      <c r="W17" s="35">
        <v>44255</v>
      </c>
      <c r="X17" s="15"/>
      <c r="Y17" s="86" t="s">
        <v>144</v>
      </c>
      <c r="Z17" s="20"/>
      <c r="AA17" s="21" t="str">
        <f t="shared" si="14"/>
        <v/>
      </c>
      <c r="AB17" s="23" t="str">
        <f t="shared" si="1"/>
        <v/>
      </c>
      <c r="AC17" s="19" t="str">
        <f t="shared" si="15"/>
        <v/>
      </c>
      <c r="AD17" s="16" t="s">
        <v>138</v>
      </c>
      <c r="AF17" s="11"/>
      <c r="AG17" s="82"/>
      <c r="AH17" s="28"/>
      <c r="AI17" s="20"/>
      <c r="AK17" s="22"/>
      <c r="AL17" s="2"/>
      <c r="AM17" s="68"/>
      <c r="AN17" s="66" t="s">
        <v>178</v>
      </c>
      <c r="AO17" s="97">
        <v>44469</v>
      </c>
      <c r="AP17" s="95" t="s">
        <v>184</v>
      </c>
      <c r="AQ17" s="100">
        <v>2</v>
      </c>
      <c r="AR17" s="24">
        <f t="shared" si="6"/>
        <v>1</v>
      </c>
      <c r="AS17" s="25">
        <f t="shared" si="7"/>
        <v>1</v>
      </c>
      <c r="AT17" s="19" t="str">
        <f t="shared" si="8"/>
        <v>OK</v>
      </c>
      <c r="AU17" s="103" t="s">
        <v>273</v>
      </c>
      <c r="AV17" s="101" t="s">
        <v>276</v>
      </c>
      <c r="AW17" s="11" t="str">
        <f t="shared" si="5"/>
        <v>CUMPLIDA</v>
      </c>
      <c r="BH17" s="81" t="s">
        <v>180</v>
      </c>
      <c r="BJ17" s="90" t="s">
        <v>181</v>
      </c>
      <c r="BL17" s="12"/>
    </row>
    <row r="18" spans="1:68" s="81" customFormat="1" ht="35.1" customHeight="1" x14ac:dyDescent="0.25">
      <c r="A18" s="165"/>
      <c r="B18" s="82"/>
      <c r="C18" s="80" t="s">
        <v>78</v>
      </c>
      <c r="E18" s="167"/>
      <c r="F18" s="82" t="s">
        <v>83</v>
      </c>
      <c r="G18" s="165"/>
      <c r="I18" s="161"/>
      <c r="J18" s="161"/>
      <c r="K18" s="80" t="s">
        <v>88</v>
      </c>
      <c r="L18" s="77" t="s">
        <v>89</v>
      </c>
      <c r="M18" s="81">
        <v>4</v>
      </c>
      <c r="P18" s="80" t="s">
        <v>96</v>
      </c>
      <c r="T18" s="10">
        <v>1</v>
      </c>
      <c r="U18" s="80" t="s">
        <v>92</v>
      </c>
      <c r="V18" s="82">
        <v>44075</v>
      </c>
      <c r="W18" s="35">
        <v>44255</v>
      </c>
      <c r="X18" s="15"/>
      <c r="Y18" s="86" t="s">
        <v>144</v>
      </c>
      <c r="Z18" s="20"/>
      <c r="AA18" s="21" t="str">
        <f t="shared" si="14"/>
        <v/>
      </c>
      <c r="AB18" s="23" t="str">
        <f t="shared" si="1"/>
        <v/>
      </c>
      <c r="AC18" s="19" t="str">
        <f t="shared" si="15"/>
        <v/>
      </c>
      <c r="AD18" s="16" t="s">
        <v>138</v>
      </c>
      <c r="AF18" s="11"/>
      <c r="AG18" s="82"/>
      <c r="AH18" s="86"/>
      <c r="AI18" s="20"/>
      <c r="AK18" s="22"/>
      <c r="AL18" s="2"/>
      <c r="AM18" s="68"/>
      <c r="AN18" s="66" t="s">
        <v>178</v>
      </c>
      <c r="AO18" s="97">
        <v>44469</v>
      </c>
      <c r="AP18" s="95" t="s">
        <v>185</v>
      </c>
      <c r="AQ18" s="100">
        <v>4</v>
      </c>
      <c r="AR18" s="24">
        <f t="shared" si="6"/>
        <v>1</v>
      </c>
      <c r="AS18" s="25">
        <f t="shared" si="7"/>
        <v>1</v>
      </c>
      <c r="AT18" s="19" t="str">
        <f t="shared" si="8"/>
        <v>OK</v>
      </c>
      <c r="AU18" s="103" t="s">
        <v>273</v>
      </c>
      <c r="AV18" s="101" t="s">
        <v>276</v>
      </c>
      <c r="AW18" s="11" t="str">
        <f t="shared" si="5"/>
        <v>CUMPLIDA</v>
      </c>
      <c r="BH18" s="81" t="s">
        <v>180</v>
      </c>
      <c r="BJ18" s="90" t="s">
        <v>181</v>
      </c>
      <c r="BL18" s="12"/>
    </row>
    <row r="19" spans="1:68" s="81" customFormat="1" ht="35.1" customHeight="1" x14ac:dyDescent="0.25">
      <c r="A19" s="165">
        <v>70</v>
      </c>
      <c r="B19" s="166">
        <v>44258</v>
      </c>
      <c r="C19" s="161" t="s">
        <v>78</v>
      </c>
      <c r="E19" s="167" t="s">
        <v>131</v>
      </c>
      <c r="F19" s="165" t="s">
        <v>129</v>
      </c>
      <c r="G19" s="165" t="s">
        <v>130</v>
      </c>
      <c r="I19" s="161" t="s">
        <v>134</v>
      </c>
      <c r="J19" s="163" t="s">
        <v>147</v>
      </c>
      <c r="K19" s="76" t="s">
        <v>149</v>
      </c>
      <c r="L19" s="80" t="s">
        <v>152</v>
      </c>
      <c r="M19" s="81">
        <v>1</v>
      </c>
      <c r="P19" s="83" t="s">
        <v>165</v>
      </c>
      <c r="T19" s="10">
        <v>1</v>
      </c>
      <c r="U19" s="80" t="s">
        <v>161</v>
      </c>
      <c r="V19" s="81" t="s">
        <v>155</v>
      </c>
      <c r="W19" s="66" t="s">
        <v>156</v>
      </c>
      <c r="X19" s="82">
        <v>44377</v>
      </c>
      <c r="Y19" s="92" t="s">
        <v>171</v>
      </c>
      <c r="Z19" s="81">
        <v>0</v>
      </c>
      <c r="AA19" s="21">
        <f t="shared" ref="AA19:AA21" si="16">(IF(Z19="","",IF(OR($M19=0,$M19="",X19=""),"",Z19/$M19)))</f>
        <v>0</v>
      </c>
      <c r="AB19" s="23">
        <f t="shared" ref="AB19:AB21" si="17">(IF(OR($T19="",AA19=""),"",IF(OR($T19=0,AA19=0),0,IF((AA19*100%)/$T19&gt;100%,100%,(AA19*100%)/$T19))))</f>
        <v>0</v>
      </c>
      <c r="AC19" s="19" t="str">
        <f t="shared" ref="AC19:AC21" si="18">IF(Z19="","",IF(AB19&lt;100%, IF(AB19&lt;25%, "ALERTA","EN TERMINO"), IF(AB19=100%, "OK", "EN TERMINO")))</f>
        <v>ALERTA</v>
      </c>
      <c r="AD19" s="93" t="s">
        <v>175</v>
      </c>
      <c r="AF19" s="11" t="str">
        <f t="shared" ref="AF19:AF21" si="19">IF(AB19=100%,IF(AB19&gt;25%,"CUMPLIDA","PENDIENTE"),IF(AB19&lt;25%,"INCUMPLIDA","PENDIENTE"))</f>
        <v>INCUMPLIDA</v>
      </c>
      <c r="AN19" s="66" t="s">
        <v>178</v>
      </c>
      <c r="AO19" s="97">
        <v>44469</v>
      </c>
      <c r="AP19" s="95" t="s">
        <v>188</v>
      </c>
      <c r="AQ19" s="81">
        <v>1</v>
      </c>
      <c r="AR19" s="24">
        <f t="shared" si="6"/>
        <v>1</v>
      </c>
      <c r="AS19" s="25">
        <f t="shared" si="7"/>
        <v>1</v>
      </c>
      <c r="AT19" s="19" t="str">
        <f t="shared" si="8"/>
        <v>OK</v>
      </c>
      <c r="AU19" s="103" t="s">
        <v>273</v>
      </c>
      <c r="AV19" s="101" t="s">
        <v>276</v>
      </c>
      <c r="AW19" s="11" t="str">
        <f t="shared" si="5"/>
        <v>CUMPLIDA</v>
      </c>
      <c r="BH19" s="81" t="s">
        <v>180</v>
      </c>
      <c r="BJ19" s="90" t="s">
        <v>181</v>
      </c>
      <c r="BL19" s="12"/>
    </row>
    <row r="20" spans="1:68" s="81" customFormat="1" ht="35.1" customHeight="1" x14ac:dyDescent="0.25">
      <c r="A20" s="165"/>
      <c r="B20" s="166"/>
      <c r="C20" s="161"/>
      <c r="E20" s="167"/>
      <c r="F20" s="165"/>
      <c r="G20" s="165"/>
      <c r="I20" s="161"/>
      <c r="J20" s="163"/>
      <c r="K20" s="79" t="s">
        <v>150</v>
      </c>
      <c r="L20" s="80" t="s">
        <v>153</v>
      </c>
      <c r="M20" s="81">
        <v>1</v>
      </c>
      <c r="P20" s="83" t="s">
        <v>166</v>
      </c>
      <c r="T20" s="10">
        <v>1</v>
      </c>
      <c r="U20" s="80" t="s">
        <v>162</v>
      </c>
      <c r="V20" s="81" t="s">
        <v>157</v>
      </c>
      <c r="W20" s="81" t="s">
        <v>158</v>
      </c>
      <c r="X20" s="82">
        <v>44377</v>
      </c>
      <c r="Y20" s="9" t="s">
        <v>172</v>
      </c>
      <c r="Z20" s="71">
        <v>0.05</v>
      </c>
      <c r="AA20" s="21">
        <f t="shared" si="16"/>
        <v>0.05</v>
      </c>
      <c r="AB20" s="23">
        <f t="shared" si="17"/>
        <v>0.05</v>
      </c>
      <c r="AC20" s="19" t="str">
        <f t="shared" si="18"/>
        <v>ALERTA</v>
      </c>
      <c r="AD20" s="94" t="s">
        <v>173</v>
      </c>
      <c r="AF20" s="11" t="str">
        <f>IF(AB20=100%,IF(AB20&gt;25%,"CUMPLIDA","PENDIENTE"),IF(AB20&lt;25%,"ATENCIÓN","PENDIENTE"))</f>
        <v>ATENCIÓN</v>
      </c>
      <c r="AN20" s="1" t="s">
        <v>145</v>
      </c>
      <c r="AO20" s="128">
        <v>44469</v>
      </c>
      <c r="AP20" s="129" t="s">
        <v>274</v>
      </c>
      <c r="AQ20" s="130">
        <v>0.25</v>
      </c>
      <c r="AR20" s="131">
        <f>(IF(AQ20="","",IF(OR($M20=0,$M20="",AO20=""),"",AQ20/$M20)))</f>
        <v>0.25</v>
      </c>
      <c r="AS20" s="132">
        <f t="shared" si="7"/>
        <v>0.25</v>
      </c>
      <c r="AT20" s="133" t="str">
        <f>IF(AQ20="","",IF(AS20&lt;100%, IF(AS20&lt;25%, "ALERTA","EN TERMINO"), IF(AS20=100%, "OK", "EN TERMINO")))</f>
        <v>EN TERMINO</v>
      </c>
      <c r="AU20" s="134" t="s">
        <v>275</v>
      </c>
      <c r="AV20" s="101" t="s">
        <v>276</v>
      </c>
      <c r="AW20" s="135" t="str">
        <f>IF(AS20=100%,IF(AS20&gt;50%,"CUMPLIDA","PENDIENTE"),IF(AS20&lt;50%,"ATENCIÓN","PENDIENTE"))</f>
        <v>ATENCIÓN</v>
      </c>
      <c r="AX20" s="128">
        <v>44517</v>
      </c>
      <c r="AY20" s="134" t="s">
        <v>277</v>
      </c>
      <c r="AZ20" s="130">
        <v>0.25</v>
      </c>
      <c r="BA20" s="131">
        <f>(IF(AZ20="","",IF(OR($M20=0,$M20="",AX20=""),"",AZ20/$M20)))</f>
        <v>0.25</v>
      </c>
      <c r="BB20" s="132">
        <f>(IF(OR($T20="",BA20=""),"",IF(OR($T20=0,BA20=0),0,IF((BA20*100%)/$T20&gt;100%,100%,(BA20*100%)/$T20))))</f>
        <v>0.25</v>
      </c>
      <c r="BC20" s="133" t="str">
        <f t="shared" ref="BC20" si="20">IF(AZ20="","",IF(BB20&lt;100%, IF(BB20&lt;25%, "ALERTA","EN TERMINO"), IF(BB20=100%, "OK", "EN TERMINO")))</f>
        <v>EN TERMINO</v>
      </c>
      <c r="BD20" s="137" t="s">
        <v>278</v>
      </c>
      <c r="BE20" s="101" t="s">
        <v>276</v>
      </c>
      <c r="BF20" s="135" t="str">
        <f>IF(BB20=100%,IF(BB20&gt;50%,"CUMPLIDA","PENDIENTE"),IF(BB20&lt;50%,"ATENCIÓN","PENDIENTE"))</f>
        <v>ATENCIÓN</v>
      </c>
      <c r="BG20" s="135" t="str">
        <f>IF(BB20=100%,IF(BB20&gt;50%,"CUMPLIDA","PENDIENTE"),IF(BB20&lt;50%,"ATENCIÓN","PENDIENTE"))</f>
        <v>ATENCIÓN</v>
      </c>
      <c r="BH20" s="100" t="s">
        <v>180</v>
      </c>
      <c r="BI20" s="130"/>
      <c r="BJ20" s="130"/>
      <c r="BK20" s="130"/>
      <c r="BL20" s="130"/>
      <c r="BM20" s="130"/>
      <c r="BN20" s="130"/>
      <c r="BO20" s="130"/>
      <c r="BP20" s="130" t="s">
        <v>180</v>
      </c>
    </row>
    <row r="21" spans="1:68" s="81" customFormat="1" ht="35.1" customHeight="1" x14ac:dyDescent="0.25">
      <c r="A21" s="165"/>
      <c r="B21" s="166"/>
      <c r="C21" s="161"/>
      <c r="E21" s="167"/>
      <c r="F21" s="165"/>
      <c r="G21" s="165"/>
      <c r="I21" s="161"/>
      <c r="J21" s="79" t="s">
        <v>148</v>
      </c>
      <c r="K21" s="79" t="s">
        <v>151</v>
      </c>
      <c r="L21" s="80" t="s">
        <v>154</v>
      </c>
      <c r="M21" s="81">
        <v>1</v>
      </c>
      <c r="P21" s="83" t="s">
        <v>164</v>
      </c>
      <c r="T21" s="10">
        <v>1</v>
      </c>
      <c r="U21" s="80" t="s">
        <v>163</v>
      </c>
      <c r="V21" s="81" t="s">
        <v>159</v>
      </c>
      <c r="W21" s="81" t="s">
        <v>160</v>
      </c>
      <c r="X21" s="82">
        <v>44377</v>
      </c>
      <c r="Y21" s="78" t="s">
        <v>174</v>
      </c>
      <c r="Z21" s="81">
        <v>1</v>
      </c>
      <c r="AA21" s="21">
        <f t="shared" si="16"/>
        <v>1</v>
      </c>
      <c r="AB21" s="23">
        <f t="shared" si="17"/>
        <v>1</v>
      </c>
      <c r="AC21" s="19" t="str">
        <f t="shared" si="18"/>
        <v>OK</v>
      </c>
      <c r="AD21" s="74" t="s">
        <v>176</v>
      </c>
      <c r="AF21" s="11" t="str">
        <f t="shared" si="19"/>
        <v>CUMPLIDA</v>
      </c>
      <c r="AN21" s="1" t="s">
        <v>137</v>
      </c>
      <c r="AO21" s="97"/>
      <c r="AU21" s="103" t="s">
        <v>273</v>
      </c>
      <c r="AW21" s="100"/>
      <c r="BF21" s="11"/>
      <c r="BH21" s="81" t="s">
        <v>180</v>
      </c>
      <c r="BL21" s="12"/>
    </row>
    <row r="22" spans="1:68" s="106" customFormat="1" ht="35.1" customHeight="1" x14ac:dyDescent="0.2">
      <c r="A22" s="105">
        <v>76</v>
      </c>
      <c r="C22" s="107" t="s">
        <v>78</v>
      </c>
      <c r="E22" s="169" t="s">
        <v>190</v>
      </c>
      <c r="F22" s="105" t="s">
        <v>191</v>
      </c>
      <c r="G22" s="170" t="s">
        <v>192</v>
      </c>
      <c r="I22" s="171" t="s">
        <v>193</v>
      </c>
      <c r="J22" s="168" t="s">
        <v>194</v>
      </c>
      <c r="K22" s="108" t="s">
        <v>195</v>
      </c>
      <c r="L22" s="108" t="s">
        <v>196</v>
      </c>
      <c r="M22" s="109">
        <v>1</v>
      </c>
      <c r="P22" s="110" t="s">
        <v>197</v>
      </c>
      <c r="T22" s="104">
        <v>1</v>
      </c>
      <c r="V22" s="111">
        <v>44593</v>
      </c>
      <c r="W22" s="111">
        <v>44650</v>
      </c>
      <c r="X22" s="128">
        <v>44517</v>
      </c>
      <c r="Y22" s="129" t="s">
        <v>279</v>
      </c>
      <c r="Z22" s="130">
        <v>0.01</v>
      </c>
      <c r="AA22" s="131">
        <f>(IF(Z22="","",IF(OR($M22=0,$M22="",X22=""),"",Z22/$M22)))</f>
        <v>0.01</v>
      </c>
      <c r="AB22" s="132">
        <f>(IF(OR($T22="",AA22=""),"",IF(OR($T22=0,AA22=0),0,IF((AA22*100%)/$T22&gt;100%,100%,(AA22*100%)/$T22))))</f>
        <v>0.01</v>
      </c>
      <c r="AC22" s="133" t="str">
        <f t="shared" ref="AC22" si="21">IF(Z22="","",IF(AB22&lt;100%, IF(AB22&lt;25%, "ALERTA","EN TERMINO"), IF(AB22=100%, "OK", "EN TERMINO")))</f>
        <v>ALERTA</v>
      </c>
      <c r="AD22" s="129" t="s">
        <v>280</v>
      </c>
      <c r="AE22" s="101" t="s">
        <v>276</v>
      </c>
      <c r="AF22" s="135" t="str">
        <f>IF(AB22=100%,IF(AB22&gt;50%,"CUMPLIDA","PENDIENTE"),IF(AB22&lt;50%,"PENDIENTE","CUMPLIDA"))</f>
        <v>PENDIENTE</v>
      </c>
      <c r="BH22" s="100" t="s">
        <v>180</v>
      </c>
    </row>
    <row r="23" spans="1:68" s="106" customFormat="1" ht="35.1" customHeight="1" x14ac:dyDescent="0.2">
      <c r="A23" s="105">
        <v>76</v>
      </c>
      <c r="C23" s="107" t="s">
        <v>78</v>
      </c>
      <c r="E23" s="169"/>
      <c r="F23" s="105" t="s">
        <v>191</v>
      </c>
      <c r="G23" s="170"/>
      <c r="I23" s="171"/>
      <c r="J23" s="168"/>
      <c r="K23" s="108" t="s">
        <v>198</v>
      </c>
      <c r="L23" s="108" t="s">
        <v>81</v>
      </c>
      <c r="M23" s="109">
        <v>1</v>
      </c>
      <c r="P23" s="110" t="s">
        <v>197</v>
      </c>
      <c r="T23" s="104">
        <v>1</v>
      </c>
      <c r="V23" s="111">
        <v>44470</v>
      </c>
      <c r="W23" s="111">
        <v>44591</v>
      </c>
      <c r="X23" s="128">
        <v>44517</v>
      </c>
      <c r="Y23" s="129" t="s">
        <v>281</v>
      </c>
      <c r="Z23" s="130">
        <v>0.01</v>
      </c>
      <c r="AA23" s="131">
        <f>(IF(Z23="","",IF(OR($M23=0,$M23="",X23=""),"",Z23/$M23)))</f>
        <v>0.01</v>
      </c>
      <c r="AB23" s="132">
        <f>(IF(OR($T23="",AA23=""),"",IF(OR($T23=0,AA23=0),0,IF((AA23*100%)/$T23&gt;100%,100%,(AA23*100%)/$T23))))</f>
        <v>0.01</v>
      </c>
      <c r="AC23" s="133" t="str">
        <f t="shared" ref="AC23:AC24" si="22">IF(Z23="","",IF(AB23&lt;100%, IF(AB23&lt;25%, "ALERTA","EN TERMINO"), IF(AB23=100%, "OK", "EN TERMINO")))</f>
        <v>ALERTA</v>
      </c>
      <c r="AD23" s="129" t="s">
        <v>280</v>
      </c>
      <c r="AE23" s="101" t="s">
        <v>276</v>
      </c>
      <c r="AF23" s="135" t="str">
        <f>IF(AB23=100%,IF(AB23&gt;50%,"CUMPLIDA","PENDIENTE"),IF(AB23&lt;50%,"PENDIENTE","CUMPLIDA"))</f>
        <v>PENDIENTE</v>
      </c>
      <c r="BH23" s="100" t="s">
        <v>180</v>
      </c>
    </row>
    <row r="24" spans="1:68" s="106" customFormat="1" ht="35.1" customHeight="1" x14ac:dyDescent="0.2">
      <c r="A24" s="105">
        <v>76</v>
      </c>
      <c r="C24" s="107" t="s">
        <v>78</v>
      </c>
      <c r="E24" s="169"/>
      <c r="F24" s="105" t="s">
        <v>191</v>
      </c>
      <c r="G24" s="170"/>
      <c r="I24" s="171"/>
      <c r="J24" s="168"/>
      <c r="K24" s="107" t="s">
        <v>199</v>
      </c>
      <c r="L24" s="107" t="s">
        <v>200</v>
      </c>
      <c r="M24" s="109">
        <v>1</v>
      </c>
      <c r="P24" s="110" t="s">
        <v>197</v>
      </c>
      <c r="T24" s="104">
        <v>1</v>
      </c>
      <c r="V24" s="111">
        <v>44470</v>
      </c>
      <c r="W24" s="180">
        <v>44530</v>
      </c>
      <c r="X24" s="128">
        <v>44517</v>
      </c>
      <c r="Y24" s="138" t="s">
        <v>285</v>
      </c>
      <c r="Z24" s="130">
        <v>0.01</v>
      </c>
      <c r="AA24" s="131">
        <f>(IF(Z24="","",IF(OR($M24=0,$M24="",X24=""),"",Z24/$M24)))</f>
        <v>0.01</v>
      </c>
      <c r="AB24" s="132">
        <f>(IF(OR($T24="",AA24=""),"",IF(OR($T24=0,AA24=0),0,IF((AA24*100%)/$T24&gt;100%,100%,(AA24*100%)/$T24))))</f>
        <v>0.01</v>
      </c>
      <c r="AC24" s="133" t="str">
        <f t="shared" si="22"/>
        <v>ALERTA</v>
      </c>
      <c r="AD24" s="137" t="s">
        <v>278</v>
      </c>
      <c r="AE24" s="101" t="s">
        <v>276</v>
      </c>
      <c r="AF24" s="135" t="str">
        <f>IF(AB24=100%,IF(AB24&gt;50%,"CUMPLIDA","PENDIENTE"),IF(AB24&lt;50%,"ATENCIÓN","PENDIENTE"))</f>
        <v>ATENCIÓN</v>
      </c>
      <c r="BH24" s="100" t="s">
        <v>180</v>
      </c>
    </row>
    <row r="25" spans="1:68" s="106" customFormat="1" ht="35.1" customHeight="1" x14ac:dyDescent="0.2">
      <c r="A25" s="105">
        <v>76</v>
      </c>
      <c r="C25" s="107" t="s">
        <v>78</v>
      </c>
      <c r="E25" s="169"/>
      <c r="F25" s="105" t="s">
        <v>191</v>
      </c>
      <c r="G25" s="112" t="s">
        <v>201</v>
      </c>
      <c r="I25" s="107" t="s">
        <v>202</v>
      </c>
      <c r="J25" s="113" t="s">
        <v>203</v>
      </c>
      <c r="K25" s="108" t="s">
        <v>204</v>
      </c>
      <c r="L25" s="108" t="s">
        <v>205</v>
      </c>
      <c r="M25" s="114">
        <v>5</v>
      </c>
      <c r="P25" s="115" t="s">
        <v>206</v>
      </c>
      <c r="T25" s="104">
        <v>1</v>
      </c>
      <c r="V25" s="116">
        <v>44470</v>
      </c>
      <c r="W25" s="116">
        <v>44592</v>
      </c>
      <c r="X25" s="141">
        <v>44515</v>
      </c>
      <c r="Z25" s="181">
        <v>0</v>
      </c>
      <c r="AA25" s="131">
        <f t="shared" ref="AA25:AA38" si="23">(IF(Z25="","",IF(OR($M25=0,$M25="",X25=""),"",Z25/$M25)))</f>
        <v>0</v>
      </c>
      <c r="AB25" s="132">
        <f t="shared" ref="AB25:AB38" si="24">(IF(OR($T25="",AA25=""),"",IF(OR($T25=0,AA25=0),0,IF((AA25*100%)/$T25&gt;100%,100%,(AA25*100%)/$T25))))</f>
        <v>0</v>
      </c>
      <c r="AC25" s="133" t="str">
        <f t="shared" ref="AC25:AC38" si="25">IF(Z25="","",IF(AB25&lt;100%, IF(AB25&lt;25%, "ALERTA","EN TERMINO"), IF(AB25=100%, "OK", "EN TERMINO")))</f>
        <v>ALERTA</v>
      </c>
      <c r="AD25" s="185" t="s">
        <v>286</v>
      </c>
      <c r="AE25" s="129" t="s">
        <v>284</v>
      </c>
      <c r="AF25" s="135" t="str">
        <f>IF(AB25=100%,IF(AB25&gt;50%,"CUMPLIDA","PENDIENTE"),IF(AB25&lt;50%,"PENDIENTE","CUMPLIDA"))</f>
        <v>PENDIENTE</v>
      </c>
    </row>
    <row r="26" spans="1:68" s="106" customFormat="1" ht="35.1" customHeight="1" x14ac:dyDescent="0.2">
      <c r="A26" s="105">
        <v>76</v>
      </c>
      <c r="C26" s="107" t="s">
        <v>78</v>
      </c>
      <c r="E26" s="169"/>
      <c r="F26" s="105" t="s">
        <v>191</v>
      </c>
      <c r="G26" s="170" t="s">
        <v>207</v>
      </c>
      <c r="I26" s="168" t="s">
        <v>208</v>
      </c>
      <c r="J26" s="168" t="s">
        <v>209</v>
      </c>
      <c r="K26" s="108" t="s">
        <v>210</v>
      </c>
      <c r="L26" s="108" t="s">
        <v>211</v>
      </c>
      <c r="M26" s="114">
        <v>2</v>
      </c>
      <c r="P26" s="115" t="s">
        <v>206</v>
      </c>
      <c r="T26" s="104">
        <v>1</v>
      </c>
      <c r="V26" s="116">
        <v>44470</v>
      </c>
      <c r="W26" s="116">
        <v>44592</v>
      </c>
      <c r="X26" s="141">
        <v>44515</v>
      </c>
      <c r="Z26" s="181">
        <v>0</v>
      </c>
      <c r="AA26" s="131">
        <f t="shared" si="23"/>
        <v>0</v>
      </c>
      <c r="AB26" s="132">
        <f t="shared" si="24"/>
        <v>0</v>
      </c>
      <c r="AC26" s="133" t="str">
        <f t="shared" si="25"/>
        <v>ALERTA</v>
      </c>
      <c r="AD26" s="185" t="s">
        <v>286</v>
      </c>
      <c r="AE26" s="129" t="s">
        <v>284</v>
      </c>
      <c r="AF26" s="135" t="str">
        <f t="shared" ref="AF26:AF38" si="26">IF(AB26=100%,IF(AB26&gt;50%,"CUMPLIDA","PENDIENTE"),IF(AB26&lt;50%,"PENDIENTE","CUMPLIDA"))</f>
        <v>PENDIENTE</v>
      </c>
    </row>
    <row r="27" spans="1:68" s="106" customFormat="1" ht="35.1" customHeight="1" x14ac:dyDescent="0.2">
      <c r="A27" s="105">
        <v>76</v>
      </c>
      <c r="C27" s="107" t="s">
        <v>78</v>
      </c>
      <c r="E27" s="169"/>
      <c r="F27" s="105" t="s">
        <v>191</v>
      </c>
      <c r="G27" s="170"/>
      <c r="I27" s="168"/>
      <c r="J27" s="168"/>
      <c r="K27" s="108" t="s">
        <v>212</v>
      </c>
      <c r="L27" s="108" t="s">
        <v>211</v>
      </c>
      <c r="M27" s="114">
        <v>2</v>
      </c>
      <c r="P27" s="115" t="s">
        <v>206</v>
      </c>
      <c r="T27" s="104">
        <v>1</v>
      </c>
      <c r="V27" s="116">
        <v>44470</v>
      </c>
      <c r="W27" s="116">
        <v>44592</v>
      </c>
      <c r="X27" s="141">
        <v>44515</v>
      </c>
      <c r="Z27" s="181">
        <v>0</v>
      </c>
      <c r="AA27" s="131">
        <f t="shared" si="23"/>
        <v>0</v>
      </c>
      <c r="AB27" s="132">
        <f t="shared" si="24"/>
        <v>0</v>
      </c>
      <c r="AC27" s="133" t="str">
        <f t="shared" si="25"/>
        <v>ALERTA</v>
      </c>
      <c r="AD27" s="185" t="s">
        <v>286</v>
      </c>
      <c r="AE27" s="129" t="s">
        <v>284</v>
      </c>
      <c r="AF27" s="135" t="str">
        <f t="shared" si="26"/>
        <v>PENDIENTE</v>
      </c>
    </row>
    <row r="28" spans="1:68" s="106" customFormat="1" ht="35.1" customHeight="1" x14ac:dyDescent="0.2">
      <c r="A28" s="105">
        <v>76</v>
      </c>
      <c r="C28" s="107" t="s">
        <v>78</v>
      </c>
      <c r="E28" s="169"/>
      <c r="F28" s="105" t="s">
        <v>191</v>
      </c>
      <c r="G28" s="112" t="s">
        <v>213</v>
      </c>
      <c r="I28" s="107" t="s">
        <v>214</v>
      </c>
      <c r="J28" s="113" t="s">
        <v>215</v>
      </c>
      <c r="K28" s="108" t="s">
        <v>216</v>
      </c>
      <c r="L28" s="108" t="s">
        <v>217</v>
      </c>
      <c r="M28" s="117">
        <v>1</v>
      </c>
      <c r="P28" s="110" t="s">
        <v>218</v>
      </c>
      <c r="T28" s="104">
        <v>1</v>
      </c>
      <c r="V28" s="116">
        <v>44470</v>
      </c>
      <c r="W28" s="111">
        <v>44592</v>
      </c>
      <c r="X28" s="141">
        <v>44515</v>
      </c>
      <c r="Y28" s="126" t="s">
        <v>287</v>
      </c>
      <c r="Z28" s="181">
        <v>0.01</v>
      </c>
      <c r="AA28" s="131">
        <f t="shared" si="23"/>
        <v>0.01</v>
      </c>
      <c r="AB28" s="132">
        <f t="shared" si="24"/>
        <v>0.01</v>
      </c>
      <c r="AC28" s="133" t="str">
        <f t="shared" si="25"/>
        <v>ALERTA</v>
      </c>
      <c r="AD28" s="183" t="s">
        <v>288</v>
      </c>
      <c r="AE28" s="129" t="s">
        <v>284</v>
      </c>
      <c r="AF28" s="135" t="str">
        <f t="shared" si="26"/>
        <v>PENDIENTE</v>
      </c>
    </row>
    <row r="29" spans="1:68" s="106" customFormat="1" ht="35.1" customHeight="1" x14ac:dyDescent="0.2">
      <c r="A29" s="105">
        <v>76</v>
      </c>
      <c r="C29" s="107" t="s">
        <v>78</v>
      </c>
      <c r="E29" s="169"/>
      <c r="F29" s="105" t="s">
        <v>191</v>
      </c>
      <c r="G29" s="112" t="s">
        <v>219</v>
      </c>
      <c r="I29" s="107" t="s">
        <v>220</v>
      </c>
      <c r="J29" s="113" t="s">
        <v>221</v>
      </c>
      <c r="K29" s="108" t="s">
        <v>222</v>
      </c>
      <c r="L29" s="108" t="s">
        <v>223</v>
      </c>
      <c r="M29" s="118">
        <v>1</v>
      </c>
      <c r="P29" s="110" t="s">
        <v>218</v>
      </c>
      <c r="T29" s="104">
        <v>1</v>
      </c>
      <c r="V29" s="116">
        <v>44470</v>
      </c>
      <c r="W29" s="111">
        <v>44592</v>
      </c>
      <c r="X29" s="141">
        <v>44515</v>
      </c>
      <c r="Z29" s="181">
        <v>0</v>
      </c>
      <c r="AA29" s="131">
        <f t="shared" si="23"/>
        <v>0</v>
      </c>
      <c r="AB29" s="132">
        <f t="shared" si="24"/>
        <v>0</v>
      </c>
      <c r="AC29" s="133" t="str">
        <f t="shared" si="25"/>
        <v>ALERTA</v>
      </c>
      <c r="AD29" s="185" t="s">
        <v>286</v>
      </c>
      <c r="AE29" s="129" t="s">
        <v>284</v>
      </c>
      <c r="AF29" s="135" t="str">
        <f t="shared" si="26"/>
        <v>PENDIENTE</v>
      </c>
    </row>
    <row r="30" spans="1:68" s="106" customFormat="1" ht="35.1" customHeight="1" x14ac:dyDescent="0.2">
      <c r="A30" s="105">
        <v>76</v>
      </c>
      <c r="C30" s="107" t="s">
        <v>78</v>
      </c>
      <c r="E30" s="169"/>
      <c r="F30" s="105" t="s">
        <v>191</v>
      </c>
      <c r="G30" s="112" t="s">
        <v>224</v>
      </c>
      <c r="I30" s="107" t="s">
        <v>225</v>
      </c>
      <c r="J30" s="113" t="s">
        <v>226</v>
      </c>
      <c r="K30" s="108" t="s">
        <v>227</v>
      </c>
      <c r="L30" s="108" t="s">
        <v>228</v>
      </c>
      <c r="M30" s="107">
        <v>1</v>
      </c>
      <c r="P30" s="110" t="s">
        <v>218</v>
      </c>
      <c r="T30" s="104">
        <v>1</v>
      </c>
      <c r="V30" s="116">
        <v>44470</v>
      </c>
      <c r="W30" s="119">
        <v>44592</v>
      </c>
      <c r="X30" s="141">
        <v>44515</v>
      </c>
      <c r="Y30" s="183" t="s">
        <v>289</v>
      </c>
      <c r="Z30" s="181">
        <v>0.01</v>
      </c>
      <c r="AA30" s="131">
        <f t="shared" si="23"/>
        <v>0.01</v>
      </c>
      <c r="AB30" s="132">
        <f t="shared" si="24"/>
        <v>0.01</v>
      </c>
      <c r="AC30" s="133" t="str">
        <f t="shared" si="25"/>
        <v>ALERTA</v>
      </c>
      <c r="AD30" s="183" t="s">
        <v>288</v>
      </c>
      <c r="AE30" s="129" t="s">
        <v>284</v>
      </c>
      <c r="AF30" s="135" t="str">
        <f t="shared" si="26"/>
        <v>PENDIENTE</v>
      </c>
    </row>
    <row r="31" spans="1:68" s="106" customFormat="1" ht="35.1" customHeight="1" x14ac:dyDescent="0.2">
      <c r="A31" s="105">
        <v>76</v>
      </c>
      <c r="C31" s="107" t="s">
        <v>78</v>
      </c>
      <c r="E31" s="169"/>
      <c r="F31" s="105" t="s">
        <v>191</v>
      </c>
      <c r="G31" s="112" t="s">
        <v>229</v>
      </c>
      <c r="I31" s="107" t="s">
        <v>230</v>
      </c>
      <c r="J31" s="113" t="s">
        <v>231</v>
      </c>
      <c r="K31" s="108" t="s">
        <v>232</v>
      </c>
      <c r="L31" s="108" t="s">
        <v>233</v>
      </c>
      <c r="M31" s="107">
        <v>1</v>
      </c>
      <c r="P31" s="110" t="s">
        <v>234</v>
      </c>
      <c r="T31" s="104">
        <v>1</v>
      </c>
      <c r="V31" s="116">
        <v>44470</v>
      </c>
      <c r="W31" s="119">
        <v>44804</v>
      </c>
      <c r="X31" s="141">
        <v>44515</v>
      </c>
      <c r="Y31" s="183" t="s">
        <v>290</v>
      </c>
      <c r="Z31" s="181">
        <v>0.01</v>
      </c>
      <c r="AA31" s="131">
        <f t="shared" si="23"/>
        <v>0.01</v>
      </c>
      <c r="AB31" s="132">
        <f t="shared" si="24"/>
        <v>0.01</v>
      </c>
      <c r="AC31" s="133" t="str">
        <f t="shared" si="25"/>
        <v>ALERTA</v>
      </c>
      <c r="AD31" s="183" t="s">
        <v>288</v>
      </c>
      <c r="AE31" s="129" t="s">
        <v>284</v>
      </c>
      <c r="AF31" s="135" t="str">
        <f t="shared" si="26"/>
        <v>PENDIENTE</v>
      </c>
    </row>
    <row r="32" spans="1:68" s="106" customFormat="1" ht="35.1" customHeight="1" x14ac:dyDescent="0.2">
      <c r="A32" s="105">
        <v>76</v>
      </c>
      <c r="C32" s="107" t="s">
        <v>78</v>
      </c>
      <c r="E32" s="169"/>
      <c r="F32" s="105" t="s">
        <v>191</v>
      </c>
      <c r="G32" s="112" t="s">
        <v>235</v>
      </c>
      <c r="I32" s="107" t="s">
        <v>236</v>
      </c>
      <c r="J32" s="113" t="s">
        <v>237</v>
      </c>
      <c r="K32" s="108" t="s">
        <v>238</v>
      </c>
      <c r="L32" s="108" t="s">
        <v>223</v>
      </c>
      <c r="M32" s="118">
        <v>1</v>
      </c>
      <c r="P32" s="110" t="s">
        <v>218</v>
      </c>
      <c r="T32" s="104">
        <v>1</v>
      </c>
      <c r="V32" s="119">
        <v>44470</v>
      </c>
      <c r="W32" s="119">
        <v>44592</v>
      </c>
      <c r="X32" s="141">
        <v>44515</v>
      </c>
      <c r="Y32" s="183" t="s">
        <v>291</v>
      </c>
      <c r="Z32" s="181">
        <v>0.01</v>
      </c>
      <c r="AA32" s="131">
        <f t="shared" si="23"/>
        <v>0.01</v>
      </c>
      <c r="AB32" s="132">
        <f t="shared" si="24"/>
        <v>0.01</v>
      </c>
      <c r="AC32" s="133" t="str">
        <f t="shared" si="25"/>
        <v>ALERTA</v>
      </c>
      <c r="AD32" s="183" t="s">
        <v>288</v>
      </c>
      <c r="AE32" s="129" t="s">
        <v>284</v>
      </c>
      <c r="AF32" s="135" t="str">
        <f t="shared" si="26"/>
        <v>PENDIENTE</v>
      </c>
    </row>
    <row r="33" spans="1:32" s="106" customFormat="1" ht="35.1" customHeight="1" x14ac:dyDescent="0.2">
      <c r="A33" s="105">
        <v>76</v>
      </c>
      <c r="C33" s="107" t="s">
        <v>78</v>
      </c>
      <c r="E33" s="169"/>
      <c r="F33" s="105" t="s">
        <v>191</v>
      </c>
      <c r="G33" s="112" t="s">
        <v>239</v>
      </c>
      <c r="I33" s="107" t="s">
        <v>240</v>
      </c>
      <c r="J33" s="113" t="s">
        <v>241</v>
      </c>
      <c r="K33" s="108" t="s">
        <v>242</v>
      </c>
      <c r="L33" s="108" t="s">
        <v>243</v>
      </c>
      <c r="M33" s="107">
        <v>1</v>
      </c>
      <c r="P33" s="110" t="s">
        <v>218</v>
      </c>
      <c r="T33" s="104">
        <v>1</v>
      </c>
      <c r="V33" s="119">
        <v>44470</v>
      </c>
      <c r="W33" s="119">
        <v>44592</v>
      </c>
      <c r="X33" s="141">
        <v>44515</v>
      </c>
      <c r="Y33" s="182"/>
      <c r="Z33" s="181">
        <v>0</v>
      </c>
      <c r="AA33" s="131">
        <f t="shared" si="23"/>
        <v>0</v>
      </c>
      <c r="AB33" s="132">
        <f t="shared" si="24"/>
        <v>0</v>
      </c>
      <c r="AC33" s="133" t="str">
        <f t="shared" si="25"/>
        <v>ALERTA</v>
      </c>
      <c r="AD33" s="185" t="s">
        <v>286</v>
      </c>
      <c r="AE33" s="129" t="s">
        <v>284</v>
      </c>
      <c r="AF33" s="135" t="str">
        <f t="shared" si="26"/>
        <v>PENDIENTE</v>
      </c>
    </row>
    <row r="34" spans="1:32" s="106" customFormat="1" ht="35.1" customHeight="1" x14ac:dyDescent="0.2">
      <c r="A34" s="105">
        <v>76</v>
      </c>
      <c r="C34" s="107" t="s">
        <v>78</v>
      </c>
      <c r="E34" s="169"/>
      <c r="F34" s="105" t="s">
        <v>191</v>
      </c>
      <c r="G34" s="170" t="s">
        <v>244</v>
      </c>
      <c r="I34" s="168" t="s">
        <v>245</v>
      </c>
      <c r="J34" s="168" t="s">
        <v>246</v>
      </c>
      <c r="K34" s="108" t="s">
        <v>247</v>
      </c>
      <c r="L34" s="108" t="s">
        <v>248</v>
      </c>
      <c r="M34" s="120">
        <v>1</v>
      </c>
      <c r="P34" s="110" t="s">
        <v>218</v>
      </c>
      <c r="T34" s="104">
        <v>1</v>
      </c>
      <c r="V34" s="119">
        <v>44470</v>
      </c>
      <c r="W34" s="119">
        <v>44592</v>
      </c>
      <c r="X34" s="141">
        <v>44515</v>
      </c>
      <c r="Y34" s="182"/>
      <c r="Z34" s="181">
        <v>0</v>
      </c>
      <c r="AA34" s="131">
        <f t="shared" si="23"/>
        <v>0</v>
      </c>
      <c r="AB34" s="132">
        <f t="shared" si="24"/>
        <v>0</v>
      </c>
      <c r="AC34" s="133" t="str">
        <f t="shared" si="25"/>
        <v>ALERTA</v>
      </c>
      <c r="AD34" s="185" t="s">
        <v>286</v>
      </c>
      <c r="AE34" s="129" t="s">
        <v>284</v>
      </c>
      <c r="AF34" s="135" t="str">
        <f t="shared" si="26"/>
        <v>PENDIENTE</v>
      </c>
    </row>
    <row r="35" spans="1:32" s="106" customFormat="1" ht="35.1" customHeight="1" x14ac:dyDescent="0.2">
      <c r="A35" s="105">
        <v>76</v>
      </c>
      <c r="C35" s="107" t="s">
        <v>78</v>
      </c>
      <c r="E35" s="169"/>
      <c r="F35" s="105" t="s">
        <v>191</v>
      </c>
      <c r="G35" s="170"/>
      <c r="I35" s="168"/>
      <c r="J35" s="168"/>
      <c r="K35" s="108" t="s">
        <v>249</v>
      </c>
      <c r="L35" s="108" t="s">
        <v>250</v>
      </c>
      <c r="M35" s="107">
        <v>2</v>
      </c>
      <c r="P35" s="110" t="s">
        <v>218</v>
      </c>
      <c r="T35" s="104">
        <v>1</v>
      </c>
      <c r="V35" s="119">
        <v>44501</v>
      </c>
      <c r="W35" s="119">
        <v>44651</v>
      </c>
      <c r="X35" s="141">
        <v>44515</v>
      </c>
      <c r="Y35" s="182" t="s">
        <v>292</v>
      </c>
      <c r="Z35" s="181">
        <v>0.01</v>
      </c>
      <c r="AA35" s="131">
        <f t="shared" si="23"/>
        <v>5.0000000000000001E-3</v>
      </c>
      <c r="AB35" s="132">
        <f t="shared" si="24"/>
        <v>5.0000000000000001E-3</v>
      </c>
      <c r="AC35" s="133" t="str">
        <f t="shared" si="25"/>
        <v>ALERTA</v>
      </c>
      <c r="AD35" s="183" t="s">
        <v>288</v>
      </c>
      <c r="AE35" s="129" t="s">
        <v>284</v>
      </c>
      <c r="AF35" s="135" t="str">
        <f t="shared" si="26"/>
        <v>PENDIENTE</v>
      </c>
    </row>
    <row r="36" spans="1:32" s="106" customFormat="1" ht="35.1" customHeight="1" x14ac:dyDescent="0.2">
      <c r="A36" s="105">
        <v>76</v>
      </c>
      <c r="C36" s="107" t="s">
        <v>78</v>
      </c>
      <c r="E36" s="169"/>
      <c r="F36" s="105" t="s">
        <v>191</v>
      </c>
      <c r="G36" s="170" t="s">
        <v>251</v>
      </c>
      <c r="I36" s="168" t="s">
        <v>252</v>
      </c>
      <c r="J36" s="168" t="s">
        <v>253</v>
      </c>
      <c r="K36" s="108" t="s">
        <v>249</v>
      </c>
      <c r="L36" s="108" t="s">
        <v>250</v>
      </c>
      <c r="M36" s="107">
        <v>2</v>
      </c>
      <c r="P36" s="110" t="s">
        <v>218</v>
      </c>
      <c r="T36" s="104">
        <v>1</v>
      </c>
      <c r="V36" s="119">
        <v>44501</v>
      </c>
      <c r="W36" s="119">
        <v>44651</v>
      </c>
      <c r="X36" s="141">
        <v>44515</v>
      </c>
      <c r="Y36" s="182" t="str">
        <f>+Y35</f>
        <v xml:space="preserve">Se revisó la Resolución 426 de 2019 de la CGN y se estan proyectando los cambios que apliquen a la Política Contable de la Lotería </v>
      </c>
      <c r="Z36" s="181">
        <v>0.01</v>
      </c>
      <c r="AA36" s="131">
        <f t="shared" si="23"/>
        <v>5.0000000000000001E-3</v>
      </c>
      <c r="AB36" s="132">
        <f t="shared" si="24"/>
        <v>5.0000000000000001E-3</v>
      </c>
      <c r="AC36" s="133" t="str">
        <f t="shared" si="25"/>
        <v>ALERTA</v>
      </c>
      <c r="AD36" s="183" t="s">
        <v>288</v>
      </c>
      <c r="AE36" s="129" t="s">
        <v>284</v>
      </c>
      <c r="AF36" s="135" t="str">
        <f t="shared" si="26"/>
        <v>PENDIENTE</v>
      </c>
    </row>
    <row r="37" spans="1:32" s="106" customFormat="1" ht="35.1" customHeight="1" x14ac:dyDescent="0.2">
      <c r="A37" s="105">
        <v>76</v>
      </c>
      <c r="C37" s="107" t="s">
        <v>78</v>
      </c>
      <c r="E37" s="169"/>
      <c r="F37" s="105" t="s">
        <v>191</v>
      </c>
      <c r="G37" s="170"/>
      <c r="I37" s="168"/>
      <c r="J37" s="168"/>
      <c r="K37" s="108" t="s">
        <v>249</v>
      </c>
      <c r="L37" s="108" t="s">
        <v>250</v>
      </c>
      <c r="M37" s="107">
        <v>2</v>
      </c>
      <c r="P37" s="110" t="s">
        <v>218</v>
      </c>
      <c r="T37" s="104">
        <v>1</v>
      </c>
      <c r="V37" s="119">
        <v>44501</v>
      </c>
      <c r="W37" s="119">
        <v>44651</v>
      </c>
      <c r="X37" s="141">
        <v>44515</v>
      </c>
      <c r="Y37" s="182" t="str">
        <f>+Y36</f>
        <v xml:space="preserve">Se revisó la Resolución 426 de 2019 de la CGN y se estan proyectando los cambios que apliquen a la Política Contable de la Lotería </v>
      </c>
      <c r="Z37" s="181">
        <v>0.01</v>
      </c>
      <c r="AA37" s="131">
        <f t="shared" si="23"/>
        <v>5.0000000000000001E-3</v>
      </c>
      <c r="AB37" s="132">
        <f t="shared" si="24"/>
        <v>5.0000000000000001E-3</v>
      </c>
      <c r="AC37" s="133" t="str">
        <f t="shared" si="25"/>
        <v>ALERTA</v>
      </c>
      <c r="AD37" s="183" t="s">
        <v>288</v>
      </c>
      <c r="AE37" s="129" t="s">
        <v>284</v>
      </c>
      <c r="AF37" s="135" t="str">
        <f t="shared" si="26"/>
        <v>PENDIENTE</v>
      </c>
    </row>
    <row r="38" spans="1:32" s="106" customFormat="1" ht="35.1" customHeight="1" x14ac:dyDescent="0.2">
      <c r="A38" s="105">
        <v>76</v>
      </c>
      <c r="C38" s="107" t="s">
        <v>78</v>
      </c>
      <c r="E38" s="169"/>
      <c r="F38" s="105" t="s">
        <v>191</v>
      </c>
      <c r="G38" s="170"/>
      <c r="I38" s="168"/>
      <c r="J38" s="168"/>
      <c r="K38" s="108" t="s">
        <v>254</v>
      </c>
      <c r="L38" s="108" t="s">
        <v>255</v>
      </c>
      <c r="M38" s="107">
        <v>2</v>
      </c>
      <c r="P38" s="110" t="s">
        <v>218</v>
      </c>
      <c r="T38" s="104">
        <v>1</v>
      </c>
      <c r="V38" s="119">
        <v>44501</v>
      </c>
      <c r="W38" s="119">
        <v>44651</v>
      </c>
      <c r="X38" s="141">
        <v>44515</v>
      </c>
      <c r="Y38" s="182"/>
      <c r="Z38" s="181">
        <v>0</v>
      </c>
      <c r="AA38" s="131">
        <f t="shared" si="23"/>
        <v>0</v>
      </c>
      <c r="AB38" s="132">
        <f t="shared" si="24"/>
        <v>0</v>
      </c>
      <c r="AC38" s="133" t="str">
        <f t="shared" si="25"/>
        <v>ALERTA</v>
      </c>
      <c r="AD38" s="185" t="s">
        <v>286</v>
      </c>
      <c r="AE38" s="129" t="s">
        <v>284</v>
      </c>
      <c r="AF38" s="135" t="str">
        <f>IF(AB38=100%,IF(AB38&gt;50%,"CUMPLIDA","PENDIENTE"),IF(AB38&lt;50%,"PENDIENTE","CUMPLIDA"))</f>
        <v>PENDIENTE</v>
      </c>
    </row>
    <row r="39" spans="1:32" s="106" customFormat="1" ht="35.1" customHeight="1" x14ac:dyDescent="0.2">
      <c r="A39" s="105">
        <v>76</v>
      </c>
      <c r="C39" s="107" t="s">
        <v>78</v>
      </c>
      <c r="E39" s="169"/>
      <c r="F39" s="105" t="s">
        <v>191</v>
      </c>
      <c r="G39" s="112" t="s">
        <v>256</v>
      </c>
      <c r="I39" s="107" t="s">
        <v>257</v>
      </c>
      <c r="J39" s="113" t="s">
        <v>258</v>
      </c>
      <c r="K39" s="108" t="s">
        <v>259</v>
      </c>
      <c r="L39" s="108" t="s">
        <v>205</v>
      </c>
      <c r="M39" s="114">
        <v>2</v>
      </c>
      <c r="P39" s="115" t="s">
        <v>206</v>
      </c>
      <c r="T39" s="104">
        <v>1</v>
      </c>
      <c r="V39" s="121">
        <v>44455</v>
      </c>
      <c r="W39" s="121">
        <v>44592</v>
      </c>
      <c r="X39" s="141">
        <v>44515</v>
      </c>
      <c r="Y39" s="140" t="s">
        <v>282</v>
      </c>
      <c r="Z39" s="142">
        <v>2</v>
      </c>
      <c r="AA39" s="143">
        <f>(IF(Z39="","",IF(OR($M39=0,$M39="",X39=""),"",Z39/$M39)))</f>
        <v>1</v>
      </c>
      <c r="AB39" s="144">
        <f t="shared" ref="AB39" si="27">(IF(OR($T39="",AA39=""),"",IF(OR($T39=0,AA39=0),0,IF((AA39*100%)/$T39&gt;100%,100%,(AA39*100%)/$T39))))</f>
        <v>1</v>
      </c>
      <c r="AC39" s="145" t="str">
        <f t="shared" ref="AC39" si="28">IF(Z39="","",IF(AB39&lt;100%, IF(AB39&lt;50%, "ALERTA","EN TERMINO"), IF(AB39=100%, "OK", "EN TERMINO")))</f>
        <v>OK</v>
      </c>
      <c r="AD39" s="139" t="s">
        <v>283</v>
      </c>
      <c r="AE39" s="140" t="s">
        <v>284</v>
      </c>
      <c r="AF39" s="146" t="str">
        <f>IF(AB39=100%,IF(AB39&gt;25%,"CUMPLIDA","PENDIENTE"),IF(AB39&lt;25%,"INCUMPLIDA","PENDIENTE"))</f>
        <v>CUMPLIDA</v>
      </c>
    </row>
    <row r="40" spans="1:32" s="106" customFormat="1" ht="35.1" customHeight="1" x14ac:dyDescent="0.2">
      <c r="A40" s="105">
        <v>76</v>
      </c>
      <c r="C40" s="107" t="s">
        <v>78</v>
      </c>
      <c r="E40" s="169"/>
      <c r="F40" s="172" t="s">
        <v>191</v>
      </c>
      <c r="G40" s="170" t="s">
        <v>260</v>
      </c>
      <c r="I40" s="168" t="s">
        <v>261</v>
      </c>
      <c r="J40" s="168" t="s">
        <v>262</v>
      </c>
      <c r="K40" s="108" t="s">
        <v>263</v>
      </c>
      <c r="L40" s="108" t="s">
        <v>264</v>
      </c>
      <c r="M40" s="122">
        <v>1</v>
      </c>
      <c r="P40" s="110" t="s">
        <v>218</v>
      </c>
      <c r="T40" s="104">
        <v>1</v>
      </c>
      <c r="V40" s="119">
        <v>44470</v>
      </c>
      <c r="W40" s="119">
        <v>44620</v>
      </c>
      <c r="X40" s="141">
        <v>44515</v>
      </c>
      <c r="Z40" s="181">
        <v>0</v>
      </c>
      <c r="AA40" s="143">
        <f t="shared" ref="AA40:AA42" si="29">(IF(Z40="","",IF(OR($M40=0,$M40="",X40=""),"",Z40/$M40)))</f>
        <v>0</v>
      </c>
      <c r="AB40" s="144">
        <f t="shared" ref="AB40:AB42" si="30">(IF(OR($T40="",AA40=""),"",IF(OR($T40=0,AA40=0),0,IF((AA40*100%)/$T40&gt;100%,100%,(AA40*100%)/$T40))))</f>
        <v>0</v>
      </c>
      <c r="AC40" s="145" t="str">
        <f t="shared" ref="AC40:AC42" si="31">IF(Z40="","",IF(AB40&lt;100%, IF(AB40&lt;50%, "ALERTA","EN TERMINO"), IF(AB40=100%, "OK", "EN TERMINO")))</f>
        <v>ALERTA</v>
      </c>
      <c r="AD40" s="185" t="s">
        <v>286</v>
      </c>
      <c r="AE40" s="140" t="s">
        <v>284</v>
      </c>
      <c r="AF40" s="135" t="str">
        <f t="shared" ref="AF40:AF42" si="32">IF(AB40=100%,IF(AB40&gt;50%,"CUMPLIDA","PENDIENTE"),IF(AB40&lt;50%,"PENDIENTE","CUMPLIDA"))</f>
        <v>PENDIENTE</v>
      </c>
    </row>
    <row r="41" spans="1:32" s="106" customFormat="1" ht="35.1" customHeight="1" x14ac:dyDescent="0.2">
      <c r="A41" s="123">
        <v>76</v>
      </c>
      <c r="C41" s="107" t="s">
        <v>78</v>
      </c>
      <c r="E41" s="169"/>
      <c r="F41" s="173"/>
      <c r="G41" s="170"/>
      <c r="I41" s="168"/>
      <c r="J41" s="168"/>
      <c r="K41" s="108" t="s">
        <v>265</v>
      </c>
      <c r="L41" s="108" t="s">
        <v>266</v>
      </c>
      <c r="M41" s="122">
        <v>1</v>
      </c>
      <c r="P41" s="110" t="s">
        <v>218</v>
      </c>
      <c r="T41" s="104">
        <v>1</v>
      </c>
      <c r="V41" s="119">
        <v>44470</v>
      </c>
      <c r="W41" s="119">
        <v>44651</v>
      </c>
      <c r="X41" s="141">
        <v>44515</v>
      </c>
      <c r="Y41" s="182" t="s">
        <v>293</v>
      </c>
      <c r="Z41" s="181">
        <v>0.01</v>
      </c>
      <c r="AA41" s="143">
        <f t="shared" si="29"/>
        <v>0.01</v>
      </c>
      <c r="AB41" s="144">
        <f t="shared" si="30"/>
        <v>0.01</v>
      </c>
      <c r="AC41" s="145" t="str">
        <f t="shared" si="31"/>
        <v>ALERTA</v>
      </c>
      <c r="AD41" s="183" t="s">
        <v>288</v>
      </c>
      <c r="AE41" s="129" t="s">
        <v>284</v>
      </c>
      <c r="AF41" s="135" t="str">
        <f t="shared" si="32"/>
        <v>PENDIENTE</v>
      </c>
    </row>
    <row r="42" spans="1:32" s="106" customFormat="1" ht="35.1" customHeight="1" x14ac:dyDescent="0.2">
      <c r="A42" s="105">
        <v>76</v>
      </c>
      <c r="C42" s="107" t="s">
        <v>78</v>
      </c>
      <c r="E42" s="169"/>
      <c r="F42" s="105" t="s">
        <v>191</v>
      </c>
      <c r="G42" s="112" t="s">
        <v>267</v>
      </c>
      <c r="I42" s="107" t="s">
        <v>268</v>
      </c>
      <c r="J42" s="113" t="s">
        <v>269</v>
      </c>
      <c r="K42" s="108" t="s">
        <v>270</v>
      </c>
      <c r="L42" s="108" t="s">
        <v>271</v>
      </c>
      <c r="M42" s="124">
        <v>1</v>
      </c>
      <c r="P42" s="125" t="s">
        <v>272</v>
      </c>
      <c r="T42" s="104">
        <v>1</v>
      </c>
      <c r="V42" s="119">
        <v>44470</v>
      </c>
      <c r="W42" s="119">
        <v>44926</v>
      </c>
      <c r="X42" s="141">
        <v>44515</v>
      </c>
      <c r="Y42" s="184" t="s">
        <v>294</v>
      </c>
      <c r="Z42" s="181">
        <v>0.01</v>
      </c>
      <c r="AA42" s="143">
        <f t="shared" si="29"/>
        <v>0.01</v>
      </c>
      <c r="AB42" s="144">
        <f t="shared" si="30"/>
        <v>0.01</v>
      </c>
      <c r="AC42" s="145" t="str">
        <f t="shared" si="31"/>
        <v>ALERTA</v>
      </c>
      <c r="AD42" s="129" t="s">
        <v>280</v>
      </c>
      <c r="AE42" s="127" t="s">
        <v>276</v>
      </c>
      <c r="AF42" s="135" t="str">
        <f>IF(AB42=100%,IF(AB42&gt;50%,"CUMPLIDA","PENDIENTE"),IF(AB42&lt;50%,"PENDIENTE","CUMPLIDA"))</f>
        <v>PENDIENTE</v>
      </c>
    </row>
  </sheetData>
  <autoFilter ref="A3:BJ21" xr:uid="{00000000-0009-0000-0000-000000000000}"/>
  <mergeCells count="111">
    <mergeCell ref="J40:J41"/>
    <mergeCell ref="E22:E42"/>
    <mergeCell ref="G22:G24"/>
    <mergeCell ref="I22:I24"/>
    <mergeCell ref="J22:J24"/>
    <mergeCell ref="G26:G27"/>
    <mergeCell ref="I26:I27"/>
    <mergeCell ref="J26:J27"/>
    <mergeCell ref="G34:G35"/>
    <mergeCell ref="I34:I35"/>
    <mergeCell ref="J34:J35"/>
    <mergeCell ref="G36:G38"/>
    <mergeCell ref="I36:I38"/>
    <mergeCell ref="J36:J38"/>
    <mergeCell ref="F40:F41"/>
    <mergeCell ref="G40:G41"/>
    <mergeCell ref="I40:I41"/>
    <mergeCell ref="A19:A21"/>
    <mergeCell ref="B19:B21"/>
    <mergeCell ref="C19:C21"/>
    <mergeCell ref="E19:E21"/>
    <mergeCell ref="F19:F21"/>
    <mergeCell ref="G19:G21"/>
    <mergeCell ref="I19:I21"/>
    <mergeCell ref="E5:E18"/>
    <mergeCell ref="A5:A18"/>
    <mergeCell ref="J19:J20"/>
    <mergeCell ref="G5:G6"/>
    <mergeCell ref="I5:I6"/>
    <mergeCell ref="J5:J6"/>
    <mergeCell ref="I11:I13"/>
    <mergeCell ref="H5:H6"/>
    <mergeCell ref="J11:J13"/>
    <mergeCell ref="G9:G10"/>
    <mergeCell ref="I9:I10"/>
    <mergeCell ref="J9:J10"/>
    <mergeCell ref="I7:I8"/>
    <mergeCell ref="G7:G8"/>
    <mergeCell ref="G15:G16"/>
    <mergeCell ref="I15:I16"/>
    <mergeCell ref="G17:G18"/>
    <mergeCell ref="I17:I18"/>
    <mergeCell ref="G11:G13"/>
    <mergeCell ref="A1:I1"/>
    <mergeCell ref="J1:W1"/>
    <mergeCell ref="X1:AF1"/>
    <mergeCell ref="AG1:AN1"/>
    <mergeCell ref="AO1:AV1"/>
    <mergeCell ref="X2:X3"/>
    <mergeCell ref="Y2:Y3"/>
    <mergeCell ref="J17:J18"/>
    <mergeCell ref="J15:J16"/>
    <mergeCell ref="A2:A3"/>
    <mergeCell ref="B2:B3"/>
    <mergeCell ref="C2:C3"/>
    <mergeCell ref="D2:D3"/>
    <mergeCell ref="E2:E3"/>
    <mergeCell ref="F2:F3"/>
    <mergeCell ref="G2:G3"/>
    <mergeCell ref="H2:H3"/>
    <mergeCell ref="I2:I3"/>
    <mergeCell ref="AL2:AL3"/>
    <mergeCell ref="AM2:AM3"/>
    <mergeCell ref="AE2:AE3"/>
    <mergeCell ref="AF2:AF3"/>
    <mergeCell ref="AG2:AG3"/>
    <mergeCell ref="AH2:AH3"/>
    <mergeCell ref="AI2:AI3"/>
    <mergeCell ref="J2:J3"/>
    <mergeCell ref="K2:M2"/>
    <mergeCell ref="N2:N3"/>
    <mergeCell ref="O2:O3"/>
    <mergeCell ref="P2:P3"/>
    <mergeCell ref="Q2:Q3"/>
    <mergeCell ref="BJ2:BJ4"/>
    <mergeCell ref="BC2:BC3"/>
    <mergeCell ref="BD2:BD3"/>
    <mergeCell ref="BE2:BE3"/>
    <mergeCell ref="BF2:BF3"/>
    <mergeCell ref="BG2:BG3"/>
    <mergeCell ref="BH2:BH3"/>
    <mergeCell ref="AV2:AV3"/>
    <mergeCell ref="AX2:AX3"/>
    <mergeCell ref="AY2:AY3"/>
    <mergeCell ref="AZ2:AZ3"/>
    <mergeCell ref="BA2:BA3"/>
    <mergeCell ref="BB2:BB3"/>
    <mergeCell ref="AW2:AW3"/>
    <mergeCell ref="AX1:BF1"/>
    <mergeCell ref="R2:R3"/>
    <mergeCell ref="S2:S3"/>
    <mergeCell ref="T2:T3"/>
    <mergeCell ref="U2:U3"/>
    <mergeCell ref="V2:V3"/>
    <mergeCell ref="W2:W3"/>
    <mergeCell ref="BI2:BI3"/>
    <mergeCell ref="AP2:AP3"/>
    <mergeCell ref="AN2:AN3"/>
    <mergeCell ref="AO2:AO3"/>
    <mergeCell ref="AD2:AD3"/>
    <mergeCell ref="Z2:Z3"/>
    <mergeCell ref="AA2:AA3"/>
    <mergeCell ref="AB2:AB3"/>
    <mergeCell ref="AC2:AC3"/>
    <mergeCell ref="AQ2:AQ3"/>
    <mergeCell ref="AR2:AR3"/>
    <mergeCell ref="AS2:AS3"/>
    <mergeCell ref="AT2:AT3"/>
    <mergeCell ref="AU2:AU3"/>
    <mergeCell ref="AJ2:AJ3"/>
    <mergeCell ref="AK2:AK3"/>
  </mergeCells>
  <conditionalFormatting sqref="AW7:BD16">
    <cfRule type="containsText" dxfId="115" priority="425" operator="containsText" text="AMARILLO">
      <formula>NOT(ISERROR(SEARCH("AMARILLO",AW7)))</formula>
    </cfRule>
    <cfRule type="containsText" priority="426" operator="containsText" text="AMARILLO">
      <formula>NOT(ISERROR(SEARCH("AMARILLO",AW7)))</formula>
    </cfRule>
    <cfRule type="containsText" dxfId="114" priority="427" operator="containsText" text="ROJO">
      <formula>NOT(ISERROR(SEARCH("ROJO",AW7)))</formula>
    </cfRule>
    <cfRule type="containsText" dxfId="113" priority="428" operator="containsText" text="OK">
      <formula>NOT(ISERROR(SEARCH("OK",AW7)))</formula>
    </cfRule>
  </conditionalFormatting>
  <conditionalFormatting sqref="AF5:AF21">
    <cfRule type="containsText" dxfId="112" priority="422" operator="containsText" text="Cumplida">
      <formula>NOT(ISERROR(SEARCH("Cumplida",AF5)))</formula>
    </cfRule>
    <cfRule type="containsText" dxfId="111" priority="423" operator="containsText" text="Pendiente">
      <formula>NOT(ISERROR(SEARCH("Pendiente",AF5)))</formula>
    </cfRule>
    <cfRule type="containsText" dxfId="110" priority="424" operator="containsText" text="Cumplida">
      <formula>NOT(ISERROR(SEARCH("Cumplida",AF5)))</formula>
    </cfRule>
  </conditionalFormatting>
  <conditionalFormatting sqref="AF5:AF21">
    <cfRule type="containsText" dxfId="109" priority="420" stopIfTrue="1" operator="containsText" text="Cumplida">
      <formula>NOT(ISERROR(SEARCH("Cumplida",AF5)))</formula>
    </cfRule>
    <cfRule type="containsText" dxfId="108" priority="421" stopIfTrue="1" operator="containsText" text="Pendiente">
      <formula>NOT(ISERROR(SEARCH("Pendiente",AF5)))</formula>
    </cfRule>
  </conditionalFormatting>
  <conditionalFormatting sqref="BH5:BH12 BH15:BH18">
    <cfRule type="containsText" dxfId="107" priority="417" operator="containsText" text="cerrada">
      <formula>NOT(ISERROR(SEARCH("cerrada",BH5)))</formula>
    </cfRule>
    <cfRule type="containsText" dxfId="106" priority="418" operator="containsText" text="cerrado">
      <formula>NOT(ISERROR(SEARCH("cerrado",BH5)))</formula>
    </cfRule>
    <cfRule type="containsText" dxfId="105" priority="419" operator="containsText" text="Abierto">
      <formula>NOT(ISERROR(SEARCH("Abierto",BH5)))</formula>
    </cfRule>
  </conditionalFormatting>
  <conditionalFormatting sqref="AL5:AL18 AC5:AC21">
    <cfRule type="containsText" dxfId="104" priority="411" stopIfTrue="1" operator="containsText" text="EN TERMINO">
      <formula>NOT(ISERROR(SEARCH("EN TERMINO",AC5)))</formula>
    </cfRule>
    <cfRule type="containsText" priority="412" operator="containsText" text="AMARILLO">
      <formula>NOT(ISERROR(SEARCH("AMARILLO",AC5)))</formula>
    </cfRule>
    <cfRule type="containsText" dxfId="103" priority="413" stopIfTrue="1" operator="containsText" text="ALERTA">
      <formula>NOT(ISERROR(SEARCH("ALERTA",AC5)))</formula>
    </cfRule>
    <cfRule type="containsText" dxfId="102" priority="414" stopIfTrue="1" operator="containsText" text="OK">
      <formula>NOT(ISERROR(SEARCH("OK",AC5)))</formula>
    </cfRule>
  </conditionalFormatting>
  <conditionalFormatting sqref="AF5:AF21">
    <cfRule type="containsText" dxfId="101" priority="429" stopIfTrue="1" operator="containsText" text="CUMPLIDA">
      <formula>NOT(ISERROR(SEARCH("CUMPLIDA",AF5)))</formula>
    </cfRule>
  </conditionalFormatting>
  <conditionalFormatting sqref="AF5:AF21">
    <cfRule type="containsText" dxfId="100" priority="430" operator="containsText" text="INCUMPLIDA">
      <formula>NOT(ISERROR(SEARCH("INCUMPLIDA",AF5)))</formula>
    </cfRule>
  </conditionalFormatting>
  <conditionalFormatting sqref="AC5:AC6">
    <cfRule type="dataBar" priority="388">
      <dataBar>
        <cfvo type="min"/>
        <cfvo type="max"/>
        <color rgb="FF638EC6"/>
      </dataBar>
    </cfRule>
  </conditionalFormatting>
  <conditionalFormatting sqref="AF19">
    <cfRule type="containsText" dxfId="99" priority="175" operator="containsText" text="INCUMPLIDA">
      <formula>NOT(ISERROR(SEARCH("INCUMPLIDA",AF19)))</formula>
    </cfRule>
  </conditionalFormatting>
  <conditionalFormatting sqref="AF20">
    <cfRule type="containsText" dxfId="98" priority="174" operator="containsText" text="ATENCIÓN">
      <formula>NOT(ISERROR(SEARCH("ATENCIÓN",AF20)))</formula>
    </cfRule>
  </conditionalFormatting>
  <conditionalFormatting sqref="BH13:BH14">
    <cfRule type="containsText" dxfId="97" priority="155" operator="containsText" text="cerrada">
      <formula>NOT(ISERROR(SEARCH("cerrada",BH13)))</formula>
    </cfRule>
    <cfRule type="containsText" dxfId="96" priority="156" operator="containsText" text="cerrado">
      <formula>NOT(ISERROR(SEARCH("cerrado",BH13)))</formula>
    </cfRule>
    <cfRule type="containsText" dxfId="95" priority="157" operator="containsText" text="Abierto">
      <formula>NOT(ISERROR(SEARCH("Abierto",BH13)))</formula>
    </cfRule>
  </conditionalFormatting>
  <conditionalFormatting sqref="BH19:BH20">
    <cfRule type="containsText" dxfId="94" priority="152" operator="containsText" text="cerrada">
      <formula>NOT(ISERROR(SEARCH("cerrada",BH19)))</formula>
    </cfRule>
    <cfRule type="containsText" dxfId="93" priority="153" operator="containsText" text="cerrado">
      <formula>NOT(ISERROR(SEARCH("cerrado",BH19)))</formula>
    </cfRule>
    <cfRule type="containsText" dxfId="92" priority="154" operator="containsText" text="Abierto">
      <formula>NOT(ISERROR(SEARCH("Abierto",BH19)))</formula>
    </cfRule>
  </conditionalFormatting>
  <conditionalFormatting sqref="AN20">
    <cfRule type="containsText" dxfId="91" priority="112" stopIfTrue="1" operator="containsText" text="CUMPLIDA">
      <formula>NOT(ISERROR(SEARCH("CUMPLIDA",AN20)))</formula>
    </cfRule>
  </conditionalFormatting>
  <conditionalFormatting sqref="AN20">
    <cfRule type="containsText" dxfId="90" priority="111" operator="containsText" text="INCUMPLIDA">
      <formula>NOT(ISERROR(SEARCH("INCUMPLIDA",AN20)))</formula>
    </cfRule>
  </conditionalFormatting>
  <conditionalFormatting sqref="AN20">
    <cfRule type="containsText" dxfId="89" priority="110" stopIfTrue="1" operator="containsText" text="PENDIENTE">
      <formula>NOT(ISERROR(SEARCH("PENDIENTE",AN20)))</formula>
    </cfRule>
  </conditionalFormatting>
  <conditionalFormatting sqref="BH21:BH24">
    <cfRule type="containsText" dxfId="88" priority="104" operator="containsText" text="cerrada">
      <formula>NOT(ISERROR(SEARCH("cerrada",BH21)))</formula>
    </cfRule>
    <cfRule type="containsText" dxfId="87" priority="105" operator="containsText" text="cerrado">
      <formula>NOT(ISERROR(SEARCH("cerrado",BH21)))</formula>
    </cfRule>
    <cfRule type="containsText" dxfId="86" priority="106" operator="containsText" text="Abierto">
      <formula>NOT(ISERROR(SEARCH("Abierto",BH21)))</formula>
    </cfRule>
  </conditionalFormatting>
  <conditionalFormatting sqref="AN21">
    <cfRule type="containsText" dxfId="85" priority="103" stopIfTrue="1" operator="containsText" text="CUMPLIDA">
      <formula>NOT(ISERROR(SEARCH("CUMPLIDA",AN21)))</formula>
    </cfRule>
  </conditionalFormatting>
  <conditionalFormatting sqref="AN21">
    <cfRule type="containsText" dxfId="84" priority="102" operator="containsText" text="INCUMPLIDA">
      <formula>NOT(ISERROR(SEARCH("INCUMPLIDA",AN21)))</formula>
    </cfRule>
  </conditionalFormatting>
  <conditionalFormatting sqref="AN21">
    <cfRule type="containsText" dxfId="83" priority="101" stopIfTrue="1" operator="containsText" text="PENDIENTE">
      <formula>NOT(ISERROR(SEARCH("PENDIENTE",AN21)))</formula>
    </cfRule>
  </conditionalFormatting>
  <conditionalFormatting sqref="AT5:AT19">
    <cfRule type="containsText" dxfId="82" priority="97" stopIfTrue="1" operator="containsText" text="EN TERMINO">
      <formula>NOT(ISERROR(SEARCH("EN TERMINO",AT5)))</formula>
    </cfRule>
    <cfRule type="containsText" priority="98" operator="containsText" text="AMARILLO">
      <formula>NOT(ISERROR(SEARCH("AMARILLO",AT5)))</formula>
    </cfRule>
    <cfRule type="containsText" dxfId="81" priority="99" stopIfTrue="1" operator="containsText" text="ALERTA">
      <formula>NOT(ISERROR(SEARCH("ALERTA",AT5)))</formula>
    </cfRule>
    <cfRule type="containsText" dxfId="80" priority="100" stopIfTrue="1" operator="containsText" text="OK">
      <formula>NOT(ISERROR(SEARCH("OK",AT5)))</formula>
    </cfRule>
  </conditionalFormatting>
  <conditionalFormatting sqref="AW5:AW19">
    <cfRule type="containsText" dxfId="79" priority="92" operator="containsText" text="Cumplida">
      <formula>NOT(ISERROR(SEARCH("Cumplida",AW5)))</formula>
    </cfRule>
    <cfRule type="containsText" dxfId="78" priority="93" operator="containsText" text="Pendiente">
      <formula>NOT(ISERROR(SEARCH("Pendiente",AW5)))</formula>
    </cfRule>
    <cfRule type="containsText" dxfId="77" priority="94" operator="containsText" text="Cumplida">
      <formula>NOT(ISERROR(SEARCH("Cumplida",AW5)))</formula>
    </cfRule>
  </conditionalFormatting>
  <conditionalFormatting sqref="AW5:AW19">
    <cfRule type="containsText" dxfId="76" priority="90" stopIfTrue="1" operator="containsText" text="Cumplida">
      <formula>NOT(ISERROR(SEARCH("Cumplida",AW5)))</formula>
    </cfRule>
    <cfRule type="containsText" dxfId="75" priority="91" stopIfTrue="1" operator="containsText" text="Pendiente">
      <formula>NOT(ISERROR(SEARCH("Pendiente",AW5)))</formula>
    </cfRule>
  </conditionalFormatting>
  <conditionalFormatting sqref="AW5:AW19">
    <cfRule type="containsText" dxfId="74" priority="95" stopIfTrue="1" operator="containsText" text="CUMPLIDA">
      <formula>NOT(ISERROR(SEARCH("CUMPLIDA",AW5)))</formula>
    </cfRule>
  </conditionalFormatting>
  <conditionalFormatting sqref="AW5:AW19">
    <cfRule type="containsText" dxfId="73" priority="96" operator="containsText" text="INCUMPLIDA">
      <formula>NOT(ISERROR(SEARCH("INCUMPLIDA",AW5)))</formula>
    </cfRule>
  </conditionalFormatting>
  <conditionalFormatting sqref="BF21">
    <cfRule type="containsText" dxfId="72" priority="85" operator="containsText" text="Cumplida">
      <formula>NOT(ISERROR(SEARCH("Cumplida",BF21)))</formula>
    </cfRule>
    <cfRule type="containsText" dxfId="71" priority="86" operator="containsText" text="Pendiente">
      <formula>NOT(ISERROR(SEARCH("Pendiente",BF21)))</formula>
    </cfRule>
    <cfRule type="containsText" dxfId="70" priority="87" operator="containsText" text="Cumplida">
      <formula>NOT(ISERROR(SEARCH("Cumplida",BF21)))</formula>
    </cfRule>
  </conditionalFormatting>
  <conditionalFormatting sqref="BF21">
    <cfRule type="containsText" dxfId="69" priority="83" stopIfTrue="1" operator="containsText" text="Cumplida">
      <formula>NOT(ISERROR(SEARCH("Cumplida",BF21)))</formula>
    </cfRule>
    <cfRule type="containsText" dxfId="68" priority="84" stopIfTrue="1" operator="containsText" text="Pendiente">
      <formula>NOT(ISERROR(SEARCH("Pendiente",BF21)))</formula>
    </cfRule>
  </conditionalFormatting>
  <conditionalFormatting sqref="BF21">
    <cfRule type="containsText" dxfId="67" priority="88" stopIfTrue="1" operator="containsText" text="CUMPLIDA">
      <formula>NOT(ISERROR(SEARCH("CUMPLIDA",BF21)))</formula>
    </cfRule>
  </conditionalFormatting>
  <conditionalFormatting sqref="BF21">
    <cfRule type="containsText" dxfId="66" priority="89" operator="containsText" text="INCUMPLIDA">
      <formula>NOT(ISERROR(SEARCH("INCUMPLIDA",BF21)))</formula>
    </cfRule>
  </conditionalFormatting>
  <conditionalFormatting sqref="BP20">
    <cfRule type="containsText" dxfId="65" priority="80" operator="containsText" text="cerrada">
      <formula>NOT(ISERROR(SEARCH("cerrada",BP20)))</formula>
    </cfRule>
    <cfRule type="containsText" dxfId="64" priority="81" operator="containsText" text="cerrado">
      <formula>NOT(ISERROR(SEARCH("cerrado",BP20)))</formula>
    </cfRule>
    <cfRule type="containsText" dxfId="63" priority="82" operator="containsText" text="Abierto">
      <formula>NOT(ISERROR(SEARCH("Abierto",BP20)))</formula>
    </cfRule>
  </conditionalFormatting>
  <conditionalFormatting sqref="AT20">
    <cfRule type="containsText" dxfId="62" priority="76" stopIfTrue="1" operator="containsText" text="EN TERMINO">
      <formula>NOT(ISERROR(SEARCH("EN TERMINO",AT20)))</formula>
    </cfRule>
    <cfRule type="containsText" priority="77" operator="containsText" text="AMARILLO">
      <formula>NOT(ISERROR(SEARCH("AMARILLO",AT20)))</formula>
    </cfRule>
    <cfRule type="containsText" dxfId="61" priority="78" stopIfTrue="1" operator="containsText" text="ALERTA">
      <formula>NOT(ISERROR(SEARCH("ALERTA",AT20)))</formula>
    </cfRule>
    <cfRule type="containsText" dxfId="60" priority="79" stopIfTrue="1" operator="containsText" text="OK">
      <formula>NOT(ISERROR(SEARCH("OK",AT20)))</formula>
    </cfRule>
  </conditionalFormatting>
  <conditionalFormatting sqref="AW20">
    <cfRule type="containsText" dxfId="59" priority="71" operator="containsText" text="Cumplida">
      <formula>NOT(ISERROR(SEARCH("Cumplida",AW20)))</formula>
    </cfRule>
    <cfRule type="containsText" dxfId="58" priority="72" operator="containsText" text="Pendiente">
      <formula>NOT(ISERROR(SEARCH("Pendiente",AW20)))</formula>
    </cfRule>
    <cfRule type="containsText" dxfId="57" priority="73" operator="containsText" text="Cumplida">
      <formula>NOT(ISERROR(SEARCH("Cumplida",AW20)))</formula>
    </cfRule>
  </conditionalFormatting>
  <conditionalFormatting sqref="AW20">
    <cfRule type="containsText" dxfId="56" priority="69" stopIfTrue="1" operator="containsText" text="Cumplida">
      <formula>NOT(ISERROR(SEARCH("Cumplida",AW20)))</formula>
    </cfRule>
    <cfRule type="containsText" dxfId="55" priority="70" stopIfTrue="1" operator="containsText" text="Pendiente">
      <formula>NOT(ISERROR(SEARCH("Pendiente",AW20)))</formula>
    </cfRule>
  </conditionalFormatting>
  <conditionalFormatting sqref="AW20">
    <cfRule type="containsText" dxfId="54" priority="74" stopIfTrue="1" operator="containsText" text="CUMPLIDA">
      <formula>NOT(ISERROR(SEARCH("CUMPLIDA",AW20)))</formula>
    </cfRule>
  </conditionalFormatting>
  <conditionalFormatting sqref="AW20">
    <cfRule type="containsText" dxfId="53" priority="75" operator="containsText" text="INCUMPLIDA">
      <formula>NOT(ISERROR(SEARCH("INCUMPLIDA",AW20)))</formula>
    </cfRule>
  </conditionalFormatting>
  <conditionalFormatting sqref="AW20">
    <cfRule type="containsText" dxfId="52" priority="68" operator="containsText" text="ATENCIÓN">
      <formula>NOT(ISERROR(SEARCH("ATENCIÓN",AW20)))</formula>
    </cfRule>
  </conditionalFormatting>
  <conditionalFormatting sqref="BC20">
    <cfRule type="containsText" dxfId="51" priority="52" stopIfTrue="1" operator="containsText" text="EN TERMINO">
      <formula>NOT(ISERROR(SEARCH("EN TERMINO",BC20)))</formula>
    </cfRule>
    <cfRule type="containsText" priority="53" operator="containsText" text="AMARILLO">
      <formula>NOT(ISERROR(SEARCH("AMARILLO",BC20)))</formula>
    </cfRule>
    <cfRule type="containsText" dxfId="50" priority="54" stopIfTrue="1" operator="containsText" text="ALERTA">
      <formula>NOT(ISERROR(SEARCH("ALERTA",BC20)))</formula>
    </cfRule>
    <cfRule type="containsText" dxfId="49" priority="55" stopIfTrue="1" operator="containsText" text="OK">
      <formula>NOT(ISERROR(SEARCH("OK",BC20)))</formula>
    </cfRule>
  </conditionalFormatting>
  <conditionalFormatting sqref="BG20">
    <cfRule type="containsText" dxfId="48" priority="59" operator="containsText" text="Cumplida">
      <formula>NOT(ISERROR(SEARCH("Cumplida",BG20)))</formula>
    </cfRule>
    <cfRule type="containsText" dxfId="47" priority="60" operator="containsText" text="Pendiente">
      <formula>NOT(ISERROR(SEARCH("Pendiente",BG20)))</formula>
    </cfRule>
    <cfRule type="containsText" dxfId="46" priority="61" operator="containsText" text="Cumplida">
      <formula>NOT(ISERROR(SEARCH("Cumplida",BG20)))</formula>
    </cfRule>
  </conditionalFormatting>
  <conditionalFormatting sqref="BG20">
    <cfRule type="containsText" dxfId="45" priority="57" stopIfTrue="1" operator="containsText" text="Cumplida">
      <formula>NOT(ISERROR(SEARCH("Cumplida",BG20)))</formula>
    </cfRule>
    <cfRule type="containsText" dxfId="44" priority="58" stopIfTrue="1" operator="containsText" text="Pendiente">
      <formula>NOT(ISERROR(SEARCH("Pendiente",BG20)))</formula>
    </cfRule>
  </conditionalFormatting>
  <conditionalFormatting sqref="BG20">
    <cfRule type="containsText" dxfId="43" priority="62" stopIfTrue="1" operator="containsText" text="CUMPLIDA">
      <formula>NOT(ISERROR(SEARCH("CUMPLIDA",BG20)))</formula>
    </cfRule>
  </conditionalFormatting>
  <conditionalFormatting sqref="BG20">
    <cfRule type="containsText" dxfId="42" priority="63" operator="containsText" text="INCUMPLIDA">
      <formula>NOT(ISERROR(SEARCH("INCUMPLIDA",BG20)))</formula>
    </cfRule>
  </conditionalFormatting>
  <conditionalFormatting sqref="BG20">
    <cfRule type="containsText" dxfId="41" priority="56" operator="containsText" text="ATENCIÓN">
      <formula>NOT(ISERROR(SEARCH("ATENCIÓN",BG20)))</formula>
    </cfRule>
  </conditionalFormatting>
  <conditionalFormatting sqref="BF20">
    <cfRule type="containsText" dxfId="40" priority="47" operator="containsText" text="Cumplida">
      <formula>NOT(ISERROR(SEARCH("Cumplida",BF20)))</formula>
    </cfRule>
    <cfRule type="containsText" dxfId="39" priority="48" operator="containsText" text="Pendiente">
      <formula>NOT(ISERROR(SEARCH("Pendiente",BF20)))</formula>
    </cfRule>
    <cfRule type="containsText" dxfId="38" priority="49" operator="containsText" text="Cumplida">
      <formula>NOT(ISERROR(SEARCH("Cumplida",BF20)))</formula>
    </cfRule>
  </conditionalFormatting>
  <conditionalFormatting sqref="BF20">
    <cfRule type="containsText" dxfId="37" priority="45" stopIfTrue="1" operator="containsText" text="Cumplida">
      <formula>NOT(ISERROR(SEARCH("Cumplida",BF20)))</formula>
    </cfRule>
    <cfRule type="containsText" dxfId="36" priority="46" stopIfTrue="1" operator="containsText" text="Pendiente">
      <formula>NOT(ISERROR(SEARCH("Pendiente",BF20)))</formula>
    </cfRule>
  </conditionalFormatting>
  <conditionalFormatting sqref="BF20">
    <cfRule type="containsText" dxfId="35" priority="50" stopIfTrue="1" operator="containsText" text="CUMPLIDA">
      <formula>NOT(ISERROR(SEARCH("CUMPLIDA",BF20)))</formula>
    </cfRule>
  </conditionalFormatting>
  <conditionalFormatting sqref="BF20">
    <cfRule type="containsText" dxfId="34" priority="51" operator="containsText" text="INCUMPLIDA">
      <formula>NOT(ISERROR(SEARCH("INCUMPLIDA",BF20)))</formula>
    </cfRule>
  </conditionalFormatting>
  <conditionalFormatting sqref="BF20">
    <cfRule type="containsText" dxfId="33" priority="44" operator="containsText" text="ATENCIÓN">
      <formula>NOT(ISERROR(SEARCH("ATENCIÓN",BF20)))</formula>
    </cfRule>
  </conditionalFormatting>
  <conditionalFormatting sqref="AC22:AC38">
    <cfRule type="containsText" dxfId="32" priority="40" stopIfTrue="1" operator="containsText" text="EN TERMINO">
      <formula>NOT(ISERROR(SEARCH("EN TERMINO",AC22)))</formula>
    </cfRule>
    <cfRule type="containsText" priority="41" operator="containsText" text="AMARILLO">
      <formula>NOT(ISERROR(SEARCH("AMARILLO",AC22)))</formula>
    </cfRule>
    <cfRule type="containsText" dxfId="31" priority="42" stopIfTrue="1" operator="containsText" text="ALERTA">
      <formula>NOT(ISERROR(SEARCH("ALERTA",AC22)))</formula>
    </cfRule>
    <cfRule type="containsText" dxfId="30" priority="43" stopIfTrue="1" operator="containsText" text="OK">
      <formula>NOT(ISERROR(SEARCH("OK",AC22)))</formula>
    </cfRule>
  </conditionalFormatting>
  <conditionalFormatting sqref="AF39">
    <cfRule type="containsText" dxfId="29" priority="23" stopIfTrue="1" operator="containsText" text="CUMPLIDA">
      <formula>NOT(ISERROR(SEARCH("CUMPLIDA",AF39)))</formula>
    </cfRule>
  </conditionalFormatting>
  <conditionalFormatting sqref="AF22:AF24">
    <cfRule type="containsText" dxfId="28" priority="27" operator="containsText" text="Cumplida">
      <formula>NOT(ISERROR(SEARCH("Cumplida",AF22)))</formula>
    </cfRule>
    <cfRule type="containsText" dxfId="27" priority="28" operator="containsText" text="Pendiente">
      <formula>NOT(ISERROR(SEARCH("Pendiente",AF22)))</formula>
    </cfRule>
    <cfRule type="containsText" dxfId="26" priority="29" operator="containsText" text="Cumplida">
      <formula>NOT(ISERROR(SEARCH("Cumplida",AF22)))</formula>
    </cfRule>
  </conditionalFormatting>
  <conditionalFormatting sqref="AF22:AF24">
    <cfRule type="containsText" dxfId="25" priority="25" stopIfTrue="1" operator="containsText" text="Cumplida">
      <formula>NOT(ISERROR(SEARCH("Cumplida",AF22)))</formula>
    </cfRule>
    <cfRule type="containsText" dxfId="24" priority="26" stopIfTrue="1" operator="containsText" text="Pendiente">
      <formula>NOT(ISERROR(SEARCH("Pendiente",AF22)))</formula>
    </cfRule>
  </conditionalFormatting>
  <conditionalFormatting sqref="AF22:AF24">
    <cfRule type="containsText" dxfId="23" priority="30" stopIfTrue="1" operator="containsText" text="CUMPLIDA">
      <formula>NOT(ISERROR(SEARCH("CUMPLIDA",AF22)))</formula>
    </cfRule>
  </conditionalFormatting>
  <conditionalFormatting sqref="AF22:AF24">
    <cfRule type="containsText" dxfId="22" priority="31" operator="containsText" text="INCUMPLIDA">
      <formula>NOT(ISERROR(SEARCH("INCUMPLIDA",AF22)))</formula>
    </cfRule>
  </conditionalFormatting>
  <conditionalFormatting sqref="AF22:AF24">
    <cfRule type="containsText" dxfId="21" priority="24" operator="containsText" text="ATENCIÓN">
      <formula>NOT(ISERROR(SEARCH("ATENCIÓN",AF22)))</formula>
    </cfRule>
  </conditionalFormatting>
  <conditionalFormatting sqref="AF39">
    <cfRule type="containsText" dxfId="20" priority="22" stopIfTrue="1" operator="containsText" text="INCUMPLIDA">
      <formula>NOT(ISERROR(SEARCH("INCUMPLIDA",AF39)))</formula>
    </cfRule>
  </conditionalFormatting>
  <conditionalFormatting sqref="AF39">
    <cfRule type="containsText" dxfId="19" priority="21" stopIfTrue="1" operator="containsText" text="PENDIENTE">
      <formula>NOT(ISERROR(SEARCH("PENDIENTE",AF39)))</formula>
    </cfRule>
  </conditionalFormatting>
  <conditionalFormatting sqref="AC39:AC42">
    <cfRule type="containsText" dxfId="18" priority="17" stopIfTrue="1" operator="containsText" text="EN TERMINO">
      <formula>NOT(ISERROR(SEARCH("EN TERMINO",AC39)))</formula>
    </cfRule>
    <cfRule type="containsText" priority="18" operator="containsText" text="AMARILLO">
      <formula>NOT(ISERROR(SEARCH("AMARILLO",AC39)))</formula>
    </cfRule>
    <cfRule type="containsText" dxfId="17" priority="19" stopIfTrue="1" operator="containsText" text="ALERTA">
      <formula>NOT(ISERROR(SEARCH("ALERTA",AC39)))</formula>
    </cfRule>
    <cfRule type="containsText" dxfId="16" priority="20" stopIfTrue="1" operator="containsText" text="OK">
      <formula>NOT(ISERROR(SEARCH("OK",AC39)))</formula>
    </cfRule>
  </conditionalFormatting>
  <conditionalFormatting sqref="AF25:AF38">
    <cfRule type="containsText" dxfId="15" priority="12" operator="containsText" text="Cumplida">
      <formula>NOT(ISERROR(SEARCH("Cumplida",AF25)))</formula>
    </cfRule>
    <cfRule type="containsText" dxfId="14" priority="13" operator="containsText" text="Pendiente">
      <formula>NOT(ISERROR(SEARCH("Pendiente",AF25)))</formula>
    </cfRule>
    <cfRule type="containsText" dxfId="13" priority="14" operator="containsText" text="Cumplida">
      <formula>NOT(ISERROR(SEARCH("Cumplida",AF25)))</formula>
    </cfRule>
  </conditionalFormatting>
  <conditionalFormatting sqref="AF25:AF38">
    <cfRule type="containsText" dxfId="12" priority="10" stopIfTrue="1" operator="containsText" text="Cumplida">
      <formula>NOT(ISERROR(SEARCH("Cumplida",AF25)))</formula>
    </cfRule>
    <cfRule type="containsText" dxfId="11" priority="11" stopIfTrue="1" operator="containsText" text="Pendiente">
      <formula>NOT(ISERROR(SEARCH("Pendiente",AF25)))</formula>
    </cfRule>
  </conditionalFormatting>
  <conditionalFormatting sqref="AF25:AF38">
    <cfRule type="containsText" dxfId="10" priority="15" stopIfTrue="1" operator="containsText" text="CUMPLIDA">
      <formula>NOT(ISERROR(SEARCH("CUMPLIDA",AF25)))</formula>
    </cfRule>
  </conditionalFormatting>
  <conditionalFormatting sqref="AF25:AF38">
    <cfRule type="containsText" dxfId="9" priority="16" operator="containsText" text="INCUMPLIDA">
      <formula>NOT(ISERROR(SEARCH("INCUMPLIDA",AF25)))</formula>
    </cfRule>
  </conditionalFormatting>
  <conditionalFormatting sqref="AF25:AF38">
    <cfRule type="containsText" dxfId="8" priority="9" operator="containsText" text="ATENCIÓN">
      <formula>NOT(ISERROR(SEARCH("ATENCIÓN",AF25)))</formula>
    </cfRule>
  </conditionalFormatting>
  <conditionalFormatting sqref="AF40:AF42">
    <cfRule type="containsText" dxfId="7" priority="4" operator="containsText" text="Cumplida">
      <formula>NOT(ISERROR(SEARCH("Cumplida",AF40)))</formula>
    </cfRule>
    <cfRule type="containsText" dxfId="6" priority="5" operator="containsText" text="Pendiente">
      <formula>NOT(ISERROR(SEARCH("Pendiente",AF40)))</formula>
    </cfRule>
    <cfRule type="containsText" dxfId="5" priority="6" operator="containsText" text="Cumplida">
      <formula>NOT(ISERROR(SEARCH("Cumplida",AF40)))</formula>
    </cfRule>
  </conditionalFormatting>
  <conditionalFormatting sqref="AF40:AF42">
    <cfRule type="containsText" dxfId="4" priority="2" stopIfTrue="1" operator="containsText" text="Cumplida">
      <formula>NOT(ISERROR(SEARCH("Cumplida",AF40)))</formula>
    </cfRule>
    <cfRule type="containsText" dxfId="3" priority="3" stopIfTrue="1" operator="containsText" text="Pendiente">
      <formula>NOT(ISERROR(SEARCH("Pendiente",AF40)))</formula>
    </cfRule>
  </conditionalFormatting>
  <conditionalFormatting sqref="AF40:AF42">
    <cfRule type="containsText" dxfId="2" priority="7" stopIfTrue="1" operator="containsText" text="CUMPLIDA">
      <formula>NOT(ISERROR(SEARCH("CUMPLIDA",AF40)))</formula>
    </cfRule>
  </conditionalFormatting>
  <conditionalFormatting sqref="AF40:AF42">
    <cfRule type="containsText" dxfId="1" priority="8" operator="containsText" text="INCUMPLIDA">
      <formula>NOT(ISERROR(SEARCH("INCUMPLIDA",AF40)))</formula>
    </cfRule>
  </conditionalFormatting>
  <conditionalFormatting sqref="AF40:AF42">
    <cfRule type="containsText" dxfId="0" priority="1" operator="containsText" text="ATENCIÓN">
      <formula>NOT(ISERROR(SEARCH("ATENCIÓN",AF40)))</formula>
    </cfRule>
  </conditionalFormatting>
  <dataValidations count="3">
    <dataValidation type="textLength" allowBlank="1" showInputMessage="1" showErrorMessage="1" errorTitle="Entrada no válida" error="Escriba un texto  Maximo 100 Caracteres" promptTitle="Cualquier contenido Maximo 100 Caracteres" sqref="P19:P24 P40:P41 P28:P38" xr:uid="{00000000-0002-0000-0000-000004000000}">
      <formula1>0</formula1>
      <formula2>100</formula2>
    </dataValidation>
    <dataValidation type="date" allowBlank="1" showInputMessage="1" errorTitle="Entrada no válida" error="Por favor escriba una fecha válida (AAAA/MM/DD)" promptTitle="Ingrese una fecha (AAAA/MM/DD)" sqref="V22:W24 W28:W29" xr:uid="{12CDC0DA-4AD3-4A52-BDB7-39BF16004A44}">
      <formula1>1900/1/1</formula1>
      <formula2>3000/1/1</formula2>
    </dataValidation>
    <dataValidation type="decimal" allowBlank="1" showInputMessage="1" showErrorMessage="1" errorTitle="Entrada no válida" error="Por favor escriba un número" promptTitle="Escriba un número en esta casilla" sqref="M22:M24 M28" xr:uid="{EFADAA20-9794-49E9-94D6-8DCBD2996462}">
      <formula1>-999999</formula1>
      <formula2>999999</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5"/>
  <sheetViews>
    <sheetView workbookViewId="0">
      <selection activeCell="E8" sqref="E8:I12"/>
    </sheetView>
  </sheetViews>
  <sheetFormatPr baseColWidth="10" defaultRowHeight="15" x14ac:dyDescent="0.25"/>
  <cols>
    <col min="1" max="1" width="40.42578125" customWidth="1"/>
    <col min="3" max="3" width="10.5703125" customWidth="1"/>
    <col min="4" max="4" width="9" customWidth="1"/>
    <col min="5" max="5" width="11.140625" customWidth="1"/>
    <col min="6" max="6" width="9.28515625" customWidth="1"/>
    <col min="9" max="9" width="12.42578125" customWidth="1"/>
    <col min="10" max="10" width="20.42578125" customWidth="1"/>
  </cols>
  <sheetData>
    <row r="1" spans="1:15" ht="15.75" customHeight="1" thickBot="1" x14ac:dyDescent="0.3">
      <c r="A1" s="174" t="s">
        <v>115</v>
      </c>
      <c r="B1" s="176" t="s">
        <v>116</v>
      </c>
      <c r="C1" s="178" t="s">
        <v>117</v>
      </c>
      <c r="D1" s="36"/>
      <c r="E1" s="36"/>
      <c r="F1" s="37"/>
      <c r="G1" s="36"/>
      <c r="H1" s="36"/>
      <c r="I1" s="38"/>
    </row>
    <row r="2" spans="1:15" ht="41.25" customHeight="1" thickTop="1" thickBot="1" x14ac:dyDescent="0.3">
      <c r="A2" s="175"/>
      <c r="B2" s="177"/>
      <c r="C2" s="179"/>
      <c r="D2" s="39" t="s">
        <v>118</v>
      </c>
      <c r="E2" s="40" t="s">
        <v>119</v>
      </c>
      <c r="F2" s="41" t="s">
        <v>120</v>
      </c>
      <c r="G2" s="42" t="s">
        <v>121</v>
      </c>
      <c r="H2" s="43" t="s">
        <v>122</v>
      </c>
      <c r="I2" s="43" t="s">
        <v>123</v>
      </c>
      <c r="N2" s="39" t="s">
        <v>118</v>
      </c>
      <c r="O2">
        <v>38</v>
      </c>
    </row>
    <row r="3" spans="1:15" ht="21.75" hidden="1" customHeight="1" thickTop="1" thickBot="1" x14ac:dyDescent="0.3">
      <c r="A3" s="44" t="s">
        <v>124</v>
      </c>
      <c r="B3" s="45">
        <v>3</v>
      </c>
      <c r="C3" s="46">
        <v>3</v>
      </c>
      <c r="D3" s="47">
        <v>3</v>
      </c>
      <c r="E3" s="48"/>
      <c r="F3" s="49"/>
      <c r="G3" s="49"/>
      <c r="H3" s="48"/>
      <c r="I3" s="50"/>
      <c r="J3" t="s">
        <v>133</v>
      </c>
      <c r="N3" s="40" t="s">
        <v>119</v>
      </c>
    </row>
    <row r="4" spans="1:15" ht="18.75" hidden="1" customHeight="1" thickTop="1" thickBot="1" x14ac:dyDescent="0.3">
      <c r="A4" s="51" t="s">
        <v>125</v>
      </c>
      <c r="B4" s="52">
        <v>21</v>
      </c>
      <c r="C4" s="52">
        <v>31</v>
      </c>
      <c r="D4" s="89">
        <v>31</v>
      </c>
      <c r="E4" s="52"/>
      <c r="F4" s="54"/>
      <c r="G4" s="54"/>
      <c r="H4" s="53"/>
      <c r="I4" s="52"/>
      <c r="J4" t="s">
        <v>133</v>
      </c>
      <c r="N4" s="41" t="s">
        <v>120</v>
      </c>
    </row>
    <row r="5" spans="1:15" ht="24.75" hidden="1" thickTop="1" thickBot="1" x14ac:dyDescent="0.3">
      <c r="A5" s="55" t="s">
        <v>126</v>
      </c>
      <c r="B5" s="56">
        <v>3</v>
      </c>
      <c r="C5" s="56">
        <v>3</v>
      </c>
      <c r="D5" s="88">
        <v>3</v>
      </c>
      <c r="E5" s="56"/>
      <c r="F5" s="49"/>
      <c r="G5" s="49"/>
      <c r="H5" s="56"/>
      <c r="I5" s="49"/>
      <c r="J5" t="s">
        <v>133</v>
      </c>
    </row>
    <row r="6" spans="1:15" ht="15" customHeight="1" thickTop="1" thickBot="1" x14ac:dyDescent="0.3">
      <c r="A6" s="51" t="s">
        <v>127</v>
      </c>
      <c r="B6" s="52">
        <v>9</v>
      </c>
      <c r="C6" s="52">
        <v>11</v>
      </c>
      <c r="D6" s="54">
        <v>11</v>
      </c>
      <c r="E6" s="52"/>
      <c r="F6" s="52"/>
      <c r="G6" s="52"/>
      <c r="H6" s="52"/>
      <c r="I6" s="52"/>
      <c r="N6" s="40" t="s">
        <v>119</v>
      </c>
      <c r="O6">
        <v>16</v>
      </c>
    </row>
    <row r="7" spans="1:15" ht="13.5" hidden="1" customHeight="1" thickBot="1" x14ac:dyDescent="0.3">
      <c r="A7" s="57" t="s">
        <v>82</v>
      </c>
      <c r="B7" s="56">
        <v>1</v>
      </c>
      <c r="C7" s="56">
        <v>2</v>
      </c>
      <c r="D7" s="47">
        <v>2</v>
      </c>
      <c r="E7" s="56"/>
      <c r="F7" s="56"/>
      <c r="G7" s="56"/>
      <c r="H7" s="56"/>
      <c r="I7" s="56"/>
      <c r="J7" t="s">
        <v>133</v>
      </c>
    </row>
    <row r="8" spans="1:15" ht="15" customHeight="1" thickTop="1" thickBot="1" x14ac:dyDescent="0.3">
      <c r="A8" s="58" t="s">
        <v>182</v>
      </c>
      <c r="B8" s="52">
        <v>16</v>
      </c>
      <c r="C8" s="52">
        <v>40</v>
      </c>
      <c r="D8" s="89">
        <v>26</v>
      </c>
      <c r="E8" s="52">
        <v>14</v>
      </c>
      <c r="F8" s="52"/>
      <c r="G8" s="52"/>
      <c r="H8" s="52"/>
      <c r="I8" s="52"/>
      <c r="N8" s="41" t="s">
        <v>120</v>
      </c>
      <c r="O8">
        <v>22</v>
      </c>
    </row>
    <row r="9" spans="1:15" ht="27.75" customHeight="1" thickBot="1" x14ac:dyDescent="0.3">
      <c r="A9" s="58" t="s">
        <v>132</v>
      </c>
      <c r="B9" s="52">
        <v>1</v>
      </c>
      <c r="C9" s="52">
        <v>4</v>
      </c>
      <c r="D9" s="89">
        <v>1</v>
      </c>
      <c r="E9" s="52">
        <v>2</v>
      </c>
      <c r="F9" s="52">
        <v>1</v>
      </c>
      <c r="G9" s="52"/>
      <c r="H9" s="52"/>
      <c r="I9" s="52"/>
    </row>
    <row r="10" spans="1:15" ht="21" customHeight="1" thickBot="1" x14ac:dyDescent="0.3">
      <c r="A10" s="58" t="s">
        <v>189</v>
      </c>
      <c r="B10" s="89">
        <v>14</v>
      </c>
      <c r="C10" s="89">
        <v>21</v>
      </c>
      <c r="D10" s="59"/>
      <c r="E10" s="89">
        <v>1</v>
      </c>
      <c r="F10" s="89">
        <v>12</v>
      </c>
      <c r="G10" s="89">
        <v>8</v>
      </c>
      <c r="H10" s="89"/>
      <c r="I10" s="89"/>
    </row>
    <row r="11" spans="1:15" ht="15" customHeight="1" thickBot="1" x14ac:dyDescent="0.3">
      <c r="A11" s="60" t="s">
        <v>128</v>
      </c>
      <c r="B11" s="61">
        <f>SUM(B6+B8+B9+B10)</f>
        <v>40</v>
      </c>
      <c r="C11" s="61">
        <f>SUM(C6+C8+C9+C10)</f>
        <v>76</v>
      </c>
      <c r="D11" s="61">
        <v>38</v>
      </c>
      <c r="E11" s="61">
        <f>SUM(E3:E10)</f>
        <v>17</v>
      </c>
      <c r="F11" s="61">
        <f>SUM(F3:F10)</f>
        <v>13</v>
      </c>
      <c r="G11" s="61">
        <f>SUM(G3:G10)</f>
        <v>8</v>
      </c>
      <c r="H11" s="61">
        <f>SUM(H8+H9)</f>
        <v>0</v>
      </c>
      <c r="I11" s="61">
        <f>SUM(I3:I9)</f>
        <v>0</v>
      </c>
    </row>
    <row r="12" spans="1:15" ht="15" customHeight="1" thickBot="1" x14ac:dyDescent="0.3">
      <c r="A12" s="62"/>
      <c r="B12" s="59"/>
      <c r="C12" s="59"/>
      <c r="D12" s="63">
        <f>D11/C11</f>
        <v>0.5</v>
      </c>
      <c r="E12" s="63">
        <f>E11/C11</f>
        <v>0.22368421052631579</v>
      </c>
      <c r="F12" s="63">
        <f>F11/C11</f>
        <v>0.17105263157894737</v>
      </c>
      <c r="G12" s="63">
        <f>G11/C11</f>
        <v>0.10526315789473684</v>
      </c>
      <c r="H12" s="63">
        <f>H11/C11</f>
        <v>0</v>
      </c>
      <c r="I12" s="63">
        <f>I11/C11</f>
        <v>0</v>
      </c>
    </row>
    <row r="14" spans="1:15" x14ac:dyDescent="0.25">
      <c r="A14" t="s">
        <v>179</v>
      </c>
    </row>
    <row r="15" spans="1:15" x14ac:dyDescent="0.25">
      <c r="A15" t="s">
        <v>183</v>
      </c>
    </row>
  </sheetData>
  <mergeCells count="3">
    <mergeCell ref="A1:A2"/>
    <mergeCell ref="B1:B2"/>
    <mergeCell ref="C1:C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CB-0402F_P.MEJORAMIENTO</vt:lpstr>
      <vt:lpstr>RESUMÉN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Manuela Hernández Jaramillo</cp:lastModifiedBy>
  <dcterms:created xsi:type="dcterms:W3CDTF">2019-01-04T19:58:30Z</dcterms:created>
  <dcterms:modified xsi:type="dcterms:W3CDTF">2021-11-25T17:39:14Z</dcterms:modified>
</cp:coreProperties>
</file>